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a.akrami\Desktop\"/>
    </mc:Choice>
  </mc:AlternateContent>
  <xr:revisionPtr revIDLastSave="0" documentId="8_{E2093D39-2595-4952-92B7-122653125367}" xr6:coauthVersionLast="47" xr6:coauthVersionMax="47" xr10:uidLastSave="{00000000-0000-0000-0000-000000000000}"/>
  <bookViews>
    <workbookView xWindow="-120" yWindow="-120" windowWidth="29040" windowHeight="15720" tabRatio="930" activeTab="2" xr2:uid="{421CB865-C381-41C8-96D1-36C6EC249D67}"/>
  </bookViews>
  <sheets>
    <sheet name="سهام" sheetId="1" r:id="rId1"/>
    <sheet name="سپرده" sheetId="2" r:id="rId2"/>
    <sheet name="درآمدها" sheetId="10" r:id="rId3"/>
    <sheet name="درآمد سرمایه‌گذاری در سهام" sheetId="7" r:id="rId4"/>
    <sheet name="درآمد سپرده بانکی" sheetId="8" r:id="rId5"/>
    <sheet name="سایر درآمدها" sheetId="9" r:id="rId6"/>
    <sheet name="درآمد سود سهام" sheetId="4" r:id="rId7"/>
    <sheet name="سودسپرده بانکی" sheetId="3" r:id="rId8"/>
    <sheet name="درآمد ناشی از فروش" sheetId="6" r:id="rId9"/>
    <sheet name="درآمد ناشی از تغییر قیمت اوراق" sheetId="5" r:id="rId10"/>
  </sheets>
  <externalReferences>
    <externalReference r:id="rId11"/>
    <externalReference r:id="rId12"/>
  </externalReferences>
  <definedNames>
    <definedName name="_xlnm._FilterDatabase" localSheetId="8" hidden="1">'درآمد ناشی از فروش'!$K$6:$Q$63</definedName>
    <definedName name="_xlnm._FilterDatabase" localSheetId="0" hidden="1">سهام!$A$6:$A$39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7" l="1"/>
  <c r="I10" i="7"/>
  <c r="I11" i="7"/>
  <c r="I12" i="7"/>
  <c r="I13" i="7"/>
  <c r="I14" i="7"/>
  <c r="I15" i="7"/>
  <c r="I16" i="7"/>
  <c r="I17" i="7"/>
  <c r="I18" i="7"/>
  <c r="I19" i="7"/>
  <c r="I20" i="7"/>
  <c r="I21" i="7"/>
  <c r="I22" i="7"/>
  <c r="I23" i="7"/>
  <c r="I24" i="7"/>
  <c r="I25" i="7"/>
  <c r="I26" i="7"/>
  <c r="I27" i="7"/>
  <c r="I28" i="7"/>
  <c r="I29" i="7"/>
  <c r="I30" i="7"/>
  <c r="I31" i="7"/>
  <c r="I32" i="7"/>
  <c r="I33" i="7"/>
  <c r="I34" i="7"/>
  <c r="I35" i="7"/>
  <c r="I36" i="7"/>
  <c r="I37" i="7"/>
  <c r="I38" i="7"/>
  <c r="I39" i="7"/>
  <c r="I40" i="7"/>
  <c r="I41" i="7"/>
  <c r="I42" i="7"/>
  <c r="I43" i="7"/>
  <c r="I44" i="7"/>
  <c r="I45" i="7"/>
  <c r="I46" i="7"/>
  <c r="I47" i="7"/>
  <c r="I48" i="7"/>
  <c r="I49" i="7"/>
  <c r="I50" i="7"/>
  <c r="I51" i="7"/>
  <c r="I52" i="7"/>
  <c r="I53" i="7"/>
  <c r="I54" i="7"/>
  <c r="I55" i="7"/>
  <c r="I56" i="7"/>
  <c r="I57" i="7"/>
  <c r="I58" i="7"/>
  <c r="I59" i="7"/>
  <c r="I60" i="7"/>
  <c r="I61" i="7"/>
  <c r="I62" i="7"/>
  <c r="I63" i="7"/>
  <c r="I64" i="7"/>
  <c r="I65" i="7"/>
  <c r="I66" i="7"/>
  <c r="I67" i="7"/>
  <c r="I8" i="7"/>
  <c r="E68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58" i="7"/>
  <c r="E59" i="7"/>
  <c r="E60" i="7"/>
  <c r="E61" i="7"/>
  <c r="E62" i="7"/>
  <c r="E63" i="7"/>
  <c r="E64" i="7"/>
  <c r="E65" i="7"/>
  <c r="E66" i="7"/>
  <c r="E67" i="7"/>
  <c r="E8" i="7"/>
  <c r="K9" i="8"/>
  <c r="G9" i="8"/>
  <c r="O40" i="1"/>
  <c r="K40" i="1"/>
  <c r="U40" i="1"/>
  <c r="W40" i="1"/>
  <c r="Y40" i="1"/>
  <c r="G40" i="1"/>
  <c r="E40" i="1"/>
  <c r="G34" i="1"/>
  <c r="G10" i="1"/>
  <c r="G11" i="1"/>
  <c r="G12" i="1"/>
  <c r="G14" i="1"/>
  <c r="G15" i="1"/>
  <c r="G16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2" i="1"/>
  <c r="G33" i="1"/>
  <c r="G35" i="1"/>
  <c r="G36" i="1"/>
  <c r="G37" i="1"/>
  <c r="G38" i="1"/>
  <c r="G39" i="1"/>
  <c r="G9" i="1"/>
  <c r="E10" i="1"/>
  <c r="E11" i="1"/>
  <c r="E12" i="1"/>
  <c r="E14" i="1"/>
  <c r="E15" i="1"/>
  <c r="E16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2" i="1"/>
  <c r="E33" i="1"/>
  <c r="E34" i="1"/>
  <c r="E35" i="1"/>
  <c r="E36" i="1"/>
  <c r="E37" i="1"/>
  <c r="E38" i="1"/>
  <c r="E39" i="1"/>
  <c r="E9" i="1"/>
  <c r="C35" i="1"/>
  <c r="C36" i="1"/>
  <c r="C37" i="1"/>
  <c r="C38" i="1"/>
  <c r="C39" i="1"/>
  <c r="C10" i="1"/>
  <c r="C11" i="1"/>
  <c r="C12" i="1"/>
  <c r="C14" i="1"/>
  <c r="C15" i="1"/>
  <c r="C16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2" i="1"/>
  <c r="C33" i="1"/>
  <c r="C34" i="1"/>
  <c r="C9" i="1"/>
  <c r="I35" i="5"/>
  <c r="E33" i="6"/>
  <c r="I33" i="6" s="1"/>
  <c r="G9" i="6"/>
  <c r="G10" i="6"/>
  <c r="G11" i="6"/>
  <c r="G12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30" i="6"/>
  <c r="E31" i="6"/>
  <c r="E32" i="6"/>
  <c r="E34" i="6"/>
  <c r="E35" i="6"/>
  <c r="E36" i="6"/>
  <c r="E37" i="6"/>
  <c r="E38" i="6"/>
  <c r="E39" i="6"/>
  <c r="E40" i="6"/>
  <c r="E41" i="6"/>
  <c r="E42" i="6"/>
  <c r="E43" i="6"/>
  <c r="E44" i="6"/>
  <c r="E45" i="6"/>
  <c r="E46" i="6"/>
  <c r="E47" i="6"/>
  <c r="E48" i="6"/>
  <c r="E49" i="6"/>
  <c r="E50" i="6"/>
  <c r="E51" i="6"/>
  <c r="E52" i="6"/>
  <c r="E53" i="6"/>
  <c r="E54" i="6"/>
  <c r="E55" i="6"/>
  <c r="E56" i="6"/>
  <c r="E57" i="6"/>
  <c r="E58" i="6"/>
  <c r="E59" i="6"/>
  <c r="E60" i="6"/>
  <c r="E61" i="6"/>
  <c r="E62" i="6"/>
  <c r="E8" i="6"/>
  <c r="C9" i="6"/>
  <c r="C10" i="6"/>
  <c r="C11" i="6"/>
  <c r="C12" i="6"/>
  <c r="C13" i="6"/>
  <c r="C14" i="6"/>
  <c r="C15" i="6"/>
  <c r="C16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C52" i="6"/>
  <c r="C53" i="6"/>
  <c r="C54" i="6"/>
  <c r="C55" i="6"/>
  <c r="C56" i="6"/>
  <c r="C57" i="6"/>
  <c r="C58" i="6"/>
  <c r="C59" i="6"/>
  <c r="C60" i="6"/>
  <c r="C61" i="6"/>
  <c r="C62" i="6"/>
  <c r="C8" i="6"/>
  <c r="Q35" i="5" l="1"/>
  <c r="O35" i="5"/>
  <c r="M35" i="5"/>
  <c r="G35" i="5"/>
  <c r="E35" i="5"/>
  <c r="E9" i="9"/>
  <c r="C9" i="9"/>
  <c r="I9" i="8"/>
  <c r="E9" i="8"/>
  <c r="S68" i="7"/>
  <c r="Q68" i="7"/>
  <c r="O68" i="7"/>
  <c r="M68" i="7"/>
  <c r="N9" i="3"/>
  <c r="L9" i="3"/>
  <c r="J9" i="3"/>
  <c r="H9" i="3"/>
  <c r="F9" i="3"/>
  <c r="D9" i="3"/>
  <c r="G10" i="2"/>
  <c r="E10" i="2"/>
  <c r="C10" i="2"/>
  <c r="I8" i="2"/>
  <c r="I10" i="2" s="1"/>
  <c r="U68" i="7" l="1"/>
  <c r="G68" i="7"/>
  <c r="C68" i="7"/>
  <c r="Q63" i="6"/>
  <c r="O63" i="6"/>
  <c r="M63" i="6"/>
  <c r="I63" i="6"/>
  <c r="G63" i="6"/>
  <c r="E63" i="6"/>
  <c r="S34" i="4"/>
  <c r="M34" i="4"/>
  <c r="Q34" i="4"/>
  <c r="O34" i="4"/>
  <c r="I34" i="4"/>
  <c r="K34" i="4"/>
  <c r="K10" i="2"/>
  <c r="X41" i="1"/>
  <c r="I68" i="7" l="1"/>
  <c r="C7" i="10" l="1"/>
  <c r="C10" i="10" l="1"/>
  <c r="K68" i="7"/>
  <c r="E10" i="10" l="1"/>
</calcChain>
</file>

<file path=xl/sharedStrings.xml><?xml version="1.0" encoding="utf-8"?>
<sst xmlns="http://schemas.openxmlformats.org/spreadsheetml/2006/main" count="906" uniqueCount="141">
  <si>
    <t>صندوق سرمایه‌گذاری بخشی صنایع مفید</t>
  </si>
  <si>
    <t>صورت وضعیت پورتفوی</t>
  </si>
  <si>
    <t>برای ماه منتهی به 1403/09/30</t>
  </si>
  <si>
    <t>نام شرکت</t>
  </si>
  <si>
    <t>1403/08/30</t>
  </si>
  <si>
    <t>تغییرات طی دوره</t>
  </si>
  <si>
    <t>1403/09/30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</si>
  <si>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</si>
  <si>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</si>
  <si>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</si>
  <si>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</si>
  <si>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</si>
  <si>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</si>
  <si>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</si>
  <si>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</si>
  <si>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آهن و فولاد غدیر ایرانیان</t>
  </si>
  <si>
    <t>بیمه اتکایی ایران معین</t>
  </si>
  <si>
    <t>پارس فولاد سبزوار</t>
  </si>
  <si>
    <t>توسعه معدنی و صنعتی صبانور</t>
  </si>
  <si>
    <t>تولیدی چدن سازان</t>
  </si>
  <si>
    <t>تولیدی فولاد سپید فراب کویر</t>
  </si>
  <si>
    <t>داروسازی‌ جابرابن‌حیان‌</t>
  </si>
  <si>
    <t>سبحان دارو</t>
  </si>
  <si>
    <t>سرمایه گذاری صدرتامین</t>
  </si>
  <si>
    <t>سیمان باقران</t>
  </si>
  <si>
    <t>شرکت آهن و فولاد ارفع</t>
  </si>
  <si>
    <t>شمش طلا</t>
  </si>
  <si>
    <t>شیمی‌ داروئی‌ داروپخش‌</t>
  </si>
  <si>
    <t>صبا فولاد خلیج فارس</t>
  </si>
  <si>
    <t>غلتک سازان سپاهان</t>
  </si>
  <si>
    <t>فولاد  خوزستان</t>
  </si>
  <si>
    <t>فولاد آلیاژی ایران</t>
  </si>
  <si>
    <t>فولاد امیرکبیرکاشان</t>
  </si>
  <si>
    <t>فولاد شاهرود</t>
  </si>
  <si>
    <t>فولاد مبارکه اصفهان</t>
  </si>
  <si>
    <t>فولاد هرمزگان جنوب</t>
  </si>
  <si>
    <t>فولاد کاوه جنوب کیش</t>
  </si>
  <si>
    <t>گروه‌صنعتی‌سپاهان‌</t>
  </si>
  <si>
    <t>ملی‌ صنایع‌ مس‌ ایران‌</t>
  </si>
  <si>
    <t>نوردوقطعات‌ فولادی‌</t>
  </si>
  <si>
    <t>سرمایه‌گذاری‌صندوق‌بازنشستگی‌</t>
  </si>
  <si>
    <t>سیم و کابل ابهر</t>
  </si>
  <si>
    <t>تولیدی برنا باطری</t>
  </si>
  <si>
    <t>کانی کربن طبس</t>
  </si>
  <si>
    <t/>
  </si>
  <si>
    <t>صندوق سرمایه‌گذاری بخشی صنایع مفید-استیل</t>
  </si>
  <si>
    <t>برای ماه منتهی به 1403/08/30</t>
  </si>
  <si>
    <t>4-1- سرمایه‌گذاری در  سپرده‌ بانکی</t>
  </si>
  <si>
    <t>سپرده</t>
  </si>
  <si>
    <t>مبلغ</t>
  </si>
  <si>
    <t>افزایش</t>
  </si>
  <si>
    <t>کاهش</t>
  </si>
  <si>
    <t>درصد به کل دارایی‌ها</t>
  </si>
  <si>
    <t>بانک خاورمیانه آفریقا</t>
  </si>
  <si>
    <t>بانک پاسارگاد هفت تیر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</si>
  <si>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</si>
  <si>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</si>
  <si>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</si>
  <si>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</si>
  <si>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</si>
  <si>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درآمد سود</t>
  </si>
  <si>
    <t>هزینه تنزیل</t>
  </si>
  <si>
    <t>خالص درآمد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</si>
  <si>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</si>
  <si>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</si>
  <si>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</si>
  <si>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</si>
  <si>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</si>
  <si>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</si>
  <si>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مس‌ شهیدباهنر</t>
  </si>
  <si>
    <t>1403/04/07</t>
  </si>
  <si>
    <t>1403/03/09</t>
  </si>
  <si>
    <t>1403/04/23</t>
  </si>
  <si>
    <t>1403/04/31</t>
  </si>
  <si>
    <t>1403/04/30</t>
  </si>
  <si>
    <t>1403/05/03</t>
  </si>
  <si>
    <t>1403/05/01</t>
  </si>
  <si>
    <t>کشتیرانی جمهوری اسلامی ایران</t>
  </si>
  <si>
    <t>1403/07/11</t>
  </si>
  <si>
    <t>1403/03/12</t>
  </si>
  <si>
    <t>سپنتا</t>
  </si>
  <si>
    <t>1403/03/01</t>
  </si>
  <si>
    <t>فولاد خراسان</t>
  </si>
  <si>
    <t>1403/04/14</t>
  </si>
  <si>
    <t>1403/08/06</t>
  </si>
  <si>
    <t>1403/04/12</t>
  </si>
  <si>
    <t>1403/03/30</t>
  </si>
  <si>
    <t>1403/03/29</t>
  </si>
  <si>
    <t>1403/03/31</t>
  </si>
  <si>
    <t>1403/04/28</t>
  </si>
  <si>
    <t>1403/03/27</t>
  </si>
  <si>
    <t>1403/05/30</t>
  </si>
  <si>
    <t>محصولات کاغذی لطیف</t>
  </si>
  <si>
    <t>1403/03/07</t>
  </si>
  <si>
    <t>1403/03/23</t>
  </si>
  <si>
    <t>نیان الکترونیک</t>
  </si>
  <si>
    <t>نورایستا پلاستیک</t>
  </si>
  <si>
    <t>1403/05/02</t>
  </si>
  <si>
    <t>تولیدی و صنعتی گوهرفام</t>
  </si>
  <si>
    <t>بهای فروش</t>
  </si>
  <si>
    <t>ارزش دفتری</t>
  </si>
  <si>
    <t>سود و زیان ناشی از تغییر قیمت</t>
  </si>
  <si>
    <t>ارزشیابی اوراق اختیارخ فولاد-6000-1403/12/01</t>
  </si>
  <si>
    <t>سود و زیان ناشی از فروش</t>
  </si>
  <si>
    <t>سرمایه‌گذاری‌ سپه‌</t>
  </si>
  <si>
    <t>فروسیلیسیم خمین</t>
  </si>
  <si>
    <t>تامین سرمایه نوین</t>
  </si>
  <si>
    <t>سیمان اردستان</t>
  </si>
  <si>
    <t>گسترش سوخت سبززاگرس(سهامی عام)</t>
  </si>
  <si>
    <t>سیمان آبیک</t>
  </si>
  <si>
    <t>ح. گسترش سوخت سبززاگرس(س. عام)</t>
  </si>
  <si>
    <t>نشاسته و گلوکز آردینه</t>
  </si>
  <si>
    <t>سرمایه گذاری شفادارو</t>
  </si>
  <si>
    <t>کاشی‌ پارس‌</t>
  </si>
  <si>
    <t>داروپخش‌ (هلدینگ‌</t>
  </si>
  <si>
    <t>ح.فولاد آلیاژی ایران</t>
  </si>
  <si>
    <t>مولد نیروگاهی تجارت فارس</t>
  </si>
  <si>
    <t>بانک خاورمیانه</t>
  </si>
  <si>
    <t>کشت و دام قیام اصفهان</t>
  </si>
  <si>
    <t>صنایع فروآلیاژ ایران</t>
  </si>
  <si>
    <t>سیمان‌ کرمان‌</t>
  </si>
  <si>
    <t>پالایش نفت اصفهان</t>
  </si>
  <si>
    <t>نفت‌ پارس‌</t>
  </si>
  <si>
    <t>سیمان‌ تهران‌</t>
  </si>
  <si>
    <t>پرتو بار فرابر خلیج فارس</t>
  </si>
  <si>
    <t>ح.آهن و فولاد غدیر ایرانیان</t>
  </si>
  <si>
    <t>فولاد خوزستان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</si>
  <si>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</si>
  <si>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</si>
  <si>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</si>
  <si>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</si>
  <si>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</si>
  <si>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</si>
  <si>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شماره حساب</t>
  </si>
  <si>
    <t>سود سپرده بانکی و گواهی سپرده</t>
  </si>
  <si>
    <t>درصد سود به میانگین سپرده</t>
  </si>
  <si>
    <t>1009-10-810-707075294</t>
  </si>
  <si>
    <t>سایر درآمدها</t>
  </si>
  <si>
    <t>سرمایه‌گذاری در سهام</t>
  </si>
  <si>
    <t>درآمد سپرده بانکی</t>
  </si>
  <si>
    <t>سایر درآمد ها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</si>
</sst>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-;\(#,##0\)"/>
  </numFmts>
  <fonts count="13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2"/>
      <name val="B Nazanin"/>
      <charset val="178"/>
    </font>
    <font>
      <b/>
      <sz val="16"/>
      <color rgb="FF000000"/>
      <name val="B Nazanin"/>
      <charset val="178"/>
    </font>
    <font>
      <b/>
      <sz val="12"/>
      <name val="B Nazanin"/>
      <charset val="178"/>
    </font>
    <font>
      <sz val="11"/>
      <name val="Calibri"/>
      <family val="2"/>
    </font>
    <font>
      <b/>
      <sz val="14"/>
      <color rgb="FF000000"/>
      <name val="B Nazanin"/>
      <charset val="178"/>
    </font>
    <font>
      <sz val="14"/>
      <name val="B Nazanin"/>
      <charset val="178"/>
    </font>
    <font>
      <b/>
      <sz val="12"/>
      <color rgb="FF0062AC"/>
      <name val="B Titr"/>
      <charset val="178"/>
    </font>
    <font>
      <b/>
      <sz val="14"/>
      <name val="B Nazanin"/>
      <charset val="178"/>
    </font>
    <font>
      <sz val="11"/>
      <name val="Calibri"/>
      <family val="2"/>
    </font>
    <font>
      <sz val="10"/>
      <color rgb="FF000000"/>
      <name val="IRANSans"/>
      <family val="2"/>
    </font>
    <font>
      <b/>
      <sz val="10"/>
      <color rgb="FF000000"/>
      <name val="IRANSans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0" fontId="10" fillId="0" borderId="0"/>
  </cellStyleXfs>
  <cellXfs count="74">
    <xf numFmtId="0" fontId="0" fillId="0" borderId="0" xfId="0"/>
    <xf numFmtId="0" fontId="3" fillId="0" borderId="1" xfId="0" applyFont="1" applyFill="1" applyBorder="1" applyAlignment="1">
      <alignment horizontal="center" vertical="center"/>
    </xf>
    <xf numFmtId="10" fontId="2" fillId="0" borderId="0" xfId="1" applyNumberFormat="1" applyFont="1" applyFill="1" applyAlignment="1">
      <alignment horizontal="center" vertical="center"/>
    </xf>
    <xf numFmtId="10" fontId="2" fillId="0" borderId="2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3" fontId="2" fillId="0" borderId="0" xfId="0" applyNumberFormat="1" applyFont="1" applyFill="1" applyAlignment="1">
      <alignment horizontal="center" vertical="center"/>
    </xf>
    <xf numFmtId="3" fontId="2" fillId="0" borderId="2" xfId="0" applyNumberFormat="1" applyFont="1" applyFill="1" applyBorder="1" applyAlignment="1">
      <alignment horizontal="center" vertical="center"/>
    </xf>
    <xf numFmtId="0" fontId="7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9" fillId="0" borderId="0" xfId="2" applyFont="1" applyAlignment="1">
      <alignment horizontal="center" vertical="center"/>
    </xf>
    <xf numFmtId="3" fontId="7" fillId="0" borderId="0" xfId="2" applyNumberFormat="1" applyFont="1" applyAlignment="1">
      <alignment horizontal="center" vertical="center"/>
    </xf>
    <xf numFmtId="10" fontId="7" fillId="0" borderId="0" xfId="3" applyNumberFormat="1" applyFont="1" applyAlignment="1">
      <alignment horizontal="center" vertical="center"/>
    </xf>
    <xf numFmtId="3" fontId="7" fillId="0" borderId="2" xfId="2" applyNumberFormat="1" applyFont="1" applyBorder="1" applyAlignment="1">
      <alignment horizontal="center" vertical="center"/>
    </xf>
    <xf numFmtId="10" fontId="7" fillId="0" borderId="2" xfId="2" applyNumberFormat="1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4" fillId="0" borderId="0" xfId="2" applyFont="1" applyAlignment="1">
      <alignment horizontal="center" vertical="center"/>
    </xf>
    <xf numFmtId="0" fontId="2" fillId="0" borderId="0" xfId="2" applyFont="1" applyAlignment="1">
      <alignment horizontal="center" vertical="center"/>
    </xf>
    <xf numFmtId="3" fontId="2" fillId="0" borderId="0" xfId="2" applyNumberFormat="1" applyFont="1" applyAlignment="1">
      <alignment horizontal="center" vertical="center"/>
    </xf>
    <xf numFmtId="3" fontId="2" fillId="0" borderId="2" xfId="2" applyNumberFormat="1" applyFont="1" applyBorder="1" applyAlignment="1">
      <alignment horizontal="center" vertical="center"/>
    </xf>
    <xf numFmtId="0" fontId="4" fillId="0" borderId="0" xfId="2" applyFont="1" applyFill="1" applyAlignment="1">
      <alignment horizontal="center" vertical="center"/>
    </xf>
    <xf numFmtId="0" fontId="2" fillId="0" borderId="0" xfId="2" applyFont="1" applyFill="1" applyAlignment="1">
      <alignment horizontal="center" vertical="center"/>
    </xf>
    <xf numFmtId="3" fontId="2" fillId="0" borderId="0" xfId="2" applyNumberFormat="1" applyFont="1" applyFill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4" fillId="0" borderId="0" xfId="4" applyFont="1" applyFill="1" applyAlignment="1">
      <alignment horizontal="center" vertical="center"/>
    </xf>
    <xf numFmtId="3" fontId="2" fillId="0" borderId="2" xfId="4" applyNumberFormat="1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9" fillId="0" borderId="0" xfId="4" applyFont="1" applyAlignment="1">
      <alignment horizontal="center" vertical="center"/>
    </xf>
    <xf numFmtId="3" fontId="7" fillId="0" borderId="0" xfId="4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4" applyFont="1" applyFill="1" applyAlignment="1">
      <alignment horizontal="center" vertical="center"/>
    </xf>
    <xf numFmtId="3" fontId="7" fillId="0" borderId="2" xfId="4" applyNumberFormat="1" applyFont="1" applyBorder="1" applyAlignment="1">
      <alignment horizontal="center" vertical="center"/>
    </xf>
    <xf numFmtId="164" fontId="7" fillId="0" borderId="0" xfId="4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164" fontId="2" fillId="0" borderId="0" xfId="4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0" fontId="2" fillId="0" borderId="0" xfId="2" applyFont="1"/>
    <xf numFmtId="0" fontId="4" fillId="0" borderId="0" xfId="2" applyFont="1"/>
    <xf numFmtId="3" fontId="2" fillId="0" borderId="0" xfId="2" applyNumberFormat="1" applyFont="1"/>
    <xf numFmtId="10" fontId="2" fillId="0" borderId="0" xfId="1" applyNumberFormat="1" applyFont="1" applyAlignment="1">
      <alignment horizontal="center" vertical="center"/>
    </xf>
    <xf numFmtId="9" fontId="2" fillId="0" borderId="2" xfId="1" applyFont="1" applyBorder="1" applyAlignment="1">
      <alignment horizontal="center" vertical="center"/>
    </xf>
    <xf numFmtId="9" fontId="2" fillId="0" borderId="0" xfId="1" applyNumberFormat="1" applyFont="1" applyAlignment="1">
      <alignment horizontal="center" vertical="center"/>
    </xf>
    <xf numFmtId="0" fontId="2" fillId="0" borderId="0" xfId="2" applyFont="1" applyAlignment="1">
      <alignment horizontal="center"/>
    </xf>
    <xf numFmtId="3" fontId="2" fillId="0" borderId="0" xfId="2" applyNumberFormat="1" applyFont="1" applyAlignment="1">
      <alignment horizontal="center"/>
    </xf>
    <xf numFmtId="3" fontId="2" fillId="0" borderId="2" xfId="2" applyNumberFormat="1" applyFont="1" applyBorder="1" applyAlignment="1">
      <alignment horizontal="center"/>
    </xf>
    <xf numFmtId="9" fontId="2" fillId="0" borderId="2" xfId="2" applyNumberFormat="1" applyFont="1" applyBorder="1" applyAlignment="1">
      <alignment horizontal="center" vertical="center"/>
    </xf>
    <xf numFmtId="9" fontId="2" fillId="0" borderId="0" xfId="1" applyFont="1" applyAlignment="1">
      <alignment horizontal="center" vertical="center"/>
    </xf>
    <xf numFmtId="3" fontId="12" fillId="0" borderId="0" xfId="0" applyNumberFormat="1" applyFont="1" applyFill="1" applyBorder="1" applyAlignment="1">
      <alignment horizontal="right" vertical="center"/>
    </xf>
    <xf numFmtId="0" fontId="2" fillId="0" borderId="0" xfId="2" applyFont="1" applyBorder="1"/>
    <xf numFmtId="3" fontId="12" fillId="0" borderId="0" xfId="0" applyNumberFormat="1" applyFont="1"/>
    <xf numFmtId="3" fontId="11" fillId="0" borderId="0" xfId="0" applyNumberFormat="1" applyFont="1"/>
    <xf numFmtId="0" fontId="2" fillId="0" borderId="0" xfId="4" applyFont="1" applyAlignment="1">
      <alignment horizontal="center" vertical="center"/>
    </xf>
    <xf numFmtId="3" fontId="2" fillId="0" borderId="0" xfId="4" applyNumberFormat="1" applyFont="1" applyAlignment="1">
      <alignment horizontal="center" vertical="center"/>
    </xf>
    <xf numFmtId="164" fontId="2" fillId="0" borderId="0" xfId="2" applyNumberFormat="1" applyFont="1" applyAlignment="1">
      <alignment horizontal="center" vertical="center"/>
    </xf>
    <xf numFmtId="164" fontId="4" fillId="0" borderId="0" xfId="2" applyNumberFormat="1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6" fillId="0" borderId="0" xfId="2" applyFont="1" applyAlignment="1">
      <alignment horizontal="center" vertical="center"/>
    </xf>
    <xf numFmtId="0" fontId="8" fillId="0" borderId="0" xfId="2" applyFont="1" applyAlignment="1">
      <alignment horizontal="right" vertical="center" readingOrder="2"/>
    </xf>
    <xf numFmtId="0" fontId="6" fillId="0" borderId="1" xfId="2" applyFont="1" applyBorder="1" applyAlignment="1">
      <alignment horizontal="center" vertical="center"/>
    </xf>
    <xf numFmtId="0" fontId="3" fillId="0" borderId="0" xfId="2" applyFont="1" applyAlignment="1">
      <alignment horizontal="center" vertical="center"/>
    </xf>
    <xf numFmtId="0" fontId="3" fillId="0" borderId="1" xfId="2" applyFont="1" applyBorder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Border="1" applyAlignment="1">
      <alignment horizontal="center" vertical="center"/>
    </xf>
    <xf numFmtId="0" fontId="6" fillId="0" borderId="1" xfId="4" applyFont="1" applyBorder="1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3" fillId="0" borderId="0" xfId="4" applyFont="1" applyAlignment="1">
      <alignment horizontal="center" vertical="center"/>
    </xf>
    <xf numFmtId="0" fontId="3" fillId="0" borderId="1" xfId="4" applyFont="1" applyBorder="1" applyAlignment="1">
      <alignment horizontal="center" vertical="center"/>
    </xf>
    <xf numFmtId="9" fontId="2" fillId="0" borderId="3" xfId="2" applyNumberFormat="1" applyFont="1" applyBorder="1" applyAlignment="1">
      <alignment horizontal="center" vertical="center"/>
    </xf>
  </cellXfs>
  <cellStyles count="5">
    <cellStyle name="Normal" xfId="0" builtinId="0"/>
    <cellStyle name="Normal 2" xfId="2" xr:uid="{1E1A8E3D-5E24-4E1B-BAB4-684E8467DDA8}"/>
    <cellStyle name="Normal 3" xfId="4" xr:uid="{38526843-7C31-453D-8E06-42284C53B56D}"/>
    <cellStyle name="Percent" xfId="1" builtinId="5"/>
    <cellStyle name="Percent 2" xfId="3" xr:uid="{939923A2-5A58-4323-BED6-7D01AB1F4A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pirzadeh/Downloads/Export%20(9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k.pirzadeh/Downloads/ExcelReport2024_12_29_11_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1">
          <cell r="B1" t="str">
            <v xml:space="preserve"> : نام گزارش</v>
          </cell>
          <cell r="C1" t="str">
            <v>عملکرد سهام</v>
          </cell>
          <cell r="E1" t="str">
            <v xml:space="preserve"> : نام صندوق</v>
          </cell>
          <cell r="F1" t="str">
            <v>صندوق سرمایه‌گذاری بخشی صنایع مفید</v>
          </cell>
        </row>
        <row r="2">
          <cell r="A2" t="str">
            <v>سهام</v>
          </cell>
          <cell r="B2" t="str">
            <v>نماد</v>
          </cell>
          <cell r="C2" t="str">
            <v>مانده</v>
          </cell>
          <cell r="D2" t="str">
            <v>تعداد خرید</v>
          </cell>
          <cell r="E2" t="str">
            <v>میانگین خرید</v>
          </cell>
          <cell r="F2" t="str">
            <v>تعداد فروش</v>
          </cell>
          <cell r="G2" t="str">
            <v>میانگین فروش</v>
          </cell>
          <cell r="H2" t="str">
            <v>قیمت میانگین</v>
          </cell>
          <cell r="I2" t="str">
            <v>سود نقدی</v>
          </cell>
          <cell r="J2" t="str">
            <v>سود و زیان ناشی از تغییر قیمت</v>
          </cell>
          <cell r="K2" t="str">
            <v>سود و زیان ناشی از فروش</v>
          </cell>
          <cell r="L2" t="str">
            <v>خرید</v>
          </cell>
          <cell r="M2" t="str">
            <v>فروش</v>
          </cell>
          <cell r="N2" t="str">
            <v>ارزش پایان دوره</v>
          </cell>
          <cell r="O2" t="str">
            <v>خالص ارزش فروش</v>
          </cell>
          <cell r="P2" t="str">
            <v>سود و زیان پایان دوره</v>
          </cell>
          <cell r="Q2" t="str">
            <v>قیمت مانده کل</v>
          </cell>
        </row>
        <row r="3">
          <cell r="A3" t="str">
            <v>آهن و فولاد غدیر ایرانیان</v>
          </cell>
          <cell r="B3" t="str">
            <v>فغدیر1</v>
          </cell>
          <cell r="C3">
            <v>22678913</v>
          </cell>
          <cell r="D3">
            <v>52476612</v>
          </cell>
          <cell r="E3">
            <v>8426.6433956140299</v>
          </cell>
          <cell r="F3">
            <v>-32476612</v>
          </cell>
          <cell r="G3">
            <v>8405.1995434129603</v>
          </cell>
          <cell r="H3">
            <v>6842.4570504327103</v>
          </cell>
          <cell r="I3">
            <v>35220236280</v>
          </cell>
          <cell r="J3">
            <v>-30285875142.219002</v>
          </cell>
          <cell r="K3">
            <v>10500063593</v>
          </cell>
          <cell r="L3">
            <v>442201695934</v>
          </cell>
          <cell r="M3">
            <v>272972404354</v>
          </cell>
          <cell r="N3">
            <v>160861414300</v>
          </cell>
          <cell r="O3">
            <v>124893613010.78101</v>
          </cell>
          <cell r="P3">
            <v>15434424730.781</v>
          </cell>
          <cell r="Q3">
            <v>155179488153</v>
          </cell>
        </row>
        <row r="4">
          <cell r="A4" t="str">
            <v>بیمه اتکایی ایران معین</v>
          </cell>
          <cell r="B4" t="str">
            <v>معین1</v>
          </cell>
          <cell r="C4">
            <v>1562500</v>
          </cell>
          <cell r="D4">
            <v>3125000</v>
          </cell>
          <cell r="E4">
            <v>2612.3698800000002</v>
          </cell>
          <cell r="F4">
            <v>-1562500</v>
          </cell>
          <cell r="G4">
            <v>3250.65131264</v>
          </cell>
          <cell r="H4">
            <v>2612.3698783999998</v>
          </cell>
          <cell r="I4">
            <v>500000000</v>
          </cell>
          <cell r="J4">
            <v>-149117622.5</v>
          </cell>
          <cell r="K4">
            <v>997314736</v>
          </cell>
          <cell r="L4">
            <v>8163655875</v>
          </cell>
          <cell r="M4">
            <v>5079142676</v>
          </cell>
          <cell r="N4">
            <v>4456250000</v>
          </cell>
          <cell r="O4">
            <v>3932710312.5</v>
          </cell>
          <cell r="P4">
            <v>1348197113.5</v>
          </cell>
          <cell r="Q4">
            <v>4081827935</v>
          </cell>
        </row>
        <row r="5">
          <cell r="A5" t="str">
            <v>پارس فولاد سبزوار</v>
          </cell>
          <cell r="B5" t="str">
            <v>فسبزوار1</v>
          </cell>
          <cell r="C5">
            <v>1500000</v>
          </cell>
          <cell r="D5">
            <v>7680215</v>
          </cell>
          <cell r="E5">
            <v>37164.271059729399</v>
          </cell>
          <cell r="F5">
            <v>-6180215</v>
          </cell>
          <cell r="G5">
            <v>44615.762658904299</v>
          </cell>
          <cell r="H5">
            <v>38365.5700733333</v>
          </cell>
          <cell r="I5">
            <v>0</v>
          </cell>
          <cell r="J5">
            <v>8058944890</v>
          </cell>
          <cell r="K5">
            <v>47853768674</v>
          </cell>
          <cell r="L5">
            <v>285429592057</v>
          </cell>
          <cell r="M5">
            <v>275735005621</v>
          </cell>
          <cell r="N5">
            <v>66000000000</v>
          </cell>
          <cell r="O5">
            <v>65607300000</v>
          </cell>
          <cell r="P5">
            <v>55912713564</v>
          </cell>
          <cell r="Q5">
            <v>57548355110</v>
          </cell>
        </row>
        <row r="6">
          <cell r="A6" t="str">
            <v>تامین سرمایه نوین</v>
          </cell>
          <cell r="B6" t="str">
            <v>تنوین1</v>
          </cell>
          <cell r="C6">
            <v>3772544</v>
          </cell>
          <cell r="D6">
            <v>3772544</v>
          </cell>
          <cell r="E6">
            <v>1392.29083371857</v>
          </cell>
          <cell r="F6">
            <v>0</v>
          </cell>
          <cell r="G6">
            <v>0</v>
          </cell>
          <cell r="H6">
            <v>1392.29083371857</v>
          </cell>
          <cell r="I6">
            <v>0</v>
          </cell>
          <cell r="J6">
            <v>578922968.77600002</v>
          </cell>
          <cell r="K6">
            <v>0</v>
          </cell>
          <cell r="L6">
            <v>5252478431</v>
          </cell>
          <cell r="M6">
            <v>0</v>
          </cell>
          <cell r="N6">
            <v>5866305920</v>
          </cell>
          <cell r="O6">
            <v>5831401399.776</v>
          </cell>
          <cell r="P6">
            <v>578922968.77600002</v>
          </cell>
          <cell r="Q6">
            <v>5252478431</v>
          </cell>
        </row>
        <row r="7">
          <cell r="A7" t="str">
            <v>توسعه معدنی و صنعتی صبانور</v>
          </cell>
          <cell r="B7" t="str">
            <v>کنور1</v>
          </cell>
          <cell r="C7">
            <v>98390018</v>
          </cell>
          <cell r="D7">
            <v>52478386</v>
          </cell>
          <cell r="E7">
            <v>21243.654029565601</v>
          </cell>
          <cell r="F7">
            <v>-17664114</v>
          </cell>
          <cell r="G7">
            <v>7304.7917192450204</v>
          </cell>
          <cell r="H7">
            <v>6560.3137380765602</v>
          </cell>
          <cell r="I7">
            <v>49223175120</v>
          </cell>
          <cell r="J7">
            <v>-63532032287.245003</v>
          </cell>
          <cell r="K7">
            <v>13150531996</v>
          </cell>
          <cell r="L7">
            <v>1114832676214</v>
          </cell>
          <cell r="M7">
            <v>129032673675</v>
          </cell>
          <cell r="N7">
            <v>634643782220</v>
          </cell>
          <cell r="O7">
            <v>581937354487.755</v>
          </cell>
          <cell r="P7">
            <v>-1158325171.2449999</v>
          </cell>
          <cell r="Q7">
            <v>645469386775</v>
          </cell>
        </row>
        <row r="8">
          <cell r="A8" t="str">
            <v>تولیدی چدن سازان</v>
          </cell>
          <cell r="B8" t="str">
            <v>چدن1</v>
          </cell>
          <cell r="C8">
            <v>50975999</v>
          </cell>
          <cell r="D8">
            <v>52188000</v>
          </cell>
          <cell r="E8">
            <v>1722.0958086916501</v>
          </cell>
          <cell r="F8">
            <v>-1212001</v>
          </cell>
          <cell r="G8">
            <v>1992.2051895996799</v>
          </cell>
          <cell r="H8">
            <v>1699.73760726102</v>
          </cell>
          <cell r="I8">
            <v>1512000000</v>
          </cell>
          <cell r="J8">
            <v>55153111.980453499</v>
          </cell>
          <cell r="K8">
            <v>-812358814</v>
          </cell>
          <cell r="L8">
            <v>89872736064</v>
          </cell>
          <cell r="M8">
            <v>2414554682</v>
          </cell>
          <cell r="N8">
            <v>88731934289</v>
          </cell>
          <cell r="O8">
            <v>86700975679.980499</v>
          </cell>
          <cell r="P8">
            <v>754794297.98045301</v>
          </cell>
          <cell r="Q8">
            <v>86645822568</v>
          </cell>
        </row>
        <row r="9">
          <cell r="A9" t="str">
            <v>تولیدی فولاد سپید فراب کویر</v>
          </cell>
          <cell r="B9" t="str">
            <v>کویر1</v>
          </cell>
          <cell r="C9">
            <v>32365576</v>
          </cell>
          <cell r="D9">
            <v>32365576</v>
          </cell>
          <cell r="E9">
            <v>2254.0032205204702</v>
          </cell>
          <cell r="F9">
            <v>0</v>
          </cell>
          <cell r="G9">
            <v>0</v>
          </cell>
          <cell r="H9">
            <v>2254.0032205204702</v>
          </cell>
          <cell r="I9">
            <v>268726952</v>
          </cell>
          <cell r="J9">
            <v>-4584485789.5500002</v>
          </cell>
          <cell r="K9">
            <v>0</v>
          </cell>
          <cell r="L9">
            <v>72952112538</v>
          </cell>
          <cell r="M9">
            <v>0</v>
          </cell>
          <cell r="N9">
            <v>69045575952</v>
          </cell>
          <cell r="O9">
            <v>68367626748.449997</v>
          </cell>
          <cell r="P9">
            <v>-4315758837.5500002</v>
          </cell>
          <cell r="Q9">
            <v>72952112538</v>
          </cell>
        </row>
        <row r="10">
          <cell r="A10" t="str">
            <v>داروسازی‌ جابرابن‌حیان‌</v>
          </cell>
          <cell r="B10" t="str">
            <v>دجابر1</v>
          </cell>
          <cell r="C10">
            <v>3000000</v>
          </cell>
          <cell r="D10">
            <v>3000000</v>
          </cell>
          <cell r="E10">
            <v>10931.9851436667</v>
          </cell>
          <cell r="F10">
            <v>0</v>
          </cell>
          <cell r="G10">
            <v>0</v>
          </cell>
          <cell r="H10">
            <v>10931.9851436667</v>
          </cell>
          <cell r="I10">
            <v>0</v>
          </cell>
          <cell r="J10">
            <v>2393414569</v>
          </cell>
          <cell r="K10">
            <v>0</v>
          </cell>
          <cell r="L10">
            <v>32795955431</v>
          </cell>
          <cell r="M10">
            <v>0</v>
          </cell>
          <cell r="N10">
            <v>35400000000</v>
          </cell>
          <cell r="O10">
            <v>35189370000</v>
          </cell>
          <cell r="P10">
            <v>2393414569</v>
          </cell>
          <cell r="Q10">
            <v>32795955431</v>
          </cell>
        </row>
        <row r="11">
          <cell r="A11" t="str">
            <v>سبحان دارو</v>
          </cell>
          <cell r="B11" t="str">
            <v>دسبحان1</v>
          </cell>
          <cell r="C11">
            <v>11000000</v>
          </cell>
          <cell r="D11">
            <v>11000000</v>
          </cell>
          <cell r="E11">
            <v>3904.31984809091</v>
          </cell>
          <cell r="F11">
            <v>0</v>
          </cell>
          <cell r="G11">
            <v>0</v>
          </cell>
          <cell r="H11">
            <v>3904.31984809091</v>
          </cell>
          <cell r="I11">
            <v>0</v>
          </cell>
          <cell r="J11">
            <v>-62213229</v>
          </cell>
          <cell r="K11">
            <v>0</v>
          </cell>
          <cell r="L11">
            <v>42947518329</v>
          </cell>
          <cell r="M11">
            <v>0</v>
          </cell>
          <cell r="N11">
            <v>43142000000</v>
          </cell>
          <cell r="O11">
            <v>42885305100</v>
          </cell>
          <cell r="P11">
            <v>-62213229</v>
          </cell>
          <cell r="Q11">
            <v>42947518329</v>
          </cell>
        </row>
        <row r="12">
          <cell r="A12" t="str">
            <v>سرمایه گذاری صدرتامین</v>
          </cell>
          <cell r="B12" t="str">
            <v>تاصیکو1</v>
          </cell>
          <cell r="C12">
            <v>37000000</v>
          </cell>
          <cell r="D12">
            <v>38839871</v>
          </cell>
          <cell r="E12">
            <v>8878.6260915748207</v>
          </cell>
          <cell r="F12">
            <v>-1839871</v>
          </cell>
          <cell r="G12">
            <v>8668.1160238951506</v>
          </cell>
          <cell r="H12">
            <v>8890.0723043243306</v>
          </cell>
          <cell r="I12">
            <v>5358800850</v>
          </cell>
          <cell r="J12">
            <v>42176011240</v>
          </cell>
          <cell r="K12">
            <v>36198503</v>
          </cell>
          <cell r="L12">
            <v>344844692054</v>
          </cell>
          <cell r="M12">
            <v>15948215297</v>
          </cell>
          <cell r="N12">
            <v>378688800850</v>
          </cell>
          <cell r="O12">
            <v>371108686500</v>
          </cell>
          <cell r="P12">
            <v>47571010593</v>
          </cell>
          <cell r="Q12">
            <v>328932675260</v>
          </cell>
        </row>
        <row r="13">
          <cell r="A13" t="str">
            <v>سیمان اردستان</v>
          </cell>
          <cell r="B13" t="str">
            <v>اردستان1</v>
          </cell>
          <cell r="C13">
            <v>2088477</v>
          </cell>
          <cell r="D13">
            <v>2088477</v>
          </cell>
          <cell r="E13">
            <v>13400.8653219547</v>
          </cell>
          <cell r="F13">
            <v>0</v>
          </cell>
          <cell r="G13">
            <v>0</v>
          </cell>
          <cell r="H13">
            <v>13400.8653219547</v>
          </cell>
          <cell r="I13">
            <v>0</v>
          </cell>
          <cell r="J13">
            <v>7782952175.6754999</v>
          </cell>
          <cell r="K13">
            <v>0</v>
          </cell>
          <cell r="L13">
            <v>27987399005</v>
          </cell>
          <cell r="M13">
            <v>0</v>
          </cell>
          <cell r="N13">
            <v>35984458710</v>
          </cell>
          <cell r="O13">
            <v>35770351180.675499</v>
          </cell>
          <cell r="P13">
            <v>7782952175.6754999</v>
          </cell>
          <cell r="Q13">
            <v>27987399005</v>
          </cell>
        </row>
        <row r="14">
          <cell r="A14" t="str">
            <v>سیمان باقران</v>
          </cell>
          <cell r="B14" t="str">
            <v>سباقر1</v>
          </cell>
          <cell r="C14">
            <v>1441252</v>
          </cell>
          <cell r="D14">
            <v>1441252</v>
          </cell>
          <cell r="E14">
            <v>18466.7525713754</v>
          </cell>
          <cell r="F14">
            <v>0</v>
          </cell>
          <cell r="G14">
            <v>0</v>
          </cell>
          <cell r="H14">
            <v>18466.7525713754</v>
          </cell>
          <cell r="I14">
            <v>2017752800</v>
          </cell>
          <cell r="J14">
            <v>4044034105.8400002</v>
          </cell>
          <cell r="K14">
            <v>0</v>
          </cell>
          <cell r="L14">
            <v>26615244077</v>
          </cell>
          <cell r="M14">
            <v>0</v>
          </cell>
          <cell r="N14">
            <v>32860545600</v>
          </cell>
          <cell r="O14">
            <v>30659278182.84</v>
          </cell>
          <cell r="P14">
            <v>6061786905.8400002</v>
          </cell>
          <cell r="Q14">
            <v>26615244077</v>
          </cell>
        </row>
        <row r="15">
          <cell r="A15" t="str">
            <v>شرکت آهن و فولاد ارفع</v>
          </cell>
          <cell r="B15" t="str">
            <v>ارفع1</v>
          </cell>
          <cell r="C15">
            <v>20200000</v>
          </cell>
          <cell r="D15">
            <v>32953319</v>
          </cell>
          <cell r="E15">
            <v>23069.107334651198</v>
          </cell>
          <cell r="F15">
            <v>-12753319</v>
          </cell>
          <cell r="G15">
            <v>22919.806098004799</v>
          </cell>
          <cell r="H15">
            <v>19874.201180099</v>
          </cell>
          <cell r="I15">
            <v>34821505040</v>
          </cell>
          <cell r="J15">
            <v>-66929229238</v>
          </cell>
          <cell r="K15">
            <v>-66441190620</v>
          </cell>
          <cell r="L15">
            <v>760203653044</v>
          </cell>
          <cell r="M15">
            <v>292303598586</v>
          </cell>
          <cell r="N15">
            <v>371353505040</v>
          </cell>
          <cell r="O15">
            <v>334529634600</v>
          </cell>
          <cell r="P15">
            <v>-98548914818</v>
          </cell>
          <cell r="Q15">
            <v>401458863838</v>
          </cell>
        </row>
        <row r="16">
          <cell r="A16" t="str">
            <v>شمش طلا</v>
          </cell>
          <cell r="B16" t="str">
            <v>شمش طلا</v>
          </cell>
          <cell r="C16">
            <v>65206</v>
          </cell>
          <cell r="D16">
            <v>65206</v>
          </cell>
          <cell r="E16">
            <v>4600774.16177959</v>
          </cell>
          <cell r="F16">
            <v>0</v>
          </cell>
          <cell r="G16">
            <v>0</v>
          </cell>
          <cell r="H16">
            <v>4600774.0614974098</v>
          </cell>
          <cell r="I16">
            <v>0</v>
          </cell>
          <cell r="J16">
            <v>90946853221.776001</v>
          </cell>
          <cell r="K16">
            <v>0</v>
          </cell>
          <cell r="L16">
            <v>299998079993</v>
          </cell>
          <cell r="M16">
            <v>0</v>
          </cell>
          <cell r="N16">
            <v>391885451760</v>
          </cell>
          <cell r="O16">
            <v>390944926675.776</v>
          </cell>
          <cell r="P16">
            <v>90946853221.776001</v>
          </cell>
          <cell r="Q16">
            <v>299998073454</v>
          </cell>
        </row>
        <row r="17">
          <cell r="A17" t="str">
            <v>شیمی‌ داروئی‌ داروپخش‌</v>
          </cell>
          <cell r="B17" t="str">
            <v>دشیمی1</v>
          </cell>
          <cell r="C17">
            <v>2200000</v>
          </cell>
          <cell r="D17">
            <v>2200000</v>
          </cell>
          <cell r="E17">
            <v>20347.0463663636</v>
          </cell>
          <cell r="F17">
            <v>0</v>
          </cell>
          <cell r="G17">
            <v>0</v>
          </cell>
          <cell r="H17">
            <v>20347.0463663636</v>
          </cell>
          <cell r="I17">
            <v>0</v>
          </cell>
          <cell r="J17">
            <v>-2927913706</v>
          </cell>
          <cell r="K17">
            <v>0</v>
          </cell>
          <cell r="L17">
            <v>44763502006</v>
          </cell>
          <cell r="M17">
            <v>0</v>
          </cell>
          <cell r="N17">
            <v>42086000000</v>
          </cell>
          <cell r="O17">
            <v>41835588300</v>
          </cell>
          <cell r="P17">
            <v>-2927913706</v>
          </cell>
          <cell r="Q17">
            <v>44763502006</v>
          </cell>
        </row>
        <row r="18">
          <cell r="A18" t="str">
            <v>صبا فولاد خلیج فارس</v>
          </cell>
          <cell r="B18" t="str">
            <v>فصبا1</v>
          </cell>
          <cell r="C18">
            <v>3000000</v>
          </cell>
          <cell r="D18">
            <v>31337776</v>
          </cell>
          <cell r="E18">
            <v>4178.9596995013299</v>
          </cell>
          <cell r="F18">
            <v>-28337776</v>
          </cell>
          <cell r="G18">
            <v>4363.5852580315404</v>
          </cell>
          <cell r="H18">
            <v>3454.1334419999998</v>
          </cell>
          <cell r="I18">
            <v>0</v>
          </cell>
          <cell r="J18">
            <v>1095019974</v>
          </cell>
          <cell r="K18">
            <v>3057398949</v>
          </cell>
          <cell r="L18">
            <v>130959302976</v>
          </cell>
          <cell r="M18">
            <v>123654301599</v>
          </cell>
          <cell r="N18">
            <v>11526000000</v>
          </cell>
          <cell r="O18">
            <v>11457420300</v>
          </cell>
          <cell r="P18">
            <v>4152418923</v>
          </cell>
          <cell r="Q18">
            <v>10362400326</v>
          </cell>
        </row>
        <row r="19">
          <cell r="A19" t="str">
            <v>غلتک سازان سپاهان</v>
          </cell>
          <cell r="B19" t="str">
            <v>فسازان1</v>
          </cell>
          <cell r="C19">
            <v>64938917</v>
          </cell>
          <cell r="D19">
            <v>73800251</v>
          </cell>
          <cell r="E19">
            <v>3591.7394217941101</v>
          </cell>
          <cell r="F19">
            <v>-8861334</v>
          </cell>
          <cell r="G19">
            <v>4257.94486383201</v>
          </cell>
          <cell r="H19">
            <v>3434.4150188707299</v>
          </cell>
          <cell r="I19">
            <v>5919620100</v>
          </cell>
          <cell r="J19">
            <v>6198843752.1113596</v>
          </cell>
          <cell r="K19">
            <v>-4313007409</v>
          </cell>
          <cell r="L19">
            <v>265071270855</v>
          </cell>
          <cell r="M19">
            <v>37731071592</v>
          </cell>
          <cell r="N19">
            <v>236517714367</v>
          </cell>
          <cell r="O19">
            <v>229226035606.11099</v>
          </cell>
          <cell r="P19">
            <v>7805456443.1113596</v>
          </cell>
          <cell r="Q19">
            <v>223027191854</v>
          </cell>
        </row>
        <row r="20">
          <cell r="A20" t="str">
            <v>فروسیلیسیم خمین</v>
          </cell>
          <cell r="B20" t="str">
            <v>فروسیل1</v>
          </cell>
          <cell r="C20">
            <v>6008897</v>
          </cell>
          <cell r="D20">
            <v>8859915</v>
          </cell>
          <cell r="E20">
            <v>11050.811172341901</v>
          </cell>
          <cell r="F20">
            <v>-2851018</v>
          </cell>
          <cell r="G20">
            <v>14115.980554665</v>
          </cell>
          <cell r="H20">
            <v>9674.3834767012995</v>
          </cell>
          <cell r="I20">
            <v>0</v>
          </cell>
          <cell r="J20">
            <v>-2283476862.3525</v>
          </cell>
          <cell r="K20">
            <v>468040831</v>
          </cell>
          <cell r="L20">
            <v>97909247668</v>
          </cell>
          <cell r="M20">
            <v>40244914649</v>
          </cell>
          <cell r="N20">
            <v>56183186950</v>
          </cell>
          <cell r="O20">
            <v>55848896987.647499</v>
          </cell>
          <cell r="P20">
            <v>-1815436031.3525</v>
          </cell>
          <cell r="Q20">
            <v>58132373850</v>
          </cell>
        </row>
        <row r="21">
          <cell r="A21" t="str">
            <v>فولاد  خوزستان</v>
          </cell>
          <cell r="B21" t="str">
            <v>فخوز1</v>
          </cell>
          <cell r="C21">
            <v>206914888</v>
          </cell>
          <cell r="D21">
            <v>335545031</v>
          </cell>
          <cell r="E21">
            <v>3111.5901533407</v>
          </cell>
          <cell r="F21">
            <v>-128630143</v>
          </cell>
          <cell r="G21">
            <v>3446.94094068604</v>
          </cell>
          <cell r="H21">
            <v>2899.70633290051</v>
          </cell>
          <cell r="I21">
            <v>39720708270</v>
          </cell>
          <cell r="J21">
            <v>-81875058920.088394</v>
          </cell>
          <cell r="K21">
            <v>-705697244</v>
          </cell>
          <cell r="L21">
            <v>1044078614462</v>
          </cell>
          <cell r="M21">
            <v>443380506113</v>
          </cell>
          <cell r="N21">
            <v>560939311142</v>
          </cell>
          <cell r="O21">
            <v>518117352184.91199</v>
          </cell>
          <cell r="P21">
            <v>-42860047894.088402</v>
          </cell>
          <cell r="Q21">
            <v>599992411105</v>
          </cell>
        </row>
        <row r="22">
          <cell r="A22" t="str">
            <v>فولاد آلیاژی ایران</v>
          </cell>
          <cell r="B22" t="str">
            <v>فولاژ1</v>
          </cell>
          <cell r="C22">
            <v>1905043</v>
          </cell>
          <cell r="D22">
            <v>6800464</v>
          </cell>
          <cell r="E22">
            <v>10620.791977282701</v>
          </cell>
          <cell r="F22">
            <v>-4895421</v>
          </cell>
          <cell r="G22">
            <v>7637.4491049901499</v>
          </cell>
          <cell r="H22">
            <v>4968.6285936852901</v>
          </cell>
          <cell r="I22">
            <v>8195605820</v>
          </cell>
          <cell r="J22">
            <v>-15848231.191499701</v>
          </cell>
          <cell r="K22">
            <v>-4760229632</v>
          </cell>
          <cell r="L22">
            <v>72226313493</v>
          </cell>
          <cell r="M22">
            <v>37388528735</v>
          </cell>
          <cell r="N22">
            <v>17701770390</v>
          </cell>
          <cell r="O22">
            <v>9449602890.8085003</v>
          </cell>
          <cell r="P22">
            <v>3419527956.8084998</v>
          </cell>
          <cell r="Q22">
            <v>9465451122</v>
          </cell>
        </row>
        <row r="23">
          <cell r="A23" t="str">
            <v>فولاد امیرکبیرکاشان</v>
          </cell>
          <cell r="B23" t="str">
            <v>فجر1</v>
          </cell>
          <cell r="C23">
            <v>35000000</v>
          </cell>
          <cell r="D23">
            <v>43940606</v>
          </cell>
          <cell r="E23">
            <v>3327.62412213887</v>
          </cell>
          <cell r="F23">
            <v>-8940606</v>
          </cell>
          <cell r="G23">
            <v>3766.6784807427998</v>
          </cell>
          <cell r="H23">
            <v>3310.7711637714301</v>
          </cell>
          <cell r="I23">
            <v>0</v>
          </cell>
          <cell r="J23">
            <v>8051222768</v>
          </cell>
          <cell r="K23">
            <v>3335558490</v>
          </cell>
          <cell r="L23">
            <v>146217820467</v>
          </cell>
          <cell r="M23">
            <v>33676388225</v>
          </cell>
          <cell r="N23">
            <v>124670000000</v>
          </cell>
          <cell r="O23">
            <v>123928213500</v>
          </cell>
          <cell r="P23">
            <v>11386781258</v>
          </cell>
          <cell r="Q23">
            <v>115876990732</v>
          </cell>
        </row>
        <row r="24">
          <cell r="A24" t="str">
            <v>فولاد شاهرود</v>
          </cell>
          <cell r="B24" t="str">
            <v>فرود1</v>
          </cell>
          <cell r="C24">
            <v>20200000</v>
          </cell>
          <cell r="D24">
            <v>35728184</v>
          </cell>
          <cell r="E24">
            <v>3294.20243463816</v>
          </cell>
          <cell r="F24">
            <v>-15528184</v>
          </cell>
          <cell r="G24">
            <v>4533.9111004867</v>
          </cell>
          <cell r="H24">
            <v>2752.40679391089</v>
          </cell>
          <cell r="I24">
            <v>0</v>
          </cell>
          <cell r="J24">
            <v>-579937837</v>
          </cell>
          <cell r="K24">
            <v>8306152327</v>
          </cell>
          <cell r="L24">
            <v>117695870718</v>
          </cell>
          <cell r="M24">
            <v>70403405808</v>
          </cell>
          <cell r="N24">
            <v>55348000000</v>
          </cell>
          <cell r="O24">
            <v>55018679400</v>
          </cell>
          <cell r="P24">
            <v>7726214490</v>
          </cell>
          <cell r="Q24">
            <v>55598617237</v>
          </cell>
        </row>
        <row r="25">
          <cell r="A25" t="str">
            <v>فولاد مبارکه اصفهان</v>
          </cell>
          <cell r="B25" t="str">
            <v>فولاد1</v>
          </cell>
          <cell r="C25">
            <v>323377774</v>
          </cell>
          <cell r="D25">
            <v>699676505</v>
          </cell>
          <cell r="E25">
            <v>4236.20918970403</v>
          </cell>
          <cell r="F25">
            <v>-376298731</v>
          </cell>
          <cell r="G25">
            <v>4953.67954103996</v>
          </cell>
          <cell r="H25">
            <v>4048.8878048650299</v>
          </cell>
          <cell r="I25">
            <v>225093643200</v>
          </cell>
          <cell r="J25">
            <v>191546888873.504</v>
          </cell>
          <cell r="K25">
            <v>209407610286</v>
          </cell>
          <cell r="L25">
            <v>2963976040301</v>
          </cell>
          <cell r="M25">
            <v>1864063325074</v>
          </cell>
          <cell r="N25">
            <v>1734944470006</v>
          </cell>
          <cell r="O25">
            <v>1500867214386.5</v>
          </cell>
          <cell r="P25">
            <v>626048142359.50403</v>
          </cell>
          <cell r="Q25">
            <v>1309320325513</v>
          </cell>
        </row>
        <row r="26">
          <cell r="A26" t="str">
            <v>فولاد هرمزگان جنوب</v>
          </cell>
          <cell r="B26" t="str">
            <v>هرمز1</v>
          </cell>
          <cell r="C26">
            <v>15000000</v>
          </cell>
          <cell r="D26">
            <v>24572258</v>
          </cell>
          <cell r="E26">
            <v>3226.3553499234799</v>
          </cell>
          <cell r="F26">
            <v>-9572258</v>
          </cell>
          <cell r="G26">
            <v>1190.20723731015</v>
          </cell>
          <cell r="H26">
            <v>2673.34406646667</v>
          </cell>
          <cell r="I26">
            <v>3274439000</v>
          </cell>
          <cell r="J26">
            <v>99221003</v>
          </cell>
          <cell r="K26">
            <v>-27785704312</v>
          </cell>
          <cell r="L26">
            <v>79278836058</v>
          </cell>
          <cell r="M26">
            <v>11392970749</v>
          </cell>
          <cell r="N26">
            <v>43714439000</v>
          </cell>
          <cell r="O26">
            <v>40199382000</v>
          </cell>
          <cell r="P26">
            <v>-24412044309</v>
          </cell>
          <cell r="Q26">
            <v>40100160997</v>
          </cell>
        </row>
        <row r="27">
          <cell r="A27" t="str">
            <v>فولاد کاوه جنوب کیش</v>
          </cell>
          <cell r="B27" t="str">
            <v>کاوه1</v>
          </cell>
          <cell r="C27">
            <v>70624240</v>
          </cell>
          <cell r="D27">
            <v>106152320</v>
          </cell>
          <cell r="E27">
            <v>8813.2308090393108</v>
          </cell>
          <cell r="F27">
            <v>-35528080</v>
          </cell>
          <cell r="G27">
            <v>11119.209456126</v>
          </cell>
          <cell r="H27">
            <v>7681.8652231301903</v>
          </cell>
          <cell r="I27">
            <v>22803569600</v>
          </cell>
          <cell r="J27">
            <v>-49693632246.559998</v>
          </cell>
          <cell r="K27">
            <v>2025159185</v>
          </cell>
          <cell r="L27">
            <v>935544897075</v>
          </cell>
          <cell r="M27">
            <v>395044163094</v>
          </cell>
          <cell r="N27">
            <v>518585734400</v>
          </cell>
          <cell r="O27">
            <v>492832260919.44</v>
          </cell>
          <cell r="P27">
            <v>-24864903461.560001</v>
          </cell>
          <cell r="Q27">
            <v>542525893166</v>
          </cell>
        </row>
        <row r="28">
          <cell r="A28" t="str">
            <v>گروه‌صنعتی‌سپاهان‌</v>
          </cell>
          <cell r="B28" t="str">
            <v>فسپا1</v>
          </cell>
          <cell r="C28">
            <v>47964749</v>
          </cell>
          <cell r="D28">
            <v>48165748</v>
          </cell>
          <cell r="E28">
            <v>8604.4993581123308</v>
          </cell>
          <cell r="F28">
            <v>-200999</v>
          </cell>
          <cell r="G28">
            <v>7833.0646271872001</v>
          </cell>
          <cell r="H28">
            <v>8604.4993581015096</v>
          </cell>
          <cell r="I28">
            <v>30982920000</v>
          </cell>
          <cell r="J28">
            <v>47869953479.726997</v>
          </cell>
          <cell r="K28">
            <v>-155057610</v>
          </cell>
          <cell r="L28">
            <v>414442147749</v>
          </cell>
          <cell r="M28">
            <v>1574438157</v>
          </cell>
          <cell r="N28">
            <v>494322395340</v>
          </cell>
          <cell r="O28">
            <v>460582605461.72699</v>
          </cell>
          <cell r="P28">
            <v>78697815869.727005</v>
          </cell>
          <cell r="Q28">
            <v>412712651982</v>
          </cell>
        </row>
        <row r="29">
          <cell r="A29" t="str">
            <v>ملی‌ صنایع‌ مس‌ ایران‌</v>
          </cell>
          <cell r="B29" t="str">
            <v>فملی1</v>
          </cell>
          <cell r="C29">
            <v>106772884</v>
          </cell>
          <cell r="D29">
            <v>470637792</v>
          </cell>
          <cell r="E29">
            <v>5842.0627935442099</v>
          </cell>
          <cell r="F29">
            <v>-363864908</v>
          </cell>
          <cell r="G29">
            <v>6732.5665389749502</v>
          </cell>
          <cell r="H29">
            <v>5964.6828263531797</v>
          </cell>
          <cell r="I29">
            <v>93932917520</v>
          </cell>
          <cell r="J29">
            <v>54089293049.702003</v>
          </cell>
          <cell r="K29">
            <v>337115557944</v>
          </cell>
          <cell r="L29">
            <v>2749495533879</v>
          </cell>
          <cell r="M29">
            <v>2449744704308</v>
          </cell>
          <cell r="N29">
            <v>789024392360</v>
          </cell>
          <cell r="O29">
            <v>690955680564.70203</v>
          </cell>
          <cell r="P29">
            <v>485137768513.70203</v>
          </cell>
          <cell r="Q29">
            <v>636866387515</v>
          </cell>
        </row>
        <row r="30">
          <cell r="A30" t="str">
            <v>نوردوقطعات‌ فولادی‌</v>
          </cell>
          <cell r="B30" t="str">
            <v>فنورد1</v>
          </cell>
          <cell r="C30">
            <v>10503618</v>
          </cell>
          <cell r="D30">
            <v>29490971</v>
          </cell>
          <cell r="E30">
            <v>9664.87291683275</v>
          </cell>
          <cell r="F30">
            <v>-18987353</v>
          </cell>
          <cell r="G30">
            <v>9079.8811926022609</v>
          </cell>
          <cell r="H30">
            <v>8416.7476705645604</v>
          </cell>
          <cell r="I30">
            <v>32720219600</v>
          </cell>
          <cell r="J30">
            <v>2744688124.4169898</v>
          </cell>
          <cell r="K30">
            <v>-24217275173</v>
          </cell>
          <cell r="L30">
            <v>285026486909</v>
          </cell>
          <cell r="M30">
            <v>172402909402</v>
          </cell>
          <cell r="N30">
            <v>124416804740</v>
          </cell>
          <cell r="O30">
            <v>91150990458.417007</v>
          </cell>
          <cell r="P30">
            <v>11247632551.417</v>
          </cell>
          <cell r="Q30">
            <v>88406302334</v>
          </cell>
        </row>
        <row r="31">
          <cell r="A31" t="str">
            <v>مجموع</v>
          </cell>
          <cell r="C31">
            <v>1200451495</v>
          </cell>
          <cell r="D31">
            <v>2210382279</v>
          </cell>
          <cell r="F31">
            <v>-1076185443</v>
          </cell>
          <cell r="I31">
            <v>591565840152</v>
          </cell>
          <cell r="J31">
            <v>164812596195.80301</v>
          </cell>
          <cell r="K31">
            <v>507062834700</v>
          </cell>
          <cell r="L31">
            <v>12900783373662</v>
          </cell>
          <cell r="M31">
            <v>6674187222396</v>
          </cell>
          <cell r="N31">
            <v>7128900243336</v>
          </cell>
          <cell r="O31">
            <v>6499828456838.7998</v>
          </cell>
          <cell r="P31">
            <v>1263441271047.8</v>
          </cell>
          <cell r="Q31">
            <v>6335015860643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xcelReport2024_12_29_11_13"/>
    </sheetNames>
    <sheetDataSet>
      <sheetData sheetId="0">
        <row r="1">
          <cell r="A1" t="str">
            <v>نام سهم / صنعت</v>
          </cell>
          <cell r="B1" t="str">
            <v>تعداد</v>
          </cell>
          <cell r="C1" t="str">
            <v>بهای فروش</v>
          </cell>
          <cell r="D1" t="str">
            <v>ارزش دفتری</v>
          </cell>
        </row>
        <row r="2">
          <cell r="A2" t="str">
            <v>تولیدی فولاد سپید فراب کویر</v>
          </cell>
          <cell r="B2">
            <v>32365576</v>
          </cell>
          <cell r="C2">
            <v>72077875260</v>
          </cell>
          <cell r="D2">
            <v>72952112538</v>
          </cell>
        </row>
        <row r="3">
          <cell r="A3" t="str">
            <v>آهن و فولاد غدیر ایرانیان</v>
          </cell>
          <cell r="B3">
            <v>122604</v>
          </cell>
          <cell r="C3">
            <v>711711113</v>
          </cell>
          <cell r="D3">
            <v>821652713</v>
          </cell>
        </row>
        <row r="4">
          <cell r="A4" t="str">
            <v>توسعه معدنی و صنعتی صبانور</v>
          </cell>
          <cell r="B4">
            <v>23141046</v>
          </cell>
          <cell r="C4">
            <v>141009368634</v>
          </cell>
          <cell r="D4">
            <v>151417114464</v>
          </cell>
        </row>
        <row r="5">
          <cell r="A5" t="str">
            <v>فولاد کاوه جنوب کیش</v>
          </cell>
          <cell r="B5">
            <v>15211197</v>
          </cell>
          <cell r="C5">
            <v>134880528350</v>
          </cell>
          <cell r="D5">
            <v>120119914537</v>
          </cell>
        </row>
        <row r="6">
          <cell r="A6" t="str">
            <v>سیمان اردستان</v>
          </cell>
          <cell r="B6">
            <v>2088477</v>
          </cell>
          <cell r="C6">
            <v>37346297933</v>
          </cell>
          <cell r="D6">
            <v>27987399005</v>
          </cell>
        </row>
        <row r="7">
          <cell r="A7" t="str">
            <v>کانی کربن طبس</v>
          </cell>
          <cell r="B7">
            <v>250000</v>
          </cell>
          <cell r="C7">
            <v>4540323409</v>
          </cell>
          <cell r="D7">
            <v>3758659768</v>
          </cell>
        </row>
        <row r="8">
          <cell r="A8" t="str">
            <v>فروسیلیسیم خمین</v>
          </cell>
          <cell r="B8">
            <v>6008897</v>
          </cell>
          <cell r="C8">
            <v>58330447082</v>
          </cell>
          <cell r="D8">
            <v>58132373850</v>
          </cell>
        </row>
        <row r="9">
          <cell r="A9" t="str">
            <v>تامین سرمایه نوین</v>
          </cell>
          <cell r="B9">
            <v>3772544</v>
          </cell>
          <cell r="C9">
            <v>6101408563</v>
          </cell>
          <cell r="D9">
            <v>5252478431</v>
          </cell>
        </row>
        <row r="10">
          <cell r="A10" t="str">
            <v>فولاد امیرکبیرکاشان</v>
          </cell>
          <cell r="B10">
            <v>1161118</v>
          </cell>
          <cell r="C10">
            <v>4728208816</v>
          </cell>
          <cell r="D10">
            <v>3844195990</v>
          </cell>
        </row>
        <row r="11">
          <cell r="A11" t="str">
            <v>صبا فولاد خلیج فارس</v>
          </cell>
          <cell r="B11">
            <v>400000</v>
          </cell>
          <cell r="C11">
            <v>1767420910</v>
          </cell>
          <cell r="D11">
            <v>1566617376</v>
          </cell>
        </row>
        <row r="12">
          <cell r="A12" t="str">
            <v>گروه‌صنعتی‌سپاهان‌</v>
          </cell>
          <cell r="B12">
            <v>10000001</v>
          </cell>
          <cell r="C12">
            <v>100601321703</v>
          </cell>
          <cell r="D12">
            <v>87104717271</v>
          </cell>
        </row>
        <row r="13">
          <cell r="A13" t="str">
            <v>نوردوقطعات‌ فولادی‌</v>
          </cell>
          <cell r="B13">
            <v>4732219</v>
          </cell>
          <cell r="C13">
            <v>43951569216</v>
          </cell>
          <cell r="D13">
            <v>40063347101</v>
          </cell>
        </row>
        <row r="14">
          <cell r="A14" t="str">
            <v>ملی‌ صنایع‌ مس‌ ایران‌</v>
          </cell>
          <cell r="B14">
            <v>24472494</v>
          </cell>
          <cell r="C14">
            <v>180440859674</v>
          </cell>
          <cell r="D14">
            <v>163100868362</v>
          </cell>
        </row>
        <row r="15">
          <cell r="A15" t="str">
            <v>شمش طلا</v>
          </cell>
          <cell r="B15">
            <v>17271</v>
          </cell>
          <cell r="C15">
            <v>105879213137</v>
          </cell>
          <cell r="D15">
            <v>79459968818</v>
          </cell>
        </row>
        <row r="16">
          <cell r="A16" t="str">
            <v>سرمایه گذاری صدرتامین</v>
          </cell>
          <cell r="B16">
            <v>36919563</v>
          </cell>
          <cell r="C16">
            <v>399346890940</v>
          </cell>
          <cell r="D16">
            <v>328217584535</v>
          </cell>
        </row>
        <row r="17">
          <cell r="A17" t="str">
            <v>تولیدی چدن سازان</v>
          </cell>
          <cell r="B17">
            <v>50975999</v>
          </cell>
          <cell r="C17">
            <v>94083731803</v>
          </cell>
          <cell r="D17">
            <v>86645822568</v>
          </cell>
        </row>
        <row r="18">
          <cell r="A18" t="str">
            <v>فولاد خوزستان</v>
          </cell>
          <cell r="B18">
            <v>31263388</v>
          </cell>
          <cell r="C18">
            <v>101176887688</v>
          </cell>
          <cell r="D18">
            <v>91602653193</v>
          </cell>
        </row>
        <row r="19">
          <cell r="A19" t="str">
            <v>فولاد مبارکه اصفهان</v>
          </cell>
          <cell r="B19">
            <v>54352959</v>
          </cell>
          <cell r="C19">
            <v>294420405053</v>
          </cell>
          <cell r="D19">
            <v>258866736707</v>
          </cell>
        </row>
        <row r="20">
          <cell r="A20" t="str">
            <v>پارس فولاد سبزوار</v>
          </cell>
          <cell r="B20">
            <v>500000</v>
          </cell>
          <cell r="C20">
            <v>22535113578</v>
          </cell>
          <cell r="D20">
            <v>19182785036</v>
          </cell>
        </row>
        <row r="21">
          <cell r="A21" t="str">
            <v>سیم و کابل ابهر</v>
          </cell>
          <cell r="B21">
            <v>20740</v>
          </cell>
          <cell r="C21">
            <v>236472377</v>
          </cell>
          <cell r="D21">
            <v>234002124</v>
          </cell>
        </row>
        <row r="22">
          <cell r="A22" t="str">
            <v>سرمایه‌گذاری‌ سپه‌</v>
          </cell>
          <cell r="B22">
            <v>10000000</v>
          </cell>
          <cell r="C22">
            <v>59304962958</v>
          </cell>
          <cell r="D22">
            <v>52057364894</v>
          </cell>
        </row>
        <row r="23">
          <cell r="A23" t="str">
            <v>شیمی‌ داروئی‌ داروپخش‌</v>
          </cell>
          <cell r="B23">
            <v>1803685</v>
          </cell>
          <cell r="C23">
            <v>36747697417</v>
          </cell>
          <cell r="D23">
            <v>36699662327</v>
          </cell>
        </row>
        <row r="24">
          <cell r="C24">
            <v>1911213646331</v>
          </cell>
          <cell r="D24">
            <v>1689088031608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842E2-5677-49C4-BA68-30F9F76D9B3C}">
  <dimension ref="A2:AA43"/>
  <sheetViews>
    <sheetView rightToLeft="1" topLeftCell="D30" zoomScale="95" zoomScaleNormal="95" workbookViewId="0">
      <selection activeCell="I25" sqref="I25"/>
    </sheetView>
  </sheetViews>
  <sheetFormatPr defaultRowHeight="18.75" x14ac:dyDescent="0.2"/>
  <cols>
    <col min="1" max="1" width="28.375" style="4" bestFit="1" customWidth="1"/>
    <col min="2" max="2" width="0.875" style="4" customWidth="1"/>
    <col min="3" max="3" width="16.625" style="4" customWidth="1"/>
    <col min="4" max="4" width="0.875" style="4" customWidth="1"/>
    <col min="5" max="5" width="20.125" style="4" customWidth="1"/>
    <col min="6" max="6" width="0.875" style="4" customWidth="1"/>
    <col min="7" max="7" width="22.75" style="4" customWidth="1"/>
    <col min="8" max="8" width="0.875" style="4" customWidth="1"/>
    <col min="9" max="9" width="16.625" style="4" customWidth="1"/>
    <col min="10" max="10" width="0.875" style="4" customWidth="1"/>
    <col min="11" max="11" width="19.25" style="4" customWidth="1"/>
    <col min="12" max="12" width="0.875" style="4" customWidth="1"/>
    <col min="13" max="13" width="16.625" style="4" customWidth="1"/>
    <col min="14" max="14" width="0.875" style="4" customWidth="1"/>
    <col min="15" max="15" width="19.25" style="4" customWidth="1"/>
    <col min="16" max="16" width="0.875" style="4" customWidth="1"/>
    <col min="17" max="17" width="16.625" style="4" customWidth="1"/>
    <col min="18" max="18" width="0.875" style="4" customWidth="1"/>
    <col min="19" max="19" width="15.75" style="4" customWidth="1"/>
    <col min="20" max="20" width="0.875" style="4" customWidth="1"/>
    <col min="21" max="21" width="20.125" style="4" customWidth="1"/>
    <col min="22" max="22" width="0.875" style="4" customWidth="1"/>
    <col min="23" max="23" width="22.75" style="4" customWidth="1"/>
    <col min="24" max="24" width="0.875" style="4" customWidth="1"/>
    <col min="25" max="25" width="28" style="4" customWidth="1"/>
    <col min="26" max="26" width="0.875" style="4" customWidth="1"/>
    <col min="27" max="27" width="18" style="4" bestFit="1" customWidth="1"/>
    <col min="28" max="16384" width="9" style="4"/>
  </cols>
  <sheetData>
    <row r="2" spans="1:27" ht="26.25" x14ac:dyDescent="0.2">
      <c r="A2" s="61" t="s">
        <v>45</v>
      </c>
      <c r="B2" s="61" t="s">
        <v>0</v>
      </c>
      <c r="C2" s="61" t="s">
        <v>0</v>
      </c>
      <c r="D2" s="61" t="s">
        <v>0</v>
      </c>
      <c r="E2" s="61" t="s">
        <v>0</v>
      </c>
      <c r="F2" s="61" t="s">
        <v>0</v>
      </c>
      <c r="G2" s="61" t="s">
        <v>0</v>
      </c>
      <c r="H2" s="61" t="s">
        <v>0</v>
      </c>
      <c r="I2" s="61" t="s">
        <v>0</v>
      </c>
      <c r="J2" s="61" t="s">
        <v>0</v>
      </c>
      <c r="K2" s="61" t="s">
        <v>0</v>
      </c>
      <c r="L2" s="61" t="s">
        <v>0</v>
      </c>
      <c r="M2" s="61" t="s">
        <v>0</v>
      </c>
      <c r="N2" s="61" t="s">
        <v>0</v>
      </c>
      <c r="O2" s="61" t="s">
        <v>0</v>
      </c>
      <c r="P2" s="61" t="s">
        <v>0</v>
      </c>
      <c r="Q2" s="61" t="s">
        <v>0</v>
      </c>
      <c r="R2" s="61" t="s">
        <v>0</v>
      </c>
      <c r="S2" s="61" t="s">
        <v>0</v>
      </c>
      <c r="T2" s="61" t="s">
        <v>0</v>
      </c>
      <c r="U2" s="61" t="s">
        <v>0</v>
      </c>
      <c r="V2" s="61" t="s">
        <v>0</v>
      </c>
      <c r="W2" s="61" t="s">
        <v>0</v>
      </c>
      <c r="X2" s="61" t="s">
        <v>0</v>
      </c>
      <c r="Y2" s="61" t="s">
        <v>0</v>
      </c>
    </row>
    <row r="3" spans="1:27" ht="26.25" x14ac:dyDescent="0.2">
      <c r="A3" s="61" t="s">
        <v>1</v>
      </c>
      <c r="B3" s="61" t="s">
        <v>1</v>
      </c>
      <c r="C3" s="61" t="s">
        <v>1</v>
      </c>
      <c r="D3" s="61" t="s">
        <v>1</v>
      </c>
      <c r="E3" s="61" t="s">
        <v>1</v>
      </c>
      <c r="F3" s="61" t="s">
        <v>1</v>
      </c>
      <c r="G3" s="61" t="s">
        <v>1</v>
      </c>
      <c r="H3" s="61" t="s">
        <v>1</v>
      </c>
      <c r="I3" s="61" t="s">
        <v>1</v>
      </c>
      <c r="J3" s="61" t="s">
        <v>1</v>
      </c>
      <c r="K3" s="61" t="s">
        <v>1</v>
      </c>
      <c r="L3" s="61" t="s">
        <v>1</v>
      </c>
      <c r="M3" s="61" t="s">
        <v>1</v>
      </c>
      <c r="N3" s="61" t="s">
        <v>1</v>
      </c>
      <c r="O3" s="61" t="s">
        <v>1</v>
      </c>
      <c r="P3" s="61" t="s">
        <v>1</v>
      </c>
      <c r="Q3" s="61" t="s">
        <v>1</v>
      </c>
      <c r="R3" s="61" t="s">
        <v>1</v>
      </c>
      <c r="S3" s="61" t="s">
        <v>1</v>
      </c>
      <c r="T3" s="61" t="s">
        <v>1</v>
      </c>
      <c r="U3" s="61" t="s">
        <v>1</v>
      </c>
      <c r="V3" s="61" t="s">
        <v>1</v>
      </c>
      <c r="W3" s="61" t="s">
        <v>1</v>
      </c>
      <c r="X3" s="61" t="s">
        <v>1</v>
      </c>
      <c r="Y3" s="61" t="s">
        <v>1</v>
      </c>
    </row>
    <row r="4" spans="1:27" ht="26.25" x14ac:dyDescent="0.2">
      <c r="A4" s="61" t="s">
        <v>2</v>
      </c>
      <c r="B4" s="61" t="s">
        <v>2</v>
      </c>
      <c r="C4" s="61" t="s">
        <v>2</v>
      </c>
      <c r="D4" s="61" t="s">
        <v>2</v>
      </c>
      <c r="E4" s="61" t="s">
        <v>2</v>
      </c>
      <c r="F4" s="61" t="s">
        <v>2</v>
      </c>
      <c r="G4" s="61" t="s">
        <v>2</v>
      </c>
      <c r="H4" s="61" t="s">
        <v>2</v>
      </c>
      <c r="I4" s="61" t="s">
        <v>2</v>
      </c>
      <c r="J4" s="61" t="s">
        <v>2</v>
      </c>
      <c r="K4" s="61" t="s">
        <v>2</v>
      </c>
      <c r="L4" s="61" t="s">
        <v>2</v>
      </c>
      <c r="M4" s="61" t="s">
        <v>2</v>
      </c>
      <c r="N4" s="61" t="s">
        <v>2</v>
      </c>
      <c r="O4" s="61" t="s">
        <v>2</v>
      </c>
      <c r="P4" s="61" t="s">
        <v>2</v>
      </c>
      <c r="Q4" s="61" t="s">
        <v>2</v>
      </c>
      <c r="R4" s="61" t="s">
        <v>2</v>
      </c>
      <c r="S4" s="61" t="s">
        <v>2</v>
      </c>
      <c r="T4" s="61" t="s">
        <v>2</v>
      </c>
      <c r="U4" s="61" t="s">
        <v>2</v>
      </c>
      <c r="V4" s="61" t="s">
        <v>2</v>
      </c>
      <c r="W4" s="61" t="s">
        <v>2</v>
      </c>
      <c r="X4" s="61" t="s">
        <v>2</v>
      </c>
      <c r="Y4" s="61" t="s">
        <v>2</v>
      </c>
    </row>
    <row r="6" spans="1:27" ht="27" thickBot="1" x14ac:dyDescent="0.25">
      <c r="A6" s="60" t="s">
        <v>3</v>
      </c>
      <c r="C6" s="60" t="s">
        <v>4</v>
      </c>
      <c r="D6" s="60" t="s">
        <v>4</v>
      </c>
      <c r="E6" s="60" t="s">
        <v>4</v>
      </c>
      <c r="F6" s="60" t="s">
        <v>4</v>
      </c>
      <c r="G6" s="60" t="s">
        <v>4</v>
      </c>
      <c r="I6" s="60" t="s">
        <v>5</v>
      </c>
      <c r="J6" s="60" t="s">
        <v>5</v>
      </c>
      <c r="K6" s="60" t="s">
        <v>5</v>
      </c>
      <c r="L6" s="60" t="s">
        <v>5</v>
      </c>
      <c r="M6" s="60" t="s">
        <v>5</v>
      </c>
      <c r="N6" s="60" t="s">
        <v>5</v>
      </c>
      <c r="O6" s="60" t="s">
        <v>5</v>
      </c>
      <c r="Q6" s="60" t="s">
        <v>6</v>
      </c>
      <c r="R6" s="60" t="s">
        <v>6</v>
      </c>
      <c r="S6" s="60" t="s">
        <v>6</v>
      </c>
      <c r="T6" s="60" t="s">
        <v>6</v>
      </c>
      <c r="U6" s="60" t="s">
        <v>6</v>
      </c>
      <c r="V6" s="60" t="s">
        <v>6</v>
      </c>
      <c r="W6" s="60" t="s">
        <v>6</v>
      </c>
      <c r="X6" s="60" t="s">
        <v>6</v>
      </c>
      <c r="Y6" s="60" t="s">
        <v>6</v>
      </c>
    </row>
    <row r="7" spans="1:27" ht="27" thickBot="1" x14ac:dyDescent="0.25">
      <c r="A7" s="60" t="s">
        <v>3</v>
      </c>
      <c r="C7" s="60" t="s">
        <v>7</v>
      </c>
      <c r="E7" s="60" t="s">
        <v>8</v>
      </c>
      <c r="G7" s="60" t="s">
        <v>9</v>
      </c>
      <c r="I7" s="60" t="s">
        <v>10</v>
      </c>
      <c r="J7" s="60" t="s">
        <v>10</v>
      </c>
      <c r="K7" s="60" t="s">
        <v>10</v>
      </c>
      <c r="M7" s="60" t="s">
        <v>11</v>
      </c>
      <c r="N7" s="60" t="s">
        <v>11</v>
      </c>
      <c r="O7" s="60" t="s">
        <v>11</v>
      </c>
      <c r="Q7" s="60" t="s">
        <v>7</v>
      </c>
      <c r="S7" s="60" t="s">
        <v>12</v>
      </c>
      <c r="U7" s="60" t="s">
        <v>8</v>
      </c>
      <c r="W7" s="60" t="s">
        <v>9</v>
      </c>
      <c r="Y7" s="60" t="s">
        <v>13</v>
      </c>
    </row>
    <row r="8" spans="1:27" ht="27" thickBot="1" x14ac:dyDescent="0.25">
      <c r="A8" s="60" t="s">
        <v>3</v>
      </c>
      <c r="C8" s="60" t="s">
        <v>7</v>
      </c>
      <c r="E8" s="60" t="s">
        <v>8</v>
      </c>
      <c r="G8" s="60" t="s">
        <v>9</v>
      </c>
      <c r="I8" s="1" t="s">
        <v>7</v>
      </c>
      <c r="K8" s="1" t="s">
        <v>8</v>
      </c>
      <c r="M8" s="1" t="s">
        <v>7</v>
      </c>
      <c r="O8" s="1" t="s">
        <v>14</v>
      </c>
      <c r="Q8" s="60" t="s">
        <v>7</v>
      </c>
      <c r="S8" s="60" t="s">
        <v>12</v>
      </c>
      <c r="U8" s="60" t="s">
        <v>8</v>
      </c>
      <c r="W8" s="60" t="s">
        <v>9</v>
      </c>
      <c r="Y8" s="60" t="s">
        <v>13</v>
      </c>
    </row>
    <row r="9" spans="1:27" ht="21" x14ac:dyDescent="0.2">
      <c r="A9" s="5" t="s">
        <v>15</v>
      </c>
      <c r="C9" s="40">
        <f>VLOOKUP(A9,'[1]Page 1'!$A:$D,3,0)</f>
        <v>22678913</v>
      </c>
      <c r="D9" s="40"/>
      <c r="E9" s="40">
        <f>VLOOKUP(A9,'[1]Page 1'!$A:$Q,17,0)</f>
        <v>155179488153</v>
      </c>
      <c r="F9" s="40"/>
      <c r="G9" s="40">
        <f>VLOOKUP(A9,'[1]Page 1'!$A:$O,15,0)</f>
        <v>124893613010.78101</v>
      </c>
      <c r="H9" s="40"/>
      <c r="I9" s="40">
        <v>0</v>
      </c>
      <c r="J9" s="40"/>
      <c r="K9" s="40">
        <v>0</v>
      </c>
      <c r="L9" s="40"/>
      <c r="M9" s="40">
        <v>-122604</v>
      </c>
      <c r="N9" s="40"/>
      <c r="O9" s="40">
        <v>711711113</v>
      </c>
      <c r="P9" s="40"/>
      <c r="Q9" s="40">
        <v>22556309</v>
      </c>
      <c r="R9" s="40"/>
      <c r="S9" s="40">
        <v>6220</v>
      </c>
      <c r="T9" s="40"/>
      <c r="U9" s="40">
        <v>154340575551</v>
      </c>
      <c r="V9" s="40"/>
      <c r="W9" s="40">
        <v>139465455540.21899</v>
      </c>
      <c r="Y9" s="2">
        <v>1.5557205347750829E-2</v>
      </c>
      <c r="AA9" s="6"/>
    </row>
    <row r="10" spans="1:27" ht="21" x14ac:dyDescent="0.2">
      <c r="A10" s="5" t="s">
        <v>16</v>
      </c>
      <c r="C10" s="40">
        <f>VLOOKUP(A10,'[1]Page 1'!$A:$D,3,0)</f>
        <v>1562500</v>
      </c>
      <c r="D10" s="40"/>
      <c r="E10" s="40">
        <f>VLOOKUP(A10,'[1]Page 1'!$A:$Q,17,0)</f>
        <v>4081827935</v>
      </c>
      <c r="F10" s="40"/>
      <c r="G10" s="40">
        <f>VLOOKUP(A10,'[1]Page 1'!$A:$O,15,0)</f>
        <v>3932710312.5</v>
      </c>
      <c r="H10" s="40"/>
      <c r="I10" s="40">
        <v>0</v>
      </c>
      <c r="J10" s="40"/>
      <c r="K10" s="40">
        <v>0</v>
      </c>
      <c r="L10" s="40"/>
      <c r="M10" s="40">
        <v>0</v>
      </c>
      <c r="N10" s="40"/>
      <c r="O10" s="40">
        <v>0</v>
      </c>
      <c r="P10" s="40"/>
      <c r="Q10" s="40">
        <v>1562500</v>
      </c>
      <c r="R10" s="40"/>
      <c r="S10" s="40">
        <v>2991</v>
      </c>
      <c r="T10" s="40"/>
      <c r="U10" s="40">
        <v>4081827935</v>
      </c>
      <c r="V10" s="40"/>
      <c r="W10" s="40">
        <v>4645630546.875</v>
      </c>
      <c r="Y10" s="2">
        <v>5.1821455074712957E-4</v>
      </c>
      <c r="AA10" s="6"/>
    </row>
    <row r="11" spans="1:27" ht="21" x14ac:dyDescent="0.2">
      <c r="A11" s="5" t="s">
        <v>17</v>
      </c>
      <c r="C11" s="40">
        <f>VLOOKUP(A11,'[1]Page 1'!$A:$D,3,0)</f>
        <v>1500000</v>
      </c>
      <c r="D11" s="40"/>
      <c r="E11" s="40">
        <f>VLOOKUP(A11,'[1]Page 1'!$A:$Q,17,0)</f>
        <v>57548355110</v>
      </c>
      <c r="F11" s="40"/>
      <c r="G11" s="40">
        <f>VLOOKUP(A11,'[1]Page 1'!$A:$O,15,0)</f>
        <v>65607300000</v>
      </c>
      <c r="H11" s="40"/>
      <c r="I11" s="40">
        <v>0</v>
      </c>
      <c r="J11" s="40"/>
      <c r="K11" s="40">
        <v>0</v>
      </c>
      <c r="L11" s="40"/>
      <c r="M11" s="40">
        <v>-500000</v>
      </c>
      <c r="N11" s="40"/>
      <c r="O11" s="40">
        <v>22535113578</v>
      </c>
      <c r="P11" s="40"/>
      <c r="Q11" s="40">
        <v>1000000</v>
      </c>
      <c r="R11" s="40"/>
      <c r="S11" s="40">
        <v>50300</v>
      </c>
      <c r="T11" s="40"/>
      <c r="U11" s="40">
        <v>38365570074</v>
      </c>
      <c r="V11" s="40"/>
      <c r="W11" s="40">
        <v>50000715000</v>
      </c>
      <c r="Y11" s="2">
        <v>5.577520166383014E-3</v>
      </c>
      <c r="AA11" s="6"/>
    </row>
    <row r="12" spans="1:27" ht="21" x14ac:dyDescent="0.2">
      <c r="A12" s="5" t="s">
        <v>18</v>
      </c>
      <c r="C12" s="40">
        <f>VLOOKUP(A12,'[1]Page 1'!$A:$D,3,0)</f>
        <v>98390018</v>
      </c>
      <c r="D12" s="40"/>
      <c r="E12" s="40">
        <f>VLOOKUP(A12,'[1]Page 1'!$A:$Q,17,0)</f>
        <v>645469386775</v>
      </c>
      <c r="F12" s="40"/>
      <c r="G12" s="40">
        <f>VLOOKUP(A12,'[1]Page 1'!$A:$O,15,0)</f>
        <v>581937354487.755</v>
      </c>
      <c r="H12" s="40"/>
      <c r="I12" s="40">
        <v>0</v>
      </c>
      <c r="J12" s="40"/>
      <c r="K12" s="40">
        <v>0</v>
      </c>
      <c r="L12" s="40"/>
      <c r="M12" s="40">
        <v>-23141046</v>
      </c>
      <c r="N12" s="40"/>
      <c r="O12" s="40">
        <v>141009368634</v>
      </c>
      <c r="P12" s="40"/>
      <c r="Q12" s="40">
        <v>75248972</v>
      </c>
      <c r="R12" s="40"/>
      <c r="S12" s="40">
        <v>6920</v>
      </c>
      <c r="T12" s="40"/>
      <c r="U12" s="40">
        <v>493656864759</v>
      </c>
      <c r="V12" s="40"/>
      <c r="W12" s="40">
        <v>517624585066.87201</v>
      </c>
      <c r="Y12" s="2">
        <v>5.7740405548723027E-2</v>
      </c>
      <c r="AA12" s="6"/>
    </row>
    <row r="13" spans="1:27" ht="21" x14ac:dyDescent="0.2">
      <c r="A13" s="5" t="s">
        <v>42</v>
      </c>
      <c r="C13" s="40">
        <v>0</v>
      </c>
      <c r="D13" s="40"/>
      <c r="E13" s="40">
        <v>0</v>
      </c>
      <c r="F13" s="40"/>
      <c r="G13" s="40">
        <v>0</v>
      </c>
      <c r="H13" s="40"/>
      <c r="I13" s="40">
        <v>4540000</v>
      </c>
      <c r="J13" s="40"/>
      <c r="K13" s="40">
        <v>24882572880</v>
      </c>
      <c r="L13" s="40"/>
      <c r="M13" s="40">
        <v>0</v>
      </c>
      <c r="N13" s="40"/>
      <c r="O13" s="40">
        <v>0</v>
      </c>
      <c r="P13" s="40"/>
      <c r="Q13" s="40">
        <v>2000000</v>
      </c>
      <c r="R13" s="40"/>
      <c r="S13" s="40">
        <v>6580</v>
      </c>
      <c r="T13" s="40"/>
      <c r="U13" s="40">
        <v>10763764632</v>
      </c>
      <c r="V13" s="40"/>
      <c r="W13" s="40">
        <v>13081698000</v>
      </c>
      <c r="Y13" s="2">
        <v>1.4592478208668084E-3</v>
      </c>
      <c r="AA13" s="6"/>
    </row>
    <row r="14" spans="1:27" ht="21" x14ac:dyDescent="0.2">
      <c r="A14" s="5" t="s">
        <v>21</v>
      </c>
      <c r="C14" s="40">
        <f>VLOOKUP(A14,'[1]Page 1'!$A:$D,3,0)</f>
        <v>3000000</v>
      </c>
      <c r="D14" s="40"/>
      <c r="E14" s="40">
        <f>VLOOKUP(A14,'[1]Page 1'!$A:$Q,17,0)</f>
        <v>32795955431</v>
      </c>
      <c r="F14" s="40"/>
      <c r="G14" s="40">
        <f>VLOOKUP(A14,'[1]Page 1'!$A:$O,15,0)</f>
        <v>35189370000</v>
      </c>
      <c r="H14" s="40"/>
      <c r="I14" s="40">
        <v>0</v>
      </c>
      <c r="J14" s="40"/>
      <c r="K14" s="40">
        <v>0</v>
      </c>
      <c r="L14" s="40"/>
      <c r="M14" s="40">
        <v>0</v>
      </c>
      <c r="N14" s="40"/>
      <c r="O14" s="40">
        <v>0</v>
      </c>
      <c r="P14" s="40"/>
      <c r="Q14" s="40">
        <v>3000000</v>
      </c>
      <c r="R14" s="40"/>
      <c r="S14" s="40">
        <v>12690</v>
      </c>
      <c r="T14" s="40"/>
      <c r="U14" s="40">
        <v>32795955431</v>
      </c>
      <c r="V14" s="40"/>
      <c r="W14" s="40">
        <v>37843483500</v>
      </c>
      <c r="Y14" s="2">
        <v>4.2213954817932669E-3</v>
      </c>
      <c r="AA14" s="6"/>
    </row>
    <row r="15" spans="1:27" ht="21" x14ac:dyDescent="0.2">
      <c r="A15" s="5" t="s">
        <v>22</v>
      </c>
      <c r="C15" s="40">
        <f>VLOOKUP(A15,'[1]Page 1'!$A:$D,3,0)</f>
        <v>11000000</v>
      </c>
      <c r="D15" s="40"/>
      <c r="E15" s="40">
        <f>VLOOKUP(A15,'[1]Page 1'!$A:$Q,17,0)</f>
        <v>42947518329</v>
      </c>
      <c r="F15" s="40"/>
      <c r="G15" s="40">
        <f>VLOOKUP(A15,'[1]Page 1'!$A:$O,15,0)</f>
        <v>42885305100</v>
      </c>
      <c r="H15" s="40"/>
      <c r="I15" s="40">
        <v>70891182</v>
      </c>
      <c r="J15" s="40"/>
      <c r="K15" s="40">
        <v>246142332368</v>
      </c>
      <c r="L15" s="40"/>
      <c r="M15" s="40">
        <v>0</v>
      </c>
      <c r="N15" s="40"/>
      <c r="O15" s="40">
        <v>0</v>
      </c>
      <c r="P15" s="40"/>
      <c r="Q15" s="40">
        <v>14075047</v>
      </c>
      <c r="R15" s="40"/>
      <c r="S15" s="40">
        <v>3650</v>
      </c>
      <c r="T15" s="40"/>
      <c r="U15" s="40">
        <v>42947518329</v>
      </c>
      <c r="V15" s="40"/>
      <c r="W15" s="40">
        <v>51068246716.777496</v>
      </c>
      <c r="Y15" s="2">
        <v>5.696602057083576E-3</v>
      </c>
      <c r="AA15" s="6"/>
    </row>
    <row r="16" spans="1:27" ht="21" x14ac:dyDescent="0.2">
      <c r="A16" s="5" t="s">
        <v>23</v>
      </c>
      <c r="C16" s="40">
        <f>VLOOKUP(A16,'[1]Page 1'!$A:$D,3,0)</f>
        <v>37000000</v>
      </c>
      <c r="D16" s="40"/>
      <c r="E16" s="40">
        <f>VLOOKUP(A16,'[1]Page 1'!$A:$Q,17,0)</f>
        <v>328932675260</v>
      </c>
      <c r="F16" s="40"/>
      <c r="G16" s="40">
        <f>VLOOKUP(A16,'[1]Page 1'!$A:$O,15,0)</f>
        <v>371108686500</v>
      </c>
      <c r="H16" s="40"/>
      <c r="I16" s="40">
        <v>0</v>
      </c>
      <c r="J16" s="40"/>
      <c r="K16" s="40">
        <v>0</v>
      </c>
      <c r="L16" s="40"/>
      <c r="M16" s="40">
        <v>-36919563</v>
      </c>
      <c r="N16" s="40"/>
      <c r="O16" s="40">
        <v>399346890940</v>
      </c>
      <c r="P16" s="40"/>
      <c r="Q16" s="40">
        <v>80437</v>
      </c>
      <c r="R16" s="40"/>
      <c r="S16" s="40">
        <v>11390</v>
      </c>
      <c r="T16" s="40"/>
      <c r="U16" s="40">
        <v>715090725</v>
      </c>
      <c r="V16" s="40"/>
      <c r="W16" s="40">
        <v>910726174.29149997</v>
      </c>
      <c r="Y16" s="2">
        <v>1.0159041932027758E-4</v>
      </c>
      <c r="AA16" s="6"/>
    </row>
    <row r="17" spans="1:27" ht="21" x14ac:dyDescent="0.2">
      <c r="A17" s="5" t="s">
        <v>41</v>
      </c>
      <c r="C17" s="40">
        <v>0</v>
      </c>
      <c r="D17" s="40"/>
      <c r="E17" s="40">
        <v>0</v>
      </c>
      <c r="F17" s="40"/>
      <c r="G17" s="40">
        <v>0</v>
      </c>
      <c r="H17" s="40"/>
      <c r="I17" s="40">
        <v>523832</v>
      </c>
      <c r="J17" s="40"/>
      <c r="K17" s="40">
        <v>5910212163</v>
      </c>
      <c r="L17" s="40"/>
      <c r="M17" s="40">
        <v>-20740</v>
      </c>
      <c r="N17" s="40"/>
      <c r="O17" s="40">
        <v>236472377</v>
      </c>
      <c r="P17" s="40"/>
      <c r="Q17" s="40">
        <v>503092</v>
      </c>
      <c r="R17" s="40"/>
      <c r="S17" s="40">
        <v>11400</v>
      </c>
      <c r="T17" s="40"/>
      <c r="U17" s="40">
        <v>5676210039</v>
      </c>
      <c r="V17" s="40"/>
      <c r="W17" s="40">
        <v>5701124069.6400003</v>
      </c>
      <c r="Y17" s="2">
        <v>6.3595359525296191E-4</v>
      </c>
      <c r="AA17" s="6"/>
    </row>
    <row r="18" spans="1:27" ht="21" x14ac:dyDescent="0.2">
      <c r="A18" s="5" t="s">
        <v>24</v>
      </c>
      <c r="C18" s="40">
        <f>VLOOKUP(A18,'[1]Page 1'!$A:$D,3,0)</f>
        <v>1441252</v>
      </c>
      <c r="D18" s="40"/>
      <c r="E18" s="40">
        <f>VLOOKUP(A18,'[1]Page 1'!$A:$Q,17,0)</f>
        <v>26615244077</v>
      </c>
      <c r="F18" s="40"/>
      <c r="G18" s="40">
        <f>VLOOKUP(A18,'[1]Page 1'!$A:$O,15,0)</f>
        <v>30659278182.84</v>
      </c>
      <c r="H18" s="40"/>
      <c r="I18" s="40">
        <v>0</v>
      </c>
      <c r="J18" s="40"/>
      <c r="K18" s="40">
        <v>0</v>
      </c>
      <c r="L18" s="40"/>
      <c r="M18" s="40">
        <v>0</v>
      </c>
      <c r="N18" s="40"/>
      <c r="O18" s="40">
        <v>0</v>
      </c>
      <c r="P18" s="40"/>
      <c r="Q18" s="40">
        <v>1441252</v>
      </c>
      <c r="R18" s="40"/>
      <c r="S18" s="40">
        <v>25900</v>
      </c>
      <c r="T18" s="40"/>
      <c r="U18" s="40">
        <v>26615244077</v>
      </c>
      <c r="V18" s="40"/>
      <c r="W18" s="40">
        <v>37106322660.540001</v>
      </c>
      <c r="Y18" s="2">
        <v>4.1391660687147549E-3</v>
      </c>
      <c r="AA18" s="6"/>
    </row>
    <row r="19" spans="1:27" ht="21" x14ac:dyDescent="0.2">
      <c r="A19" s="5" t="s">
        <v>25</v>
      </c>
      <c r="C19" s="40">
        <f>VLOOKUP(A19,'[1]Page 1'!$A:$D,3,0)</f>
        <v>20200000</v>
      </c>
      <c r="D19" s="40"/>
      <c r="E19" s="40">
        <f>VLOOKUP(A19,'[1]Page 1'!$A:$Q,17,0)</f>
        <v>401458863838</v>
      </c>
      <c r="F19" s="40"/>
      <c r="G19" s="40">
        <f>VLOOKUP(A19,'[1]Page 1'!$A:$O,15,0)</f>
        <v>334529634600</v>
      </c>
      <c r="H19" s="40"/>
      <c r="I19" s="40">
        <v>100000</v>
      </c>
      <c r="J19" s="40"/>
      <c r="K19" s="40">
        <v>1800633492</v>
      </c>
      <c r="L19" s="40"/>
      <c r="M19" s="40">
        <v>0</v>
      </c>
      <c r="N19" s="40"/>
      <c r="O19" s="40">
        <v>0</v>
      </c>
      <c r="P19" s="40"/>
      <c r="Q19" s="40">
        <v>20300000</v>
      </c>
      <c r="R19" s="40"/>
      <c r="S19" s="40">
        <v>23450</v>
      </c>
      <c r="T19" s="40"/>
      <c r="U19" s="40">
        <v>403259497330</v>
      </c>
      <c r="V19" s="40"/>
      <c r="W19" s="40">
        <v>473202591750</v>
      </c>
      <c r="Y19" s="2">
        <v>5.2785185137259209E-2</v>
      </c>
      <c r="AA19" s="6"/>
    </row>
    <row r="20" spans="1:27" ht="21" x14ac:dyDescent="0.2">
      <c r="A20" s="5" t="s">
        <v>26</v>
      </c>
      <c r="C20" s="40">
        <f>VLOOKUP(A20,'[1]Page 1'!$A:$D,3,0)</f>
        <v>65206</v>
      </c>
      <c r="D20" s="40"/>
      <c r="E20" s="40">
        <f>VLOOKUP(A20,'[1]Page 1'!$A:$Q,17,0)</f>
        <v>299998073454</v>
      </c>
      <c r="F20" s="40"/>
      <c r="G20" s="40">
        <f>VLOOKUP(A20,'[1]Page 1'!$A:$O,15,0)</f>
        <v>390944926675.776</v>
      </c>
      <c r="H20" s="40"/>
      <c r="I20" s="40">
        <v>79683</v>
      </c>
      <c r="J20" s="40"/>
      <c r="K20" s="40">
        <v>529999235216</v>
      </c>
      <c r="L20" s="40"/>
      <c r="M20" s="40">
        <v>-17271</v>
      </c>
      <c r="N20" s="40"/>
      <c r="O20" s="40">
        <v>105879213137</v>
      </c>
      <c r="P20" s="40"/>
      <c r="Q20" s="40">
        <v>47935</v>
      </c>
      <c r="R20" s="40"/>
      <c r="S20" s="40">
        <v>6553370</v>
      </c>
      <c r="T20" s="40"/>
      <c r="U20" s="40">
        <v>220538104636</v>
      </c>
      <c r="V20" s="40"/>
      <c r="W20" s="40">
        <v>313381865051.71997</v>
      </c>
      <c r="Y20" s="2">
        <v>3.4957373551651981E-2</v>
      </c>
      <c r="AA20" s="6"/>
    </row>
    <row r="21" spans="1:27" ht="21" x14ac:dyDescent="0.2">
      <c r="A21" s="5" t="s">
        <v>27</v>
      </c>
      <c r="C21" s="40">
        <f>VLOOKUP(A21,'[1]Page 1'!$A:$D,3,0)</f>
        <v>2200000</v>
      </c>
      <c r="D21" s="40"/>
      <c r="E21" s="40">
        <f>VLOOKUP(A21,'[1]Page 1'!$A:$Q,17,0)</f>
        <v>44763502006</v>
      </c>
      <c r="F21" s="40"/>
      <c r="G21" s="40">
        <f>VLOOKUP(A21,'[1]Page 1'!$A:$O,15,0)</f>
        <v>41835588300</v>
      </c>
      <c r="H21" s="40"/>
      <c r="I21" s="40">
        <v>2425000</v>
      </c>
      <c r="J21" s="40"/>
      <c r="K21" s="40">
        <v>50486808320</v>
      </c>
      <c r="L21" s="40"/>
      <c r="M21" s="40">
        <v>-1803685</v>
      </c>
      <c r="N21" s="40"/>
      <c r="O21" s="40">
        <v>36747697417</v>
      </c>
      <c r="P21" s="40"/>
      <c r="Q21" s="40">
        <v>396315</v>
      </c>
      <c r="R21" s="40"/>
      <c r="S21" s="40">
        <v>19970</v>
      </c>
      <c r="T21" s="40"/>
      <c r="U21" s="40">
        <v>8063839679</v>
      </c>
      <c r="V21" s="40"/>
      <c r="W21" s="40">
        <v>7867319807.2275</v>
      </c>
      <c r="Y21" s="2">
        <v>8.775901480648008E-4</v>
      </c>
      <c r="AA21" s="6"/>
    </row>
    <row r="22" spans="1:27" ht="21" x14ac:dyDescent="0.2">
      <c r="A22" s="5" t="s">
        <v>28</v>
      </c>
      <c r="C22" s="40">
        <f>VLOOKUP(A22,'[1]Page 1'!$A:$D,3,0)</f>
        <v>3000000</v>
      </c>
      <c r="D22" s="40"/>
      <c r="E22" s="40">
        <f>VLOOKUP(A22,'[1]Page 1'!$A:$Q,17,0)</f>
        <v>10362400326</v>
      </c>
      <c r="F22" s="40"/>
      <c r="G22" s="40">
        <f>VLOOKUP(A22,'[1]Page 1'!$A:$O,15,0)</f>
        <v>11457420300</v>
      </c>
      <c r="H22" s="40"/>
      <c r="I22" s="40">
        <v>24523853</v>
      </c>
      <c r="J22" s="40"/>
      <c r="K22" s="40">
        <v>118491688083</v>
      </c>
      <c r="L22" s="40"/>
      <c r="M22" s="40">
        <v>-400000</v>
      </c>
      <c r="N22" s="40"/>
      <c r="O22" s="40">
        <v>1767420910</v>
      </c>
      <c r="P22" s="40"/>
      <c r="Q22" s="40">
        <v>27123853</v>
      </c>
      <c r="R22" s="40"/>
      <c r="S22" s="40">
        <v>4949</v>
      </c>
      <c r="T22" s="40"/>
      <c r="U22" s="40">
        <v>127287471033</v>
      </c>
      <c r="V22" s="40"/>
      <c r="W22" s="40">
        <v>133437244603.44299</v>
      </c>
      <c r="Y22" s="2">
        <v>1.4884765602297614E-2</v>
      </c>
      <c r="AA22" s="6"/>
    </row>
    <row r="23" spans="1:27" ht="21" x14ac:dyDescent="0.2">
      <c r="A23" s="5" t="s">
        <v>29</v>
      </c>
      <c r="C23" s="40">
        <f>VLOOKUP(A23,'[1]Page 1'!$A:$D,3,0)</f>
        <v>64938917</v>
      </c>
      <c r="D23" s="40"/>
      <c r="E23" s="40">
        <f>VLOOKUP(A23,'[1]Page 1'!$A:$Q,17,0)</f>
        <v>223027191854</v>
      </c>
      <c r="F23" s="40"/>
      <c r="G23" s="40">
        <f>VLOOKUP(A23,'[1]Page 1'!$A:$O,15,0)</f>
        <v>229226035606.11099</v>
      </c>
      <c r="H23" s="40"/>
      <c r="I23" s="40">
        <v>550</v>
      </c>
      <c r="J23" s="40"/>
      <c r="K23" s="40">
        <v>2451419</v>
      </c>
      <c r="L23" s="40"/>
      <c r="M23" s="40">
        <v>0</v>
      </c>
      <c r="N23" s="40"/>
      <c r="O23" s="40">
        <v>0</v>
      </c>
      <c r="P23" s="40"/>
      <c r="Q23" s="40">
        <v>64939467</v>
      </c>
      <c r="R23" s="40"/>
      <c r="S23" s="40">
        <v>4985</v>
      </c>
      <c r="T23" s="40"/>
      <c r="U23" s="40">
        <v>223029643273</v>
      </c>
      <c r="V23" s="40"/>
      <c r="W23" s="40">
        <v>321797089699.17999</v>
      </c>
      <c r="Y23" s="2">
        <v>3.5896081831640607E-2</v>
      </c>
      <c r="AA23" s="6"/>
    </row>
    <row r="24" spans="1:27" ht="21" x14ac:dyDescent="0.2">
      <c r="A24" s="5" t="s">
        <v>30</v>
      </c>
      <c r="C24" s="40">
        <f>VLOOKUP(A24,'[1]Page 1'!$A:$D,3,0)</f>
        <v>206914888</v>
      </c>
      <c r="D24" s="40"/>
      <c r="E24" s="40">
        <f>VLOOKUP(A24,'[1]Page 1'!$A:$Q,17,0)</f>
        <v>599992411105</v>
      </c>
      <c r="F24" s="40"/>
      <c r="G24" s="40">
        <f>VLOOKUP(A24,'[1]Page 1'!$A:$O,15,0)</f>
        <v>518117352184.91199</v>
      </c>
      <c r="H24" s="40"/>
      <c r="I24" s="40">
        <v>0</v>
      </c>
      <c r="J24" s="40"/>
      <c r="K24" s="40">
        <v>0</v>
      </c>
      <c r="L24" s="40"/>
      <c r="M24" s="40">
        <v>-31263388</v>
      </c>
      <c r="N24" s="40"/>
      <c r="O24" s="40">
        <v>101176887688</v>
      </c>
      <c r="P24" s="40"/>
      <c r="Q24" s="40">
        <v>175651500</v>
      </c>
      <c r="R24" s="40"/>
      <c r="S24" s="40">
        <v>3282</v>
      </c>
      <c r="T24" s="40"/>
      <c r="U24" s="40">
        <v>509337766933</v>
      </c>
      <c r="V24" s="40"/>
      <c r="W24" s="40">
        <v>573058118073.15002</v>
      </c>
      <c r="Y24" s="2">
        <v>6.3923950088763587E-2</v>
      </c>
      <c r="AA24" s="6"/>
    </row>
    <row r="25" spans="1:27" ht="21" x14ac:dyDescent="0.2">
      <c r="A25" s="5" t="s">
        <v>32</v>
      </c>
      <c r="C25" s="40">
        <f>VLOOKUP(A25,'[1]Page 1'!$A:$D,3,0)</f>
        <v>35000000</v>
      </c>
      <c r="D25" s="40"/>
      <c r="E25" s="40">
        <f>VLOOKUP(A25,'[1]Page 1'!$A:$Q,17,0)</f>
        <v>115876990732</v>
      </c>
      <c r="F25" s="40"/>
      <c r="G25" s="40">
        <f>VLOOKUP(A25,'[1]Page 1'!$A:$O,15,0)</f>
        <v>123928213500</v>
      </c>
      <c r="H25" s="40"/>
      <c r="I25" s="40">
        <v>0</v>
      </c>
      <c r="J25" s="40"/>
      <c r="K25" s="40">
        <v>0</v>
      </c>
      <c r="L25" s="40"/>
      <c r="M25" s="40">
        <v>-1161118</v>
      </c>
      <c r="N25" s="40"/>
      <c r="O25" s="40">
        <v>4728208816</v>
      </c>
      <c r="P25" s="40"/>
      <c r="Q25" s="40">
        <v>33838882</v>
      </c>
      <c r="R25" s="40"/>
      <c r="S25" s="40">
        <v>4160</v>
      </c>
      <c r="T25" s="40"/>
      <c r="U25" s="40">
        <v>112032794742</v>
      </c>
      <c r="V25" s="40"/>
      <c r="W25" s="40">
        <v>139932169112.73599</v>
      </c>
      <c r="Y25" s="2">
        <v>1.5609266690526391E-2</v>
      </c>
      <c r="AA25" s="6"/>
    </row>
    <row r="26" spans="1:27" ht="21" x14ac:dyDescent="0.2">
      <c r="A26" s="5" t="s">
        <v>31</v>
      </c>
      <c r="C26" s="40">
        <f>VLOOKUP(A26,'[1]Page 1'!$A:$D,3,0)</f>
        <v>1905043</v>
      </c>
      <c r="D26" s="40"/>
      <c r="E26" s="40">
        <f>VLOOKUP(A26,'[1]Page 1'!$A:$Q,17,0)</f>
        <v>9465451122</v>
      </c>
      <c r="F26" s="40"/>
      <c r="G26" s="40">
        <f>VLOOKUP(A26,'[1]Page 1'!$A:$O,15,0)</f>
        <v>9449602890.8085003</v>
      </c>
      <c r="H26" s="40"/>
      <c r="I26" s="40">
        <v>0</v>
      </c>
      <c r="J26" s="40"/>
      <c r="K26" s="40">
        <v>0</v>
      </c>
      <c r="L26" s="40"/>
      <c r="M26" s="40">
        <v>0</v>
      </c>
      <c r="N26" s="40"/>
      <c r="O26" s="40">
        <v>0</v>
      </c>
      <c r="P26" s="40"/>
      <c r="Q26" s="40">
        <v>1905043</v>
      </c>
      <c r="R26" s="40"/>
      <c r="S26" s="40">
        <v>5690</v>
      </c>
      <c r="T26" s="40"/>
      <c r="U26" s="40">
        <v>9465451122</v>
      </c>
      <c r="V26" s="40"/>
      <c r="W26" s="40">
        <v>10775198486.713499</v>
      </c>
      <c r="Y26" s="2">
        <v>1.2019605490926335E-3</v>
      </c>
      <c r="AA26" s="6"/>
    </row>
    <row r="27" spans="1:27" ht="21" x14ac:dyDescent="0.2">
      <c r="A27" s="5" t="s">
        <v>33</v>
      </c>
      <c r="C27" s="40">
        <f>VLOOKUP(A27,'[1]Page 1'!$A:$D,3,0)</f>
        <v>20200000</v>
      </c>
      <c r="D27" s="40"/>
      <c r="E27" s="40">
        <f>VLOOKUP(A27,'[1]Page 1'!$A:$Q,17,0)</f>
        <v>55598617237</v>
      </c>
      <c r="F27" s="40"/>
      <c r="G27" s="40">
        <f>VLOOKUP(A27,'[1]Page 1'!$A:$O,15,0)</f>
        <v>55018679400</v>
      </c>
      <c r="H27" s="40"/>
      <c r="I27" s="40">
        <v>19417339</v>
      </c>
      <c r="J27" s="40"/>
      <c r="K27" s="40">
        <v>63654177728</v>
      </c>
      <c r="L27" s="40"/>
      <c r="M27" s="40">
        <v>0</v>
      </c>
      <c r="N27" s="40"/>
      <c r="O27" s="40">
        <v>0</v>
      </c>
      <c r="P27" s="40"/>
      <c r="Q27" s="40">
        <v>39617339</v>
      </c>
      <c r="R27" s="40"/>
      <c r="S27" s="40">
        <v>3506</v>
      </c>
      <c r="T27" s="40"/>
      <c r="U27" s="40">
        <v>119252794965</v>
      </c>
      <c r="V27" s="40"/>
      <c r="W27" s="40">
        <v>138071945110.323</v>
      </c>
      <c r="Y27" s="2">
        <v>1.5401760920109945E-2</v>
      </c>
      <c r="AA27" s="6"/>
    </row>
    <row r="28" spans="1:27" ht="21" x14ac:dyDescent="0.2">
      <c r="A28" s="5" t="s">
        <v>36</v>
      </c>
      <c r="C28" s="40">
        <f>VLOOKUP(A28,'[1]Page 1'!$A:$D,3,0)</f>
        <v>70624240</v>
      </c>
      <c r="D28" s="40"/>
      <c r="E28" s="40">
        <f>VLOOKUP(A28,'[1]Page 1'!$A:$Q,17,0)</f>
        <v>542525893166</v>
      </c>
      <c r="F28" s="40"/>
      <c r="G28" s="40">
        <f>VLOOKUP(A28,'[1]Page 1'!$A:$O,15,0)</f>
        <v>492832260919.44</v>
      </c>
      <c r="H28" s="40"/>
      <c r="I28" s="40">
        <v>0</v>
      </c>
      <c r="J28" s="40"/>
      <c r="K28" s="40">
        <v>0</v>
      </c>
      <c r="L28" s="40"/>
      <c r="M28" s="40">
        <v>-15211197</v>
      </c>
      <c r="N28" s="40"/>
      <c r="O28" s="40">
        <v>134880528350</v>
      </c>
      <c r="P28" s="40"/>
      <c r="Q28" s="40">
        <v>55413043</v>
      </c>
      <c r="R28" s="40"/>
      <c r="S28" s="40">
        <v>9640</v>
      </c>
      <c r="T28" s="40"/>
      <c r="U28" s="40">
        <v>425675527951</v>
      </c>
      <c r="V28" s="40"/>
      <c r="W28" s="40">
        <v>531003353199.60602</v>
      </c>
      <c r="Y28" s="2">
        <v>5.9232791188842095E-2</v>
      </c>
      <c r="AA28" s="6"/>
    </row>
    <row r="29" spans="1:27" ht="21" x14ac:dyDescent="0.2">
      <c r="A29" s="5" t="s">
        <v>34</v>
      </c>
      <c r="C29" s="40">
        <f>VLOOKUP(A29,'[1]Page 1'!$A:$D,3,0)</f>
        <v>323377774</v>
      </c>
      <c r="D29" s="40"/>
      <c r="E29" s="40">
        <f>VLOOKUP(A29,'[1]Page 1'!$A:$Q,17,0)</f>
        <v>1309320325513</v>
      </c>
      <c r="F29" s="40"/>
      <c r="G29" s="40">
        <f>VLOOKUP(A29,'[1]Page 1'!$A:$O,15,0)</f>
        <v>1500867214386.5</v>
      </c>
      <c r="H29" s="40"/>
      <c r="I29" s="40">
        <v>57600000</v>
      </c>
      <c r="J29" s="40"/>
      <c r="K29" s="40">
        <v>294492348230</v>
      </c>
      <c r="L29" s="40"/>
      <c r="M29" s="40">
        <v>-54352959</v>
      </c>
      <c r="N29" s="40"/>
      <c r="O29" s="40">
        <v>294420405053</v>
      </c>
      <c r="P29" s="40"/>
      <c r="Q29" s="40">
        <v>326624815</v>
      </c>
      <c r="R29" s="40"/>
      <c r="S29" s="40">
        <v>5790</v>
      </c>
      <c r="T29" s="40"/>
      <c r="U29" s="40">
        <v>1375001518702</v>
      </c>
      <c r="V29" s="40"/>
      <c r="W29" s="40">
        <v>1879905290660.8401</v>
      </c>
      <c r="Y29" s="2">
        <v>0.20970119466393544</v>
      </c>
      <c r="AA29" s="6"/>
    </row>
    <row r="30" spans="1:27" ht="21" x14ac:dyDescent="0.2">
      <c r="A30" s="5" t="s">
        <v>35</v>
      </c>
      <c r="C30" s="40">
        <f>VLOOKUP(A30,'[1]Page 1'!$A:$D,3,0)</f>
        <v>15000000</v>
      </c>
      <c r="D30" s="40"/>
      <c r="E30" s="40">
        <f>VLOOKUP(A30,'[1]Page 1'!$A:$Q,17,0)</f>
        <v>40100160997</v>
      </c>
      <c r="F30" s="40"/>
      <c r="G30" s="40">
        <f>VLOOKUP(A30,'[1]Page 1'!$A:$O,15,0)</f>
        <v>40199382000</v>
      </c>
      <c r="H30" s="40"/>
      <c r="I30" s="40">
        <v>0</v>
      </c>
      <c r="J30" s="40"/>
      <c r="K30" s="40">
        <v>0</v>
      </c>
      <c r="L30" s="40"/>
      <c r="M30" s="40">
        <v>0</v>
      </c>
      <c r="N30" s="40"/>
      <c r="O30" s="40">
        <v>0</v>
      </c>
      <c r="P30" s="40"/>
      <c r="Q30" s="40">
        <v>15000000</v>
      </c>
      <c r="R30" s="40"/>
      <c r="S30" s="40">
        <v>2991</v>
      </c>
      <c r="T30" s="40"/>
      <c r="U30" s="40">
        <v>40100160997</v>
      </c>
      <c r="V30" s="40"/>
      <c r="W30" s="40">
        <v>44598053250</v>
      </c>
      <c r="Y30" s="2">
        <v>4.9748596871724438E-3</v>
      </c>
      <c r="AA30" s="6"/>
    </row>
    <row r="31" spans="1:27" ht="21" x14ac:dyDescent="0.2">
      <c r="A31" s="5" t="s">
        <v>43</v>
      </c>
      <c r="C31" s="40">
        <v>0</v>
      </c>
      <c r="D31" s="40"/>
      <c r="E31" s="40">
        <v>0</v>
      </c>
      <c r="F31" s="40"/>
      <c r="G31" s="40">
        <v>0</v>
      </c>
      <c r="H31" s="40"/>
      <c r="I31" s="40">
        <v>1500000</v>
      </c>
      <c r="J31" s="40"/>
      <c r="K31" s="40">
        <v>21941404722</v>
      </c>
      <c r="L31" s="40"/>
      <c r="M31" s="40">
        <v>-250000</v>
      </c>
      <c r="N31" s="40"/>
      <c r="O31" s="40">
        <v>4540323409</v>
      </c>
      <c r="P31" s="40"/>
      <c r="Q31" s="40">
        <v>250000</v>
      </c>
      <c r="R31" s="40"/>
      <c r="S31" s="40">
        <v>18270</v>
      </c>
      <c r="T31" s="40"/>
      <c r="U31" s="40">
        <v>3758659766</v>
      </c>
      <c r="V31" s="40"/>
      <c r="W31" s="40">
        <v>4540323375</v>
      </c>
      <c r="Y31" s="2">
        <v>5.0646766123169811E-4</v>
      </c>
      <c r="AA31" s="6"/>
    </row>
    <row r="32" spans="1:27" ht="21" x14ac:dyDescent="0.2">
      <c r="A32" s="5" t="s">
        <v>37</v>
      </c>
      <c r="C32" s="40">
        <f>VLOOKUP(A32,'[1]Page 1'!$A:$D,3,0)</f>
        <v>47964749</v>
      </c>
      <c r="D32" s="40"/>
      <c r="E32" s="40">
        <f>VLOOKUP(A32,'[1]Page 1'!$A:$Q,17,0)</f>
        <v>412712651982</v>
      </c>
      <c r="F32" s="40"/>
      <c r="G32" s="40">
        <f>VLOOKUP(A32,'[1]Page 1'!$A:$O,15,0)</f>
        <v>460582605461.72699</v>
      </c>
      <c r="H32" s="40"/>
      <c r="I32" s="40">
        <v>67797903</v>
      </c>
      <c r="J32" s="40"/>
      <c r="K32" s="40">
        <v>49688381817</v>
      </c>
      <c r="L32" s="40"/>
      <c r="M32" s="40">
        <v>-10000001</v>
      </c>
      <c r="N32" s="40"/>
      <c r="O32" s="40">
        <v>100601321703</v>
      </c>
      <c r="P32" s="40"/>
      <c r="Q32" s="40">
        <v>105762651</v>
      </c>
      <c r="R32" s="40"/>
      <c r="S32" s="40">
        <v>4575</v>
      </c>
      <c r="T32" s="40"/>
      <c r="U32" s="40">
        <v>376356036796</v>
      </c>
      <c r="V32" s="40"/>
      <c r="W32" s="40">
        <v>480985136761.466</v>
      </c>
      <c r="Y32" s="2">
        <v>5.3653318757893136E-2</v>
      </c>
      <c r="AA32" s="6"/>
    </row>
    <row r="33" spans="1:27" ht="21" x14ac:dyDescent="0.2">
      <c r="A33" s="5" t="s">
        <v>38</v>
      </c>
      <c r="C33" s="40">
        <f>VLOOKUP(A33,'[1]Page 1'!$A:$D,3,0)</f>
        <v>106772884</v>
      </c>
      <c r="D33" s="40"/>
      <c r="E33" s="40">
        <f>VLOOKUP(A33,'[1]Page 1'!$A:$Q,17,0)</f>
        <v>636866387515</v>
      </c>
      <c r="F33" s="40"/>
      <c r="G33" s="40">
        <f>VLOOKUP(A33,'[1]Page 1'!$A:$O,15,0)</f>
        <v>690955680564.70203</v>
      </c>
      <c r="H33" s="40"/>
      <c r="I33" s="40">
        <v>103400000</v>
      </c>
      <c r="J33" s="40"/>
      <c r="K33" s="40">
        <v>726935935885</v>
      </c>
      <c r="L33" s="40"/>
      <c r="M33" s="40">
        <v>-24472494</v>
      </c>
      <c r="N33" s="40"/>
      <c r="O33" s="40">
        <v>180440859674</v>
      </c>
      <c r="P33" s="40"/>
      <c r="Q33" s="40">
        <v>185700390</v>
      </c>
      <c r="R33" s="40"/>
      <c r="S33" s="40">
        <v>7890</v>
      </c>
      <c r="T33" s="40"/>
      <c r="U33" s="40">
        <v>1205001418449</v>
      </c>
      <c r="V33" s="40"/>
      <c r="W33" s="40">
        <v>1456458279441.25</v>
      </c>
      <c r="Y33" s="2">
        <v>0.16246618523513273</v>
      </c>
      <c r="AA33" s="6"/>
    </row>
    <row r="34" spans="1:27" ht="21" x14ac:dyDescent="0.2">
      <c r="A34" s="5" t="s">
        <v>39</v>
      </c>
      <c r="C34" s="40">
        <f>VLOOKUP(A34,'[1]Page 1'!$A:$D,3,0)</f>
        <v>10503618</v>
      </c>
      <c r="D34" s="40"/>
      <c r="E34" s="40">
        <f>VLOOKUP(A34,'[1]Page 1'!$A:$Q,17,0)</f>
        <v>88406302334</v>
      </c>
      <c r="F34" s="40"/>
      <c r="G34" s="40">
        <f>VLOOKUP(A34,'[1]Page 1'!$A:$O,15,0)</f>
        <v>91150990458.417007</v>
      </c>
      <c r="H34" s="40"/>
      <c r="I34" s="40">
        <v>228601</v>
      </c>
      <c r="J34" s="40"/>
      <c r="K34" s="40">
        <v>2175481253</v>
      </c>
      <c r="L34" s="40"/>
      <c r="M34" s="40">
        <v>-4732219</v>
      </c>
      <c r="N34" s="40"/>
      <c r="O34" s="40">
        <v>43951569216</v>
      </c>
      <c r="P34" s="40"/>
      <c r="Q34" s="40">
        <v>6000000</v>
      </c>
      <c r="R34" s="40"/>
      <c r="S34" s="40">
        <v>9350</v>
      </c>
      <c r="T34" s="40"/>
      <c r="U34" s="40">
        <v>50643002437</v>
      </c>
      <c r="V34" s="40"/>
      <c r="W34" s="40">
        <v>55766205000</v>
      </c>
      <c r="Y34" s="2">
        <v>6.2206537044550113E-3</v>
      </c>
      <c r="AA34" s="6"/>
    </row>
    <row r="35" spans="1:27" ht="21" x14ac:dyDescent="0.2">
      <c r="A35" s="5" t="s">
        <v>106</v>
      </c>
      <c r="C35" s="40">
        <f>VLOOKUP(A35,'[1]Page 1'!$A:$D,3,0)</f>
        <v>3772544</v>
      </c>
      <c r="D35" s="40"/>
      <c r="E35" s="40">
        <f>VLOOKUP(A35,'[1]Page 1'!$A:$Q,17,0)</f>
        <v>5252478431</v>
      </c>
      <c r="F35" s="40"/>
      <c r="G35" s="40">
        <f>VLOOKUP(A35,'[1]Page 1'!$A:$O,15,0)</f>
        <v>5831401399.776</v>
      </c>
      <c r="H35" s="40"/>
      <c r="I35" s="40">
        <v>0</v>
      </c>
      <c r="J35" s="40"/>
      <c r="K35" s="40">
        <v>0</v>
      </c>
      <c r="L35" s="40"/>
      <c r="M35" s="40">
        <v>3772544</v>
      </c>
      <c r="N35" s="40"/>
      <c r="O35" s="40">
        <v>5831401399.776</v>
      </c>
      <c r="P35" s="40"/>
      <c r="Q35" s="40">
        <v>0</v>
      </c>
      <c r="R35" s="40"/>
      <c r="S35" s="40">
        <v>0</v>
      </c>
      <c r="T35" s="40"/>
      <c r="U35" s="40">
        <v>0</v>
      </c>
      <c r="V35" s="40"/>
      <c r="W35" s="40">
        <v>0</v>
      </c>
      <c r="Y35" s="2">
        <v>0</v>
      </c>
      <c r="AA35" s="6"/>
    </row>
    <row r="36" spans="1:27" ht="21" x14ac:dyDescent="0.2">
      <c r="A36" s="5" t="s">
        <v>19</v>
      </c>
      <c r="C36" s="40">
        <f>VLOOKUP(A36,'[1]Page 1'!$A:$D,3,0)</f>
        <v>50975999</v>
      </c>
      <c r="D36" s="40"/>
      <c r="E36" s="40">
        <f>VLOOKUP(A36,'[1]Page 1'!$A:$Q,17,0)</f>
        <v>86645822568</v>
      </c>
      <c r="F36" s="40"/>
      <c r="G36" s="40">
        <f>VLOOKUP(A36,'[1]Page 1'!$A:$O,15,0)</f>
        <v>86700975679.980499</v>
      </c>
      <c r="H36" s="40"/>
      <c r="I36" s="40">
        <v>0</v>
      </c>
      <c r="J36" s="40"/>
      <c r="K36" s="40">
        <v>0</v>
      </c>
      <c r="L36" s="40"/>
      <c r="M36" s="40">
        <v>50975999</v>
      </c>
      <c r="N36" s="40"/>
      <c r="O36" s="40">
        <v>86700975679.980499</v>
      </c>
      <c r="P36" s="40"/>
      <c r="Q36" s="40">
        <v>0</v>
      </c>
      <c r="R36" s="40"/>
      <c r="S36" s="40">
        <v>0</v>
      </c>
      <c r="T36" s="40"/>
      <c r="U36" s="40">
        <v>0</v>
      </c>
      <c r="V36" s="40"/>
      <c r="W36" s="40">
        <v>0</v>
      </c>
      <c r="Y36" s="2">
        <v>0</v>
      </c>
      <c r="AA36" s="6"/>
    </row>
    <row r="37" spans="1:27" ht="21" x14ac:dyDescent="0.2">
      <c r="A37" s="5" t="s">
        <v>20</v>
      </c>
      <c r="C37" s="40">
        <f>VLOOKUP(A37,'[1]Page 1'!$A:$D,3,0)</f>
        <v>32365576</v>
      </c>
      <c r="D37" s="40"/>
      <c r="E37" s="40">
        <f>VLOOKUP(A37,'[1]Page 1'!$A:$Q,17,0)</f>
        <v>72952112538</v>
      </c>
      <c r="F37" s="40"/>
      <c r="G37" s="40">
        <f>VLOOKUP(A37,'[1]Page 1'!$A:$O,15,0)</f>
        <v>68367626748.449997</v>
      </c>
      <c r="H37" s="40"/>
      <c r="I37" s="40">
        <v>0</v>
      </c>
      <c r="J37" s="40"/>
      <c r="K37" s="40">
        <v>0</v>
      </c>
      <c r="L37" s="40"/>
      <c r="M37" s="40">
        <v>32365576</v>
      </c>
      <c r="N37" s="40"/>
      <c r="O37" s="40">
        <v>68367626748.449997</v>
      </c>
      <c r="P37" s="40"/>
      <c r="Q37" s="40">
        <v>0</v>
      </c>
      <c r="R37" s="40"/>
      <c r="S37" s="40">
        <v>0</v>
      </c>
      <c r="T37" s="40"/>
      <c r="U37" s="40">
        <v>0</v>
      </c>
      <c r="V37" s="40"/>
      <c r="W37" s="40">
        <v>0</v>
      </c>
      <c r="Y37" s="2">
        <v>0</v>
      </c>
      <c r="AA37" s="6"/>
    </row>
    <row r="38" spans="1:27" ht="21" x14ac:dyDescent="0.2">
      <c r="A38" s="5" t="s">
        <v>107</v>
      </c>
      <c r="C38" s="40">
        <f>VLOOKUP(A38,'[1]Page 1'!$A:$D,3,0)</f>
        <v>2088477</v>
      </c>
      <c r="D38" s="40"/>
      <c r="E38" s="40">
        <f>VLOOKUP(A38,'[1]Page 1'!$A:$Q,17,0)</f>
        <v>27987399005</v>
      </c>
      <c r="F38" s="40"/>
      <c r="G38" s="40">
        <f>VLOOKUP(A38,'[1]Page 1'!$A:$O,15,0)</f>
        <v>35770351180.675499</v>
      </c>
      <c r="H38" s="40"/>
      <c r="I38" s="40">
        <v>0</v>
      </c>
      <c r="J38" s="40"/>
      <c r="K38" s="40">
        <v>0</v>
      </c>
      <c r="L38" s="40"/>
      <c r="M38" s="40">
        <v>2088477</v>
      </c>
      <c r="N38" s="40"/>
      <c r="O38" s="40">
        <v>35770351180.675499</v>
      </c>
      <c r="P38" s="40"/>
      <c r="Q38" s="40">
        <v>0</v>
      </c>
      <c r="R38" s="40"/>
      <c r="S38" s="40">
        <v>0</v>
      </c>
      <c r="T38" s="40"/>
      <c r="U38" s="40">
        <v>0</v>
      </c>
      <c r="V38" s="40"/>
      <c r="W38" s="40">
        <v>0</v>
      </c>
      <c r="Y38" s="2">
        <v>0</v>
      </c>
      <c r="AA38" s="6"/>
    </row>
    <row r="39" spans="1:27" ht="21.75" thickBot="1" x14ac:dyDescent="0.25">
      <c r="A39" s="5" t="s">
        <v>105</v>
      </c>
      <c r="C39" s="40">
        <f>VLOOKUP(A39,'[1]Page 1'!$A:$D,3,0)</f>
        <v>6008897</v>
      </c>
      <c r="D39" s="40"/>
      <c r="E39" s="40">
        <f>VLOOKUP(A39,'[1]Page 1'!$A:$Q,17,0)</f>
        <v>58132373850</v>
      </c>
      <c r="F39" s="40"/>
      <c r="G39" s="40">
        <f>VLOOKUP(A39,'[1]Page 1'!$A:$O,15,0)</f>
        <v>55848896987.647499</v>
      </c>
      <c r="H39" s="40"/>
      <c r="I39" s="40">
        <v>0</v>
      </c>
      <c r="J39" s="40"/>
      <c r="K39" s="40">
        <v>0</v>
      </c>
      <c r="L39" s="40"/>
      <c r="M39" s="40">
        <v>6008897</v>
      </c>
      <c r="N39" s="40"/>
      <c r="O39" s="40">
        <v>55848896987.647499</v>
      </c>
      <c r="P39" s="40"/>
      <c r="Q39" s="40">
        <v>0</v>
      </c>
      <c r="R39" s="40"/>
      <c r="S39" s="40">
        <v>0</v>
      </c>
      <c r="T39" s="40"/>
      <c r="U39" s="40">
        <v>0</v>
      </c>
      <c r="V39" s="40"/>
      <c r="W39" s="40">
        <v>0</v>
      </c>
      <c r="Y39" s="2">
        <v>0</v>
      </c>
      <c r="AA39" s="6"/>
    </row>
    <row r="40" spans="1:27" ht="19.5" thickBot="1" x14ac:dyDescent="0.25">
      <c r="C40" s="4" t="s">
        <v>44</v>
      </c>
      <c r="E40" s="7">
        <f>SUM(E9:E39)</f>
        <v>6335015860643</v>
      </c>
      <c r="G40" s="7">
        <f>SUM(G9:G39)</f>
        <v>6499828456838.7998</v>
      </c>
      <c r="I40" s="4" t="s">
        <v>44</v>
      </c>
      <c r="K40" s="7">
        <f>SUM(K9:K39)</f>
        <v>2136603663576</v>
      </c>
      <c r="M40" s="4" t="s">
        <v>44</v>
      </c>
      <c r="O40" s="7">
        <f>SUM(O9:O39)</f>
        <v>1825493244011.5293</v>
      </c>
      <c r="Q40" s="4" t="s">
        <v>44</v>
      </c>
      <c r="S40" s="4" t="s">
        <v>44</v>
      </c>
      <c r="U40" s="7">
        <f>SUM(U9:U39)</f>
        <v>6018762310363</v>
      </c>
      <c r="W40" s="7">
        <f>SUM(W9:W39)</f>
        <v>7422228170657.8701</v>
      </c>
      <c r="Y40" s="3">
        <f>SUM(Y9:Y39)</f>
        <v>0.82794070647470497</v>
      </c>
    </row>
    <row r="41" spans="1:27" ht="19.5" thickTop="1" x14ac:dyDescent="0.2">
      <c r="W41" s="6"/>
      <c r="X41" s="6">
        <f>+W40-W41</f>
        <v>7422228170657.8701</v>
      </c>
    </row>
    <row r="42" spans="1:27" x14ac:dyDescent="0.2">
      <c r="E42" s="6"/>
      <c r="I42" s="6"/>
      <c r="W42" s="6"/>
    </row>
    <row r="43" spans="1:27" x14ac:dyDescent="0.45">
      <c r="E43" s="6"/>
      <c r="Y43" s="54"/>
    </row>
  </sheetData>
  <mergeCells count="17">
    <mergeCell ref="A2:Y2"/>
    <mergeCell ref="A3:Y3"/>
    <mergeCell ref="A4:Y4"/>
    <mergeCell ref="A6:A8"/>
    <mergeCell ref="C6:G6"/>
    <mergeCell ref="I6:O6"/>
    <mergeCell ref="Q6:Y6"/>
    <mergeCell ref="C7:C8"/>
    <mergeCell ref="E7:E8"/>
    <mergeCell ref="G7:G8"/>
    <mergeCell ref="Y7:Y8"/>
    <mergeCell ref="I7:K7"/>
    <mergeCell ref="M7:O7"/>
    <mergeCell ref="Q7:Q8"/>
    <mergeCell ref="S7:S8"/>
    <mergeCell ref="U7:U8"/>
    <mergeCell ref="W7:W8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3277B8-2A45-4D3D-9AD0-78F35EBB7EDD}">
  <dimension ref="A1:Q38"/>
  <sheetViews>
    <sheetView rightToLeft="1" workbookViewId="0">
      <selection activeCell="I37" sqref="I37"/>
    </sheetView>
  </sheetViews>
  <sheetFormatPr defaultRowHeight="18.75" x14ac:dyDescent="0.2"/>
  <cols>
    <col min="1" max="1" width="37.375" style="25" bestFit="1" customWidth="1"/>
    <col min="2" max="2" width="0.875" style="25" customWidth="1"/>
    <col min="3" max="3" width="16.625" style="25" customWidth="1"/>
    <col min="4" max="4" width="0.875" style="25" customWidth="1"/>
    <col min="5" max="5" width="20.125" style="25" customWidth="1"/>
    <col min="6" max="6" width="0.875" style="25" customWidth="1"/>
    <col min="7" max="7" width="20.125" style="25" customWidth="1"/>
    <col min="8" max="8" width="0.875" style="25" customWidth="1"/>
    <col min="9" max="9" width="30.25" style="25" bestFit="1" customWidth="1"/>
    <col min="10" max="10" width="0.875" style="25" customWidth="1"/>
    <col min="11" max="11" width="16.625" style="25" customWidth="1"/>
    <col min="12" max="12" width="0.875" style="25" customWidth="1"/>
    <col min="13" max="13" width="20.125" style="25" customWidth="1"/>
    <col min="14" max="14" width="0.875" style="25" customWidth="1"/>
    <col min="15" max="15" width="20.125" style="25" customWidth="1"/>
    <col min="16" max="16" width="0.875" style="25" customWidth="1"/>
    <col min="17" max="17" width="29.75" style="25" customWidth="1"/>
    <col min="18" max="18" width="0.875" style="25" customWidth="1"/>
    <col min="19" max="19" width="8" style="25" customWidth="1"/>
    <col min="20" max="16384" width="9" style="25"/>
  </cols>
  <sheetData>
    <row r="1" spans="1:17" x14ac:dyDescent="0.2">
      <c r="A1" s="70"/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</row>
    <row r="2" spans="1:17" ht="26.25" x14ac:dyDescent="0.2">
      <c r="A2" s="71" t="s">
        <v>0</v>
      </c>
      <c r="B2" s="71" t="s">
        <v>0</v>
      </c>
      <c r="C2" s="71" t="s">
        <v>0</v>
      </c>
      <c r="D2" s="71" t="s">
        <v>0</v>
      </c>
      <c r="E2" s="71" t="s">
        <v>0</v>
      </c>
      <c r="F2" s="71" t="s">
        <v>0</v>
      </c>
      <c r="G2" s="71" t="s">
        <v>0</v>
      </c>
      <c r="H2" s="71" t="s">
        <v>0</v>
      </c>
      <c r="I2" s="71" t="s">
        <v>0</v>
      </c>
      <c r="J2" s="71" t="s">
        <v>0</v>
      </c>
      <c r="K2" s="71" t="s">
        <v>0</v>
      </c>
      <c r="L2" s="71" t="s">
        <v>0</v>
      </c>
      <c r="M2" s="71" t="s">
        <v>0</v>
      </c>
      <c r="N2" s="71" t="s">
        <v>0</v>
      </c>
      <c r="O2" s="71" t="s">
        <v>0</v>
      </c>
      <c r="P2" s="71" t="s">
        <v>0</v>
      </c>
      <c r="Q2" s="71" t="s">
        <v>0</v>
      </c>
    </row>
    <row r="3" spans="1:17" ht="26.25" x14ac:dyDescent="0.2">
      <c r="A3" s="71" t="s">
        <v>55</v>
      </c>
      <c r="B3" s="71" t="s">
        <v>55</v>
      </c>
      <c r="C3" s="71" t="s">
        <v>55</v>
      </c>
      <c r="D3" s="71" t="s">
        <v>55</v>
      </c>
      <c r="E3" s="71" t="s">
        <v>55</v>
      </c>
      <c r="F3" s="71" t="s">
        <v>55</v>
      </c>
      <c r="G3" s="71" t="s">
        <v>55</v>
      </c>
      <c r="H3" s="71" t="s">
        <v>55</v>
      </c>
      <c r="I3" s="71" t="s">
        <v>55</v>
      </c>
      <c r="J3" s="71" t="s">
        <v>55</v>
      </c>
      <c r="K3" s="71" t="s">
        <v>55</v>
      </c>
      <c r="L3" s="71" t="s">
        <v>55</v>
      </c>
      <c r="M3" s="71" t="s">
        <v>55</v>
      </c>
      <c r="N3" s="71" t="s">
        <v>55</v>
      </c>
      <c r="O3" s="71" t="s">
        <v>55</v>
      </c>
      <c r="P3" s="71" t="s">
        <v>55</v>
      </c>
      <c r="Q3" s="71" t="s">
        <v>55</v>
      </c>
    </row>
    <row r="4" spans="1:17" ht="26.25" x14ac:dyDescent="0.2">
      <c r="A4" s="71" t="s">
        <v>2</v>
      </c>
      <c r="B4" s="71" t="s">
        <v>2</v>
      </c>
      <c r="C4" s="71" t="s">
        <v>2</v>
      </c>
      <c r="D4" s="71" t="s">
        <v>2</v>
      </c>
      <c r="E4" s="71" t="s">
        <v>2</v>
      </c>
      <c r="F4" s="71" t="s">
        <v>2</v>
      </c>
      <c r="G4" s="71" t="s">
        <v>2</v>
      </c>
      <c r="H4" s="71" t="s">
        <v>2</v>
      </c>
      <c r="I4" s="71" t="s">
        <v>2</v>
      </c>
      <c r="J4" s="71" t="s">
        <v>2</v>
      </c>
      <c r="K4" s="71" t="s">
        <v>2</v>
      </c>
      <c r="L4" s="71" t="s">
        <v>2</v>
      </c>
      <c r="M4" s="71" t="s">
        <v>2</v>
      </c>
      <c r="N4" s="71" t="s">
        <v>2</v>
      </c>
      <c r="O4" s="71" t="s">
        <v>2</v>
      </c>
      <c r="P4" s="71" t="s">
        <v>2</v>
      </c>
      <c r="Q4" s="71" t="s">
        <v>2</v>
      </c>
    </row>
    <row r="6" spans="1:17" ht="27" thickBot="1" x14ac:dyDescent="0.25">
      <c r="A6" s="72" t="s">
        <v>3</v>
      </c>
      <c r="C6" s="72" t="s">
        <v>57</v>
      </c>
      <c r="D6" s="72" t="s">
        <v>57</v>
      </c>
      <c r="E6" s="72" t="s">
        <v>57</v>
      </c>
      <c r="F6" s="72" t="s">
        <v>57</v>
      </c>
      <c r="G6" s="72" t="s">
        <v>57</v>
      </c>
      <c r="H6" s="72" t="s">
        <v>57</v>
      </c>
      <c r="I6" s="72" t="s">
        <v>57</v>
      </c>
      <c r="K6" s="72" t="s">
        <v>58</v>
      </c>
      <c r="L6" s="72" t="s">
        <v>58</v>
      </c>
      <c r="M6" s="72" t="s">
        <v>58</v>
      </c>
      <c r="N6" s="72" t="s">
        <v>58</v>
      </c>
      <c r="O6" s="72" t="s">
        <v>58</v>
      </c>
      <c r="P6" s="72" t="s">
        <v>58</v>
      </c>
      <c r="Q6" s="72" t="s">
        <v>58</v>
      </c>
    </row>
    <row r="7" spans="1:17" ht="27" thickBot="1" x14ac:dyDescent="0.25">
      <c r="A7" s="72" t="s">
        <v>3</v>
      </c>
      <c r="C7" s="24" t="s">
        <v>7</v>
      </c>
      <c r="E7" s="24" t="s">
        <v>99</v>
      </c>
      <c r="G7" s="24" t="s">
        <v>100</v>
      </c>
      <c r="I7" s="24" t="s">
        <v>101</v>
      </c>
      <c r="K7" s="24" t="s">
        <v>7</v>
      </c>
      <c r="M7" s="24" t="s">
        <v>99</v>
      </c>
      <c r="O7" s="24" t="s">
        <v>100</v>
      </c>
      <c r="Q7" s="24" t="s">
        <v>101</v>
      </c>
    </row>
    <row r="8" spans="1:17" ht="21" x14ac:dyDescent="0.2">
      <c r="A8" s="26" t="s">
        <v>21</v>
      </c>
      <c r="B8" s="38"/>
      <c r="C8" s="39">
        <v>3000000</v>
      </c>
      <c r="D8" s="39"/>
      <c r="E8" s="39">
        <v>37843483500</v>
      </c>
      <c r="F8" s="39"/>
      <c r="G8" s="39">
        <v>35189370000</v>
      </c>
      <c r="H8" s="39"/>
      <c r="I8" s="39">
        <v>2654113500</v>
      </c>
      <c r="J8" s="39"/>
      <c r="K8" s="39">
        <v>3000000</v>
      </c>
      <c r="L8" s="39"/>
      <c r="M8" s="39">
        <v>37843483500</v>
      </c>
      <c r="N8" s="39"/>
      <c r="O8" s="39">
        <v>32795955431</v>
      </c>
      <c r="P8" s="39"/>
      <c r="Q8" s="39">
        <v>5047528069</v>
      </c>
    </row>
    <row r="9" spans="1:17" ht="21" x14ac:dyDescent="0.2">
      <c r="A9" s="26" t="s">
        <v>27</v>
      </c>
      <c r="B9" s="38"/>
      <c r="C9" s="39">
        <v>2821315</v>
      </c>
      <c r="D9" s="39"/>
      <c r="E9" s="39">
        <v>56006427669</v>
      </c>
      <c r="F9" s="39"/>
      <c r="G9" s="39">
        <v>55622734293</v>
      </c>
      <c r="H9" s="39"/>
      <c r="I9" s="39">
        <v>2731393834</v>
      </c>
      <c r="J9" s="39"/>
      <c r="K9" s="39">
        <v>2821315</v>
      </c>
      <c r="L9" s="39"/>
      <c r="M9" s="39">
        <v>56006427669</v>
      </c>
      <c r="N9" s="39"/>
      <c r="O9" s="39">
        <v>58550647999</v>
      </c>
      <c r="P9" s="39"/>
      <c r="Q9" s="39">
        <v>-196519872</v>
      </c>
    </row>
    <row r="10" spans="1:17" ht="21" x14ac:dyDescent="0.2">
      <c r="A10" s="26" t="s">
        <v>22</v>
      </c>
      <c r="B10" s="38"/>
      <c r="C10" s="39">
        <v>81891182</v>
      </c>
      <c r="D10" s="39"/>
      <c r="E10" s="39">
        <v>297124342554</v>
      </c>
      <c r="F10" s="39"/>
      <c r="G10" s="39">
        <v>289027637468</v>
      </c>
      <c r="H10" s="39"/>
      <c r="I10" s="39">
        <v>8182941616</v>
      </c>
      <c r="J10" s="39"/>
      <c r="K10" s="39">
        <v>81891182</v>
      </c>
      <c r="L10" s="39"/>
      <c r="M10" s="39">
        <v>297124342554</v>
      </c>
      <c r="N10" s="39"/>
      <c r="O10" s="39">
        <v>289089850697</v>
      </c>
      <c r="P10" s="39"/>
      <c r="Q10" s="39">
        <v>8120728387</v>
      </c>
    </row>
    <row r="11" spans="1:17" ht="21" x14ac:dyDescent="0.2">
      <c r="A11" s="26" t="s">
        <v>32</v>
      </c>
      <c r="B11" s="38"/>
      <c r="C11" s="39">
        <v>33838882</v>
      </c>
      <c r="D11" s="39"/>
      <c r="E11" s="39">
        <v>139932169112</v>
      </c>
      <c r="F11" s="39"/>
      <c r="G11" s="39">
        <v>120084017510</v>
      </c>
      <c r="H11" s="39"/>
      <c r="I11" s="39">
        <v>19848151602</v>
      </c>
      <c r="J11" s="39"/>
      <c r="K11" s="39">
        <v>33838882</v>
      </c>
      <c r="L11" s="39"/>
      <c r="M11" s="39">
        <v>139932169112</v>
      </c>
      <c r="N11" s="39"/>
      <c r="O11" s="39">
        <v>112032794742</v>
      </c>
      <c r="P11" s="39"/>
      <c r="Q11" s="39">
        <v>27899374370</v>
      </c>
    </row>
    <row r="12" spans="1:17" ht="21" x14ac:dyDescent="0.2">
      <c r="A12" s="26" t="s">
        <v>28</v>
      </c>
      <c r="B12" s="38"/>
      <c r="C12" s="39">
        <v>27123853</v>
      </c>
      <c r="D12" s="39"/>
      <c r="E12" s="39">
        <v>133437244603</v>
      </c>
      <c r="F12" s="39"/>
      <c r="G12" s="39">
        <v>128382491007</v>
      </c>
      <c r="H12" s="39"/>
      <c r="I12" s="39">
        <v>5054753596</v>
      </c>
      <c r="J12" s="39"/>
      <c r="K12" s="39">
        <v>27123853</v>
      </c>
      <c r="L12" s="39"/>
      <c r="M12" s="39">
        <v>133437244603</v>
      </c>
      <c r="N12" s="39"/>
      <c r="O12" s="39">
        <v>127287471033</v>
      </c>
      <c r="P12" s="39"/>
      <c r="Q12" s="39">
        <v>6149773570</v>
      </c>
    </row>
    <row r="13" spans="1:17" ht="21" x14ac:dyDescent="0.2">
      <c r="A13" s="26" t="s">
        <v>25</v>
      </c>
      <c r="B13" s="38"/>
      <c r="C13" s="39">
        <v>20300000</v>
      </c>
      <c r="D13" s="39"/>
      <c r="E13" s="39">
        <v>473202591750</v>
      </c>
      <c r="F13" s="39"/>
      <c r="G13" s="39">
        <v>336330268092</v>
      </c>
      <c r="H13" s="39"/>
      <c r="I13" s="39">
        <v>136872323658</v>
      </c>
      <c r="J13" s="39"/>
      <c r="K13" s="39">
        <v>20300000</v>
      </c>
      <c r="L13" s="39"/>
      <c r="M13" s="39">
        <v>473202591750</v>
      </c>
      <c r="N13" s="39"/>
      <c r="O13" s="39">
        <v>387894732950</v>
      </c>
      <c r="P13" s="39"/>
      <c r="Q13" s="39">
        <v>85307858800</v>
      </c>
    </row>
    <row r="14" spans="1:17" ht="21" x14ac:dyDescent="0.2">
      <c r="A14" s="26" t="s">
        <v>37</v>
      </c>
      <c r="B14" s="38"/>
      <c r="C14" s="39">
        <v>105762651</v>
      </c>
      <c r="D14" s="39"/>
      <c r="E14" s="39">
        <v>480985136761</v>
      </c>
      <c r="F14" s="39"/>
      <c r="G14" s="39">
        <v>423166270007</v>
      </c>
      <c r="H14" s="39"/>
      <c r="I14" s="39">
        <v>57818866754</v>
      </c>
      <c r="J14" s="39"/>
      <c r="K14" s="39">
        <v>105762651</v>
      </c>
      <c r="L14" s="39"/>
      <c r="M14" s="39">
        <v>480985136761</v>
      </c>
      <c r="N14" s="39"/>
      <c r="O14" s="39">
        <v>380379237480</v>
      </c>
      <c r="P14" s="39"/>
      <c r="Q14" s="39">
        <v>100605899281</v>
      </c>
    </row>
    <row r="15" spans="1:17" ht="21" x14ac:dyDescent="0.2">
      <c r="A15" s="26" t="s">
        <v>15</v>
      </c>
      <c r="B15" s="38"/>
      <c r="C15" s="39">
        <v>22556309</v>
      </c>
      <c r="D15" s="39"/>
      <c r="E15" s="39">
        <v>139465455540</v>
      </c>
      <c r="F15" s="39"/>
      <c r="G15" s="39">
        <v>124071960297</v>
      </c>
      <c r="H15" s="39"/>
      <c r="I15" s="39">
        <v>15393495243</v>
      </c>
      <c r="J15" s="39"/>
      <c r="K15" s="39">
        <v>22556309</v>
      </c>
      <c r="L15" s="39"/>
      <c r="M15" s="39">
        <v>139465455540</v>
      </c>
      <c r="N15" s="39"/>
      <c r="O15" s="39">
        <v>151165154529</v>
      </c>
      <c r="P15" s="39"/>
      <c r="Q15" s="39">
        <v>-11699698988</v>
      </c>
    </row>
    <row r="16" spans="1:17" ht="21" x14ac:dyDescent="0.2">
      <c r="A16" s="26" t="s">
        <v>29</v>
      </c>
      <c r="B16" s="38"/>
      <c r="C16" s="39">
        <v>64939467</v>
      </c>
      <c r="D16" s="39"/>
      <c r="E16" s="39">
        <v>321797089699</v>
      </c>
      <c r="F16" s="39"/>
      <c r="G16" s="39">
        <v>229228487025</v>
      </c>
      <c r="H16" s="39"/>
      <c r="I16" s="39">
        <v>92568602674</v>
      </c>
      <c r="J16" s="39"/>
      <c r="K16" s="39">
        <v>64939467</v>
      </c>
      <c r="L16" s="39"/>
      <c r="M16" s="39">
        <v>321797089699</v>
      </c>
      <c r="N16" s="39"/>
      <c r="O16" s="39">
        <v>223029643273</v>
      </c>
      <c r="P16" s="39"/>
      <c r="Q16" s="39">
        <v>98767446426</v>
      </c>
    </row>
    <row r="17" spans="1:17" ht="21" x14ac:dyDescent="0.2">
      <c r="A17" s="26" t="s">
        <v>43</v>
      </c>
      <c r="B17" s="38"/>
      <c r="C17" s="39">
        <v>1250000</v>
      </c>
      <c r="D17" s="39"/>
      <c r="E17" s="39">
        <v>22701616875</v>
      </c>
      <c r="F17" s="39"/>
      <c r="G17" s="39">
        <v>18182744954</v>
      </c>
      <c r="H17" s="39"/>
      <c r="I17" s="39">
        <v>781663609</v>
      </c>
      <c r="J17" s="39"/>
      <c r="K17" s="39">
        <v>1250000</v>
      </c>
      <c r="L17" s="39"/>
      <c r="M17" s="39">
        <v>22701616875</v>
      </c>
      <c r="N17" s="39"/>
      <c r="O17" s="39">
        <v>18182744954</v>
      </c>
      <c r="P17" s="39"/>
      <c r="Q17" s="39">
        <v>781663609</v>
      </c>
    </row>
    <row r="18" spans="1:17" ht="21" x14ac:dyDescent="0.2">
      <c r="A18" s="26" t="s">
        <v>38</v>
      </c>
      <c r="B18" s="38"/>
      <c r="C18" s="39">
        <v>185700390</v>
      </c>
      <c r="D18" s="39"/>
      <c r="E18" s="39">
        <v>1456458279441</v>
      </c>
      <c r="F18" s="39"/>
      <c r="G18" s="39">
        <v>1254790748087</v>
      </c>
      <c r="H18" s="39"/>
      <c r="I18" s="39">
        <v>201667531354</v>
      </c>
      <c r="J18" s="39"/>
      <c r="K18" s="39">
        <v>185700390</v>
      </c>
      <c r="L18" s="39"/>
      <c r="M18" s="39">
        <v>1456458279441</v>
      </c>
      <c r="N18" s="39"/>
      <c r="O18" s="39">
        <v>1237630085876</v>
      </c>
      <c r="P18" s="39"/>
      <c r="Q18" s="39">
        <v>218828193565</v>
      </c>
    </row>
    <row r="19" spans="1:17" ht="21" x14ac:dyDescent="0.2">
      <c r="A19" s="26" t="s">
        <v>42</v>
      </c>
      <c r="B19" s="38"/>
      <c r="C19" s="39">
        <v>4540000</v>
      </c>
      <c r="D19" s="39"/>
      <c r="E19" s="39">
        <v>29695454460</v>
      </c>
      <c r="F19" s="39"/>
      <c r="G19" s="39">
        <v>24882572880</v>
      </c>
      <c r="H19" s="39"/>
      <c r="I19" s="39">
        <v>2317933368</v>
      </c>
      <c r="J19" s="39"/>
      <c r="K19" s="39">
        <v>4540000</v>
      </c>
      <c r="L19" s="39"/>
      <c r="M19" s="39">
        <v>29695454460</v>
      </c>
      <c r="N19" s="39"/>
      <c r="O19" s="39">
        <v>24882572880</v>
      </c>
      <c r="P19" s="39"/>
      <c r="Q19" s="39">
        <v>2317933368</v>
      </c>
    </row>
    <row r="20" spans="1:17" ht="21" x14ac:dyDescent="0.2">
      <c r="A20" s="26" t="s">
        <v>31</v>
      </c>
      <c r="B20" s="38"/>
      <c r="C20" s="39">
        <v>1905043</v>
      </c>
      <c r="D20" s="39"/>
      <c r="E20" s="39">
        <v>10775198486</v>
      </c>
      <c r="F20" s="39"/>
      <c r="G20" s="39">
        <v>9449602890</v>
      </c>
      <c r="H20" s="39"/>
      <c r="I20" s="39">
        <v>1325595596</v>
      </c>
      <c r="J20" s="39"/>
      <c r="K20" s="39">
        <v>1905043</v>
      </c>
      <c r="L20" s="39"/>
      <c r="M20" s="39">
        <v>10775198486</v>
      </c>
      <c r="N20" s="39"/>
      <c r="O20" s="39">
        <v>9465451122</v>
      </c>
      <c r="P20" s="39"/>
      <c r="Q20" s="39">
        <v>1309747364</v>
      </c>
    </row>
    <row r="21" spans="1:17" ht="21" x14ac:dyDescent="0.2">
      <c r="A21" s="26" t="s">
        <v>126</v>
      </c>
      <c r="B21" s="38"/>
      <c r="C21" s="39">
        <v>175651500</v>
      </c>
      <c r="D21" s="39"/>
      <c r="E21" s="39">
        <v>573058118073</v>
      </c>
      <c r="F21" s="39"/>
      <c r="G21" s="39">
        <v>426514698991</v>
      </c>
      <c r="H21" s="39"/>
      <c r="I21" s="39">
        <v>146543419082</v>
      </c>
      <c r="J21" s="39"/>
      <c r="K21" s="39">
        <v>175651500</v>
      </c>
      <c r="L21" s="39"/>
      <c r="M21" s="39">
        <v>573058118073</v>
      </c>
      <c r="N21" s="39"/>
      <c r="O21" s="39">
        <v>514664099622</v>
      </c>
      <c r="P21" s="39"/>
      <c r="Q21" s="39">
        <v>58394018451</v>
      </c>
    </row>
    <row r="22" spans="1:17" ht="21" x14ac:dyDescent="0.2">
      <c r="A22" s="26" t="s">
        <v>24</v>
      </c>
      <c r="B22" s="38"/>
      <c r="C22" s="39">
        <v>1841252</v>
      </c>
      <c r="D22" s="39"/>
      <c r="E22" s="39">
        <v>47404680660</v>
      </c>
      <c r="F22" s="39"/>
      <c r="G22" s="39">
        <v>39168346182</v>
      </c>
      <c r="H22" s="39"/>
      <c r="I22" s="39">
        <v>6447044478</v>
      </c>
      <c r="J22" s="39"/>
      <c r="K22" s="39">
        <v>1841252</v>
      </c>
      <c r="L22" s="39"/>
      <c r="M22" s="39">
        <v>47404680660</v>
      </c>
      <c r="N22" s="39"/>
      <c r="O22" s="39">
        <v>34082017723</v>
      </c>
      <c r="P22" s="39"/>
      <c r="Q22" s="39">
        <v>10491078583</v>
      </c>
    </row>
    <row r="23" spans="1:17" ht="21" x14ac:dyDescent="0.2">
      <c r="A23" s="26" t="s">
        <v>16</v>
      </c>
      <c r="B23" s="38"/>
      <c r="C23" s="39">
        <v>2342500</v>
      </c>
      <c r="D23" s="39"/>
      <c r="E23" s="39">
        <v>6964729315</v>
      </c>
      <c r="F23" s="39"/>
      <c r="G23" s="39">
        <v>5895919300</v>
      </c>
      <c r="H23" s="39"/>
      <c r="I23" s="39">
        <v>712920234</v>
      </c>
      <c r="J23" s="39"/>
      <c r="K23" s="39">
        <v>2342500</v>
      </c>
      <c r="L23" s="39"/>
      <c r="M23" s="39">
        <v>6964729315</v>
      </c>
      <c r="N23" s="39"/>
      <c r="O23" s="39">
        <v>5722095943</v>
      </c>
      <c r="P23" s="39"/>
      <c r="Q23" s="39">
        <v>563802611</v>
      </c>
    </row>
    <row r="24" spans="1:17" ht="21" x14ac:dyDescent="0.2">
      <c r="A24" s="26" t="s">
        <v>34</v>
      </c>
      <c r="B24" s="38"/>
      <c r="C24" s="39">
        <v>326624815</v>
      </c>
      <c r="D24" s="39"/>
      <c r="E24" s="39">
        <v>1879905290660</v>
      </c>
      <c r="F24" s="39"/>
      <c r="G24" s="39">
        <v>1536492825909</v>
      </c>
      <c r="H24" s="39"/>
      <c r="I24" s="39">
        <v>343412464751</v>
      </c>
      <c r="J24" s="39"/>
      <c r="K24" s="39">
        <v>326624815</v>
      </c>
      <c r="L24" s="39"/>
      <c r="M24" s="39">
        <v>1879905290660</v>
      </c>
      <c r="N24" s="39"/>
      <c r="O24" s="39">
        <v>1555615398390</v>
      </c>
      <c r="P24" s="39"/>
      <c r="Q24" s="39">
        <v>324289892270</v>
      </c>
    </row>
    <row r="25" spans="1:17" ht="21" x14ac:dyDescent="0.2">
      <c r="A25" s="26" t="s">
        <v>17</v>
      </c>
      <c r="B25" s="38"/>
      <c r="C25" s="39">
        <v>1000000</v>
      </c>
      <c r="D25" s="39"/>
      <c r="E25" s="39">
        <v>50000715000</v>
      </c>
      <c r="F25" s="39"/>
      <c r="G25" s="39">
        <v>46424514964</v>
      </c>
      <c r="H25" s="39"/>
      <c r="I25" s="39">
        <v>3576200036</v>
      </c>
      <c r="J25" s="39"/>
      <c r="K25" s="39">
        <v>1000000</v>
      </c>
      <c r="L25" s="39"/>
      <c r="M25" s="39">
        <v>50000715000</v>
      </c>
      <c r="N25" s="39"/>
      <c r="O25" s="39">
        <v>38365570074</v>
      </c>
      <c r="P25" s="39"/>
      <c r="Q25" s="39">
        <v>11635144926</v>
      </c>
    </row>
    <row r="26" spans="1:17" ht="21" x14ac:dyDescent="0.2">
      <c r="A26" s="26" t="s">
        <v>41</v>
      </c>
      <c r="B26" s="38"/>
      <c r="C26" s="39">
        <v>503092</v>
      </c>
      <c r="D26" s="39"/>
      <c r="E26" s="39">
        <v>5701124069</v>
      </c>
      <c r="F26" s="39"/>
      <c r="G26" s="39">
        <v>5676210039</v>
      </c>
      <c r="H26" s="39"/>
      <c r="I26" s="39">
        <v>24914030</v>
      </c>
      <c r="J26" s="39"/>
      <c r="K26" s="39">
        <v>503092</v>
      </c>
      <c r="L26" s="39"/>
      <c r="M26" s="39">
        <v>5701124069</v>
      </c>
      <c r="N26" s="39"/>
      <c r="O26" s="39">
        <v>5676210039</v>
      </c>
      <c r="P26" s="39"/>
      <c r="Q26" s="39">
        <v>24914030</v>
      </c>
    </row>
    <row r="27" spans="1:17" ht="21" x14ac:dyDescent="0.2">
      <c r="A27" s="26" t="s">
        <v>26</v>
      </c>
      <c r="B27" s="38"/>
      <c r="C27" s="39">
        <v>206115</v>
      </c>
      <c r="D27" s="39"/>
      <c r="E27" s="39">
        <v>1347506062691</v>
      </c>
      <c r="F27" s="39"/>
      <c r="G27" s="39">
        <v>1312115789999</v>
      </c>
      <c r="H27" s="39"/>
      <c r="I27" s="39">
        <v>1896907194</v>
      </c>
      <c r="J27" s="39"/>
      <c r="K27" s="39">
        <v>206115</v>
      </c>
      <c r="L27" s="39"/>
      <c r="M27" s="39">
        <v>1347506062691</v>
      </c>
      <c r="N27" s="39"/>
      <c r="O27" s="39">
        <v>1200533683340</v>
      </c>
      <c r="P27" s="39"/>
      <c r="Q27" s="39">
        <v>92843760415</v>
      </c>
    </row>
    <row r="28" spans="1:17" ht="21" x14ac:dyDescent="0.2">
      <c r="A28" s="26" t="s">
        <v>33</v>
      </c>
      <c r="B28" s="38"/>
      <c r="C28" s="39">
        <v>39617339</v>
      </c>
      <c r="D28" s="39"/>
      <c r="E28" s="39">
        <v>138071945110</v>
      </c>
      <c r="F28" s="39"/>
      <c r="G28" s="39">
        <v>118672857128</v>
      </c>
      <c r="H28" s="39"/>
      <c r="I28" s="39">
        <v>19399087982</v>
      </c>
      <c r="J28" s="39"/>
      <c r="K28" s="39">
        <v>39617339</v>
      </c>
      <c r="L28" s="39"/>
      <c r="M28" s="39">
        <v>138071945110</v>
      </c>
      <c r="N28" s="39"/>
      <c r="O28" s="39">
        <v>119252794965</v>
      </c>
      <c r="P28" s="39"/>
      <c r="Q28" s="39">
        <v>18819150145</v>
      </c>
    </row>
    <row r="29" spans="1:17" ht="21" x14ac:dyDescent="0.2">
      <c r="A29" s="26" t="s">
        <v>18</v>
      </c>
      <c r="B29" s="38"/>
      <c r="C29" s="39">
        <v>75248972</v>
      </c>
      <c r="D29" s="39"/>
      <c r="E29" s="39">
        <v>517624585066</v>
      </c>
      <c r="F29" s="39"/>
      <c r="G29" s="39">
        <v>430520240023</v>
      </c>
      <c r="H29" s="39"/>
      <c r="I29" s="39">
        <v>87104345043</v>
      </c>
      <c r="J29" s="39"/>
      <c r="K29" s="39">
        <v>75248972</v>
      </c>
      <c r="L29" s="39"/>
      <c r="M29" s="39">
        <v>517624585066</v>
      </c>
      <c r="N29" s="39"/>
      <c r="O29" s="39">
        <v>492371096925</v>
      </c>
      <c r="P29" s="39"/>
      <c r="Q29" s="39">
        <v>25253488141</v>
      </c>
    </row>
    <row r="30" spans="1:17" ht="21" x14ac:dyDescent="0.2">
      <c r="A30" s="26" t="s">
        <v>36</v>
      </c>
      <c r="B30" s="38"/>
      <c r="C30" s="39">
        <v>55413043</v>
      </c>
      <c r="D30" s="39"/>
      <c r="E30" s="39">
        <v>531003353199</v>
      </c>
      <c r="F30" s="39"/>
      <c r="G30" s="39">
        <v>372712346382</v>
      </c>
      <c r="H30" s="39"/>
      <c r="I30" s="39">
        <v>158291006817</v>
      </c>
      <c r="J30" s="39"/>
      <c r="K30" s="39">
        <v>55413043</v>
      </c>
      <c r="L30" s="39"/>
      <c r="M30" s="39">
        <v>531003353199</v>
      </c>
      <c r="N30" s="39"/>
      <c r="O30" s="39">
        <v>437586206445</v>
      </c>
      <c r="P30" s="39"/>
      <c r="Q30" s="39">
        <v>93417146754</v>
      </c>
    </row>
    <row r="31" spans="1:17" ht="21" x14ac:dyDescent="0.2">
      <c r="A31" s="26" t="s">
        <v>35</v>
      </c>
      <c r="B31" s="38"/>
      <c r="C31" s="39">
        <v>15000000</v>
      </c>
      <c r="D31" s="39"/>
      <c r="E31" s="39">
        <v>44598053250</v>
      </c>
      <c r="F31" s="39"/>
      <c r="G31" s="39">
        <v>40199382000</v>
      </c>
      <c r="H31" s="39"/>
      <c r="I31" s="39">
        <v>4398671250</v>
      </c>
      <c r="J31" s="39"/>
      <c r="K31" s="39">
        <v>15000000</v>
      </c>
      <c r="L31" s="39"/>
      <c r="M31" s="39">
        <v>44598053250</v>
      </c>
      <c r="N31" s="39"/>
      <c r="O31" s="39">
        <v>53719729854</v>
      </c>
      <c r="P31" s="39"/>
      <c r="Q31" s="39">
        <v>-9121676605</v>
      </c>
    </row>
    <row r="32" spans="1:17" s="56" customFormat="1" ht="21" x14ac:dyDescent="0.2">
      <c r="A32" s="26" t="s">
        <v>23</v>
      </c>
      <c r="B32" s="38"/>
      <c r="C32" s="39">
        <v>80437</v>
      </c>
      <c r="D32" s="39"/>
      <c r="E32" s="39">
        <v>910726174</v>
      </c>
      <c r="F32" s="39"/>
      <c r="G32" s="39">
        <v>42891101965</v>
      </c>
      <c r="H32" s="39"/>
      <c r="I32" s="39">
        <v>-41980375790</v>
      </c>
      <c r="J32" s="39"/>
      <c r="K32" s="39">
        <v>80437</v>
      </c>
      <c r="L32" s="39"/>
      <c r="M32" s="39">
        <v>910726174</v>
      </c>
      <c r="N32" s="39"/>
      <c r="O32" s="39">
        <v>715090725</v>
      </c>
      <c r="P32" s="39"/>
      <c r="Q32" s="39">
        <v>195635449</v>
      </c>
    </row>
    <row r="33" spans="1:17" s="56" customFormat="1" ht="21" x14ac:dyDescent="0.2">
      <c r="A33" s="26" t="s">
        <v>39</v>
      </c>
      <c r="B33" s="38"/>
      <c r="C33" s="39">
        <v>6000000</v>
      </c>
      <c r="D33" s="39"/>
      <c r="E33" s="39">
        <v>55766205000</v>
      </c>
      <c r="F33" s="39"/>
      <c r="G33" s="39">
        <v>53263124610</v>
      </c>
      <c r="H33" s="39"/>
      <c r="I33" s="39">
        <v>2503080390</v>
      </c>
      <c r="J33" s="39"/>
      <c r="K33" s="39">
        <v>6000000</v>
      </c>
      <c r="L33" s="39"/>
      <c r="M33" s="39">
        <v>55766205000</v>
      </c>
      <c r="N33" s="39"/>
      <c r="O33" s="39">
        <v>50800831158</v>
      </c>
      <c r="P33" s="39"/>
      <c r="Q33" s="39">
        <v>4965373842</v>
      </c>
    </row>
    <row r="34" spans="1:17" s="56" customFormat="1" ht="21.75" thickBot="1" x14ac:dyDescent="0.25">
      <c r="A34" s="26" t="s">
        <v>102</v>
      </c>
      <c r="B34" s="38"/>
      <c r="C34" s="39">
        <v>0</v>
      </c>
      <c r="D34" s="39"/>
      <c r="E34" s="39">
        <v>0</v>
      </c>
      <c r="F34" s="39"/>
      <c r="G34" s="39">
        <v>0</v>
      </c>
      <c r="H34" s="39"/>
      <c r="I34" s="39">
        <v>-5455722750</v>
      </c>
      <c r="J34" s="39"/>
      <c r="K34" s="39">
        <v>0</v>
      </c>
      <c r="L34" s="39"/>
      <c r="M34" s="39">
        <v>0</v>
      </c>
      <c r="N34" s="39"/>
      <c r="O34" s="39">
        <v>0</v>
      </c>
      <c r="P34" s="39"/>
      <c r="Q34" s="39">
        <v>-5455722750</v>
      </c>
    </row>
    <row r="35" spans="1:17" ht="19.5" thickBot="1" x14ac:dyDescent="0.25">
      <c r="E35" s="27">
        <f>SUM(E8:E34)</f>
        <v>8797940078717</v>
      </c>
      <c r="G35" s="27">
        <f>SUM(G8:G34)</f>
        <v>7478956262002</v>
      </c>
      <c r="I35" s="27">
        <f>SUM(I8:I34)</f>
        <v>1274091329151</v>
      </c>
      <c r="K35" s="25" t="s">
        <v>44</v>
      </c>
      <c r="M35" s="27">
        <f>SUM(M8:M34)</f>
        <v>8797940078717</v>
      </c>
      <c r="O35" s="27">
        <f>SUM(O8:O34)</f>
        <v>7561491168169</v>
      </c>
      <c r="Q35" s="27">
        <f>SUM(Q8:Q34)</f>
        <v>1169555934211</v>
      </c>
    </row>
    <row r="36" spans="1:17" ht="19.5" thickTop="1" x14ac:dyDescent="0.2"/>
    <row r="38" spans="1:17" x14ac:dyDescent="0.2">
      <c r="I38" s="57"/>
    </row>
  </sheetData>
  <mergeCells count="7">
    <mergeCell ref="A1:Q1"/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C458FB-D64A-4B1F-AA28-01BC909206F3}">
  <dimension ref="A2:T14"/>
  <sheetViews>
    <sheetView rightToLeft="1" workbookViewId="0">
      <selection activeCell="E15" sqref="E15"/>
    </sheetView>
  </sheetViews>
  <sheetFormatPr defaultRowHeight="22.5" x14ac:dyDescent="0.2"/>
  <cols>
    <col min="1" max="1" width="24.75" style="8" bestFit="1" customWidth="1"/>
    <col min="2" max="2" width="0.875" style="8" customWidth="1"/>
    <col min="3" max="3" width="18" style="8" bestFit="1" customWidth="1"/>
    <col min="4" max="4" width="0.875" style="8" customWidth="1"/>
    <col min="5" max="5" width="17.75" style="8" bestFit="1" customWidth="1"/>
    <col min="6" max="6" width="0.875" style="8" customWidth="1"/>
    <col min="7" max="7" width="17.875" style="8" bestFit="1" customWidth="1"/>
    <col min="8" max="8" width="0.875" style="8" customWidth="1"/>
    <col min="9" max="9" width="18" style="8" bestFit="1" customWidth="1"/>
    <col min="10" max="10" width="0.875" style="8" customWidth="1"/>
    <col min="11" max="11" width="18.25" style="8" bestFit="1" customWidth="1"/>
    <col min="12" max="12" width="0.875" style="8" customWidth="1"/>
    <col min="13" max="13" width="8" style="8" customWidth="1"/>
    <col min="14" max="16384" width="9" style="8"/>
  </cols>
  <sheetData>
    <row r="2" spans="1:20" ht="24" x14ac:dyDescent="0.2">
      <c r="A2" s="62" t="s">
        <v>45</v>
      </c>
      <c r="B2" s="62" t="s">
        <v>0</v>
      </c>
      <c r="C2" s="62" t="s">
        <v>0</v>
      </c>
      <c r="D2" s="62" t="s">
        <v>0</v>
      </c>
      <c r="E2" s="62" t="s">
        <v>0</v>
      </c>
      <c r="F2" s="62" t="s">
        <v>0</v>
      </c>
      <c r="G2" s="62" t="s">
        <v>0</v>
      </c>
      <c r="H2" s="62" t="s">
        <v>0</v>
      </c>
      <c r="I2" s="62" t="s">
        <v>0</v>
      </c>
      <c r="J2" s="62" t="s">
        <v>0</v>
      </c>
      <c r="K2" s="62" t="s">
        <v>0</v>
      </c>
    </row>
    <row r="3" spans="1:20" ht="24" x14ac:dyDescent="0.2">
      <c r="A3" s="62" t="s">
        <v>1</v>
      </c>
      <c r="B3" s="62" t="s">
        <v>1</v>
      </c>
      <c r="C3" s="62" t="s">
        <v>1</v>
      </c>
      <c r="D3" s="62" t="s">
        <v>1</v>
      </c>
      <c r="E3" s="62" t="s">
        <v>1</v>
      </c>
      <c r="F3" s="62" t="s">
        <v>1</v>
      </c>
      <c r="G3" s="62" t="s">
        <v>1</v>
      </c>
      <c r="H3" s="62" t="s">
        <v>1</v>
      </c>
      <c r="I3" s="62" t="s">
        <v>1</v>
      </c>
      <c r="J3" s="62" t="s">
        <v>1</v>
      </c>
      <c r="K3" s="62" t="s">
        <v>1</v>
      </c>
    </row>
    <row r="4" spans="1:20" ht="24" x14ac:dyDescent="0.2">
      <c r="A4" s="62" t="s">
        <v>2</v>
      </c>
      <c r="B4" s="62" t="s">
        <v>46</v>
      </c>
      <c r="C4" s="62" t="s">
        <v>46</v>
      </c>
      <c r="D4" s="62" t="s">
        <v>46</v>
      </c>
      <c r="E4" s="62" t="s">
        <v>46</v>
      </c>
      <c r="F4" s="62" t="s">
        <v>46</v>
      </c>
      <c r="G4" s="62" t="s">
        <v>46</v>
      </c>
      <c r="H4" s="62" t="s">
        <v>46</v>
      </c>
      <c r="I4" s="62" t="s">
        <v>46</v>
      </c>
      <c r="J4" s="62" t="s">
        <v>46</v>
      </c>
      <c r="K4" s="62" t="s">
        <v>46</v>
      </c>
    </row>
    <row r="5" spans="1:20" ht="25.5" x14ac:dyDescent="0.2">
      <c r="A5" s="63" t="s">
        <v>47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</row>
    <row r="6" spans="1:20" ht="24.75" thickBot="1" x14ac:dyDescent="0.25">
      <c r="A6" s="64" t="s">
        <v>48</v>
      </c>
      <c r="C6" s="9" t="s">
        <v>4</v>
      </c>
      <c r="E6" s="64" t="s">
        <v>5</v>
      </c>
      <c r="F6" s="64" t="s">
        <v>5</v>
      </c>
      <c r="G6" s="64" t="s">
        <v>5</v>
      </c>
      <c r="I6" s="64" t="s">
        <v>6</v>
      </c>
      <c r="J6" s="64" t="s">
        <v>4</v>
      </c>
      <c r="K6" s="64" t="s">
        <v>4</v>
      </c>
    </row>
    <row r="7" spans="1:20" ht="24.75" thickBot="1" x14ac:dyDescent="0.25">
      <c r="A7" s="64" t="s">
        <v>48</v>
      </c>
      <c r="C7" s="9" t="s">
        <v>49</v>
      </c>
      <c r="E7" s="9" t="s">
        <v>50</v>
      </c>
      <c r="G7" s="9" t="s">
        <v>51</v>
      </c>
      <c r="I7" s="9" t="s">
        <v>49</v>
      </c>
      <c r="K7" s="9" t="s">
        <v>52</v>
      </c>
    </row>
    <row r="8" spans="1:20" ht="24" x14ac:dyDescent="0.2">
      <c r="A8" s="10" t="s">
        <v>53</v>
      </c>
      <c r="C8" s="11">
        <v>455142147020</v>
      </c>
      <c r="E8" s="11">
        <v>7814017878839</v>
      </c>
      <c r="F8" s="11"/>
      <c r="G8" s="11">
        <v>7227914038349</v>
      </c>
      <c r="I8" s="11">
        <f>+C8+E8-G8</f>
        <v>1041245987510</v>
      </c>
      <c r="K8" s="12">
        <v>0.11614974892863875</v>
      </c>
    </row>
    <row r="9" spans="1:20" ht="24.75" thickBot="1" x14ac:dyDescent="0.25">
      <c r="A9" s="10" t="s">
        <v>54</v>
      </c>
      <c r="C9" s="11">
        <v>171282</v>
      </c>
      <c r="E9" s="11">
        <v>0</v>
      </c>
      <c r="F9" s="11"/>
      <c r="G9" s="11">
        <v>0</v>
      </c>
      <c r="I9" s="11">
        <v>171282</v>
      </c>
      <c r="K9" s="12">
        <v>1.9106302962635944E-8</v>
      </c>
    </row>
    <row r="10" spans="1:20" ht="23.25" thickBot="1" x14ac:dyDescent="0.25">
      <c r="A10" s="8" t="s">
        <v>44</v>
      </c>
      <c r="C10" s="13">
        <f>SUM(C8:C9)</f>
        <v>455142318302</v>
      </c>
      <c r="E10" s="13">
        <f>SUM(E8:E9)</f>
        <v>7814017878839</v>
      </c>
      <c r="G10" s="13">
        <f>SUM(G8:G9)</f>
        <v>7227914038349</v>
      </c>
      <c r="I10" s="13">
        <f>SUM(I8:I9)</f>
        <v>1041246158792</v>
      </c>
      <c r="K10" s="14">
        <f>SUM(K8:K9)</f>
        <v>0.1161497680349417</v>
      </c>
    </row>
    <row r="11" spans="1:20" ht="23.25" thickTop="1" x14ac:dyDescent="0.2"/>
    <row r="12" spans="1:20" x14ac:dyDescent="0.2">
      <c r="C12" s="11"/>
      <c r="I12" s="11"/>
    </row>
    <row r="13" spans="1:20" x14ac:dyDescent="0.2">
      <c r="C13" s="11"/>
    </row>
    <row r="14" spans="1:20" x14ac:dyDescent="0.2">
      <c r="K14" s="11"/>
    </row>
  </sheetData>
  <mergeCells count="7">
    <mergeCell ref="A2:K2"/>
    <mergeCell ref="A3:K3"/>
    <mergeCell ref="A4:K4"/>
    <mergeCell ref="A5:T5"/>
    <mergeCell ref="A6:A7"/>
    <mergeCell ref="E6:G6"/>
    <mergeCell ref="I6:K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1F39B-E8C2-4784-B9D2-77FA37691CB7}">
  <dimension ref="A2:I17"/>
  <sheetViews>
    <sheetView rightToLeft="1" tabSelected="1" zoomScale="98" zoomScaleNormal="98" workbookViewId="0">
      <selection activeCell="K19" sqref="K19"/>
    </sheetView>
  </sheetViews>
  <sheetFormatPr defaultRowHeight="18.75" x14ac:dyDescent="0.45"/>
  <cols>
    <col min="1" max="1" width="20.875" style="41" bestFit="1" customWidth="1"/>
    <col min="2" max="2" width="0.875" style="41" customWidth="1"/>
    <col min="3" max="3" width="20.125" style="41" customWidth="1"/>
    <col min="4" max="4" width="0.875" style="41" customWidth="1"/>
    <col min="5" max="5" width="20.125" style="41" customWidth="1"/>
    <col min="6" max="6" width="0.875" style="41" customWidth="1"/>
    <col min="7" max="7" width="28" style="41" customWidth="1"/>
    <col min="8" max="8" width="0.875" style="41" customWidth="1"/>
    <col min="9" max="9" width="8" style="41" customWidth="1"/>
    <col min="10" max="16384" width="9" style="41"/>
  </cols>
  <sheetData>
    <row r="2" spans="1:9" ht="26.25" x14ac:dyDescent="0.45">
      <c r="A2" s="65" t="s">
        <v>0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</row>
    <row r="3" spans="1:9" ht="26.25" x14ac:dyDescent="0.45">
      <c r="A3" s="65" t="s">
        <v>55</v>
      </c>
      <c r="B3" s="65" t="s">
        <v>55</v>
      </c>
      <c r="C3" s="65" t="s">
        <v>55</v>
      </c>
      <c r="D3" s="65" t="s">
        <v>55</v>
      </c>
      <c r="E3" s="65" t="s">
        <v>55</v>
      </c>
      <c r="F3" s="65" t="s">
        <v>55</v>
      </c>
      <c r="G3" s="65" t="s">
        <v>55</v>
      </c>
    </row>
    <row r="4" spans="1:9" ht="26.25" x14ac:dyDescent="0.45">
      <c r="A4" s="65" t="s">
        <v>2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</row>
    <row r="6" spans="1:9" ht="27" thickBot="1" x14ac:dyDescent="0.5">
      <c r="A6" s="15" t="s">
        <v>59</v>
      </c>
      <c r="C6" s="15" t="s">
        <v>49</v>
      </c>
      <c r="E6" s="15" t="s">
        <v>130</v>
      </c>
      <c r="G6" s="15" t="s">
        <v>13</v>
      </c>
    </row>
    <row r="7" spans="1:9" ht="21" x14ac:dyDescent="0.55000000000000004">
      <c r="A7" s="42" t="s">
        <v>138</v>
      </c>
      <c r="C7" s="18">
        <f>+'درآمد سرمایه‌گذاری در سهام'!I68</f>
        <v>1485213867260</v>
      </c>
      <c r="D7" s="17"/>
      <c r="E7" s="44">
        <v>0.99657767373852024</v>
      </c>
      <c r="F7" s="17"/>
      <c r="G7" s="51">
        <v>0.16550104036323701</v>
      </c>
    </row>
    <row r="8" spans="1:9" ht="21" x14ac:dyDescent="0.55000000000000004">
      <c r="A8" s="42" t="s">
        <v>139</v>
      </c>
      <c r="C8" s="18">
        <v>5095021351</v>
      </c>
      <c r="D8" s="17"/>
      <c r="E8" s="44">
        <v>3.4223259323467362E-3</v>
      </c>
      <c r="F8" s="17"/>
      <c r="G8" s="51">
        <v>5.6834355935419178E-4</v>
      </c>
    </row>
    <row r="9" spans="1:9" ht="21.75" thickBot="1" x14ac:dyDescent="0.6">
      <c r="A9" s="42" t="s">
        <v>140</v>
      </c>
      <c r="C9" s="18">
        <v>490</v>
      </c>
      <c r="D9" s="17"/>
      <c r="E9" s="44">
        <v>3.2913300874014349E-10</v>
      </c>
      <c r="F9" s="17"/>
      <c r="G9" s="51">
        <v>5.6834355935419178E-4</v>
      </c>
    </row>
    <row r="10" spans="1:9" ht="19.5" thickBot="1" x14ac:dyDescent="0.5">
      <c r="A10" s="41" t="s">
        <v>44</v>
      </c>
      <c r="C10" s="19">
        <f>SUM(C7:C9)</f>
        <v>1490308889101</v>
      </c>
      <c r="D10" s="17"/>
      <c r="E10" s="50">
        <f>SUM(E7:E9)</f>
        <v>1</v>
      </c>
      <c r="F10" s="17"/>
      <c r="G10" s="45">
        <v>0.15266848465360974</v>
      </c>
    </row>
    <row r="11" spans="1:9" ht="19.5" thickTop="1" x14ac:dyDescent="0.45"/>
    <row r="12" spans="1:9" x14ac:dyDescent="0.45">
      <c r="C12" s="54"/>
      <c r="I12" s="52"/>
    </row>
    <row r="13" spans="1:9" x14ac:dyDescent="0.45">
      <c r="C13" s="54"/>
      <c r="G13" s="53"/>
    </row>
    <row r="14" spans="1:9" x14ac:dyDescent="0.45">
      <c r="C14" s="55"/>
    </row>
    <row r="15" spans="1:9" x14ac:dyDescent="0.45">
      <c r="C15" s="55"/>
    </row>
    <row r="16" spans="1:9" x14ac:dyDescent="0.45">
      <c r="C16" s="43"/>
    </row>
    <row r="17" spans="3:3" x14ac:dyDescent="0.45">
      <c r="C17" s="43"/>
    </row>
  </sheetData>
  <mergeCells count="3">
    <mergeCell ref="A2:G2"/>
    <mergeCell ref="A3:G3"/>
    <mergeCell ref="A4:G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88CA0-0039-458C-872A-640EA66ED8E9}">
  <dimension ref="A2:U72"/>
  <sheetViews>
    <sheetView rightToLeft="1" topLeftCell="A55" workbookViewId="0">
      <selection activeCell="I73" sqref="I73"/>
    </sheetView>
  </sheetViews>
  <sheetFormatPr defaultRowHeight="18.75" x14ac:dyDescent="0.45"/>
  <cols>
    <col min="1" max="1" width="35.25" style="41" bestFit="1" customWidth="1"/>
    <col min="2" max="2" width="0.875" style="41" customWidth="1"/>
    <col min="3" max="3" width="19.25" style="41" customWidth="1"/>
    <col min="4" max="4" width="0.875" style="41" customWidth="1"/>
    <col min="5" max="5" width="19.25" style="41" customWidth="1"/>
    <col min="6" max="6" width="0.875" style="41" customWidth="1"/>
    <col min="7" max="7" width="19.25" style="41" customWidth="1"/>
    <col min="8" max="8" width="0.875" style="41" customWidth="1"/>
    <col min="9" max="9" width="19.25" style="41" customWidth="1"/>
    <col min="10" max="10" width="0.875" style="41" customWidth="1"/>
    <col min="11" max="11" width="20.125" style="41" customWidth="1"/>
    <col min="12" max="12" width="0.875" style="41" customWidth="1"/>
    <col min="13" max="13" width="19.25" style="41" customWidth="1"/>
    <col min="14" max="14" width="0.875" style="41" customWidth="1"/>
    <col min="15" max="15" width="20.125" style="41" customWidth="1"/>
    <col min="16" max="16" width="0.875" style="41" customWidth="1"/>
    <col min="17" max="17" width="19.25" style="41" customWidth="1"/>
    <col min="18" max="18" width="0.875" style="41" customWidth="1"/>
    <col min="19" max="19" width="20.125" style="41" customWidth="1"/>
    <col min="20" max="20" width="0.875" style="41" customWidth="1"/>
    <col min="21" max="21" width="20.125" style="41" customWidth="1"/>
    <col min="22" max="22" width="0.875" style="41" customWidth="1"/>
    <col min="23" max="23" width="8" style="41" customWidth="1"/>
    <col min="24" max="16384" width="9" style="41"/>
  </cols>
  <sheetData>
    <row r="2" spans="1:21" ht="26.25" x14ac:dyDescent="0.45">
      <c r="A2" s="65" t="s">
        <v>0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  <c r="N2" s="65" t="s">
        <v>0</v>
      </c>
      <c r="O2" s="65" t="s">
        <v>0</v>
      </c>
      <c r="P2" s="65" t="s">
        <v>0</v>
      </c>
      <c r="Q2" s="65" t="s">
        <v>0</v>
      </c>
      <c r="R2" s="65" t="s">
        <v>0</v>
      </c>
      <c r="S2" s="65" t="s">
        <v>0</v>
      </c>
      <c r="T2" s="65" t="s">
        <v>0</v>
      </c>
      <c r="U2" s="65" t="s">
        <v>0</v>
      </c>
    </row>
    <row r="3" spans="1:21" ht="26.25" x14ac:dyDescent="0.45">
      <c r="A3" s="65" t="s">
        <v>55</v>
      </c>
      <c r="B3" s="65" t="s">
        <v>55</v>
      </c>
      <c r="C3" s="65" t="s">
        <v>55</v>
      </c>
      <c r="D3" s="65" t="s">
        <v>55</v>
      </c>
      <c r="E3" s="65" t="s">
        <v>55</v>
      </c>
      <c r="F3" s="65" t="s">
        <v>55</v>
      </c>
      <c r="G3" s="65" t="s">
        <v>55</v>
      </c>
      <c r="H3" s="65" t="s">
        <v>55</v>
      </c>
      <c r="I3" s="65" t="s">
        <v>55</v>
      </c>
      <c r="J3" s="65" t="s">
        <v>55</v>
      </c>
      <c r="K3" s="65" t="s">
        <v>55</v>
      </c>
      <c r="L3" s="65" t="s">
        <v>55</v>
      </c>
      <c r="M3" s="65" t="s">
        <v>55</v>
      </c>
      <c r="N3" s="65" t="s">
        <v>55</v>
      </c>
      <c r="O3" s="65" t="s">
        <v>55</v>
      </c>
      <c r="P3" s="65" t="s">
        <v>55</v>
      </c>
      <c r="Q3" s="65" t="s">
        <v>55</v>
      </c>
      <c r="R3" s="65" t="s">
        <v>55</v>
      </c>
      <c r="S3" s="65" t="s">
        <v>55</v>
      </c>
      <c r="T3" s="65" t="s">
        <v>55</v>
      </c>
      <c r="U3" s="65" t="s">
        <v>55</v>
      </c>
    </row>
    <row r="4" spans="1:21" ht="26.25" x14ac:dyDescent="0.45">
      <c r="A4" s="65" t="s">
        <v>2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  <c r="N4" s="65" t="s">
        <v>2</v>
      </c>
      <c r="O4" s="65" t="s">
        <v>2</v>
      </c>
      <c r="P4" s="65" t="s">
        <v>2</v>
      </c>
      <c r="Q4" s="65" t="s">
        <v>2</v>
      </c>
      <c r="R4" s="65" t="s">
        <v>2</v>
      </c>
      <c r="S4" s="65" t="s">
        <v>2</v>
      </c>
      <c r="T4" s="65" t="s">
        <v>2</v>
      </c>
      <c r="U4" s="65" t="s">
        <v>2</v>
      </c>
    </row>
    <row r="6" spans="1:21" ht="27" thickBot="1" x14ac:dyDescent="0.5">
      <c r="A6" s="66" t="s">
        <v>3</v>
      </c>
      <c r="C6" s="66" t="s">
        <v>57</v>
      </c>
      <c r="D6" s="66" t="s">
        <v>57</v>
      </c>
      <c r="E6" s="66" t="s">
        <v>57</v>
      </c>
      <c r="F6" s="66" t="s">
        <v>57</v>
      </c>
      <c r="G6" s="66" t="s">
        <v>57</v>
      </c>
      <c r="H6" s="66" t="s">
        <v>57</v>
      </c>
      <c r="I6" s="66" t="s">
        <v>57</v>
      </c>
      <c r="J6" s="66" t="s">
        <v>57</v>
      </c>
      <c r="K6" s="66" t="s">
        <v>57</v>
      </c>
      <c r="M6" s="66" t="s">
        <v>58</v>
      </c>
      <c r="N6" s="66" t="s">
        <v>58</v>
      </c>
      <c r="O6" s="66" t="s">
        <v>58</v>
      </c>
      <c r="P6" s="66" t="s">
        <v>58</v>
      </c>
      <c r="Q6" s="66" t="s">
        <v>58</v>
      </c>
      <c r="R6" s="66" t="s">
        <v>58</v>
      </c>
      <c r="S6" s="66" t="s">
        <v>58</v>
      </c>
      <c r="T6" s="66" t="s">
        <v>58</v>
      </c>
      <c r="U6" s="66" t="s">
        <v>58</v>
      </c>
    </row>
    <row r="7" spans="1:21" ht="27" thickBot="1" x14ac:dyDescent="0.5">
      <c r="A7" s="66" t="s">
        <v>3</v>
      </c>
      <c r="C7" s="15" t="s">
        <v>127</v>
      </c>
      <c r="E7" s="15" t="s">
        <v>128</v>
      </c>
      <c r="G7" s="15" t="s">
        <v>129</v>
      </c>
      <c r="I7" s="15" t="s">
        <v>49</v>
      </c>
      <c r="K7" s="15" t="s">
        <v>130</v>
      </c>
      <c r="M7" s="15" t="s">
        <v>127</v>
      </c>
      <c r="O7" s="15" t="s">
        <v>128</v>
      </c>
      <c r="Q7" s="15" t="s">
        <v>129</v>
      </c>
      <c r="S7" s="15" t="s">
        <v>49</v>
      </c>
      <c r="U7" s="15" t="s">
        <v>130</v>
      </c>
    </row>
    <row r="8" spans="1:21" ht="21" x14ac:dyDescent="0.55000000000000004">
      <c r="A8" s="42" t="s">
        <v>104</v>
      </c>
      <c r="C8" s="58">
        <v>0</v>
      </c>
      <c r="D8" s="58"/>
      <c r="E8" s="58">
        <f>IFERROR(VLOOKUP(A8,'درآمد ناشی از تغییر قیمت اوراق'!A:Q,9,0),0)</f>
        <v>0</v>
      </c>
      <c r="F8" s="58"/>
      <c r="G8" s="58">
        <v>7247598064</v>
      </c>
      <c r="H8" s="58"/>
      <c r="I8" s="58">
        <f>C8+E8+G8</f>
        <v>7247598064</v>
      </c>
      <c r="J8" s="58"/>
      <c r="K8" s="44">
        <v>4.8849295716228503E-3</v>
      </c>
      <c r="L8" s="58"/>
      <c r="M8" s="58">
        <v>0</v>
      </c>
      <c r="N8" s="58"/>
      <c r="O8" s="58">
        <v>0</v>
      </c>
      <c r="P8" s="58"/>
      <c r="Q8" s="58">
        <v>7247598064</v>
      </c>
      <c r="R8" s="58"/>
      <c r="S8" s="58">
        <v>7247598064</v>
      </c>
      <c r="T8" s="17"/>
      <c r="U8" s="44">
        <v>3.7342146005738893E-3</v>
      </c>
    </row>
    <row r="9" spans="1:21" ht="21" x14ac:dyDescent="0.55000000000000004">
      <c r="A9" s="42" t="s">
        <v>27</v>
      </c>
      <c r="C9" s="58">
        <v>0</v>
      </c>
      <c r="D9" s="58"/>
      <c r="E9" s="58">
        <f>IFERROR(VLOOKUP(A9,'درآمد ناشی از تغییر قیمت اوراق'!A:Q,9,0),0)</f>
        <v>2731393834</v>
      </c>
      <c r="F9" s="58"/>
      <c r="G9" s="58">
        <v>48035090</v>
      </c>
      <c r="H9" s="58"/>
      <c r="I9" s="58">
        <f t="shared" ref="I9:I67" si="0">C9+E9+G9</f>
        <v>2779428924</v>
      </c>
      <c r="J9" s="58"/>
      <c r="K9" s="44">
        <v>1.8733536853419359E-3</v>
      </c>
      <c r="L9" s="58"/>
      <c r="M9" s="58">
        <v>0</v>
      </c>
      <c r="N9" s="58"/>
      <c r="O9" s="58">
        <v>-196519872</v>
      </c>
      <c r="P9" s="58"/>
      <c r="Q9" s="58">
        <v>48035090</v>
      </c>
      <c r="R9" s="58"/>
      <c r="S9" s="58">
        <v>-148484782</v>
      </c>
      <c r="T9" s="17"/>
      <c r="U9" s="44">
        <v>-7.6504524121114535E-5</v>
      </c>
    </row>
    <row r="10" spans="1:21" ht="21" x14ac:dyDescent="0.55000000000000004">
      <c r="A10" s="42" t="s">
        <v>105</v>
      </c>
      <c r="C10" s="58">
        <v>0</v>
      </c>
      <c r="D10" s="58"/>
      <c r="E10" s="58">
        <f>IFERROR(VLOOKUP(A10,'درآمد ناشی از تغییر قیمت اوراق'!A:Q,9,0),0)</f>
        <v>0</v>
      </c>
      <c r="F10" s="58"/>
      <c r="G10" s="58">
        <v>198073232</v>
      </c>
      <c r="H10" s="58"/>
      <c r="I10" s="58">
        <f t="shared" si="0"/>
        <v>198073232</v>
      </c>
      <c r="J10" s="58"/>
      <c r="K10" s="44">
        <v>1.6725813621952799E-3</v>
      </c>
      <c r="L10" s="58"/>
      <c r="M10" s="58">
        <v>0</v>
      </c>
      <c r="N10" s="58"/>
      <c r="O10" s="58">
        <v>0</v>
      </c>
      <c r="P10" s="58"/>
      <c r="Q10" s="58">
        <v>198073232</v>
      </c>
      <c r="R10" s="58"/>
      <c r="S10" s="58">
        <v>198073232</v>
      </c>
      <c r="T10" s="17"/>
      <c r="U10" s="44">
        <v>1.0205421829215545E-4</v>
      </c>
    </row>
    <row r="11" spans="1:21" s="20" customFormat="1" ht="21" x14ac:dyDescent="0.55000000000000004">
      <c r="A11" s="42" t="s">
        <v>24</v>
      </c>
      <c r="C11" s="58">
        <v>0</v>
      </c>
      <c r="D11" s="59"/>
      <c r="E11" s="58">
        <f>IFERROR(VLOOKUP(A11,'درآمد ناشی از تغییر قیمت اوراق'!A:Q,9,0),0)</f>
        <v>6447044478</v>
      </c>
      <c r="F11" s="59"/>
      <c r="G11" s="58">
        <v>0</v>
      </c>
      <c r="H11" s="59"/>
      <c r="I11" s="58">
        <f t="shared" si="0"/>
        <v>6447044478</v>
      </c>
      <c r="J11" s="59"/>
      <c r="K11" s="44">
        <v>4.3453511000537742E-3</v>
      </c>
      <c r="L11" s="59"/>
      <c r="M11" s="58">
        <v>2017752800</v>
      </c>
      <c r="N11" s="58"/>
      <c r="O11" s="58">
        <v>10491078583</v>
      </c>
      <c r="P11" s="58"/>
      <c r="Q11" s="58">
        <v>0</v>
      </c>
      <c r="R11" s="58"/>
      <c r="S11" s="58">
        <v>12508831383</v>
      </c>
      <c r="U11" s="44">
        <v>6.4449849969653991E-3</v>
      </c>
    </row>
    <row r="12" spans="1:21" ht="21" x14ac:dyDescent="0.55000000000000004">
      <c r="A12" s="42" t="s">
        <v>106</v>
      </c>
      <c r="C12" s="58">
        <v>0</v>
      </c>
      <c r="D12" s="58"/>
      <c r="E12" s="58">
        <f>IFERROR(VLOOKUP(A12,'درآمد ناشی از تغییر قیمت اوراق'!A:Q,9,0),0)</f>
        <v>0</v>
      </c>
      <c r="F12" s="58"/>
      <c r="G12" s="58">
        <v>848930132</v>
      </c>
      <c r="H12" s="58"/>
      <c r="I12" s="58">
        <f t="shared" si="0"/>
        <v>848930132</v>
      </c>
      <c r="J12" s="58"/>
      <c r="K12" s="44">
        <v>1.8198663451345895E-4</v>
      </c>
      <c r="L12" s="58"/>
      <c r="M12" s="58">
        <v>0</v>
      </c>
      <c r="N12" s="58"/>
      <c r="O12" s="58">
        <v>0</v>
      </c>
      <c r="P12" s="58"/>
      <c r="Q12" s="58">
        <v>848930132</v>
      </c>
      <c r="R12" s="58"/>
      <c r="S12" s="58">
        <v>848930132</v>
      </c>
      <c r="T12" s="17"/>
      <c r="U12" s="44">
        <v>4.3739833056248784E-4</v>
      </c>
    </row>
    <row r="13" spans="1:21" ht="21" x14ac:dyDescent="0.55000000000000004">
      <c r="A13" s="42" t="s">
        <v>32</v>
      </c>
      <c r="C13" s="58">
        <v>0</v>
      </c>
      <c r="D13" s="58"/>
      <c r="E13" s="58">
        <f>IFERROR(VLOOKUP(A13,'درآمد ناشی از تغییر قیمت اوراق'!A:Q,9,0),0)</f>
        <v>19848151602</v>
      </c>
      <c r="F13" s="58"/>
      <c r="G13" s="58">
        <v>884012826</v>
      </c>
      <c r="H13" s="58"/>
      <c r="I13" s="58">
        <f t="shared" si="0"/>
        <v>20732164428</v>
      </c>
      <c r="J13" s="58"/>
      <c r="K13" s="44">
        <v>1.3973617494206083E-2</v>
      </c>
      <c r="L13" s="58"/>
      <c r="M13" s="58">
        <v>0</v>
      </c>
      <c r="N13" s="58"/>
      <c r="O13" s="58">
        <v>27899374370</v>
      </c>
      <c r="P13" s="58"/>
      <c r="Q13" s="58">
        <v>4219571316</v>
      </c>
      <c r="R13" s="58"/>
      <c r="S13" s="58">
        <v>32118945686</v>
      </c>
      <c r="T13" s="17"/>
      <c r="U13" s="44">
        <v>1.654879794334314E-2</v>
      </c>
    </row>
    <row r="14" spans="1:21" ht="21" x14ac:dyDescent="0.55000000000000004">
      <c r="A14" s="42" t="s">
        <v>26</v>
      </c>
      <c r="C14" s="58">
        <v>0</v>
      </c>
      <c r="D14" s="58"/>
      <c r="E14" s="58">
        <f>IFERROR(VLOOKUP(A14,'درآمد ناشی از تغییر قیمت اوراق'!A:Q,9,0),0)</f>
        <v>1896907194</v>
      </c>
      <c r="F14" s="58"/>
      <c r="G14" s="58">
        <v>26419244319</v>
      </c>
      <c r="H14" s="58"/>
      <c r="I14" s="58">
        <f t="shared" si="0"/>
        <v>28316151513</v>
      </c>
      <c r="J14" s="58"/>
      <c r="K14" s="44">
        <v>1.9085275515963934E-2</v>
      </c>
      <c r="L14" s="58"/>
      <c r="M14" s="58">
        <v>0</v>
      </c>
      <c r="N14" s="58"/>
      <c r="O14" s="58">
        <v>92843760415</v>
      </c>
      <c r="P14" s="58"/>
      <c r="Q14" s="58">
        <v>26419244319</v>
      </c>
      <c r="R14" s="58"/>
      <c r="S14" s="58">
        <v>119263004734</v>
      </c>
      <c r="T14" s="17"/>
      <c r="U14" s="44">
        <v>6.144844811388752E-2</v>
      </c>
    </row>
    <row r="15" spans="1:21" ht="21" x14ac:dyDescent="0.55000000000000004">
      <c r="A15" s="42" t="s">
        <v>23</v>
      </c>
      <c r="C15" s="58">
        <v>0</v>
      </c>
      <c r="D15" s="58"/>
      <c r="E15" s="58">
        <f>IFERROR(VLOOKUP(A15,'درآمد ناشی از تغییر قیمت اوراق'!A:Q,9,0),0)</f>
        <v>-41980375790</v>
      </c>
      <c r="F15" s="58"/>
      <c r="G15" s="58">
        <v>71129306405</v>
      </c>
      <c r="H15" s="58"/>
      <c r="I15" s="58">
        <f t="shared" si="0"/>
        <v>29148930615</v>
      </c>
      <c r="J15" s="58"/>
      <c r="K15" s="44">
        <v>1.9646574200861498E-2</v>
      </c>
      <c r="L15" s="58"/>
      <c r="M15" s="58">
        <v>5358800850</v>
      </c>
      <c r="N15" s="58"/>
      <c r="O15" s="58">
        <v>195635449</v>
      </c>
      <c r="P15" s="58"/>
      <c r="Q15" s="58">
        <v>71165504908</v>
      </c>
      <c r="R15" s="58"/>
      <c r="S15" s="58">
        <v>76719941207</v>
      </c>
      <c r="T15" s="17"/>
      <c r="U15" s="44">
        <v>3.9528782098635674E-2</v>
      </c>
    </row>
    <row r="16" spans="1:21" ht="21" x14ac:dyDescent="0.55000000000000004">
      <c r="A16" s="42" t="s">
        <v>28</v>
      </c>
      <c r="C16" s="58">
        <v>0</v>
      </c>
      <c r="D16" s="58"/>
      <c r="E16" s="58">
        <f>IFERROR(VLOOKUP(A16,'درآمد ناشی از تغییر قیمت اوراق'!A:Q,9,0),0)</f>
        <v>5054753596</v>
      </c>
      <c r="F16" s="58"/>
      <c r="G16" s="58">
        <v>200803534</v>
      </c>
      <c r="H16" s="58"/>
      <c r="I16" s="58">
        <f t="shared" si="0"/>
        <v>5255557130</v>
      </c>
      <c r="J16" s="58"/>
      <c r="K16" s="44">
        <v>3.5422806580862175E-3</v>
      </c>
      <c r="L16" s="58"/>
      <c r="M16" s="58">
        <v>0</v>
      </c>
      <c r="N16" s="58"/>
      <c r="O16" s="58">
        <v>6149773570</v>
      </c>
      <c r="P16" s="58"/>
      <c r="Q16" s="58">
        <v>-22705995005</v>
      </c>
      <c r="R16" s="58"/>
      <c r="S16" s="58">
        <v>-16556221435</v>
      </c>
      <c r="T16" s="17"/>
      <c r="U16" s="44">
        <v>-8.5303411236342785E-3</v>
      </c>
    </row>
    <row r="17" spans="1:21" ht="21" x14ac:dyDescent="0.55000000000000004">
      <c r="A17" s="42" t="s">
        <v>37</v>
      </c>
      <c r="C17" s="58">
        <v>0</v>
      </c>
      <c r="D17" s="58"/>
      <c r="E17" s="58">
        <f>IFERROR(VLOOKUP(A17,'درآمد ناشی از تغییر قیمت اوراق'!A:Q,9,0),0)</f>
        <v>57818866754</v>
      </c>
      <c r="F17" s="58"/>
      <c r="G17" s="58">
        <v>13496604432</v>
      </c>
      <c r="H17" s="58"/>
      <c r="I17" s="58">
        <f t="shared" si="0"/>
        <v>71315471186</v>
      </c>
      <c r="J17" s="58"/>
      <c r="K17" s="44">
        <v>4.8067104582016552E-2</v>
      </c>
      <c r="L17" s="58"/>
      <c r="M17" s="58">
        <v>30982920000</v>
      </c>
      <c r="N17" s="58"/>
      <c r="O17" s="58">
        <v>100605899281</v>
      </c>
      <c r="P17" s="58"/>
      <c r="Q17" s="58">
        <v>13320246554</v>
      </c>
      <c r="R17" s="58"/>
      <c r="S17" s="58">
        <v>144909065835</v>
      </c>
      <c r="T17" s="17"/>
      <c r="U17" s="44">
        <v>7.4662190786271496E-2</v>
      </c>
    </row>
    <row r="18" spans="1:21" ht="21" x14ac:dyDescent="0.55000000000000004">
      <c r="A18" s="42" t="s">
        <v>39</v>
      </c>
      <c r="C18" s="58">
        <v>0</v>
      </c>
      <c r="D18" s="58"/>
      <c r="E18" s="58">
        <f>IFERROR(VLOOKUP(A18,'درآمد ناشی از تغییر قیمت اوراق'!A:Q,9,0),0)</f>
        <v>2503080390</v>
      </c>
      <c r="F18" s="58"/>
      <c r="G18" s="58">
        <v>3888222115</v>
      </c>
      <c r="H18" s="58"/>
      <c r="I18" s="58">
        <f t="shared" si="0"/>
        <v>6391302505</v>
      </c>
      <c r="J18" s="58"/>
      <c r="K18" s="44">
        <v>4.3077806374144561E-3</v>
      </c>
      <c r="L18" s="58"/>
      <c r="M18" s="58">
        <v>32720219600</v>
      </c>
      <c r="N18" s="58"/>
      <c r="O18" s="58">
        <v>4965373842</v>
      </c>
      <c r="P18" s="58"/>
      <c r="Q18" s="58">
        <v>-24175981353</v>
      </c>
      <c r="R18" s="58"/>
      <c r="S18" s="58">
        <v>13509612089</v>
      </c>
      <c r="T18" s="17"/>
      <c r="U18" s="44">
        <v>6.9606220247526848E-3</v>
      </c>
    </row>
    <row r="19" spans="1:21" ht="21" x14ac:dyDescent="0.55000000000000004">
      <c r="A19" s="42" t="s">
        <v>107</v>
      </c>
      <c r="C19" s="58">
        <v>0</v>
      </c>
      <c r="D19" s="58"/>
      <c r="E19" s="58">
        <f>IFERROR(VLOOKUP(A19,'درآمد ناشی از تغییر قیمت اوراق'!A:Q,9,0),0)</f>
        <v>0</v>
      </c>
      <c r="F19" s="58"/>
      <c r="G19" s="58">
        <v>9358898928</v>
      </c>
      <c r="H19" s="58"/>
      <c r="I19" s="58">
        <f t="shared" si="0"/>
        <v>9358898928</v>
      </c>
      <c r="J19" s="58"/>
      <c r="K19" s="44">
        <v>1.0621986524434713E-3</v>
      </c>
      <c r="L19" s="58"/>
      <c r="M19" s="58">
        <v>0</v>
      </c>
      <c r="N19" s="58"/>
      <c r="O19" s="58">
        <v>0</v>
      </c>
      <c r="P19" s="58"/>
      <c r="Q19" s="58">
        <v>9358898928</v>
      </c>
      <c r="R19" s="58"/>
      <c r="S19" s="58">
        <v>9358898928</v>
      </c>
      <c r="T19" s="17"/>
      <c r="U19" s="44">
        <v>4.8220302386560322E-3</v>
      </c>
    </row>
    <row r="20" spans="1:21" ht="21" x14ac:dyDescent="0.55000000000000004">
      <c r="A20" s="42" t="s">
        <v>43</v>
      </c>
      <c r="C20" s="58">
        <v>0</v>
      </c>
      <c r="D20" s="58"/>
      <c r="E20" s="58">
        <f>IFERROR(VLOOKUP(A20,'درآمد ناشی از تغییر قیمت اوراق'!A:Q,9,0),0)</f>
        <v>781663609</v>
      </c>
      <c r="F20" s="58"/>
      <c r="G20" s="58">
        <v>781663641</v>
      </c>
      <c r="H20" s="58"/>
      <c r="I20" s="58">
        <f t="shared" si="0"/>
        <v>1563327250</v>
      </c>
      <c r="J20" s="58"/>
      <c r="K20" s="44">
        <v>1.053693023014311E-3</v>
      </c>
      <c r="L20" s="58"/>
      <c r="M20" s="58">
        <v>0</v>
      </c>
      <c r="N20" s="58"/>
      <c r="O20" s="58">
        <v>781663609</v>
      </c>
      <c r="P20" s="58"/>
      <c r="Q20" s="58">
        <v>781663641</v>
      </c>
      <c r="R20" s="58"/>
      <c r="S20" s="58">
        <v>1563327250</v>
      </c>
      <c r="T20" s="17"/>
      <c r="U20" s="44">
        <v>8.0548057313254264E-4</v>
      </c>
    </row>
    <row r="21" spans="1:21" ht="21" x14ac:dyDescent="0.55000000000000004">
      <c r="A21" s="42" t="s">
        <v>108</v>
      </c>
      <c r="C21" s="58">
        <v>0</v>
      </c>
      <c r="D21" s="58"/>
      <c r="E21" s="58">
        <f>IFERROR(VLOOKUP(A21,'درآمد ناشی از تغییر قیمت اوراق'!A:Q,9,0),0)</f>
        <v>0</v>
      </c>
      <c r="F21" s="58"/>
      <c r="G21" s="58">
        <v>0</v>
      </c>
      <c r="H21" s="58"/>
      <c r="I21" s="58">
        <f t="shared" si="0"/>
        <v>0</v>
      </c>
      <c r="J21" s="58"/>
      <c r="K21" s="44">
        <v>0</v>
      </c>
      <c r="L21" s="58"/>
      <c r="M21" s="58">
        <v>0</v>
      </c>
      <c r="N21" s="58"/>
      <c r="O21" s="58">
        <v>0</v>
      </c>
      <c r="P21" s="58"/>
      <c r="Q21" s="58">
        <v>1887458290</v>
      </c>
      <c r="R21" s="58"/>
      <c r="S21" s="58">
        <v>1887458290</v>
      </c>
      <c r="T21" s="17"/>
      <c r="U21" s="44">
        <v>9.7248415851061828E-4</v>
      </c>
    </row>
    <row r="22" spans="1:21" ht="21" x14ac:dyDescent="0.55000000000000004">
      <c r="A22" s="42" t="s">
        <v>19</v>
      </c>
      <c r="C22" s="58">
        <v>0</v>
      </c>
      <c r="D22" s="58"/>
      <c r="E22" s="58">
        <f>IFERROR(VLOOKUP(A22,'درآمد ناشی از تغییر قیمت اوراق'!A:Q,9,0),0)</f>
        <v>0</v>
      </c>
      <c r="F22" s="58"/>
      <c r="G22" s="58">
        <v>7437909235</v>
      </c>
      <c r="H22" s="58"/>
      <c r="I22" s="58">
        <f t="shared" si="0"/>
        <v>7437909235</v>
      </c>
      <c r="J22" s="58"/>
      <c r="K22" s="44">
        <v>4.9760270080848254E-3</v>
      </c>
      <c r="L22" s="58"/>
      <c r="M22" s="58">
        <v>1512000000</v>
      </c>
      <c r="N22" s="58"/>
      <c r="O22" s="58">
        <v>0</v>
      </c>
      <c r="P22" s="58"/>
      <c r="Q22" s="58">
        <v>6625550421</v>
      </c>
      <c r="R22" s="58"/>
      <c r="S22" s="58">
        <v>8137550421</v>
      </c>
      <c r="T22" s="17"/>
      <c r="U22" s="44">
        <v>4.1927490082463818E-3</v>
      </c>
    </row>
    <row r="23" spans="1:21" ht="21" x14ac:dyDescent="0.55000000000000004">
      <c r="A23" s="42" t="s">
        <v>126</v>
      </c>
      <c r="C23" s="58">
        <v>0</v>
      </c>
      <c r="D23" s="58"/>
      <c r="E23" s="58">
        <f>IFERROR(VLOOKUP(A23,'درآمد ناشی از تغییر قیمت اوراق'!A:Q,9,0),0)</f>
        <v>146543419082</v>
      </c>
      <c r="F23" s="58"/>
      <c r="G23" s="58">
        <v>9574234495</v>
      </c>
      <c r="H23" s="58"/>
      <c r="I23" s="58">
        <f t="shared" si="0"/>
        <v>156117653577</v>
      </c>
      <c r="J23" s="58"/>
      <c r="K23" s="44">
        <v>0.10522434272379638</v>
      </c>
      <c r="L23" s="58"/>
      <c r="M23" s="58">
        <v>19182146520</v>
      </c>
      <c r="N23" s="58"/>
      <c r="O23" s="58">
        <v>58394018451</v>
      </c>
      <c r="P23" s="58"/>
      <c r="Q23" s="58">
        <v>-205349962</v>
      </c>
      <c r="R23" s="58"/>
      <c r="S23" s="58">
        <v>77370815009</v>
      </c>
      <c r="T23" s="17"/>
      <c r="U23" s="44">
        <v>3.986413491940427E-2</v>
      </c>
    </row>
    <row r="24" spans="1:21" ht="21" x14ac:dyDescent="0.55000000000000004">
      <c r="A24" s="42" t="s">
        <v>109</v>
      </c>
      <c r="C24" s="58">
        <v>0</v>
      </c>
      <c r="D24" s="58"/>
      <c r="E24" s="58">
        <f>IFERROR(VLOOKUP(A24,'درآمد ناشی از تغییر قیمت اوراق'!A:Q,9,0),0)</f>
        <v>0</v>
      </c>
      <c r="F24" s="58"/>
      <c r="G24" s="58">
        <v>0</v>
      </c>
      <c r="H24" s="58"/>
      <c r="I24" s="58">
        <f t="shared" si="0"/>
        <v>0</v>
      </c>
      <c r="J24" s="58"/>
      <c r="K24" s="44">
        <v>0</v>
      </c>
      <c r="L24" s="58"/>
      <c r="M24" s="58">
        <v>0</v>
      </c>
      <c r="N24" s="58"/>
      <c r="O24" s="58">
        <v>0</v>
      </c>
      <c r="P24" s="58"/>
      <c r="Q24" s="58">
        <v>77747121</v>
      </c>
      <c r="R24" s="58"/>
      <c r="S24" s="58">
        <v>77747121</v>
      </c>
      <c r="T24" s="17"/>
      <c r="U24" s="44">
        <v>4.005802085422943E-5</v>
      </c>
    </row>
    <row r="25" spans="1:21" ht="21" x14ac:dyDescent="0.55000000000000004">
      <c r="A25" s="42" t="s">
        <v>38</v>
      </c>
      <c r="C25" s="58">
        <v>0</v>
      </c>
      <c r="D25" s="58"/>
      <c r="E25" s="58">
        <f>IFERROR(VLOOKUP(A25,'درآمد ناشی از تغییر قیمت اوراق'!A:Q,9,0),0)</f>
        <v>201667531354</v>
      </c>
      <c r="F25" s="58"/>
      <c r="G25" s="58">
        <v>17339991312</v>
      </c>
      <c r="H25" s="58"/>
      <c r="I25" s="58">
        <f t="shared" si="0"/>
        <v>219007522666</v>
      </c>
      <c r="J25" s="58"/>
      <c r="K25" s="44">
        <v>0.1476125351367174</v>
      </c>
      <c r="L25" s="58"/>
      <c r="M25" s="58">
        <v>63015555440</v>
      </c>
      <c r="N25" s="58"/>
      <c r="O25" s="58">
        <v>218828193565</v>
      </c>
      <c r="P25" s="58"/>
      <c r="Q25" s="58">
        <v>151692071768</v>
      </c>
      <c r="R25" s="58"/>
      <c r="S25" s="58">
        <v>433535820773</v>
      </c>
      <c r="T25" s="17"/>
      <c r="U25" s="44">
        <v>0.22337273362933022</v>
      </c>
    </row>
    <row r="26" spans="1:21" ht="21" x14ac:dyDescent="0.55000000000000004">
      <c r="A26" s="42" t="s">
        <v>34</v>
      </c>
      <c r="C26" s="58">
        <v>0</v>
      </c>
      <c r="D26" s="58"/>
      <c r="E26" s="58">
        <f>IFERROR(VLOOKUP(A26,'درآمد ناشی از تغییر قیمت اوراق'!A:Q,9,0),0)</f>
        <v>343412464751</v>
      </c>
      <c r="F26" s="58"/>
      <c r="G26" s="58">
        <v>35553668346</v>
      </c>
      <c r="H26" s="58"/>
      <c r="I26" s="58">
        <f t="shared" si="0"/>
        <v>378966133097</v>
      </c>
      <c r="J26" s="58"/>
      <c r="K26" s="44">
        <v>0.25542570847084106</v>
      </c>
      <c r="L26" s="58"/>
      <c r="M26" s="58">
        <v>174093643200</v>
      </c>
      <c r="N26" s="58"/>
      <c r="O26" s="58">
        <v>324289892270</v>
      </c>
      <c r="P26" s="58"/>
      <c r="Q26" s="58">
        <v>-1586638162</v>
      </c>
      <c r="R26" s="58"/>
      <c r="S26" s="58">
        <v>496796897308</v>
      </c>
      <c r="T26" s="17"/>
      <c r="U26" s="44">
        <v>0.25596704053749259</v>
      </c>
    </row>
    <row r="27" spans="1:21" ht="21" x14ac:dyDescent="0.55000000000000004">
      <c r="A27" s="42" t="s">
        <v>17</v>
      </c>
      <c r="C27" s="58">
        <v>0</v>
      </c>
      <c r="D27" s="58"/>
      <c r="E27" s="58">
        <f>IFERROR(VLOOKUP(A27,'درآمد ناشی از تغییر قیمت اوراق'!A:Q,9,0),0)</f>
        <v>3576200036</v>
      </c>
      <c r="F27" s="58"/>
      <c r="G27" s="58">
        <v>3352328542</v>
      </c>
      <c r="H27" s="58"/>
      <c r="I27" s="58">
        <f t="shared" si="0"/>
        <v>6928528578</v>
      </c>
      <c r="J27" s="58"/>
      <c r="K27" s="44">
        <v>4.6698746039217738E-3</v>
      </c>
      <c r="L27" s="58"/>
      <c r="M27" s="58">
        <v>0</v>
      </c>
      <c r="N27" s="58"/>
      <c r="O27" s="58">
        <v>11635144926</v>
      </c>
      <c r="P27" s="58"/>
      <c r="Q27" s="58">
        <v>3352328542</v>
      </c>
      <c r="R27" s="58"/>
      <c r="S27" s="58">
        <v>14987473468</v>
      </c>
      <c r="T27" s="17"/>
      <c r="U27" s="44">
        <v>7.7220676085659077E-3</v>
      </c>
    </row>
    <row r="28" spans="1:21" ht="21" x14ac:dyDescent="0.55000000000000004">
      <c r="A28" s="42" t="s">
        <v>41</v>
      </c>
      <c r="C28" s="58">
        <v>0</v>
      </c>
      <c r="D28" s="58"/>
      <c r="E28" s="58">
        <f>IFERROR(VLOOKUP(A28,'درآمد ناشی از تغییر قیمت اوراق'!A:Q,9,0),0)</f>
        <v>24914030</v>
      </c>
      <c r="F28" s="58"/>
      <c r="G28" s="58">
        <v>2470253</v>
      </c>
      <c r="H28" s="58"/>
      <c r="I28" s="58">
        <f t="shared" si="0"/>
        <v>27384283</v>
      </c>
      <c r="J28" s="58"/>
      <c r="K28" s="44">
        <v>1.8457189905280171E-5</v>
      </c>
      <c r="L28" s="58"/>
      <c r="M28" s="58">
        <v>0</v>
      </c>
      <c r="N28" s="58"/>
      <c r="O28" s="58">
        <v>24914030</v>
      </c>
      <c r="P28" s="58"/>
      <c r="Q28" s="58">
        <v>2470253</v>
      </c>
      <c r="R28" s="58"/>
      <c r="S28" s="58">
        <v>27384283</v>
      </c>
      <c r="T28" s="17"/>
      <c r="U28" s="44">
        <v>1.4109335051675037E-5</v>
      </c>
    </row>
    <row r="29" spans="1:21" ht="21" x14ac:dyDescent="0.55000000000000004">
      <c r="A29" s="42" t="s">
        <v>20</v>
      </c>
      <c r="C29" s="58">
        <v>0</v>
      </c>
      <c r="D29" s="58"/>
      <c r="E29" s="58">
        <f>IFERROR(VLOOKUP(A29,'درآمد ناشی از تغییر قیمت اوراق'!A:Q,9,0),0)</f>
        <v>0</v>
      </c>
      <c r="F29" s="58"/>
      <c r="G29" s="58">
        <v>-874237278</v>
      </c>
      <c r="H29" s="58"/>
      <c r="I29" s="58">
        <f t="shared" si="0"/>
        <v>-874237278</v>
      </c>
      <c r="J29" s="58"/>
      <c r="K29" s="44">
        <v>2.5007323135598316E-3</v>
      </c>
      <c r="L29" s="58"/>
      <c r="M29" s="58">
        <v>268726952</v>
      </c>
      <c r="N29" s="58"/>
      <c r="O29" s="58">
        <v>0</v>
      </c>
      <c r="P29" s="58"/>
      <c r="Q29" s="58">
        <v>-874237278</v>
      </c>
      <c r="R29" s="58"/>
      <c r="S29" s="58">
        <v>-605510326</v>
      </c>
      <c r="T29" s="17"/>
      <c r="U29" s="44">
        <v>-3.1197998015076675E-4</v>
      </c>
    </row>
    <row r="30" spans="1:21" ht="21" x14ac:dyDescent="0.55000000000000004">
      <c r="A30" s="42" t="s">
        <v>15</v>
      </c>
      <c r="C30" s="58">
        <v>0</v>
      </c>
      <c r="D30" s="58"/>
      <c r="E30" s="58">
        <f>IFERROR(VLOOKUP(A30,'درآمد ناشی از تغییر قیمت اوراق'!A:Q,9,0),0)</f>
        <v>15393495243</v>
      </c>
      <c r="F30" s="58"/>
      <c r="G30" s="58">
        <v>-109941600</v>
      </c>
      <c r="H30" s="58"/>
      <c r="I30" s="58">
        <f t="shared" si="0"/>
        <v>15283553643</v>
      </c>
      <c r="J30" s="58"/>
      <c r="K30" s="44">
        <v>1.0301217381385796E-2</v>
      </c>
      <c r="L30" s="58"/>
      <c r="M30" s="58">
        <v>35220236280</v>
      </c>
      <c r="N30" s="58"/>
      <c r="O30" s="58">
        <v>-11699698988</v>
      </c>
      <c r="P30" s="58"/>
      <c r="Q30" s="58">
        <v>16615551908</v>
      </c>
      <c r="R30" s="58"/>
      <c r="S30" s="58">
        <v>40136089200</v>
      </c>
      <c r="T30" s="17"/>
      <c r="U30" s="44">
        <v>2.0679509125242239E-2</v>
      </c>
    </row>
    <row r="31" spans="1:21" ht="21" x14ac:dyDescent="0.55000000000000004">
      <c r="A31" s="42" t="s">
        <v>18</v>
      </c>
      <c r="C31" s="58">
        <v>0</v>
      </c>
      <c r="D31" s="58"/>
      <c r="E31" s="58">
        <f>IFERROR(VLOOKUP(A31,'درآمد ناشی از تغییر قیمت اوراق'!A:Q,9,0),0)</f>
        <v>87104345043</v>
      </c>
      <c r="F31" s="58"/>
      <c r="G31" s="58">
        <v>-10407745830</v>
      </c>
      <c r="H31" s="58"/>
      <c r="I31" s="58">
        <f t="shared" si="0"/>
        <v>76696599213</v>
      </c>
      <c r="J31" s="58"/>
      <c r="K31" s="44">
        <v>5.1694020864577778E-2</v>
      </c>
      <c r="L31" s="58"/>
      <c r="M31" s="58">
        <v>49223177280</v>
      </c>
      <c r="N31" s="58"/>
      <c r="O31" s="58">
        <v>25253488141</v>
      </c>
      <c r="P31" s="58"/>
      <c r="Q31" s="58">
        <v>3044610407</v>
      </c>
      <c r="R31" s="58"/>
      <c r="S31" s="58">
        <v>77521275828</v>
      </c>
      <c r="T31" s="17"/>
      <c r="U31" s="44">
        <v>3.9941657566516138E-2</v>
      </c>
    </row>
    <row r="32" spans="1:21" ht="21" x14ac:dyDescent="0.55000000000000004">
      <c r="A32" s="42" t="s">
        <v>110</v>
      </c>
      <c r="C32" s="58">
        <v>0</v>
      </c>
      <c r="D32" s="58"/>
      <c r="E32" s="58">
        <f>IFERROR(VLOOKUP(A32,'درآمد ناشی از تغییر قیمت اوراق'!A:Q,9,0),0)</f>
        <v>0</v>
      </c>
      <c r="F32" s="58"/>
      <c r="G32" s="58">
        <v>0</v>
      </c>
      <c r="H32" s="58"/>
      <c r="I32" s="58">
        <f t="shared" si="0"/>
        <v>0</v>
      </c>
      <c r="J32" s="58"/>
      <c r="K32" s="44">
        <v>0</v>
      </c>
      <c r="L32" s="58"/>
      <c r="M32" s="58">
        <v>0</v>
      </c>
      <c r="N32" s="58"/>
      <c r="O32" s="58">
        <v>0</v>
      </c>
      <c r="P32" s="58"/>
      <c r="Q32" s="58">
        <v>180166000</v>
      </c>
      <c r="R32" s="58"/>
      <c r="S32" s="58">
        <v>180166000</v>
      </c>
      <c r="T32" s="17"/>
      <c r="U32" s="44">
        <v>9.2827789536066541E-5</v>
      </c>
    </row>
    <row r="33" spans="1:21" ht="21" x14ac:dyDescent="0.55000000000000004">
      <c r="A33" s="42" t="s">
        <v>36</v>
      </c>
      <c r="C33" s="58">
        <v>0</v>
      </c>
      <c r="D33" s="58"/>
      <c r="E33" s="58">
        <f>IFERROR(VLOOKUP(A33,'درآمد ناشی از تغییر قیمت اوراق'!A:Q,9,0),0)</f>
        <v>158291006817</v>
      </c>
      <c r="F33" s="58"/>
      <c r="G33" s="58">
        <v>14752467916</v>
      </c>
      <c r="H33" s="58"/>
      <c r="I33" s="58">
        <f t="shared" si="0"/>
        <v>173043474733</v>
      </c>
      <c r="J33" s="58"/>
      <c r="K33" s="44">
        <v>0.11663245939346054</v>
      </c>
      <c r="L33" s="58"/>
      <c r="M33" s="58">
        <v>22803569600</v>
      </c>
      <c r="N33" s="58"/>
      <c r="O33" s="58">
        <v>93417146754</v>
      </c>
      <c r="P33" s="58"/>
      <c r="Q33" s="58">
        <v>-21765148826</v>
      </c>
      <c r="R33" s="58"/>
      <c r="S33" s="58">
        <v>94455567528</v>
      </c>
      <c r="T33" s="17"/>
      <c r="U33" s="44">
        <v>4.8666793640303414E-2</v>
      </c>
    </row>
    <row r="34" spans="1:21" ht="21" x14ac:dyDescent="0.55000000000000004">
      <c r="A34" s="42" t="s">
        <v>82</v>
      </c>
      <c r="C34" s="58">
        <v>0</v>
      </c>
      <c r="D34" s="58"/>
      <c r="E34" s="58">
        <f>IFERROR(VLOOKUP(A34,'درآمد ناشی از تغییر قیمت اوراق'!A:Q,9,0),0)</f>
        <v>0</v>
      </c>
      <c r="F34" s="58"/>
      <c r="G34" s="58">
        <v>0</v>
      </c>
      <c r="H34" s="58"/>
      <c r="I34" s="58">
        <f t="shared" si="0"/>
        <v>0</v>
      </c>
      <c r="J34" s="58"/>
      <c r="K34" s="44">
        <v>0</v>
      </c>
      <c r="L34" s="58"/>
      <c r="M34" s="58">
        <v>19010913300</v>
      </c>
      <c r="N34" s="58"/>
      <c r="O34" s="58">
        <v>0</v>
      </c>
      <c r="P34" s="58"/>
      <c r="Q34" s="58">
        <v>-28506931255</v>
      </c>
      <c r="R34" s="58"/>
      <c r="S34" s="58">
        <v>-9496017955</v>
      </c>
      <c r="T34" s="17"/>
      <c r="U34" s="44">
        <v>-4.8926787304899317E-3</v>
      </c>
    </row>
    <row r="35" spans="1:21" ht="21" x14ac:dyDescent="0.55000000000000004">
      <c r="A35" s="42" t="s">
        <v>111</v>
      </c>
      <c r="C35" s="58">
        <v>0</v>
      </c>
      <c r="D35" s="58"/>
      <c r="E35" s="58">
        <f>IFERROR(VLOOKUP(A35,'درآمد ناشی از تغییر قیمت اوراق'!A:Q,9,0),0)</f>
        <v>0</v>
      </c>
      <c r="F35" s="58"/>
      <c r="G35" s="58">
        <v>0</v>
      </c>
      <c r="H35" s="58"/>
      <c r="I35" s="58">
        <f t="shared" si="0"/>
        <v>0</v>
      </c>
      <c r="J35" s="58"/>
      <c r="K35" s="44">
        <v>0</v>
      </c>
      <c r="L35" s="58"/>
      <c r="M35" s="58">
        <v>0</v>
      </c>
      <c r="N35" s="58"/>
      <c r="O35" s="58">
        <v>0</v>
      </c>
      <c r="P35" s="58"/>
      <c r="Q35" s="58">
        <v>2908194743</v>
      </c>
      <c r="R35" s="58"/>
      <c r="S35" s="58">
        <v>2908194743</v>
      </c>
      <c r="T35" s="17"/>
      <c r="U35" s="44">
        <v>1.4984030812311929E-3</v>
      </c>
    </row>
    <row r="36" spans="1:21" ht="21" x14ac:dyDescent="0.55000000000000004">
      <c r="A36" s="42" t="s">
        <v>112</v>
      </c>
      <c r="C36" s="58">
        <v>0</v>
      </c>
      <c r="D36" s="58"/>
      <c r="E36" s="58">
        <f>IFERROR(VLOOKUP(A36,'درآمد ناشی از تغییر قیمت اوراق'!A:Q,9,0),0)</f>
        <v>0</v>
      </c>
      <c r="F36" s="58"/>
      <c r="G36" s="58">
        <v>0</v>
      </c>
      <c r="H36" s="58"/>
      <c r="I36" s="58">
        <f t="shared" si="0"/>
        <v>0</v>
      </c>
      <c r="J36" s="58"/>
      <c r="K36" s="44">
        <v>0</v>
      </c>
      <c r="L36" s="58"/>
      <c r="M36" s="58">
        <v>0</v>
      </c>
      <c r="N36" s="58"/>
      <c r="O36" s="58">
        <v>0</v>
      </c>
      <c r="P36" s="58"/>
      <c r="Q36" s="58">
        <v>-13616535117</v>
      </c>
      <c r="R36" s="58"/>
      <c r="S36" s="58">
        <v>-13616535117</v>
      </c>
      <c r="T36" s="17"/>
      <c r="U36" s="44">
        <v>-7.0157124876576889E-3</v>
      </c>
    </row>
    <row r="37" spans="1:21" ht="21" x14ac:dyDescent="0.55000000000000004">
      <c r="A37" s="42" t="s">
        <v>113</v>
      </c>
      <c r="C37" s="58">
        <v>0</v>
      </c>
      <c r="D37" s="58"/>
      <c r="E37" s="58">
        <f>IFERROR(VLOOKUP(A37,'درآمد ناشی از تغییر قیمت اوراق'!A:Q,9,0),0)</f>
        <v>0</v>
      </c>
      <c r="F37" s="58"/>
      <c r="G37" s="58">
        <v>0</v>
      </c>
      <c r="H37" s="58"/>
      <c r="I37" s="58">
        <f t="shared" si="0"/>
        <v>0</v>
      </c>
      <c r="J37" s="58"/>
      <c r="K37" s="44">
        <v>0</v>
      </c>
      <c r="L37" s="58"/>
      <c r="M37" s="58">
        <v>0</v>
      </c>
      <c r="N37" s="58"/>
      <c r="O37" s="58">
        <v>0</v>
      </c>
      <c r="P37" s="58"/>
      <c r="Q37" s="58">
        <v>-1994431719</v>
      </c>
      <c r="R37" s="58"/>
      <c r="S37" s="58">
        <v>-1994431719</v>
      </c>
      <c r="T37" s="17"/>
      <c r="U37" s="44">
        <v>-1.0276005897638144E-3</v>
      </c>
    </row>
    <row r="38" spans="1:21" ht="21" x14ac:dyDescent="0.55000000000000004">
      <c r="A38" s="42" t="s">
        <v>114</v>
      </c>
      <c r="C38" s="58">
        <v>0</v>
      </c>
      <c r="D38" s="58"/>
      <c r="E38" s="58">
        <f>IFERROR(VLOOKUP(A38,'درآمد ناشی از تغییر قیمت اوراق'!A:Q,9,0),0)</f>
        <v>0</v>
      </c>
      <c r="F38" s="58"/>
      <c r="G38" s="58">
        <v>0</v>
      </c>
      <c r="H38" s="58"/>
      <c r="I38" s="58">
        <f t="shared" si="0"/>
        <v>0</v>
      </c>
      <c r="J38" s="58"/>
      <c r="K38" s="44">
        <v>0</v>
      </c>
      <c r="L38" s="58"/>
      <c r="M38" s="58">
        <v>0</v>
      </c>
      <c r="N38" s="58"/>
      <c r="O38" s="58">
        <v>0</v>
      </c>
      <c r="P38" s="58"/>
      <c r="Q38" s="58">
        <v>-3884232180</v>
      </c>
      <c r="R38" s="58"/>
      <c r="S38" s="58">
        <v>-3884232180</v>
      </c>
      <c r="T38" s="17"/>
      <c r="U38" s="44">
        <v>-2.0012915162364539E-3</v>
      </c>
    </row>
    <row r="39" spans="1:21" ht="21" x14ac:dyDescent="0.55000000000000004">
      <c r="A39" s="42" t="s">
        <v>40</v>
      </c>
      <c r="C39" s="58">
        <v>0</v>
      </c>
      <c r="D39" s="58"/>
      <c r="E39" s="58">
        <f>IFERROR(VLOOKUP(A39,'درآمد ناشی از تغییر قیمت اوراق'!A:Q,9,0),0)</f>
        <v>0</v>
      </c>
      <c r="F39" s="58"/>
      <c r="G39" s="58">
        <v>0</v>
      </c>
      <c r="H39" s="58"/>
      <c r="I39" s="58">
        <f t="shared" si="0"/>
        <v>0</v>
      </c>
      <c r="J39" s="58"/>
      <c r="K39" s="44">
        <v>0</v>
      </c>
      <c r="L39" s="58"/>
      <c r="M39" s="58">
        <v>15768000000</v>
      </c>
      <c r="N39" s="58"/>
      <c r="O39" s="58">
        <v>0</v>
      </c>
      <c r="P39" s="58"/>
      <c r="Q39" s="58">
        <v>-12694734219</v>
      </c>
      <c r="R39" s="58"/>
      <c r="S39" s="58">
        <v>3073265781</v>
      </c>
      <c r="T39" s="17"/>
      <c r="U39" s="44">
        <v>1.5834534213284592E-3</v>
      </c>
    </row>
    <row r="40" spans="1:21" ht="21" x14ac:dyDescent="0.55000000000000004">
      <c r="A40" s="42" t="s">
        <v>115</v>
      </c>
      <c r="C40" s="58">
        <v>0</v>
      </c>
      <c r="D40" s="58"/>
      <c r="E40" s="58">
        <f>IFERROR(VLOOKUP(A40,'درآمد ناشی از تغییر قیمت اوراق'!A:Q,9,0),0)</f>
        <v>0</v>
      </c>
      <c r="F40" s="58"/>
      <c r="G40" s="58">
        <v>0</v>
      </c>
      <c r="H40" s="58"/>
      <c r="I40" s="58">
        <f t="shared" si="0"/>
        <v>0</v>
      </c>
      <c r="J40" s="58"/>
      <c r="K40" s="44">
        <v>0</v>
      </c>
      <c r="L40" s="58"/>
      <c r="M40" s="58">
        <v>0</v>
      </c>
      <c r="N40" s="58"/>
      <c r="O40" s="58">
        <v>0</v>
      </c>
      <c r="P40" s="58"/>
      <c r="Q40" s="58">
        <v>-5306873970</v>
      </c>
      <c r="R40" s="58"/>
      <c r="S40" s="58">
        <v>-5306873970</v>
      </c>
      <c r="T40" s="17"/>
      <c r="U40" s="44">
        <v>-2.7342860472097394E-3</v>
      </c>
    </row>
    <row r="41" spans="1:21" ht="21" x14ac:dyDescent="0.55000000000000004">
      <c r="A41" s="42" t="s">
        <v>95</v>
      </c>
      <c r="C41" s="58">
        <v>0</v>
      </c>
      <c r="D41" s="58"/>
      <c r="E41" s="58">
        <f>IFERROR(VLOOKUP(A41,'درآمد ناشی از تغییر قیمت اوراق'!A:Q,9,0),0)</f>
        <v>0</v>
      </c>
      <c r="F41" s="58"/>
      <c r="G41" s="58">
        <v>0</v>
      </c>
      <c r="H41" s="58"/>
      <c r="I41" s="58">
        <f t="shared" si="0"/>
        <v>0</v>
      </c>
      <c r="J41" s="58"/>
      <c r="K41" s="44">
        <v>0</v>
      </c>
      <c r="L41" s="58"/>
      <c r="M41" s="58">
        <v>19290390000</v>
      </c>
      <c r="N41" s="58"/>
      <c r="O41" s="58">
        <v>0</v>
      </c>
      <c r="P41" s="58"/>
      <c r="Q41" s="58">
        <v>70390660067</v>
      </c>
      <c r="R41" s="58"/>
      <c r="S41" s="58">
        <v>89681050067</v>
      </c>
      <c r="T41" s="17"/>
      <c r="U41" s="44">
        <v>4.6206796182370273E-2</v>
      </c>
    </row>
    <row r="42" spans="1:21" ht="21" x14ac:dyDescent="0.55000000000000004">
      <c r="A42" s="42" t="s">
        <v>35</v>
      </c>
      <c r="C42" s="58">
        <v>0</v>
      </c>
      <c r="D42" s="58"/>
      <c r="E42" s="58">
        <f>IFERROR(VLOOKUP(A42,'درآمد ناشی از تغییر قیمت اوراق'!A:Q,9,0),0)</f>
        <v>4398671250</v>
      </c>
      <c r="F42" s="58"/>
      <c r="G42" s="58">
        <v>0</v>
      </c>
      <c r="H42" s="58"/>
      <c r="I42" s="58">
        <f t="shared" si="0"/>
        <v>4398671250</v>
      </c>
      <c r="J42" s="58"/>
      <c r="K42" s="44">
        <v>2.964733843575386E-3</v>
      </c>
      <c r="L42" s="58"/>
      <c r="M42" s="58">
        <v>3274439000</v>
      </c>
      <c r="N42" s="58"/>
      <c r="O42" s="58">
        <v>-9121676605</v>
      </c>
      <c r="P42" s="58"/>
      <c r="Q42" s="58">
        <v>-22638542</v>
      </c>
      <c r="R42" s="58"/>
      <c r="S42" s="58">
        <v>-5869876147</v>
      </c>
      <c r="T42" s="17"/>
      <c r="U42" s="44">
        <v>-3.0243643505239236E-3</v>
      </c>
    </row>
    <row r="43" spans="1:21" ht="21" x14ac:dyDescent="0.55000000000000004">
      <c r="A43" s="42" t="s">
        <v>116</v>
      </c>
      <c r="C43" s="58">
        <v>0</v>
      </c>
      <c r="D43" s="58"/>
      <c r="E43" s="58">
        <f>IFERROR(VLOOKUP(A43,'درآمد ناشی از تغییر قیمت اوراق'!A:Q,9,0),0)</f>
        <v>0</v>
      </c>
      <c r="F43" s="58"/>
      <c r="G43" s="58">
        <v>0</v>
      </c>
      <c r="H43" s="58"/>
      <c r="I43" s="58">
        <f t="shared" si="0"/>
        <v>0</v>
      </c>
      <c r="J43" s="58"/>
      <c r="K43" s="44">
        <v>0</v>
      </c>
      <c r="L43" s="58"/>
      <c r="M43" s="58">
        <v>0</v>
      </c>
      <c r="N43" s="58"/>
      <c r="O43" s="58">
        <v>0</v>
      </c>
      <c r="P43" s="58"/>
      <c r="Q43" s="58">
        <v>-842793599</v>
      </c>
      <c r="R43" s="58"/>
      <c r="S43" s="58">
        <v>-842793599</v>
      </c>
      <c r="T43" s="17"/>
      <c r="U43" s="44">
        <v>-4.3423657532673233E-4</v>
      </c>
    </row>
    <row r="44" spans="1:21" ht="21" x14ac:dyDescent="0.55000000000000004">
      <c r="A44" s="42" t="s">
        <v>25</v>
      </c>
      <c r="C44" s="58">
        <v>0</v>
      </c>
      <c r="D44" s="58"/>
      <c r="E44" s="58">
        <f>IFERROR(VLOOKUP(A44,'درآمد ناشی از تغییر قیمت اوراق'!A:Q,9,0),0)</f>
        <v>136872323658</v>
      </c>
      <c r="F44" s="58"/>
      <c r="G44" s="58">
        <v>0</v>
      </c>
      <c r="H44" s="58"/>
      <c r="I44" s="58">
        <f t="shared" si="0"/>
        <v>136872323658</v>
      </c>
      <c r="J44" s="58"/>
      <c r="K44" s="44">
        <v>9.2252861633539129E-2</v>
      </c>
      <c r="L44" s="58"/>
      <c r="M44" s="58">
        <v>34821505040</v>
      </c>
      <c r="N44" s="58"/>
      <c r="O44" s="58">
        <v>85307858800</v>
      </c>
      <c r="P44" s="58"/>
      <c r="Q44" s="58">
        <v>-27155903698</v>
      </c>
      <c r="R44" s="58"/>
      <c r="S44" s="58">
        <v>92973460142</v>
      </c>
      <c r="T44" s="17"/>
      <c r="U44" s="44">
        <v>4.7903160366003839E-2</v>
      </c>
    </row>
    <row r="45" spans="1:21" ht="21" x14ac:dyDescent="0.55000000000000004">
      <c r="A45" s="42" t="s">
        <v>69</v>
      </c>
      <c r="C45" s="58">
        <v>0</v>
      </c>
      <c r="D45" s="58"/>
      <c r="E45" s="58">
        <f>IFERROR(VLOOKUP(A45,'درآمد ناشی از تغییر قیمت اوراق'!A:Q,9,0),0)</f>
        <v>0</v>
      </c>
      <c r="F45" s="58"/>
      <c r="G45" s="58">
        <v>0</v>
      </c>
      <c r="H45" s="58"/>
      <c r="I45" s="58">
        <f t="shared" si="0"/>
        <v>0</v>
      </c>
      <c r="J45" s="58"/>
      <c r="K45" s="44">
        <v>0</v>
      </c>
      <c r="L45" s="58"/>
      <c r="M45" s="58">
        <v>57519243525</v>
      </c>
      <c r="N45" s="58"/>
      <c r="O45" s="58">
        <v>0</v>
      </c>
      <c r="P45" s="58"/>
      <c r="Q45" s="58">
        <v>-3579935865</v>
      </c>
      <c r="R45" s="58"/>
      <c r="S45" s="58">
        <v>53939307660</v>
      </c>
      <c r="T45" s="17"/>
      <c r="U45" s="44">
        <v>2.7791407364228665E-2</v>
      </c>
    </row>
    <row r="46" spans="1:21" ht="21" x14ac:dyDescent="0.55000000000000004">
      <c r="A46" s="42" t="s">
        <v>117</v>
      </c>
      <c r="C46" s="58">
        <v>0</v>
      </c>
      <c r="D46" s="58"/>
      <c r="E46" s="58">
        <f>IFERROR(VLOOKUP(A46,'درآمد ناشی از تغییر قیمت اوراق'!A:Q,9,0),0)</f>
        <v>0</v>
      </c>
      <c r="F46" s="58"/>
      <c r="G46" s="58">
        <v>0</v>
      </c>
      <c r="H46" s="58"/>
      <c r="I46" s="58">
        <f t="shared" si="0"/>
        <v>0</v>
      </c>
      <c r="J46" s="58"/>
      <c r="K46" s="44">
        <v>0</v>
      </c>
      <c r="L46" s="58"/>
      <c r="M46" s="58">
        <v>0</v>
      </c>
      <c r="N46" s="58"/>
      <c r="O46" s="58">
        <v>0</v>
      </c>
      <c r="P46" s="58"/>
      <c r="Q46" s="58">
        <v>-1588392830</v>
      </c>
      <c r="R46" s="58"/>
      <c r="S46" s="58">
        <v>-1588392830</v>
      </c>
      <c r="T46" s="17"/>
      <c r="U46" s="44">
        <v>-8.1839523175203485E-4</v>
      </c>
    </row>
    <row r="47" spans="1:21" ht="21" x14ac:dyDescent="0.55000000000000004">
      <c r="A47" s="42" t="s">
        <v>118</v>
      </c>
      <c r="C47" s="58">
        <v>0</v>
      </c>
      <c r="D47" s="58"/>
      <c r="E47" s="58">
        <f>IFERROR(VLOOKUP(A47,'درآمد ناشی از تغییر قیمت اوراق'!A:Q,9,0),0)</f>
        <v>0</v>
      </c>
      <c r="F47" s="58"/>
      <c r="G47" s="58">
        <v>0</v>
      </c>
      <c r="H47" s="58"/>
      <c r="I47" s="58">
        <f t="shared" si="0"/>
        <v>0</v>
      </c>
      <c r="J47" s="58"/>
      <c r="K47" s="44">
        <v>0</v>
      </c>
      <c r="L47" s="58"/>
      <c r="M47" s="58">
        <v>0</v>
      </c>
      <c r="N47" s="58"/>
      <c r="O47" s="58">
        <v>0</v>
      </c>
      <c r="P47" s="58"/>
      <c r="Q47" s="58">
        <v>-603409533</v>
      </c>
      <c r="R47" s="58"/>
      <c r="S47" s="58">
        <v>-603409533</v>
      </c>
      <c r="T47" s="17"/>
      <c r="U47" s="44">
        <v>-3.1089757852969038E-4</v>
      </c>
    </row>
    <row r="48" spans="1:21" ht="21" x14ac:dyDescent="0.55000000000000004">
      <c r="A48" s="42" t="s">
        <v>119</v>
      </c>
      <c r="C48" s="58">
        <v>0</v>
      </c>
      <c r="D48" s="58"/>
      <c r="E48" s="58">
        <f>IFERROR(VLOOKUP(A48,'درآمد ناشی از تغییر قیمت اوراق'!A:Q,9,0),0)</f>
        <v>0</v>
      </c>
      <c r="F48" s="58"/>
      <c r="G48" s="58">
        <v>0</v>
      </c>
      <c r="H48" s="58"/>
      <c r="I48" s="58">
        <f t="shared" si="0"/>
        <v>0</v>
      </c>
      <c r="J48" s="58"/>
      <c r="K48" s="44">
        <v>0</v>
      </c>
      <c r="L48" s="58"/>
      <c r="M48" s="58">
        <v>0</v>
      </c>
      <c r="N48" s="58"/>
      <c r="O48" s="58">
        <v>0</v>
      </c>
      <c r="P48" s="58"/>
      <c r="Q48" s="58">
        <v>-15319177653</v>
      </c>
      <c r="R48" s="58"/>
      <c r="S48" s="58">
        <v>-15319177653</v>
      </c>
      <c r="T48" s="17"/>
      <c r="U48" s="44">
        <v>-7.8929731416487996E-3</v>
      </c>
    </row>
    <row r="49" spans="1:21" ht="21" x14ac:dyDescent="0.55000000000000004">
      <c r="A49" s="42" t="s">
        <v>98</v>
      </c>
      <c r="C49" s="58">
        <v>0</v>
      </c>
      <c r="D49" s="58"/>
      <c r="E49" s="58">
        <f>IFERROR(VLOOKUP(A49,'درآمد ناشی از تغییر قیمت اوراق'!A:Q,9,0),0)</f>
        <v>0</v>
      </c>
      <c r="F49" s="58"/>
      <c r="G49" s="58">
        <v>0</v>
      </c>
      <c r="H49" s="58"/>
      <c r="I49" s="58">
        <f t="shared" si="0"/>
        <v>0</v>
      </c>
      <c r="J49" s="58"/>
      <c r="K49" s="44">
        <v>0</v>
      </c>
      <c r="L49" s="58"/>
      <c r="M49" s="58">
        <v>1875000000</v>
      </c>
      <c r="N49" s="58"/>
      <c r="O49" s="58">
        <v>0</v>
      </c>
      <c r="P49" s="58"/>
      <c r="Q49" s="58">
        <v>-440201808</v>
      </c>
      <c r="R49" s="58"/>
      <c r="S49" s="58">
        <v>1434798192</v>
      </c>
      <c r="T49" s="17"/>
      <c r="U49" s="44">
        <v>7.3925793209431742E-4</v>
      </c>
    </row>
    <row r="50" spans="1:21" ht="21" x14ac:dyDescent="0.55000000000000004">
      <c r="A50" s="42" t="s">
        <v>120</v>
      </c>
      <c r="C50" s="58">
        <v>0</v>
      </c>
      <c r="D50" s="58"/>
      <c r="E50" s="58">
        <f>IFERROR(VLOOKUP(A50,'درآمد ناشی از تغییر قیمت اوراق'!A:Q,9,0),0)</f>
        <v>0</v>
      </c>
      <c r="F50" s="58"/>
      <c r="G50" s="58">
        <v>0</v>
      </c>
      <c r="H50" s="58"/>
      <c r="I50" s="58">
        <f t="shared" si="0"/>
        <v>0</v>
      </c>
      <c r="J50" s="58"/>
      <c r="K50" s="44">
        <v>0</v>
      </c>
      <c r="L50" s="58"/>
      <c r="M50" s="58">
        <v>0</v>
      </c>
      <c r="N50" s="58"/>
      <c r="O50" s="58">
        <v>0</v>
      </c>
      <c r="P50" s="58"/>
      <c r="Q50" s="58">
        <v>-1004573277</v>
      </c>
      <c r="R50" s="58"/>
      <c r="S50" s="58">
        <v>-1004573277</v>
      </c>
      <c r="T50" s="17"/>
      <c r="U50" s="44">
        <v>-5.1759109227552747E-4</v>
      </c>
    </row>
    <row r="51" spans="1:21" ht="21" x14ac:dyDescent="0.55000000000000004">
      <c r="A51" s="42" t="s">
        <v>121</v>
      </c>
      <c r="C51" s="58">
        <v>0</v>
      </c>
      <c r="D51" s="58"/>
      <c r="E51" s="58">
        <f>IFERROR(VLOOKUP(A51,'درآمد ناشی از تغییر قیمت اوراق'!A:Q,9,0),0)</f>
        <v>0</v>
      </c>
      <c r="F51" s="58"/>
      <c r="G51" s="58">
        <v>0</v>
      </c>
      <c r="H51" s="58"/>
      <c r="I51" s="58">
        <f t="shared" si="0"/>
        <v>0</v>
      </c>
      <c r="J51" s="58"/>
      <c r="K51" s="44">
        <v>0</v>
      </c>
      <c r="L51" s="58"/>
      <c r="M51" s="58">
        <v>0</v>
      </c>
      <c r="N51" s="58"/>
      <c r="O51" s="58">
        <v>0</v>
      </c>
      <c r="P51" s="58"/>
      <c r="Q51" s="58">
        <v>-421796622</v>
      </c>
      <c r="R51" s="58"/>
      <c r="S51" s="58">
        <v>-421796622</v>
      </c>
      <c r="T51" s="17"/>
      <c r="U51" s="44">
        <v>-2.1732429012155354E-4</v>
      </c>
    </row>
    <row r="52" spans="1:21" ht="21" x14ac:dyDescent="0.55000000000000004">
      <c r="A52" s="42" t="s">
        <v>122</v>
      </c>
      <c r="C52" s="58">
        <v>0</v>
      </c>
      <c r="D52" s="58"/>
      <c r="E52" s="58">
        <f>IFERROR(VLOOKUP(A52,'درآمد ناشی از تغییر قیمت اوراق'!A:Q,9,0),0)</f>
        <v>0</v>
      </c>
      <c r="F52" s="58"/>
      <c r="G52" s="58">
        <v>0</v>
      </c>
      <c r="H52" s="58"/>
      <c r="I52" s="58">
        <f t="shared" si="0"/>
        <v>0</v>
      </c>
      <c r="J52" s="58"/>
      <c r="K52" s="44">
        <v>0</v>
      </c>
      <c r="L52" s="58"/>
      <c r="M52" s="58">
        <v>0</v>
      </c>
      <c r="N52" s="58"/>
      <c r="O52" s="58">
        <v>0</v>
      </c>
      <c r="P52" s="58"/>
      <c r="Q52" s="58">
        <v>543199733</v>
      </c>
      <c r="R52" s="58"/>
      <c r="S52" s="58">
        <v>543199733</v>
      </c>
      <c r="T52" s="17"/>
      <c r="U52" s="44">
        <v>2.7987539541851148E-4</v>
      </c>
    </row>
    <row r="53" spans="1:21" ht="21" x14ac:dyDescent="0.55000000000000004">
      <c r="A53" s="42" t="s">
        <v>80</v>
      </c>
      <c r="C53" s="58">
        <v>0</v>
      </c>
      <c r="D53" s="58"/>
      <c r="E53" s="58">
        <f>IFERROR(VLOOKUP(A53,'درآمد ناشی از تغییر قیمت اوراق'!A:Q,9,0),0)</f>
        <v>0</v>
      </c>
      <c r="F53" s="58"/>
      <c r="G53" s="58">
        <v>0</v>
      </c>
      <c r="H53" s="58"/>
      <c r="I53" s="58">
        <f t="shared" si="0"/>
        <v>0</v>
      </c>
      <c r="J53" s="58"/>
      <c r="K53" s="44">
        <v>0</v>
      </c>
      <c r="L53" s="58"/>
      <c r="M53" s="58">
        <v>2265791595</v>
      </c>
      <c r="N53" s="58"/>
      <c r="O53" s="58">
        <v>0</v>
      </c>
      <c r="P53" s="58"/>
      <c r="Q53" s="58">
        <v>-13556073887</v>
      </c>
      <c r="R53" s="58"/>
      <c r="S53" s="58">
        <v>-11290282292</v>
      </c>
      <c r="T53" s="17"/>
      <c r="U53" s="44">
        <v>-5.8171461230451639E-3</v>
      </c>
    </row>
    <row r="54" spans="1:21" ht="21" x14ac:dyDescent="0.55000000000000004">
      <c r="A54" s="42" t="s">
        <v>92</v>
      </c>
      <c r="C54" s="58">
        <v>0</v>
      </c>
      <c r="D54" s="58"/>
      <c r="E54" s="58">
        <f>IFERROR(VLOOKUP(A54,'درآمد ناشی از تغییر قیمت اوراق'!A:Q,9,0),0)</f>
        <v>0</v>
      </c>
      <c r="F54" s="58"/>
      <c r="G54" s="58">
        <v>0</v>
      </c>
      <c r="H54" s="58"/>
      <c r="I54" s="58">
        <f t="shared" si="0"/>
        <v>0</v>
      </c>
      <c r="J54" s="58"/>
      <c r="K54" s="44">
        <v>0</v>
      </c>
      <c r="L54" s="58"/>
      <c r="M54" s="58">
        <v>5625000000</v>
      </c>
      <c r="N54" s="58"/>
      <c r="O54" s="58">
        <v>0</v>
      </c>
      <c r="P54" s="58"/>
      <c r="Q54" s="58">
        <v>-7233431982</v>
      </c>
      <c r="R54" s="58"/>
      <c r="S54" s="58">
        <v>-1608431982</v>
      </c>
      <c r="T54" s="17"/>
      <c r="U54" s="44">
        <v>-8.2872009984222533E-4</v>
      </c>
    </row>
    <row r="55" spans="1:21" ht="21" x14ac:dyDescent="0.55000000000000004">
      <c r="A55" s="42" t="s">
        <v>123</v>
      </c>
      <c r="C55" s="58">
        <v>0</v>
      </c>
      <c r="D55" s="58"/>
      <c r="E55" s="58">
        <f>IFERROR(VLOOKUP(A55,'درآمد ناشی از تغییر قیمت اوراق'!A:Q,9,0),0)</f>
        <v>0</v>
      </c>
      <c r="F55" s="58"/>
      <c r="G55" s="58">
        <v>0</v>
      </c>
      <c r="H55" s="58"/>
      <c r="I55" s="58">
        <f t="shared" si="0"/>
        <v>0</v>
      </c>
      <c r="J55" s="58"/>
      <c r="K55" s="44">
        <v>0</v>
      </c>
      <c r="L55" s="58"/>
      <c r="M55" s="58">
        <v>0</v>
      </c>
      <c r="N55" s="58"/>
      <c r="O55" s="58">
        <v>0</v>
      </c>
      <c r="P55" s="58"/>
      <c r="Q55" s="58">
        <v>-13127245899</v>
      </c>
      <c r="R55" s="58"/>
      <c r="S55" s="58">
        <v>-13127245899</v>
      </c>
      <c r="T55" s="17"/>
      <c r="U55" s="44">
        <v>-6.7636136646235393E-3</v>
      </c>
    </row>
    <row r="56" spans="1:21" ht="21" x14ac:dyDescent="0.55000000000000004">
      <c r="A56" s="42" t="s">
        <v>16</v>
      </c>
      <c r="C56" s="58">
        <v>0</v>
      </c>
      <c r="D56" s="58"/>
      <c r="E56" s="58">
        <f>IFERROR(VLOOKUP(A56,'درآمد ناشی از تغییر قیمت اوراق'!A:Q,9,0),0)</f>
        <v>712920234</v>
      </c>
      <c r="F56" s="58"/>
      <c r="G56" s="58">
        <v>0</v>
      </c>
      <c r="H56" s="58"/>
      <c r="I56" s="58">
        <f t="shared" si="0"/>
        <v>712920234</v>
      </c>
      <c r="J56" s="58"/>
      <c r="K56" s="44">
        <v>4.8051300617419035E-4</v>
      </c>
      <c r="L56" s="58"/>
      <c r="M56" s="58">
        <v>500000000</v>
      </c>
      <c r="N56" s="58"/>
      <c r="O56" s="58">
        <v>563802611</v>
      </c>
      <c r="P56" s="58"/>
      <c r="Q56" s="58">
        <v>997314736</v>
      </c>
      <c r="R56" s="58"/>
      <c r="S56" s="58">
        <v>2061117347</v>
      </c>
      <c r="T56" s="17"/>
      <c r="U56" s="44">
        <v>1.0619593446957352E-3</v>
      </c>
    </row>
    <row r="57" spans="1:21" ht="21" x14ac:dyDescent="0.55000000000000004">
      <c r="A57" s="42" t="s">
        <v>96</v>
      </c>
      <c r="C57" s="58">
        <v>0</v>
      </c>
      <c r="D57" s="58"/>
      <c r="E57" s="58">
        <f>IFERROR(VLOOKUP(A57,'درآمد ناشی از تغییر قیمت اوراق'!A:Q,9,0),0)</f>
        <v>0</v>
      </c>
      <c r="F57" s="58"/>
      <c r="G57" s="58">
        <v>0</v>
      </c>
      <c r="H57" s="58"/>
      <c r="I57" s="58">
        <f t="shared" si="0"/>
        <v>0</v>
      </c>
      <c r="J57" s="58"/>
      <c r="K57" s="44">
        <v>0</v>
      </c>
      <c r="L57" s="58"/>
      <c r="M57" s="58">
        <v>250000000</v>
      </c>
      <c r="N57" s="58"/>
      <c r="O57" s="58">
        <v>0</v>
      </c>
      <c r="P57" s="58"/>
      <c r="Q57" s="58">
        <v>1339428366</v>
      </c>
      <c r="R57" s="58"/>
      <c r="S57" s="58">
        <v>1589428366</v>
      </c>
      <c r="T57" s="17"/>
      <c r="U57" s="44">
        <v>8.1892877591611144E-4</v>
      </c>
    </row>
    <row r="58" spans="1:21" ht="21" x14ac:dyDescent="0.55000000000000004">
      <c r="A58" s="42" t="s">
        <v>29</v>
      </c>
      <c r="C58" s="58">
        <v>0</v>
      </c>
      <c r="D58" s="58"/>
      <c r="E58" s="58">
        <f>IFERROR(VLOOKUP(A58,'درآمد ناشی از تغییر قیمت اوراق'!A:Q,9,0),0)</f>
        <v>92568602674</v>
      </c>
      <c r="F58" s="58"/>
      <c r="G58" s="58">
        <v>0</v>
      </c>
      <c r="H58" s="58"/>
      <c r="I58" s="58">
        <f t="shared" si="0"/>
        <v>92568602674</v>
      </c>
      <c r="J58" s="58"/>
      <c r="K58" s="44">
        <v>6.2391857359217463E-2</v>
      </c>
      <c r="L58" s="58"/>
      <c r="M58" s="58">
        <v>5919620100</v>
      </c>
      <c r="N58" s="58"/>
      <c r="O58" s="58">
        <v>98767446426</v>
      </c>
      <c r="P58" s="58"/>
      <c r="Q58" s="58">
        <v>-4313007409</v>
      </c>
      <c r="R58" s="58"/>
      <c r="S58" s="58">
        <v>100374059117</v>
      </c>
      <c r="T58" s="17"/>
      <c r="U58" s="44">
        <v>5.171620635743468E-2</v>
      </c>
    </row>
    <row r="59" spans="1:21" ht="21" x14ac:dyDescent="0.55000000000000004">
      <c r="A59" s="42" t="s">
        <v>33</v>
      </c>
      <c r="C59" s="58">
        <v>0</v>
      </c>
      <c r="D59" s="58"/>
      <c r="E59" s="58">
        <f>IFERROR(VLOOKUP(A59,'درآمد ناشی از تغییر قیمت اوراق'!A:Q,9,0),0)</f>
        <v>19399087982</v>
      </c>
      <c r="F59" s="58"/>
      <c r="G59" s="58">
        <v>0</v>
      </c>
      <c r="H59" s="58"/>
      <c r="I59" s="58">
        <f t="shared" si="0"/>
        <v>19399087982</v>
      </c>
      <c r="J59" s="58"/>
      <c r="K59" s="44">
        <v>1.3075115053149731E-2</v>
      </c>
      <c r="L59" s="58"/>
      <c r="M59" s="58">
        <v>0</v>
      </c>
      <c r="N59" s="58"/>
      <c r="O59" s="58">
        <v>18819150145</v>
      </c>
      <c r="P59" s="58"/>
      <c r="Q59" s="58">
        <v>-1373023761</v>
      </c>
      <c r="R59" s="58"/>
      <c r="S59" s="58">
        <v>17446126384</v>
      </c>
      <c r="T59" s="17"/>
      <c r="U59" s="44">
        <v>8.9888511050562787E-3</v>
      </c>
    </row>
    <row r="60" spans="1:21" ht="21" x14ac:dyDescent="0.55000000000000004">
      <c r="A60" s="42" t="s">
        <v>124</v>
      </c>
      <c r="C60" s="58">
        <v>0</v>
      </c>
      <c r="D60" s="58"/>
      <c r="E60" s="58">
        <f>IFERROR(VLOOKUP(A60,'درآمد ناشی از تغییر قیمت اوراق'!A:Q,9,0),0)</f>
        <v>0</v>
      </c>
      <c r="F60" s="58"/>
      <c r="G60" s="58">
        <v>0</v>
      </c>
      <c r="H60" s="58"/>
      <c r="I60" s="58">
        <f t="shared" si="0"/>
        <v>0</v>
      </c>
      <c r="J60" s="58"/>
      <c r="K60" s="44">
        <v>0</v>
      </c>
      <c r="L60" s="58"/>
      <c r="M60" s="58">
        <v>0</v>
      </c>
      <c r="N60" s="58"/>
      <c r="O60" s="58">
        <v>0</v>
      </c>
      <c r="P60" s="58"/>
      <c r="Q60" s="58">
        <v>-1508918230</v>
      </c>
      <c r="R60" s="58"/>
      <c r="S60" s="58">
        <v>-1508918230</v>
      </c>
      <c r="T60" s="17"/>
      <c r="U60" s="44">
        <v>-7.7744715363372695E-4</v>
      </c>
    </row>
    <row r="61" spans="1:21" ht="21" x14ac:dyDescent="0.55000000000000004">
      <c r="A61" s="42" t="s">
        <v>31</v>
      </c>
      <c r="C61" s="58">
        <v>0</v>
      </c>
      <c r="D61" s="58"/>
      <c r="E61" s="58">
        <f>IFERROR(VLOOKUP(A61,'درآمد ناشی از تغییر قیمت اوراق'!A:Q,9,0),0)</f>
        <v>1325595596</v>
      </c>
      <c r="F61" s="58"/>
      <c r="G61" s="58">
        <v>0</v>
      </c>
      <c r="H61" s="58"/>
      <c r="I61" s="58">
        <f t="shared" si="0"/>
        <v>1325595596</v>
      </c>
      <c r="J61" s="58"/>
      <c r="K61" s="44">
        <v>8.9346029811972986E-4</v>
      </c>
      <c r="L61" s="58"/>
      <c r="M61" s="58">
        <v>5495607600</v>
      </c>
      <c r="N61" s="58"/>
      <c r="O61" s="58">
        <v>1309747364</v>
      </c>
      <c r="P61" s="58"/>
      <c r="Q61" s="58">
        <v>-4591826894</v>
      </c>
      <c r="R61" s="58"/>
      <c r="S61" s="58">
        <v>2213528070</v>
      </c>
      <c r="T61" s="17"/>
      <c r="U61" s="44">
        <v>1.1404866501678206E-3</v>
      </c>
    </row>
    <row r="62" spans="1:21" ht="21" x14ac:dyDescent="0.55000000000000004">
      <c r="A62" s="42" t="s">
        <v>77</v>
      </c>
      <c r="C62" s="58">
        <v>0</v>
      </c>
      <c r="D62" s="58"/>
      <c r="E62" s="58">
        <f>IFERROR(VLOOKUP(A62,'درآمد ناشی از تغییر قیمت اوراق'!A:Q,9,0),0)</f>
        <v>0</v>
      </c>
      <c r="F62" s="58"/>
      <c r="G62" s="58">
        <v>0</v>
      </c>
      <c r="H62" s="58"/>
      <c r="I62" s="58">
        <f t="shared" si="0"/>
        <v>0</v>
      </c>
      <c r="J62" s="58"/>
      <c r="K62" s="44">
        <v>0</v>
      </c>
      <c r="L62" s="58"/>
      <c r="M62" s="58">
        <v>17160000000</v>
      </c>
      <c r="N62" s="58"/>
      <c r="O62" s="58">
        <v>0</v>
      </c>
      <c r="P62" s="58"/>
      <c r="Q62" s="58">
        <v>-11662372886</v>
      </c>
      <c r="R62" s="58"/>
      <c r="S62" s="58">
        <v>5497627114</v>
      </c>
      <c r="T62" s="17"/>
      <c r="U62" s="44">
        <v>2.8325687015650284E-3</v>
      </c>
    </row>
    <row r="63" spans="1:21" ht="21" x14ac:dyDescent="0.55000000000000004">
      <c r="A63" s="42" t="s">
        <v>125</v>
      </c>
      <c r="C63" s="58">
        <v>0</v>
      </c>
      <c r="D63" s="58"/>
      <c r="E63" s="58">
        <f>IFERROR(VLOOKUP(A63,'درآمد ناشی از تغییر قیمت اوراق'!A:Q,9,0),0)</f>
        <v>0</v>
      </c>
      <c r="F63" s="58"/>
      <c r="G63" s="58">
        <v>0</v>
      </c>
      <c r="H63" s="58"/>
      <c r="I63" s="58">
        <f t="shared" si="0"/>
        <v>0</v>
      </c>
      <c r="J63" s="58"/>
      <c r="K63" s="44">
        <v>0</v>
      </c>
      <c r="L63" s="58"/>
      <c r="M63" s="58">
        <v>0</v>
      </c>
      <c r="N63" s="58"/>
      <c r="O63" s="58">
        <v>0</v>
      </c>
      <c r="P63" s="58"/>
      <c r="Q63" s="58">
        <v>-1470135896</v>
      </c>
      <c r="R63" s="58"/>
      <c r="S63" s="58">
        <v>-1470135896</v>
      </c>
      <c r="T63" s="17"/>
      <c r="U63" s="44">
        <v>-7.5746514627235222E-4</v>
      </c>
    </row>
    <row r="64" spans="1:21" ht="21" x14ac:dyDescent="0.55000000000000004">
      <c r="A64" s="42" t="s">
        <v>21</v>
      </c>
      <c r="C64" s="58">
        <v>0</v>
      </c>
      <c r="D64" s="58"/>
      <c r="E64" s="58">
        <f>IFERROR(VLOOKUP(A64,'درآمد ناشی از تغییر قیمت اوراق'!A:Q,9,0),0)</f>
        <v>2654113500</v>
      </c>
      <c r="F64" s="58"/>
      <c r="G64" s="58">
        <v>0</v>
      </c>
      <c r="H64" s="58"/>
      <c r="I64" s="58">
        <f t="shared" si="0"/>
        <v>2654113500</v>
      </c>
      <c r="J64" s="58"/>
      <c r="K64" s="44">
        <v>1.7888902513776906E-3</v>
      </c>
      <c r="L64" s="58"/>
      <c r="M64" s="58">
        <v>0</v>
      </c>
      <c r="N64" s="58"/>
      <c r="O64" s="58">
        <v>5047528069</v>
      </c>
      <c r="P64" s="58"/>
      <c r="Q64" s="58">
        <v>0</v>
      </c>
      <c r="R64" s="58"/>
      <c r="S64" s="58">
        <v>5047528069</v>
      </c>
      <c r="T64" s="17"/>
      <c r="U64" s="44">
        <v>2.6006620187300619E-3</v>
      </c>
    </row>
    <row r="65" spans="1:21" ht="21" x14ac:dyDescent="0.55000000000000004">
      <c r="A65" s="42" t="s">
        <v>22</v>
      </c>
      <c r="C65" s="58">
        <v>0</v>
      </c>
      <c r="D65" s="58"/>
      <c r="E65" s="58">
        <f>IFERROR(VLOOKUP(A65,'درآمد ناشی از تغییر قیمت اوراق'!A:Q,9,0),0)</f>
        <v>8182941616</v>
      </c>
      <c r="F65" s="58"/>
      <c r="G65" s="58">
        <v>0</v>
      </c>
      <c r="H65" s="58"/>
      <c r="I65" s="58">
        <f t="shared" si="0"/>
        <v>8182941616</v>
      </c>
      <c r="J65" s="58"/>
      <c r="K65" s="44">
        <v>5.5153573818358583E-3</v>
      </c>
      <c r="L65" s="58"/>
      <c r="M65" s="58">
        <v>0</v>
      </c>
      <c r="N65" s="58"/>
      <c r="O65" s="58">
        <v>8120728387</v>
      </c>
      <c r="P65" s="58"/>
      <c r="Q65" s="58">
        <v>0</v>
      </c>
      <c r="R65" s="58"/>
      <c r="S65" s="58">
        <v>8120728387</v>
      </c>
      <c r="T65" s="17"/>
      <c r="U65" s="44">
        <v>4.1840817112440585E-3</v>
      </c>
    </row>
    <row r="66" spans="1:21" ht="21" x14ac:dyDescent="0.55000000000000004">
      <c r="A66" s="42" t="s">
        <v>42</v>
      </c>
      <c r="C66" s="58">
        <v>0</v>
      </c>
      <c r="D66" s="58"/>
      <c r="E66" s="58">
        <f>IFERROR(VLOOKUP(A66,'درآمد ناشی از تغییر قیمت اوراق'!A:Q,9,0),0)</f>
        <v>2317933368</v>
      </c>
      <c r="F66" s="58"/>
      <c r="G66" s="58">
        <v>0</v>
      </c>
      <c r="H66" s="58"/>
      <c r="I66" s="58">
        <f t="shared" si="0"/>
        <v>2317933368</v>
      </c>
      <c r="J66" s="58"/>
      <c r="K66" s="44">
        <v>1.5623025938258696E-3</v>
      </c>
      <c r="L66" s="58"/>
      <c r="M66" s="58">
        <v>0</v>
      </c>
      <c r="N66" s="58"/>
      <c r="O66" s="58">
        <v>2317933368</v>
      </c>
      <c r="P66" s="58"/>
      <c r="Q66" s="58">
        <v>0</v>
      </c>
      <c r="R66" s="58"/>
      <c r="S66" s="58">
        <v>2317933368</v>
      </c>
      <c r="T66" s="17"/>
      <c r="U66" s="44">
        <v>1.1942798910079032E-3</v>
      </c>
    </row>
    <row r="67" spans="1:21" ht="21.75" thickBot="1" x14ac:dyDescent="0.6">
      <c r="A67" s="42" t="s">
        <v>102</v>
      </c>
      <c r="C67" s="58">
        <v>0</v>
      </c>
      <c r="D67" s="58"/>
      <c r="E67" s="58">
        <f>IFERROR(VLOOKUP(A67,'درآمد ناشی از تغییر قیمت اوراق'!A:Q,9,0),0)</f>
        <v>-5455722750</v>
      </c>
      <c r="F67" s="58"/>
      <c r="G67" s="58">
        <v>0</v>
      </c>
      <c r="H67" s="58"/>
      <c r="I67" s="58">
        <f t="shared" si="0"/>
        <v>-5455722750</v>
      </c>
      <c r="J67" s="58"/>
      <c r="K67" s="44">
        <v>-3.6771936247995745E-3</v>
      </c>
      <c r="L67" s="58"/>
      <c r="M67" s="58">
        <v>0</v>
      </c>
      <c r="N67" s="58"/>
      <c r="O67" s="58">
        <v>-5455722750</v>
      </c>
      <c r="P67" s="58"/>
      <c r="Q67" s="58">
        <v>0</v>
      </c>
      <c r="R67" s="58"/>
      <c r="S67" s="58">
        <v>-5455722750</v>
      </c>
      <c r="T67" s="17"/>
      <c r="U67" s="44">
        <v>-2.8109781157606329E-3</v>
      </c>
    </row>
    <row r="68" spans="1:21" ht="19.5" thickBot="1" x14ac:dyDescent="0.5">
      <c r="A68" s="41" t="s">
        <v>44</v>
      </c>
      <c r="C68" s="19">
        <f>SUM(C8:C67)</f>
        <v>0</v>
      </c>
      <c r="D68" s="17"/>
      <c r="E68" s="19">
        <f>SUM(E8:E67)</f>
        <v>1274091329151</v>
      </c>
      <c r="F68" s="17"/>
      <c r="G68" s="19">
        <f>SUM(G8:G67)</f>
        <v>211122538109</v>
      </c>
      <c r="H68" s="17"/>
      <c r="I68" s="19">
        <f>SUM(I8:I67)</f>
        <v>1485213867260</v>
      </c>
      <c r="J68" s="17"/>
      <c r="K68" s="45">
        <f>SUM(K8:K67)</f>
        <v>1</v>
      </c>
      <c r="L68" s="17"/>
      <c r="M68" s="19">
        <f>SUM(M8:M67)</f>
        <v>625174258682</v>
      </c>
      <c r="N68" s="17"/>
      <c r="O68" s="19">
        <f>SUM(O8:O67)</f>
        <v>1169555934211</v>
      </c>
      <c r="P68" s="17"/>
      <c r="Q68" s="19">
        <f>SUM(Q8:Q67)</f>
        <v>146132569222</v>
      </c>
      <c r="R68" s="17"/>
      <c r="S68" s="19">
        <f>SUM(S8:S67)</f>
        <v>1940862762115</v>
      </c>
      <c r="T68" s="17"/>
      <c r="U68" s="45">
        <f>SUM(U8:U67)</f>
        <v>1.0000000000000002</v>
      </c>
    </row>
    <row r="69" spans="1:21" ht="19.5" thickTop="1" x14ac:dyDescent="0.45"/>
    <row r="70" spans="1:21" x14ac:dyDescent="0.45">
      <c r="E70" s="43"/>
    </row>
    <row r="72" spans="1:21" x14ac:dyDescent="0.45">
      <c r="E72" s="43"/>
    </row>
  </sheetData>
  <mergeCells count="6">
    <mergeCell ref="A2:U2"/>
    <mergeCell ref="A3:U3"/>
    <mergeCell ref="A4:U4"/>
    <mergeCell ref="A6:A7"/>
    <mergeCell ref="C6:K6"/>
    <mergeCell ref="M6:U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1DFE0-1E58-48AA-BE43-947511E86492}">
  <dimension ref="A2:K10"/>
  <sheetViews>
    <sheetView rightToLeft="1" workbookViewId="0">
      <selection activeCell="G16" sqref="G16"/>
    </sheetView>
  </sheetViews>
  <sheetFormatPr defaultRowHeight="18.75" x14ac:dyDescent="0.45"/>
  <cols>
    <col min="1" max="1" width="16.5" style="41" customWidth="1"/>
    <col min="2" max="2" width="0.875" style="41" customWidth="1"/>
    <col min="3" max="3" width="27.125" style="41" customWidth="1"/>
    <col min="4" max="4" width="0.875" style="41" customWidth="1"/>
    <col min="5" max="5" width="29.75" style="41" customWidth="1"/>
    <col min="6" max="6" width="0.875" style="41" customWidth="1"/>
    <col min="7" max="7" width="26.25" style="41" customWidth="1"/>
    <col min="8" max="8" width="0.875" style="41" customWidth="1"/>
    <col min="9" max="9" width="29.75" style="41" customWidth="1"/>
    <col min="10" max="10" width="0.875" style="41" customWidth="1"/>
    <col min="11" max="11" width="26.25" style="41" customWidth="1"/>
    <col min="12" max="12" width="0.875" style="41" customWidth="1"/>
    <col min="13" max="13" width="8" style="41" customWidth="1"/>
    <col min="14" max="16384" width="9" style="41"/>
  </cols>
  <sheetData>
    <row r="2" spans="1:11" ht="26.25" x14ac:dyDescent="0.45">
      <c r="A2" s="65" t="s">
        <v>0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</row>
    <row r="3" spans="1:11" ht="26.25" x14ac:dyDescent="0.45">
      <c r="A3" s="65" t="s">
        <v>55</v>
      </c>
      <c r="B3" s="65" t="s">
        <v>55</v>
      </c>
      <c r="C3" s="65" t="s">
        <v>55</v>
      </c>
      <c r="D3" s="65" t="s">
        <v>55</v>
      </c>
      <c r="E3" s="65" t="s">
        <v>55</v>
      </c>
      <c r="F3" s="65" t="s">
        <v>55</v>
      </c>
      <c r="G3" s="65" t="s">
        <v>55</v>
      </c>
      <c r="H3" s="65" t="s">
        <v>55</v>
      </c>
      <c r="I3" s="65" t="s">
        <v>55</v>
      </c>
      <c r="J3" s="65" t="s">
        <v>55</v>
      </c>
      <c r="K3" s="65" t="s">
        <v>55</v>
      </c>
    </row>
    <row r="4" spans="1:11" ht="26.25" x14ac:dyDescent="0.45">
      <c r="A4" s="65" t="s">
        <v>2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</row>
    <row r="6" spans="1:11" ht="27" thickBot="1" x14ac:dyDescent="0.5">
      <c r="A6" s="66" t="s">
        <v>131</v>
      </c>
      <c r="B6" s="66" t="s">
        <v>131</v>
      </c>
      <c r="C6" s="66" t="s">
        <v>131</v>
      </c>
      <c r="E6" s="66" t="s">
        <v>57</v>
      </c>
      <c r="F6" s="66" t="s">
        <v>57</v>
      </c>
      <c r="G6" s="66" t="s">
        <v>57</v>
      </c>
      <c r="I6" s="66" t="s">
        <v>58</v>
      </c>
      <c r="J6" s="66" t="s">
        <v>58</v>
      </c>
      <c r="K6" s="66" t="s">
        <v>58</v>
      </c>
    </row>
    <row r="7" spans="1:11" ht="27" thickBot="1" x14ac:dyDescent="0.5">
      <c r="A7" s="15" t="s">
        <v>132</v>
      </c>
      <c r="C7" s="15" t="s">
        <v>133</v>
      </c>
      <c r="E7" s="15" t="s">
        <v>134</v>
      </c>
      <c r="G7" s="15" t="s">
        <v>135</v>
      </c>
      <c r="I7" s="15" t="s">
        <v>134</v>
      </c>
      <c r="K7" s="15" t="s">
        <v>135</v>
      </c>
    </row>
    <row r="8" spans="1:11" ht="21.75" thickBot="1" x14ac:dyDescent="0.6">
      <c r="A8" s="42" t="s">
        <v>53</v>
      </c>
      <c r="C8" s="17" t="s">
        <v>136</v>
      </c>
      <c r="D8" s="17"/>
      <c r="E8" s="18">
        <v>5095021351</v>
      </c>
      <c r="F8" s="17"/>
      <c r="G8" s="46">
        <v>1</v>
      </c>
      <c r="H8" s="17"/>
      <c r="I8" s="18">
        <v>34592481820</v>
      </c>
      <c r="J8" s="17"/>
      <c r="K8" s="46">
        <v>1</v>
      </c>
    </row>
    <row r="9" spans="1:11" ht="19.5" thickBot="1" x14ac:dyDescent="0.5">
      <c r="A9" s="41" t="s">
        <v>44</v>
      </c>
      <c r="C9" s="41" t="s">
        <v>44</v>
      </c>
      <c r="E9" s="19">
        <f>SUM(E8:E8)</f>
        <v>5095021351</v>
      </c>
      <c r="F9" s="17"/>
      <c r="G9" s="73">
        <f>SUM(G8)</f>
        <v>1</v>
      </c>
      <c r="H9" s="17"/>
      <c r="I9" s="19">
        <f>SUM(I8:I8)</f>
        <v>34592481820</v>
      </c>
      <c r="J9" s="17"/>
      <c r="K9" s="73">
        <f>SUM(K8)</f>
        <v>1</v>
      </c>
    </row>
    <row r="10" spans="1:11" ht="19.5" thickTop="1" x14ac:dyDescent="0.45"/>
  </sheetData>
  <mergeCells count="6">
    <mergeCell ref="A2:K2"/>
    <mergeCell ref="A3:K3"/>
    <mergeCell ref="A4:K4"/>
    <mergeCell ref="A6:C6"/>
    <mergeCell ref="E6:G6"/>
    <mergeCell ref="I6:K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ABA22-A036-4412-915D-FA0E3CF9F0D6}">
  <dimension ref="A2:E10"/>
  <sheetViews>
    <sheetView rightToLeft="1" topLeftCell="A2" workbookViewId="0">
      <selection activeCell="C26" sqref="C25:C26"/>
    </sheetView>
  </sheetViews>
  <sheetFormatPr defaultRowHeight="18.75" x14ac:dyDescent="0.45"/>
  <cols>
    <col min="1" max="1" width="15" style="41" customWidth="1"/>
    <col min="2" max="2" width="0.875" style="41" customWidth="1"/>
    <col min="3" max="3" width="14" style="41" customWidth="1"/>
    <col min="4" max="4" width="0.875" style="41" customWidth="1"/>
    <col min="5" max="5" width="14.875" style="41" customWidth="1"/>
    <col min="6" max="6" width="0.875" style="41" customWidth="1"/>
    <col min="7" max="7" width="8" style="41" customWidth="1"/>
    <col min="8" max="16384" width="9" style="41"/>
  </cols>
  <sheetData>
    <row r="2" spans="1:5" ht="26.25" x14ac:dyDescent="0.45">
      <c r="A2" s="65" t="s">
        <v>0</v>
      </c>
      <c r="B2" s="65" t="s">
        <v>0</v>
      </c>
      <c r="C2" s="65" t="s">
        <v>0</v>
      </c>
      <c r="D2" s="65" t="s">
        <v>0</v>
      </c>
      <c r="E2" s="65" t="s">
        <v>0</v>
      </c>
    </row>
    <row r="3" spans="1:5" ht="26.25" x14ac:dyDescent="0.45">
      <c r="A3" s="65" t="s">
        <v>55</v>
      </c>
      <c r="B3" s="65" t="s">
        <v>55</v>
      </c>
      <c r="C3" s="65" t="s">
        <v>55</v>
      </c>
      <c r="D3" s="65" t="s">
        <v>55</v>
      </c>
      <c r="E3" s="65" t="s">
        <v>55</v>
      </c>
    </row>
    <row r="4" spans="1:5" ht="26.25" x14ac:dyDescent="0.45">
      <c r="A4" s="65" t="s">
        <v>2</v>
      </c>
      <c r="B4" s="65" t="s">
        <v>2</v>
      </c>
      <c r="C4" s="65" t="s">
        <v>2</v>
      </c>
      <c r="D4" s="65" t="s">
        <v>2</v>
      </c>
      <c r="E4" s="65" t="s">
        <v>2</v>
      </c>
    </row>
    <row r="6" spans="1:5" ht="27" thickBot="1" x14ac:dyDescent="0.5">
      <c r="A6" s="66" t="s">
        <v>137</v>
      </c>
      <c r="C6" s="15" t="s">
        <v>57</v>
      </c>
      <c r="D6" s="47"/>
      <c r="E6" s="15" t="s">
        <v>6</v>
      </c>
    </row>
    <row r="7" spans="1:5" ht="27" thickBot="1" x14ac:dyDescent="0.5">
      <c r="A7" s="66" t="s">
        <v>137</v>
      </c>
      <c r="C7" s="15" t="s">
        <v>49</v>
      </c>
      <c r="D7" s="47"/>
      <c r="E7" s="15" t="s">
        <v>49</v>
      </c>
    </row>
    <row r="8" spans="1:5" ht="21.75" thickBot="1" x14ac:dyDescent="0.6">
      <c r="A8" s="42" t="s">
        <v>137</v>
      </c>
      <c r="C8" s="48">
        <v>490</v>
      </c>
      <c r="D8" s="47"/>
      <c r="E8" s="48">
        <v>1201</v>
      </c>
    </row>
    <row r="9" spans="1:5" ht="19.5" thickBot="1" x14ac:dyDescent="0.5">
      <c r="A9" s="41" t="s">
        <v>44</v>
      </c>
      <c r="C9" s="49">
        <f>SUM(C8:C8)</f>
        <v>490</v>
      </c>
      <c r="D9" s="47"/>
      <c r="E9" s="49">
        <f>SUM(E8:E8)</f>
        <v>1201</v>
      </c>
    </row>
    <row r="10" spans="1:5" ht="19.5" thickTop="1" x14ac:dyDescent="0.45"/>
  </sheetData>
  <mergeCells count="4">
    <mergeCell ref="A2:E2"/>
    <mergeCell ref="A3:E3"/>
    <mergeCell ref="A4:E4"/>
    <mergeCell ref="A6:A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1A0042-E2B3-4562-9600-B63A93B87A34}">
  <dimension ref="A2:V37"/>
  <sheetViews>
    <sheetView rightToLeft="1" topLeftCell="A7" zoomScale="85" zoomScaleNormal="85" workbookViewId="0">
      <selection activeCell="Q34" sqref="Q34"/>
    </sheetView>
  </sheetViews>
  <sheetFormatPr defaultRowHeight="18.75" x14ac:dyDescent="0.2"/>
  <cols>
    <col min="1" max="1" width="24" style="17" bestFit="1" customWidth="1"/>
    <col min="2" max="2" width="0.875" style="17" customWidth="1"/>
    <col min="3" max="3" width="17.5" style="17" customWidth="1"/>
    <col min="4" max="4" width="0.875" style="17" customWidth="1"/>
    <col min="5" max="5" width="30.625" style="17" customWidth="1"/>
    <col min="6" max="6" width="0.875" style="17" customWidth="1"/>
    <col min="7" max="7" width="21" style="17" customWidth="1"/>
    <col min="8" max="8" width="0.875" style="17" customWidth="1"/>
    <col min="9" max="9" width="20.125" style="17" customWidth="1"/>
    <col min="10" max="10" width="0.875" style="17" customWidth="1"/>
    <col min="11" max="11" width="17.5" style="17" customWidth="1"/>
    <col min="12" max="12" width="0.875" style="17" customWidth="1"/>
    <col min="13" max="13" width="21" style="17" customWidth="1"/>
    <col min="14" max="14" width="0.875" style="17" customWidth="1"/>
    <col min="15" max="15" width="20.125" style="17" customWidth="1"/>
    <col min="16" max="16" width="0.875" style="17" customWidth="1"/>
    <col min="17" max="17" width="17.5" style="17" customWidth="1"/>
    <col min="18" max="18" width="0.875" style="17" customWidth="1"/>
    <col min="19" max="19" width="21" style="17" customWidth="1"/>
    <col min="20" max="20" width="0.875" style="17" customWidth="1"/>
    <col min="21" max="21" width="8" style="17" customWidth="1"/>
    <col min="22" max="16384" width="9" style="17"/>
  </cols>
  <sheetData>
    <row r="2" spans="1:22" ht="26.25" x14ac:dyDescent="0.2">
      <c r="A2" s="65" t="s">
        <v>0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  <c r="N2" s="65" t="s">
        <v>0</v>
      </c>
      <c r="O2" s="65" t="s">
        <v>0</v>
      </c>
      <c r="P2" s="65" t="s">
        <v>0</v>
      </c>
      <c r="Q2" s="65" t="s">
        <v>0</v>
      </c>
      <c r="R2" s="65" t="s">
        <v>0</v>
      </c>
      <c r="S2" s="65" t="s">
        <v>0</v>
      </c>
    </row>
    <row r="3" spans="1:22" ht="26.25" x14ac:dyDescent="0.2">
      <c r="A3" s="65" t="s">
        <v>55</v>
      </c>
      <c r="B3" s="65" t="s">
        <v>55</v>
      </c>
      <c r="C3" s="65" t="s">
        <v>55</v>
      </c>
      <c r="D3" s="65" t="s">
        <v>55</v>
      </c>
      <c r="E3" s="65" t="s">
        <v>55</v>
      </c>
      <c r="F3" s="65" t="s">
        <v>55</v>
      </c>
      <c r="G3" s="65" t="s">
        <v>55</v>
      </c>
      <c r="H3" s="65" t="s">
        <v>55</v>
      </c>
      <c r="I3" s="65" t="s">
        <v>55</v>
      </c>
      <c r="J3" s="65" t="s">
        <v>55</v>
      </c>
      <c r="K3" s="65" t="s">
        <v>55</v>
      </c>
      <c r="L3" s="65" t="s">
        <v>55</v>
      </c>
      <c r="M3" s="65" t="s">
        <v>55</v>
      </c>
      <c r="N3" s="65" t="s">
        <v>55</v>
      </c>
      <c r="O3" s="65" t="s">
        <v>55</v>
      </c>
      <c r="P3" s="65" t="s">
        <v>55</v>
      </c>
      <c r="Q3" s="65" t="s">
        <v>55</v>
      </c>
      <c r="R3" s="65" t="s">
        <v>55</v>
      </c>
      <c r="S3" s="65" t="s">
        <v>55</v>
      </c>
    </row>
    <row r="4" spans="1:22" ht="26.25" x14ac:dyDescent="0.2">
      <c r="A4" s="65" t="s">
        <v>2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  <c r="N4" s="65" t="s">
        <v>2</v>
      </c>
      <c r="O4" s="65" t="s">
        <v>2</v>
      </c>
      <c r="P4" s="65" t="s">
        <v>2</v>
      </c>
      <c r="Q4" s="65" t="s">
        <v>2</v>
      </c>
      <c r="R4" s="65" t="s">
        <v>2</v>
      </c>
      <c r="S4" s="65" t="s">
        <v>2</v>
      </c>
    </row>
    <row r="6" spans="1:22" ht="27" thickBot="1" x14ac:dyDescent="0.25">
      <c r="A6" s="66" t="s">
        <v>3</v>
      </c>
      <c r="C6" s="66" t="s">
        <v>63</v>
      </c>
      <c r="D6" s="66" t="s">
        <v>63</v>
      </c>
      <c r="E6" s="66" t="s">
        <v>63</v>
      </c>
      <c r="F6" s="66" t="s">
        <v>63</v>
      </c>
      <c r="G6" s="66" t="s">
        <v>63</v>
      </c>
      <c r="I6" s="66" t="s">
        <v>57</v>
      </c>
      <c r="J6" s="66" t="s">
        <v>57</v>
      </c>
      <c r="K6" s="66" t="s">
        <v>57</v>
      </c>
      <c r="L6" s="66" t="s">
        <v>57</v>
      </c>
      <c r="M6" s="66" t="s">
        <v>57</v>
      </c>
      <c r="O6" s="66" t="s">
        <v>58</v>
      </c>
      <c r="P6" s="66" t="s">
        <v>58</v>
      </c>
      <c r="Q6" s="66" t="s">
        <v>58</v>
      </c>
      <c r="R6" s="66" t="s">
        <v>58</v>
      </c>
      <c r="S6" s="66" t="s">
        <v>58</v>
      </c>
    </row>
    <row r="7" spans="1:22" ht="27" thickBot="1" x14ac:dyDescent="0.25">
      <c r="A7" s="66" t="s">
        <v>3</v>
      </c>
      <c r="C7" s="15" t="s">
        <v>64</v>
      </c>
      <c r="E7" s="15" t="s">
        <v>65</v>
      </c>
      <c r="G7" s="15" t="s">
        <v>66</v>
      </c>
      <c r="I7" s="15" t="s">
        <v>67</v>
      </c>
      <c r="K7" s="15" t="s">
        <v>61</v>
      </c>
      <c r="M7" s="15" t="s">
        <v>68</v>
      </c>
      <c r="O7" s="15" t="s">
        <v>67</v>
      </c>
      <c r="Q7" s="15" t="s">
        <v>61</v>
      </c>
      <c r="S7" s="15" t="s">
        <v>68</v>
      </c>
    </row>
    <row r="8" spans="1:22" s="21" customFormat="1" ht="21" x14ac:dyDescent="0.2">
      <c r="A8" s="20" t="s">
        <v>15</v>
      </c>
      <c r="C8" s="21" t="s">
        <v>94</v>
      </c>
      <c r="E8" s="22">
        <v>33226638</v>
      </c>
      <c r="G8" s="22">
        <v>1060</v>
      </c>
      <c r="I8" s="22">
        <v>0</v>
      </c>
      <c r="K8" s="22">
        <v>0</v>
      </c>
      <c r="M8" s="22">
        <v>0</v>
      </c>
      <c r="O8" s="22">
        <v>35220236280</v>
      </c>
      <c r="Q8" s="22">
        <v>0</v>
      </c>
      <c r="S8" s="22">
        <v>35220236280</v>
      </c>
    </row>
    <row r="9" spans="1:22" s="21" customFormat="1" ht="21" x14ac:dyDescent="0.2">
      <c r="A9" s="20" t="s">
        <v>16</v>
      </c>
      <c r="C9" s="21" t="s">
        <v>72</v>
      </c>
      <c r="E9" s="22">
        <v>780000</v>
      </c>
      <c r="G9" s="22">
        <v>320</v>
      </c>
      <c r="I9" s="22">
        <v>0</v>
      </c>
      <c r="K9" s="22">
        <v>0</v>
      </c>
      <c r="M9" s="22">
        <v>0</v>
      </c>
      <c r="O9" s="22">
        <v>500000000</v>
      </c>
      <c r="Q9" s="22">
        <v>0</v>
      </c>
      <c r="S9" s="22">
        <v>500000000</v>
      </c>
      <c r="V9" s="5"/>
    </row>
    <row r="10" spans="1:22" s="21" customFormat="1" ht="21" x14ac:dyDescent="0.2">
      <c r="A10" s="5" t="s">
        <v>19</v>
      </c>
      <c r="C10" s="21" t="s">
        <v>89</v>
      </c>
      <c r="E10" s="22">
        <v>12600000</v>
      </c>
      <c r="G10" s="22">
        <v>120</v>
      </c>
      <c r="I10" s="22">
        <v>0</v>
      </c>
      <c r="K10" s="22">
        <v>0</v>
      </c>
      <c r="M10" s="22">
        <v>0</v>
      </c>
      <c r="O10" s="22">
        <v>1512000000</v>
      </c>
      <c r="Q10" s="22">
        <v>0</v>
      </c>
      <c r="S10" s="22">
        <v>1512000000</v>
      </c>
      <c r="V10" s="5"/>
    </row>
    <row r="11" spans="1:22" s="21" customFormat="1" ht="21" x14ac:dyDescent="0.2">
      <c r="A11" s="20" t="s">
        <v>18</v>
      </c>
      <c r="C11" s="21" t="s">
        <v>87</v>
      </c>
      <c r="E11" s="22">
        <v>22788507</v>
      </c>
      <c r="G11" s="22">
        <v>2160</v>
      </c>
      <c r="I11" s="22">
        <v>0</v>
      </c>
      <c r="K11" s="22">
        <v>0</v>
      </c>
      <c r="M11" s="22">
        <v>0</v>
      </c>
      <c r="O11" s="22">
        <v>49223177280</v>
      </c>
      <c r="Q11" s="22">
        <v>0</v>
      </c>
      <c r="S11" s="22">
        <v>49223177280</v>
      </c>
      <c r="V11" s="5"/>
    </row>
    <row r="12" spans="1:22" s="21" customFormat="1" ht="21" x14ac:dyDescent="0.2">
      <c r="A12" s="5" t="s">
        <v>20</v>
      </c>
      <c r="C12" s="21" t="s">
        <v>89</v>
      </c>
      <c r="E12" s="22">
        <v>10335652</v>
      </c>
      <c r="G12" s="22">
        <v>26</v>
      </c>
      <c r="I12" s="22">
        <v>0</v>
      </c>
      <c r="K12" s="22">
        <v>0</v>
      </c>
      <c r="M12" s="22">
        <v>0</v>
      </c>
      <c r="O12" s="22">
        <v>268726952</v>
      </c>
      <c r="Q12" s="22">
        <v>0</v>
      </c>
      <c r="S12" s="22">
        <v>268726952</v>
      </c>
      <c r="V12" s="5"/>
    </row>
    <row r="13" spans="1:22" s="21" customFormat="1" ht="21" x14ac:dyDescent="0.2">
      <c r="A13" s="5" t="s">
        <v>92</v>
      </c>
      <c r="C13" s="21" t="s">
        <v>93</v>
      </c>
      <c r="E13" s="22">
        <v>625000</v>
      </c>
      <c r="G13" s="22">
        <v>9000</v>
      </c>
      <c r="I13" s="22">
        <v>0</v>
      </c>
      <c r="K13" s="22">
        <v>0</v>
      </c>
      <c r="M13" s="22">
        <v>0</v>
      </c>
      <c r="O13" s="22">
        <v>5625000000</v>
      </c>
      <c r="Q13" s="22">
        <v>0</v>
      </c>
      <c r="S13" s="22">
        <v>5625000000</v>
      </c>
      <c r="V13" s="5"/>
    </row>
    <row r="14" spans="1:22" s="21" customFormat="1" ht="21" x14ac:dyDescent="0.2">
      <c r="A14" s="5" t="s">
        <v>95</v>
      </c>
      <c r="C14" s="21" t="s">
        <v>85</v>
      </c>
      <c r="E14" s="22">
        <v>5144104</v>
      </c>
      <c r="G14" s="22">
        <v>3750</v>
      </c>
      <c r="I14" s="22">
        <v>0</v>
      </c>
      <c r="K14" s="22">
        <v>0</v>
      </c>
      <c r="M14" s="22">
        <v>0</v>
      </c>
      <c r="O14" s="22">
        <v>19290390000</v>
      </c>
      <c r="Q14" s="22">
        <v>0</v>
      </c>
      <c r="S14" s="22">
        <v>19290390000</v>
      </c>
      <c r="V14" s="5"/>
    </row>
    <row r="15" spans="1:22" s="21" customFormat="1" ht="21" x14ac:dyDescent="0.2">
      <c r="A15" s="20" t="s">
        <v>23</v>
      </c>
      <c r="C15" s="21" t="s">
        <v>91</v>
      </c>
      <c r="E15" s="22">
        <v>5640843</v>
      </c>
      <c r="G15" s="22">
        <v>950</v>
      </c>
      <c r="I15" s="22">
        <v>0</v>
      </c>
      <c r="K15" s="22">
        <v>0</v>
      </c>
      <c r="M15" s="22">
        <v>0</v>
      </c>
      <c r="O15" s="22">
        <v>5358800850</v>
      </c>
      <c r="Q15" s="22">
        <v>0</v>
      </c>
      <c r="S15" s="22">
        <v>5358800850</v>
      </c>
      <c r="V15" s="5"/>
    </row>
    <row r="16" spans="1:22" s="21" customFormat="1" ht="21" x14ac:dyDescent="0.2">
      <c r="A16" s="5" t="s">
        <v>96</v>
      </c>
      <c r="C16" s="21" t="s">
        <v>97</v>
      </c>
      <c r="E16" s="22">
        <v>250000</v>
      </c>
      <c r="G16" s="22">
        <v>1000</v>
      </c>
      <c r="I16" s="22">
        <v>0</v>
      </c>
      <c r="K16" s="22">
        <v>0</v>
      </c>
      <c r="M16" s="22">
        <v>0</v>
      </c>
      <c r="O16" s="22">
        <v>250000000</v>
      </c>
      <c r="Q16" s="22">
        <v>0</v>
      </c>
      <c r="S16" s="22">
        <v>250000000</v>
      </c>
      <c r="V16" s="5"/>
    </row>
    <row r="17" spans="1:22" s="21" customFormat="1" ht="21" x14ac:dyDescent="0.2">
      <c r="A17" s="20" t="s">
        <v>24</v>
      </c>
      <c r="C17" s="21" t="s">
        <v>84</v>
      </c>
      <c r="E17" s="22">
        <v>1441252</v>
      </c>
      <c r="G17" s="22">
        <v>1400</v>
      </c>
      <c r="I17" s="22">
        <v>0</v>
      </c>
      <c r="K17" s="22">
        <v>0</v>
      </c>
      <c r="M17" s="22">
        <v>0</v>
      </c>
      <c r="O17" s="22">
        <v>2017752800</v>
      </c>
      <c r="Q17" s="22">
        <v>0</v>
      </c>
      <c r="S17" s="22">
        <v>2017752800</v>
      </c>
      <c r="V17" s="5"/>
    </row>
    <row r="18" spans="1:22" s="21" customFormat="1" ht="21" x14ac:dyDescent="0.2">
      <c r="A18" s="20" t="s">
        <v>25</v>
      </c>
      <c r="C18" s="21" t="s">
        <v>79</v>
      </c>
      <c r="E18" s="22">
        <v>8883037</v>
      </c>
      <c r="G18" s="22">
        <v>3920</v>
      </c>
      <c r="I18" s="22">
        <v>0</v>
      </c>
      <c r="K18" s="22">
        <v>0</v>
      </c>
      <c r="M18" s="22">
        <v>0</v>
      </c>
      <c r="O18" s="22">
        <v>34821505040</v>
      </c>
      <c r="Q18" s="22">
        <v>0</v>
      </c>
      <c r="S18" s="22">
        <v>34821505040</v>
      </c>
      <c r="V18" s="5"/>
    </row>
    <row r="19" spans="1:22" s="21" customFormat="1" ht="21" x14ac:dyDescent="0.2">
      <c r="A19" s="5" t="s">
        <v>98</v>
      </c>
      <c r="C19" s="21" t="s">
        <v>81</v>
      </c>
      <c r="E19" s="22">
        <v>625000</v>
      </c>
      <c r="G19" s="22">
        <v>3000</v>
      </c>
      <c r="I19" s="22">
        <v>0</v>
      </c>
      <c r="K19" s="22">
        <v>0</v>
      </c>
      <c r="M19" s="22">
        <v>0</v>
      </c>
      <c r="O19" s="22">
        <v>1875000000</v>
      </c>
      <c r="Q19" s="22">
        <v>0</v>
      </c>
      <c r="S19" s="22">
        <v>1875000000</v>
      </c>
      <c r="V19" s="5"/>
    </row>
    <row r="20" spans="1:22" s="21" customFormat="1" ht="21" x14ac:dyDescent="0.2">
      <c r="A20" s="5" t="s">
        <v>69</v>
      </c>
      <c r="C20" s="21" t="s">
        <v>70</v>
      </c>
      <c r="E20" s="22">
        <v>100033467</v>
      </c>
      <c r="G20" s="22">
        <v>575</v>
      </c>
      <c r="I20" s="22">
        <v>0</v>
      </c>
      <c r="K20" s="22">
        <v>0</v>
      </c>
      <c r="M20" s="22">
        <v>0</v>
      </c>
      <c r="O20" s="22">
        <v>57519243525</v>
      </c>
      <c r="Q20" s="22">
        <v>0</v>
      </c>
      <c r="S20" s="22">
        <v>57519243525</v>
      </c>
    </row>
    <row r="21" spans="1:22" s="21" customFormat="1" ht="21" x14ac:dyDescent="0.2">
      <c r="A21" s="5" t="s">
        <v>40</v>
      </c>
      <c r="C21" s="21" t="s">
        <v>73</v>
      </c>
      <c r="E21" s="22">
        <v>5400000</v>
      </c>
      <c r="G21" s="22">
        <v>2920</v>
      </c>
      <c r="I21" s="22">
        <v>0</v>
      </c>
      <c r="K21" s="22">
        <v>0</v>
      </c>
      <c r="M21" s="22">
        <v>0</v>
      </c>
      <c r="O21" s="22">
        <v>15768000000</v>
      </c>
      <c r="Q21" s="22">
        <v>0</v>
      </c>
      <c r="S21" s="22">
        <v>15768000000</v>
      </c>
    </row>
    <row r="22" spans="1:22" s="21" customFormat="1" ht="21" x14ac:dyDescent="0.2">
      <c r="A22" s="20" t="s">
        <v>29</v>
      </c>
      <c r="C22" s="21" t="s">
        <v>90</v>
      </c>
      <c r="E22" s="22">
        <v>19732067</v>
      </c>
      <c r="G22" s="22">
        <v>300</v>
      </c>
      <c r="I22" s="22">
        <v>0</v>
      </c>
      <c r="K22" s="22">
        <v>0</v>
      </c>
      <c r="M22" s="22">
        <v>0</v>
      </c>
      <c r="O22" s="22">
        <v>5919620100</v>
      </c>
      <c r="Q22" s="22">
        <v>0</v>
      </c>
      <c r="S22" s="22">
        <v>5919620100</v>
      </c>
    </row>
    <row r="23" spans="1:22" s="21" customFormat="1" ht="21" x14ac:dyDescent="0.2">
      <c r="A23" s="20" t="s">
        <v>126</v>
      </c>
      <c r="C23" s="21" t="s">
        <v>74</v>
      </c>
      <c r="E23" s="22">
        <v>75224104</v>
      </c>
      <c r="G23" s="22">
        <v>255</v>
      </c>
      <c r="I23" s="22">
        <v>0</v>
      </c>
      <c r="K23" s="22">
        <v>0</v>
      </c>
      <c r="M23" s="22">
        <v>0</v>
      </c>
      <c r="O23" s="22">
        <v>19182146520</v>
      </c>
      <c r="Q23" s="22">
        <v>0</v>
      </c>
      <c r="S23" s="22">
        <v>19182146520</v>
      </c>
    </row>
    <row r="24" spans="1:22" s="21" customFormat="1" ht="21" x14ac:dyDescent="0.2">
      <c r="A24" s="5" t="s">
        <v>77</v>
      </c>
      <c r="C24" s="21" t="s">
        <v>78</v>
      </c>
      <c r="E24" s="22">
        <v>15600000</v>
      </c>
      <c r="G24" s="22">
        <v>1100</v>
      </c>
      <c r="I24" s="22">
        <v>0</v>
      </c>
      <c r="K24" s="22">
        <v>0</v>
      </c>
      <c r="M24" s="22">
        <v>0</v>
      </c>
      <c r="O24" s="22">
        <v>17160000000</v>
      </c>
      <c r="Q24" s="22">
        <v>0</v>
      </c>
      <c r="S24" s="22">
        <v>17160000000</v>
      </c>
    </row>
    <row r="25" spans="1:22" s="21" customFormat="1" ht="21" x14ac:dyDescent="0.2">
      <c r="A25" s="20" t="s">
        <v>31</v>
      </c>
      <c r="C25" s="21" t="s">
        <v>73</v>
      </c>
      <c r="E25" s="22">
        <v>3087419</v>
      </c>
      <c r="G25" s="22">
        <v>1780</v>
      </c>
      <c r="I25" s="22">
        <v>0</v>
      </c>
      <c r="K25" s="22">
        <v>0</v>
      </c>
      <c r="M25" s="22">
        <v>0</v>
      </c>
      <c r="O25" s="22">
        <v>5495607600</v>
      </c>
      <c r="Q25" s="22">
        <v>0</v>
      </c>
      <c r="S25" s="22">
        <v>5495607600</v>
      </c>
    </row>
    <row r="26" spans="1:22" s="21" customFormat="1" ht="21" x14ac:dyDescent="0.2">
      <c r="A26" s="5" t="s">
        <v>80</v>
      </c>
      <c r="C26" s="21" t="s">
        <v>71</v>
      </c>
      <c r="E26" s="22">
        <v>1013777</v>
      </c>
      <c r="G26" s="22">
        <v>2235</v>
      </c>
      <c r="I26" s="22">
        <v>0</v>
      </c>
      <c r="K26" s="22">
        <v>0</v>
      </c>
      <c r="M26" s="22">
        <v>0</v>
      </c>
      <c r="O26" s="22">
        <v>2265791595</v>
      </c>
      <c r="Q26" s="22">
        <v>0</v>
      </c>
      <c r="S26" s="22">
        <v>2265791595</v>
      </c>
    </row>
    <row r="27" spans="1:22" s="21" customFormat="1" ht="21" x14ac:dyDescent="0.2">
      <c r="A27" s="20" t="s">
        <v>36</v>
      </c>
      <c r="C27" s="21" t="s">
        <v>88</v>
      </c>
      <c r="E27" s="22">
        <v>13989920</v>
      </c>
      <c r="G27" s="22">
        <v>1630</v>
      </c>
      <c r="I27" s="22">
        <v>0</v>
      </c>
      <c r="K27" s="22">
        <v>0</v>
      </c>
      <c r="M27" s="22">
        <v>0</v>
      </c>
      <c r="O27" s="22">
        <v>22803569600</v>
      </c>
      <c r="Q27" s="22">
        <v>0</v>
      </c>
      <c r="S27" s="22">
        <v>22803569600</v>
      </c>
    </row>
    <row r="28" spans="1:22" s="21" customFormat="1" ht="21" x14ac:dyDescent="0.2">
      <c r="A28" s="20" t="s">
        <v>34</v>
      </c>
      <c r="C28" s="21" t="s">
        <v>74</v>
      </c>
      <c r="E28" s="22">
        <v>435234108</v>
      </c>
      <c r="G28" s="22">
        <v>400</v>
      </c>
      <c r="I28" s="22">
        <v>0</v>
      </c>
      <c r="K28" s="22">
        <v>0</v>
      </c>
      <c r="M28" s="22">
        <v>0</v>
      </c>
      <c r="O28" s="22">
        <v>174093643200</v>
      </c>
      <c r="Q28" s="22">
        <v>0</v>
      </c>
      <c r="S28" s="22">
        <v>174093643200</v>
      </c>
    </row>
    <row r="29" spans="1:22" s="21" customFormat="1" ht="21" x14ac:dyDescent="0.2">
      <c r="A29" s="20" t="s">
        <v>35</v>
      </c>
      <c r="C29" s="21" t="s">
        <v>86</v>
      </c>
      <c r="E29" s="22">
        <v>13097756</v>
      </c>
      <c r="G29" s="22">
        <v>250</v>
      </c>
      <c r="I29" s="22">
        <v>0</v>
      </c>
      <c r="K29" s="22">
        <v>0</v>
      </c>
      <c r="M29" s="22">
        <v>0</v>
      </c>
      <c r="O29" s="22">
        <v>3274439000</v>
      </c>
      <c r="Q29" s="22">
        <v>0</v>
      </c>
      <c r="S29" s="22">
        <v>3274439000</v>
      </c>
    </row>
    <row r="30" spans="1:22" s="21" customFormat="1" ht="21" x14ac:dyDescent="0.2">
      <c r="A30" s="5" t="s">
        <v>82</v>
      </c>
      <c r="C30" s="21" t="s">
        <v>83</v>
      </c>
      <c r="E30" s="22">
        <v>70410790</v>
      </c>
      <c r="G30" s="22">
        <v>270</v>
      </c>
      <c r="I30" s="22">
        <v>0</v>
      </c>
      <c r="K30" s="22">
        <v>0</v>
      </c>
      <c r="M30" s="22">
        <v>0</v>
      </c>
      <c r="O30" s="22">
        <v>19010913300</v>
      </c>
      <c r="Q30" s="22">
        <v>0</v>
      </c>
      <c r="S30" s="22">
        <v>19010913300</v>
      </c>
    </row>
    <row r="31" spans="1:22" s="21" customFormat="1" ht="21" x14ac:dyDescent="0.2">
      <c r="A31" s="20" t="s">
        <v>37</v>
      </c>
      <c r="C31" s="21" t="s">
        <v>75</v>
      </c>
      <c r="E31" s="22">
        <v>30982920</v>
      </c>
      <c r="G31" s="22">
        <v>1000</v>
      </c>
      <c r="I31" s="22">
        <v>0</v>
      </c>
      <c r="K31" s="22">
        <v>0</v>
      </c>
      <c r="M31" s="22">
        <v>0</v>
      </c>
      <c r="O31" s="22">
        <v>30982920000</v>
      </c>
      <c r="Q31" s="22">
        <v>0</v>
      </c>
      <c r="S31" s="22">
        <v>30982920000</v>
      </c>
    </row>
    <row r="32" spans="1:22" s="21" customFormat="1" ht="21" x14ac:dyDescent="0.2">
      <c r="A32" s="20" t="s">
        <v>38</v>
      </c>
      <c r="C32" s="21" t="s">
        <v>76</v>
      </c>
      <c r="E32" s="22">
        <v>170312312</v>
      </c>
      <c r="G32" s="22">
        <v>370</v>
      </c>
      <c r="I32" s="22">
        <v>0</v>
      </c>
      <c r="K32" s="22">
        <v>0</v>
      </c>
      <c r="M32" s="22">
        <v>0</v>
      </c>
      <c r="O32" s="22">
        <v>63015555440</v>
      </c>
      <c r="Q32" s="22">
        <v>0</v>
      </c>
      <c r="S32" s="22">
        <v>63015555440</v>
      </c>
    </row>
    <row r="33" spans="1:19" s="21" customFormat="1" ht="21.75" thickBot="1" x14ac:dyDescent="0.25">
      <c r="A33" s="20" t="s">
        <v>39</v>
      </c>
      <c r="C33" s="21" t="s">
        <v>71</v>
      </c>
      <c r="E33" s="22">
        <v>19247188</v>
      </c>
      <c r="G33" s="22">
        <v>1700</v>
      </c>
      <c r="I33" s="22">
        <v>0</v>
      </c>
      <c r="K33" s="22">
        <v>0</v>
      </c>
      <c r="M33" s="22">
        <v>0</v>
      </c>
      <c r="O33" s="22">
        <v>32720219600</v>
      </c>
      <c r="Q33" s="22">
        <v>0</v>
      </c>
      <c r="S33" s="22">
        <v>32720219600</v>
      </c>
    </row>
    <row r="34" spans="1:19" s="21" customFormat="1" ht="19.5" thickBot="1" x14ac:dyDescent="0.25">
      <c r="A34" s="21" t="s">
        <v>44</v>
      </c>
      <c r="C34" s="21" t="s">
        <v>44</v>
      </c>
      <c r="E34" s="22"/>
      <c r="G34" s="22"/>
      <c r="I34" s="23">
        <f>SUM(I8:I33)</f>
        <v>0</v>
      </c>
      <c r="K34" s="23">
        <f>SUM(K8:K33)</f>
        <v>0</v>
      </c>
      <c r="M34" s="23">
        <f>SUM(M8:M33)</f>
        <v>0</v>
      </c>
      <c r="O34" s="23">
        <f>SUM(O8:O33)</f>
        <v>625174258682</v>
      </c>
      <c r="Q34" s="23">
        <f>SUM(Q8:Q33)</f>
        <v>0</v>
      </c>
      <c r="S34" s="23">
        <f>SUM(S8:S33)</f>
        <v>625174258682</v>
      </c>
    </row>
    <row r="35" spans="1:19" ht="19.5" thickTop="1" x14ac:dyDescent="0.2">
      <c r="S35" s="18"/>
    </row>
    <row r="36" spans="1:19" x14ac:dyDescent="0.2">
      <c r="S36" s="18"/>
    </row>
    <row r="37" spans="1:19" x14ac:dyDescent="0.2">
      <c r="S37" s="18"/>
    </row>
  </sheetData>
  <mergeCells count="7">
    <mergeCell ref="A2:S2"/>
    <mergeCell ref="A3:S3"/>
    <mergeCell ref="A4:S4"/>
    <mergeCell ref="A6:A7"/>
    <mergeCell ref="C6:G6"/>
    <mergeCell ref="I6:M6"/>
    <mergeCell ref="O6:S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939C12-AED8-44D9-A463-924DF8384FC6}">
  <dimension ref="A2:N9"/>
  <sheetViews>
    <sheetView rightToLeft="1" workbookViewId="0">
      <selection activeCell="J18" sqref="J18"/>
    </sheetView>
  </sheetViews>
  <sheetFormatPr defaultRowHeight="18.75" x14ac:dyDescent="0.2"/>
  <cols>
    <col min="1" max="1" width="16.5" style="17" customWidth="1"/>
    <col min="2" max="3" width="0.875" style="17" customWidth="1"/>
    <col min="4" max="4" width="18.375" style="17" customWidth="1"/>
    <col min="5" max="5" width="0.875" style="17" customWidth="1"/>
    <col min="6" max="6" width="15.75" style="17" customWidth="1"/>
    <col min="7" max="7" width="0.875" style="17" customWidth="1"/>
    <col min="8" max="8" width="18.375" style="17" customWidth="1"/>
    <col min="9" max="9" width="0.875" style="17" customWidth="1"/>
    <col min="10" max="10" width="19.25" style="17" customWidth="1"/>
    <col min="11" max="11" width="0.875" style="17" customWidth="1"/>
    <col min="12" max="12" width="14" style="17" customWidth="1"/>
    <col min="13" max="13" width="0.875" style="17" customWidth="1"/>
    <col min="14" max="14" width="19.25" style="17" customWidth="1"/>
    <col min="15" max="15" width="0.875" style="17" customWidth="1"/>
    <col min="16" max="16" width="8" style="17" customWidth="1"/>
    <col min="17" max="16384" width="9" style="17"/>
  </cols>
  <sheetData>
    <row r="2" spans="1:14" ht="26.25" x14ac:dyDescent="0.2">
      <c r="A2" s="65" t="s">
        <v>0</v>
      </c>
      <c r="B2" s="65" t="s">
        <v>0</v>
      </c>
      <c r="C2" s="65" t="s">
        <v>0</v>
      </c>
      <c r="D2" s="65" t="s">
        <v>0</v>
      </c>
      <c r="E2" s="65" t="s">
        <v>0</v>
      </c>
      <c r="F2" s="65" t="s">
        <v>0</v>
      </c>
      <c r="G2" s="65" t="s">
        <v>0</v>
      </c>
      <c r="H2" s="65" t="s">
        <v>0</v>
      </c>
      <c r="I2" s="65" t="s">
        <v>0</v>
      </c>
      <c r="J2" s="65" t="s">
        <v>0</v>
      </c>
      <c r="K2" s="65" t="s">
        <v>0</v>
      </c>
      <c r="L2" s="65" t="s">
        <v>0</v>
      </c>
      <c r="M2" s="65" t="s">
        <v>0</v>
      </c>
      <c r="N2" s="65" t="s">
        <v>0</v>
      </c>
    </row>
    <row r="3" spans="1:14" ht="26.25" x14ac:dyDescent="0.2">
      <c r="A3" s="65" t="s">
        <v>55</v>
      </c>
      <c r="B3" s="65" t="s">
        <v>55</v>
      </c>
      <c r="C3" s="65" t="s">
        <v>55</v>
      </c>
      <c r="D3" s="65" t="s">
        <v>55</v>
      </c>
      <c r="E3" s="65" t="s">
        <v>55</v>
      </c>
      <c r="F3" s="65" t="s">
        <v>55</v>
      </c>
      <c r="G3" s="65" t="s">
        <v>55</v>
      </c>
      <c r="H3" s="65" t="s">
        <v>55</v>
      </c>
      <c r="I3" s="65" t="s">
        <v>55</v>
      </c>
      <c r="J3" s="65" t="s">
        <v>55</v>
      </c>
      <c r="K3" s="65" t="s">
        <v>55</v>
      </c>
      <c r="L3" s="65" t="s">
        <v>55</v>
      </c>
      <c r="M3" s="65" t="s">
        <v>55</v>
      </c>
      <c r="N3" s="65" t="s">
        <v>55</v>
      </c>
    </row>
    <row r="4" spans="1:14" ht="26.25" x14ac:dyDescent="0.2">
      <c r="A4" s="65" t="s">
        <v>2</v>
      </c>
      <c r="B4" s="65" t="s">
        <v>2</v>
      </c>
      <c r="C4" s="65" t="s">
        <v>2</v>
      </c>
      <c r="D4" s="65" t="s">
        <v>2</v>
      </c>
      <c r="E4" s="65" t="s">
        <v>2</v>
      </c>
      <c r="F4" s="65" t="s">
        <v>2</v>
      </c>
      <c r="G4" s="65" t="s">
        <v>2</v>
      </c>
      <c r="H4" s="65" t="s">
        <v>2</v>
      </c>
      <c r="I4" s="65" t="s">
        <v>2</v>
      </c>
      <c r="J4" s="65" t="s">
        <v>2</v>
      </c>
      <c r="K4" s="65" t="s">
        <v>2</v>
      </c>
      <c r="L4" s="65" t="s">
        <v>2</v>
      </c>
      <c r="M4" s="65" t="s">
        <v>2</v>
      </c>
      <c r="N4" s="65" t="s">
        <v>2</v>
      </c>
    </row>
    <row r="6" spans="1:14" ht="27" thickBot="1" x14ac:dyDescent="0.25">
      <c r="A6" s="66" t="s">
        <v>56</v>
      </c>
      <c r="B6" s="66" t="s">
        <v>56</v>
      </c>
      <c r="D6" s="66" t="s">
        <v>57</v>
      </c>
      <c r="E6" s="66" t="s">
        <v>57</v>
      </c>
      <c r="F6" s="66" t="s">
        <v>57</v>
      </c>
      <c r="G6" s="66" t="s">
        <v>57</v>
      </c>
      <c r="H6" s="66" t="s">
        <v>57</v>
      </c>
      <c r="J6" s="66" t="s">
        <v>58</v>
      </c>
      <c r="K6" s="66" t="s">
        <v>58</v>
      </c>
      <c r="L6" s="66" t="s">
        <v>58</v>
      </c>
      <c r="M6" s="66" t="s">
        <v>58</v>
      </c>
      <c r="N6" s="66" t="s">
        <v>58</v>
      </c>
    </row>
    <row r="7" spans="1:14" ht="27" thickBot="1" x14ac:dyDescent="0.25">
      <c r="A7" s="15" t="s">
        <v>59</v>
      </c>
      <c r="D7" s="15" t="s">
        <v>60</v>
      </c>
      <c r="F7" s="15" t="s">
        <v>61</v>
      </c>
      <c r="H7" s="15" t="s">
        <v>62</v>
      </c>
      <c r="J7" s="15" t="s">
        <v>60</v>
      </c>
      <c r="L7" s="15" t="s">
        <v>61</v>
      </c>
      <c r="N7" s="15" t="s">
        <v>62</v>
      </c>
    </row>
    <row r="8" spans="1:14" ht="21.75" thickBot="1" x14ac:dyDescent="0.25">
      <c r="A8" s="16" t="s">
        <v>53</v>
      </c>
      <c r="D8" s="18">
        <v>5095021351</v>
      </c>
      <c r="F8" s="18">
        <v>0</v>
      </c>
      <c r="H8" s="18">
        <v>5095021351</v>
      </c>
      <c r="J8" s="18">
        <v>34592481820</v>
      </c>
      <c r="L8" s="18">
        <v>0</v>
      </c>
      <c r="N8" s="18">
        <v>34592481820</v>
      </c>
    </row>
    <row r="9" spans="1:14" ht="19.5" thickBot="1" x14ac:dyDescent="0.25">
      <c r="A9" s="17" t="s">
        <v>44</v>
      </c>
      <c r="D9" s="19">
        <f>SUM(D8:D8)</f>
        <v>5095021351</v>
      </c>
      <c r="F9" s="19">
        <f>SUM(F8:F8)</f>
        <v>0</v>
      </c>
      <c r="H9" s="19">
        <f>SUM(H8:H8)</f>
        <v>5095021351</v>
      </c>
      <c r="J9" s="19">
        <f>SUM(J8:J8)</f>
        <v>34592481820</v>
      </c>
      <c r="L9" s="19">
        <f>SUM(L8:L8)</f>
        <v>0</v>
      </c>
      <c r="N9" s="19">
        <f>SUM(N8:N8)</f>
        <v>34592481820</v>
      </c>
    </row>
  </sheetData>
  <mergeCells count="6">
    <mergeCell ref="A2:N2"/>
    <mergeCell ref="A3:N3"/>
    <mergeCell ref="A4:N4"/>
    <mergeCell ref="A6:B6"/>
    <mergeCell ref="D6:H6"/>
    <mergeCell ref="J6:N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1B3F23-56EA-40FB-8399-FEECFC0A16B2}">
  <dimension ref="A2:V69"/>
  <sheetViews>
    <sheetView rightToLeft="1" topLeftCell="A46" zoomScale="85" zoomScaleNormal="85" workbookViewId="0">
      <selection activeCell="K12" sqref="K12"/>
    </sheetView>
  </sheetViews>
  <sheetFormatPr defaultRowHeight="22.5" x14ac:dyDescent="0.2"/>
  <cols>
    <col min="1" max="1" width="41.625" style="28" bestFit="1" customWidth="1"/>
    <col min="2" max="2" width="0.875" style="28" customWidth="1"/>
    <col min="3" max="3" width="15.75" style="28" customWidth="1"/>
    <col min="4" max="4" width="0.875" style="28" customWidth="1"/>
    <col min="5" max="5" width="19.25" style="28" customWidth="1"/>
    <col min="6" max="6" width="0.875" style="28" customWidth="1"/>
    <col min="7" max="7" width="19.25" style="28" customWidth="1"/>
    <col min="8" max="8" width="0.875" style="28" customWidth="1"/>
    <col min="9" max="9" width="24.5" style="28" customWidth="1"/>
    <col min="10" max="10" width="0.875" style="28" customWidth="1"/>
    <col min="11" max="11" width="16.625" style="28" customWidth="1"/>
    <col min="12" max="12" width="0.875" style="28" customWidth="1"/>
    <col min="13" max="13" width="20.125" style="28" customWidth="1"/>
    <col min="14" max="14" width="0.875" style="28" customWidth="1"/>
    <col min="15" max="15" width="20.125" style="28" customWidth="1"/>
    <col min="16" max="16" width="0.875" style="28" customWidth="1"/>
    <col min="17" max="17" width="24.5" style="28" customWidth="1"/>
    <col min="18" max="18" width="0.875" style="28" customWidth="1"/>
    <col min="19" max="19" width="16.125" style="28" bestFit="1" customWidth="1"/>
    <col min="20" max="20" width="15.875" style="28" bestFit="1" customWidth="1"/>
    <col min="21" max="21" width="17" style="28" bestFit="1" customWidth="1"/>
    <col min="22" max="16384" width="9" style="28"/>
  </cols>
  <sheetData>
    <row r="2" spans="1:22" ht="24" x14ac:dyDescent="0.2">
      <c r="A2" s="67" t="s">
        <v>0</v>
      </c>
      <c r="B2" s="67" t="s">
        <v>0</v>
      </c>
      <c r="C2" s="67" t="s">
        <v>0</v>
      </c>
      <c r="D2" s="67" t="s">
        <v>0</v>
      </c>
      <c r="E2" s="67" t="s">
        <v>0</v>
      </c>
      <c r="F2" s="67" t="s">
        <v>0</v>
      </c>
      <c r="G2" s="67" t="s">
        <v>0</v>
      </c>
      <c r="H2" s="67" t="s">
        <v>0</v>
      </c>
      <c r="I2" s="67" t="s">
        <v>0</v>
      </c>
      <c r="J2" s="67" t="s">
        <v>0</v>
      </c>
      <c r="K2" s="67" t="s">
        <v>0</v>
      </c>
      <c r="L2" s="67" t="s">
        <v>0</v>
      </c>
      <c r="M2" s="67" t="s">
        <v>0</v>
      </c>
      <c r="N2" s="67" t="s">
        <v>0</v>
      </c>
      <c r="O2" s="67" t="s">
        <v>0</v>
      </c>
      <c r="P2" s="67" t="s">
        <v>0</v>
      </c>
      <c r="Q2" s="67" t="s">
        <v>0</v>
      </c>
    </row>
    <row r="3" spans="1:22" ht="24" x14ac:dyDescent="0.2">
      <c r="A3" s="67" t="s">
        <v>55</v>
      </c>
      <c r="B3" s="67" t="s">
        <v>55</v>
      </c>
      <c r="C3" s="67" t="s">
        <v>55</v>
      </c>
      <c r="D3" s="67" t="s">
        <v>55</v>
      </c>
      <c r="E3" s="67" t="s">
        <v>55</v>
      </c>
      <c r="F3" s="67" t="s">
        <v>55</v>
      </c>
      <c r="G3" s="67" t="s">
        <v>55</v>
      </c>
      <c r="H3" s="67" t="s">
        <v>55</v>
      </c>
      <c r="I3" s="67" t="s">
        <v>55</v>
      </c>
      <c r="J3" s="67" t="s">
        <v>55</v>
      </c>
      <c r="K3" s="67" t="s">
        <v>55</v>
      </c>
      <c r="L3" s="67" t="s">
        <v>55</v>
      </c>
      <c r="M3" s="67" t="s">
        <v>55</v>
      </c>
      <c r="N3" s="67" t="s">
        <v>55</v>
      </c>
      <c r="O3" s="67" t="s">
        <v>55</v>
      </c>
      <c r="P3" s="67" t="s">
        <v>55</v>
      </c>
      <c r="Q3" s="67" t="s">
        <v>55</v>
      </c>
    </row>
    <row r="4" spans="1:22" ht="24" x14ac:dyDescent="0.2">
      <c r="A4" s="67" t="s">
        <v>2</v>
      </c>
      <c r="B4" s="67" t="s">
        <v>2</v>
      </c>
      <c r="C4" s="67" t="s">
        <v>2</v>
      </c>
      <c r="D4" s="67" t="s">
        <v>2</v>
      </c>
      <c r="E4" s="67" t="s">
        <v>2</v>
      </c>
      <c r="F4" s="67" t="s">
        <v>2</v>
      </c>
      <c r="G4" s="67" t="s">
        <v>2</v>
      </c>
      <c r="H4" s="67" t="s">
        <v>2</v>
      </c>
      <c r="I4" s="67" t="s">
        <v>2</v>
      </c>
      <c r="J4" s="67" t="s">
        <v>2</v>
      </c>
      <c r="K4" s="67" t="s">
        <v>2</v>
      </c>
      <c r="L4" s="67" t="s">
        <v>2</v>
      </c>
      <c r="M4" s="67" t="s">
        <v>2</v>
      </c>
      <c r="N4" s="67" t="s">
        <v>2</v>
      </c>
      <c r="O4" s="67" t="s">
        <v>2</v>
      </c>
      <c r="P4" s="67" t="s">
        <v>2</v>
      </c>
      <c r="Q4" s="67" t="s">
        <v>2</v>
      </c>
    </row>
    <row r="6" spans="1:22" ht="24.75" thickBot="1" x14ac:dyDescent="0.25">
      <c r="A6" s="68" t="s">
        <v>3</v>
      </c>
      <c r="C6" s="69" t="s">
        <v>57</v>
      </c>
      <c r="D6" s="69" t="s">
        <v>57</v>
      </c>
      <c r="E6" s="69" t="s">
        <v>57</v>
      </c>
      <c r="F6" s="69" t="s">
        <v>57</v>
      </c>
      <c r="G6" s="69" t="s">
        <v>57</v>
      </c>
      <c r="H6" s="69" t="s">
        <v>57</v>
      </c>
      <c r="I6" s="69" t="s">
        <v>57</v>
      </c>
      <c r="K6" s="69" t="s">
        <v>58</v>
      </c>
      <c r="L6" s="69" t="s">
        <v>58</v>
      </c>
      <c r="M6" s="69" t="s">
        <v>58</v>
      </c>
      <c r="N6" s="69" t="s">
        <v>58</v>
      </c>
      <c r="O6" s="69" t="s">
        <v>58</v>
      </c>
      <c r="P6" s="69" t="s">
        <v>58</v>
      </c>
      <c r="Q6" s="69" t="s">
        <v>58</v>
      </c>
    </row>
    <row r="7" spans="1:22" ht="24.75" thickBot="1" x14ac:dyDescent="0.25">
      <c r="A7" s="69" t="s">
        <v>3</v>
      </c>
      <c r="C7" s="29" t="s">
        <v>7</v>
      </c>
      <c r="E7" s="29" t="s">
        <v>99</v>
      </c>
      <c r="G7" s="29" t="s">
        <v>100</v>
      </c>
      <c r="I7" s="29" t="s">
        <v>103</v>
      </c>
      <c r="K7" s="29" t="s">
        <v>7</v>
      </c>
      <c r="M7" s="29" t="s">
        <v>99</v>
      </c>
      <c r="O7" s="29" t="s">
        <v>100</v>
      </c>
      <c r="Q7" s="29" t="s">
        <v>103</v>
      </c>
    </row>
    <row r="8" spans="1:22" ht="24" x14ac:dyDescent="0.2">
      <c r="A8" s="30" t="s">
        <v>104</v>
      </c>
      <c r="C8" s="36">
        <f>IFERROR(VLOOKUP(A8,[2]ExcelReport2024_12_29_11_13!$A:$B,2,0),0)</f>
        <v>10000000</v>
      </c>
      <c r="D8" s="36"/>
      <c r="E8" s="36">
        <f>IFERROR(VLOOKUP(A8,[2]ExcelReport2024_12_29_11_13!$A:$C,3,0),0)</f>
        <v>59304962958</v>
      </c>
      <c r="F8" s="36"/>
      <c r="G8" s="36">
        <f>IFERROR(VLOOKUP(A8,[2]ExcelReport2024_12_29_11_13!$A:$D,4,0),0)</f>
        <v>52057364894</v>
      </c>
      <c r="H8" s="36"/>
      <c r="I8" s="36">
        <v>7247598064</v>
      </c>
      <c r="J8" s="36"/>
      <c r="K8" s="36">
        <v>10000000</v>
      </c>
      <c r="L8" s="36"/>
      <c r="M8" s="36">
        <v>59304962958</v>
      </c>
      <c r="N8" s="36"/>
      <c r="O8" s="36">
        <v>52057364894</v>
      </c>
      <c r="P8" s="36"/>
      <c r="Q8" s="36">
        <v>7247598064</v>
      </c>
      <c r="U8" s="36"/>
      <c r="V8" s="36"/>
    </row>
    <row r="9" spans="1:22" ht="24" x14ac:dyDescent="0.2">
      <c r="A9" s="30" t="s">
        <v>27</v>
      </c>
      <c r="C9" s="36">
        <f>IFERROR(VLOOKUP(A9,[2]ExcelReport2024_12_29_11_13!$A:$B,2,0),0)</f>
        <v>1803685</v>
      </c>
      <c r="D9" s="36"/>
      <c r="E9" s="36">
        <f>IFERROR(VLOOKUP(A9,[2]ExcelReport2024_12_29_11_13!$A:$C,3,0),0)</f>
        <v>36747697417</v>
      </c>
      <c r="F9" s="36"/>
      <c r="G9" s="36">
        <f>IFERROR(VLOOKUP(A9,[2]ExcelReport2024_12_29_11_13!$A:$D,4,0),0)</f>
        <v>36699662327</v>
      </c>
      <c r="H9" s="36"/>
      <c r="I9" s="36">
        <v>48035090</v>
      </c>
      <c r="J9" s="36"/>
      <c r="K9" s="36">
        <v>1803685</v>
      </c>
      <c r="L9" s="36"/>
      <c r="M9" s="36">
        <v>36747697417</v>
      </c>
      <c r="N9" s="36"/>
      <c r="O9" s="36">
        <v>36699662327</v>
      </c>
      <c r="P9" s="36"/>
      <c r="Q9" s="36">
        <v>48035090</v>
      </c>
      <c r="U9" s="36"/>
      <c r="V9" s="36"/>
    </row>
    <row r="10" spans="1:22" s="33" customFormat="1" ht="24" x14ac:dyDescent="0.2">
      <c r="A10" s="32" t="s">
        <v>125</v>
      </c>
      <c r="C10" s="36">
        <f>IFERROR(VLOOKUP(A10,[2]ExcelReport2024_12_29_11_13!$A:$B,2,0),0)</f>
        <v>0</v>
      </c>
      <c r="D10" s="37"/>
      <c r="E10" s="36">
        <f>IFERROR(VLOOKUP(A10,[2]ExcelReport2024_12_29_11_13!$A:$C,3,0),0)</f>
        <v>0</v>
      </c>
      <c r="F10" s="37"/>
      <c r="G10" s="36">
        <f>IFERROR(VLOOKUP(A10,[2]ExcelReport2024_12_29_11_13!$A:$D,4,0),0)</f>
        <v>0</v>
      </c>
      <c r="H10" s="37"/>
      <c r="I10" s="36">
        <v>0</v>
      </c>
      <c r="J10" s="37"/>
      <c r="K10" s="36">
        <v>4078051</v>
      </c>
      <c r="L10" s="37"/>
      <c r="M10" s="36">
        <v>23079731124</v>
      </c>
      <c r="N10" s="37"/>
      <c r="O10" s="36">
        <v>24549867020</v>
      </c>
      <c r="P10" s="37"/>
      <c r="Q10" s="36">
        <v>-1470135896</v>
      </c>
      <c r="S10" s="28"/>
      <c r="T10" s="28"/>
      <c r="U10" s="36"/>
      <c r="V10" s="36"/>
    </row>
    <row r="11" spans="1:22" ht="24" x14ac:dyDescent="0.2">
      <c r="A11" s="30" t="s">
        <v>105</v>
      </c>
      <c r="C11" s="36">
        <f>IFERROR(VLOOKUP(A11,[2]ExcelReport2024_12_29_11_13!$A:$B,2,0),0)</f>
        <v>6008897</v>
      </c>
      <c r="D11" s="36"/>
      <c r="E11" s="36">
        <f>IFERROR(VLOOKUP(A11,[2]ExcelReport2024_12_29_11_13!$A:$C,3,0),0)</f>
        <v>58330447082</v>
      </c>
      <c r="F11" s="36"/>
      <c r="G11" s="36">
        <f>IFERROR(VLOOKUP(A11,[2]ExcelReport2024_12_29_11_13!$A:$D,4,0),0)</f>
        <v>58132373850</v>
      </c>
      <c r="H11" s="36"/>
      <c r="I11" s="36">
        <v>198073232</v>
      </c>
      <c r="J11" s="36"/>
      <c r="K11" s="36">
        <v>6008897</v>
      </c>
      <c r="L11" s="36"/>
      <c r="M11" s="36">
        <v>58330447082</v>
      </c>
      <c r="N11" s="36"/>
      <c r="O11" s="36">
        <v>58132373850</v>
      </c>
      <c r="P11" s="36"/>
      <c r="Q11" s="36">
        <v>198073232</v>
      </c>
      <c r="U11" s="36"/>
      <c r="V11" s="36"/>
    </row>
    <row r="12" spans="1:22" ht="24" x14ac:dyDescent="0.2">
      <c r="A12" s="30" t="s">
        <v>106</v>
      </c>
      <c r="C12" s="36">
        <f>IFERROR(VLOOKUP(A12,[2]ExcelReport2024_12_29_11_13!$A:$B,2,0),0)</f>
        <v>3772544</v>
      </c>
      <c r="D12" s="36"/>
      <c r="E12" s="36">
        <f>IFERROR(VLOOKUP(A12,[2]ExcelReport2024_12_29_11_13!$A:$C,3,0),0)</f>
        <v>6101408563</v>
      </c>
      <c r="F12" s="36"/>
      <c r="G12" s="36">
        <f>IFERROR(VLOOKUP(A12,[2]ExcelReport2024_12_29_11_13!$A:$D,4,0),0)</f>
        <v>5252478431</v>
      </c>
      <c r="H12" s="36"/>
      <c r="I12" s="36">
        <v>848930132</v>
      </c>
      <c r="J12" s="36"/>
      <c r="K12" s="36">
        <v>3772544</v>
      </c>
      <c r="L12" s="36"/>
      <c r="M12" s="36">
        <v>6101408563</v>
      </c>
      <c r="N12" s="36"/>
      <c r="O12" s="36">
        <v>5252478431</v>
      </c>
      <c r="P12" s="36"/>
      <c r="Q12" s="36">
        <v>848930132</v>
      </c>
      <c r="U12" s="36"/>
      <c r="V12" s="36"/>
    </row>
    <row r="13" spans="1:22" ht="24" x14ac:dyDescent="0.2">
      <c r="A13" s="30" t="s">
        <v>32</v>
      </c>
      <c r="C13" s="36">
        <f>IFERROR(VLOOKUP(A13,[2]ExcelReport2024_12_29_11_13!$A:$B,2,0),0)</f>
        <v>1161118</v>
      </c>
      <c r="D13" s="36"/>
      <c r="E13" s="36">
        <f>IFERROR(VLOOKUP(A13,[2]ExcelReport2024_12_29_11_13!$A:$C,3,0),0)</f>
        <v>4728208816</v>
      </c>
      <c r="F13" s="36"/>
      <c r="G13" s="36">
        <f>IFERROR(VLOOKUP(A13,[2]ExcelReport2024_12_29_11_13!$A:$D,4,0),0)</f>
        <v>3844195990</v>
      </c>
      <c r="H13" s="36"/>
      <c r="I13" s="36">
        <v>884012826</v>
      </c>
      <c r="J13" s="36"/>
      <c r="K13" s="36">
        <v>10101724</v>
      </c>
      <c r="L13" s="36"/>
      <c r="M13" s="36">
        <v>38404597041</v>
      </c>
      <c r="N13" s="36"/>
      <c r="O13" s="36">
        <v>34185025725</v>
      </c>
      <c r="P13" s="36"/>
      <c r="Q13" s="36">
        <v>4219571316</v>
      </c>
      <c r="U13" s="36"/>
      <c r="V13" s="36"/>
    </row>
    <row r="14" spans="1:22" ht="24" x14ac:dyDescent="0.2">
      <c r="A14" s="30" t="s">
        <v>26</v>
      </c>
      <c r="C14" s="36">
        <f>IFERROR(VLOOKUP(A14,[2]ExcelReport2024_12_29_11_13!$A:$B,2,0),0)</f>
        <v>17271</v>
      </c>
      <c r="D14" s="36"/>
      <c r="E14" s="36">
        <f>IFERROR(VLOOKUP(A14,[2]ExcelReport2024_12_29_11_13!$A:$C,3,0),0)</f>
        <v>105879213137</v>
      </c>
      <c r="F14" s="36"/>
      <c r="G14" s="36">
        <f>IFERROR(VLOOKUP(A14,[2]ExcelReport2024_12_29_11_13!$A:$D,4,0),0)</f>
        <v>79459968818</v>
      </c>
      <c r="H14" s="36"/>
      <c r="I14" s="36">
        <v>26419244319</v>
      </c>
      <c r="J14" s="36"/>
      <c r="K14" s="36">
        <v>17271</v>
      </c>
      <c r="L14" s="36"/>
      <c r="M14" s="36">
        <v>105879213137</v>
      </c>
      <c r="N14" s="36"/>
      <c r="O14" s="36">
        <v>79459968818</v>
      </c>
      <c r="P14" s="36"/>
      <c r="Q14" s="36">
        <v>26419244319</v>
      </c>
      <c r="U14" s="36"/>
      <c r="V14" s="36"/>
    </row>
    <row r="15" spans="1:22" ht="24" x14ac:dyDescent="0.2">
      <c r="A15" s="30" t="s">
        <v>23</v>
      </c>
      <c r="C15" s="36">
        <f>IFERROR(VLOOKUP(A15,[2]ExcelReport2024_12_29_11_13!$A:$B,2,0),0)</f>
        <v>36919563</v>
      </c>
      <c r="D15" s="36"/>
      <c r="E15" s="36">
        <f>IFERROR(VLOOKUP(A15,[2]ExcelReport2024_12_29_11_13!$A:$C,3,0),0)</f>
        <v>399346890940</v>
      </c>
      <c r="F15" s="36"/>
      <c r="G15" s="36">
        <f>IFERROR(VLOOKUP(A15,[2]ExcelReport2024_12_29_11_13!$A:$D,4,0),0)</f>
        <v>328217584535</v>
      </c>
      <c r="H15" s="36"/>
      <c r="I15" s="36">
        <v>71129306405</v>
      </c>
      <c r="J15" s="36"/>
      <c r="K15" s="36">
        <v>38759434</v>
      </c>
      <c r="L15" s="36"/>
      <c r="M15" s="36">
        <v>415295106237</v>
      </c>
      <c r="N15" s="36"/>
      <c r="O15" s="36">
        <v>344129601329</v>
      </c>
      <c r="P15" s="36"/>
      <c r="Q15" s="36">
        <v>71165504908</v>
      </c>
      <c r="U15" s="36"/>
      <c r="V15" s="36"/>
    </row>
    <row r="16" spans="1:22" ht="24" x14ac:dyDescent="0.2">
      <c r="A16" s="30" t="s">
        <v>28</v>
      </c>
      <c r="C16" s="36">
        <f>IFERROR(VLOOKUP(A16,[2]ExcelReport2024_12_29_11_13!$A:$B,2,0),0)</f>
        <v>400000</v>
      </c>
      <c r="D16" s="36"/>
      <c r="E16" s="36">
        <f>IFERROR(VLOOKUP(A16,[2]ExcelReport2024_12_29_11_13!$A:$C,3,0),0)</f>
        <v>1767420910</v>
      </c>
      <c r="F16" s="36"/>
      <c r="G16" s="36">
        <f>IFERROR(VLOOKUP(A16,[2]ExcelReport2024_12_29_11_13!$A:$D,4,0),0)</f>
        <v>1566617376</v>
      </c>
      <c r="H16" s="36"/>
      <c r="I16" s="36">
        <v>200803534</v>
      </c>
      <c r="J16" s="36"/>
      <c r="K16" s="36">
        <v>26737776</v>
      </c>
      <c r="L16" s="36"/>
      <c r="M16" s="36">
        <v>112270440346</v>
      </c>
      <c r="N16" s="36"/>
      <c r="O16" s="36">
        <v>134976435351</v>
      </c>
      <c r="P16" s="36"/>
      <c r="Q16" s="36">
        <v>-22705995005</v>
      </c>
      <c r="U16" s="36"/>
      <c r="V16" s="36"/>
    </row>
    <row r="17" spans="1:22" ht="24" x14ac:dyDescent="0.2">
      <c r="A17" s="30" t="s">
        <v>37</v>
      </c>
      <c r="C17" s="36">
        <f>IFERROR(VLOOKUP(A17,[2]ExcelReport2024_12_29_11_13!$A:$B,2,0),0)</f>
        <v>10000001</v>
      </c>
      <c r="D17" s="36"/>
      <c r="E17" s="36">
        <f>IFERROR(VLOOKUP(A17,[2]ExcelReport2024_12_29_11_13!$A:$C,3,0),0)</f>
        <v>100601321703</v>
      </c>
      <c r="F17" s="36"/>
      <c r="G17" s="36">
        <f>IFERROR(VLOOKUP(A17,[2]ExcelReport2024_12_29_11_13!$A:$D,4,0),0)</f>
        <v>87104717271</v>
      </c>
      <c r="H17" s="36"/>
      <c r="I17" s="36">
        <v>13496604432</v>
      </c>
      <c r="J17" s="36"/>
      <c r="K17" s="36">
        <v>10201000</v>
      </c>
      <c r="L17" s="36"/>
      <c r="M17" s="36">
        <v>102175759860</v>
      </c>
      <c r="N17" s="36"/>
      <c r="O17" s="36">
        <v>88855513306</v>
      </c>
      <c r="P17" s="36"/>
      <c r="Q17" s="36">
        <v>13320246554</v>
      </c>
      <c r="U17" s="36"/>
      <c r="V17" s="36"/>
    </row>
    <row r="18" spans="1:22" ht="24" x14ac:dyDescent="0.2">
      <c r="A18" s="30" t="s">
        <v>39</v>
      </c>
      <c r="C18" s="36">
        <f>IFERROR(VLOOKUP(A18,[2]ExcelReport2024_12_29_11_13!$A:$B,2,0),0)</f>
        <v>4732219</v>
      </c>
      <c r="D18" s="36"/>
      <c r="E18" s="36">
        <f>IFERROR(VLOOKUP(A18,[2]ExcelReport2024_12_29_11_13!$A:$C,3,0),0)</f>
        <v>43951569216</v>
      </c>
      <c r="F18" s="36"/>
      <c r="G18" s="36">
        <f>IFERROR(VLOOKUP(A18,[2]ExcelReport2024_12_29_11_13!$A:$D,4,0),0)</f>
        <v>40063347101</v>
      </c>
      <c r="H18" s="36"/>
      <c r="I18" s="36">
        <v>3888222115</v>
      </c>
      <c r="J18" s="36"/>
      <c r="K18" s="36">
        <v>22301427</v>
      </c>
      <c r="L18" s="36"/>
      <c r="M18" s="36">
        <v>200020827535</v>
      </c>
      <c r="N18" s="36"/>
      <c r="O18" s="36">
        <v>224196808888</v>
      </c>
      <c r="P18" s="36"/>
      <c r="Q18" s="36">
        <v>-24175981353</v>
      </c>
      <c r="U18" s="36"/>
      <c r="V18" s="36"/>
    </row>
    <row r="19" spans="1:22" ht="24" x14ac:dyDescent="0.2">
      <c r="A19" s="30" t="s">
        <v>107</v>
      </c>
      <c r="C19" s="36">
        <f>IFERROR(VLOOKUP(A19,[2]ExcelReport2024_12_29_11_13!$A:$B,2,0),0)</f>
        <v>2088477</v>
      </c>
      <c r="D19" s="36"/>
      <c r="E19" s="36">
        <f>IFERROR(VLOOKUP(A19,[2]ExcelReport2024_12_29_11_13!$A:$C,3,0),0)</f>
        <v>37346297933</v>
      </c>
      <c r="F19" s="36"/>
      <c r="G19" s="36">
        <f>IFERROR(VLOOKUP(A19,[2]ExcelReport2024_12_29_11_13!$A:$D,4,0),0)</f>
        <v>27987399005</v>
      </c>
      <c r="H19" s="36"/>
      <c r="I19" s="36">
        <v>9358898928</v>
      </c>
      <c r="J19" s="36"/>
      <c r="K19" s="36">
        <v>2088477</v>
      </c>
      <c r="L19" s="36"/>
      <c r="M19" s="36">
        <v>37346297933</v>
      </c>
      <c r="N19" s="36"/>
      <c r="O19" s="36">
        <v>27987399005</v>
      </c>
      <c r="P19" s="36"/>
      <c r="Q19" s="36">
        <v>9358898928</v>
      </c>
      <c r="U19" s="36"/>
      <c r="V19" s="36"/>
    </row>
    <row r="20" spans="1:22" ht="24" x14ac:dyDescent="0.2">
      <c r="A20" s="30" t="s">
        <v>43</v>
      </c>
      <c r="C20" s="36">
        <f>IFERROR(VLOOKUP(A20,[2]ExcelReport2024_12_29_11_13!$A:$B,2,0),0)</f>
        <v>250000</v>
      </c>
      <c r="D20" s="36"/>
      <c r="E20" s="36">
        <f>IFERROR(VLOOKUP(A20,[2]ExcelReport2024_12_29_11_13!$A:$C,3,0),0)</f>
        <v>4540323409</v>
      </c>
      <c r="F20" s="36"/>
      <c r="G20" s="36">
        <f>IFERROR(VLOOKUP(A20,[2]ExcelReport2024_12_29_11_13!$A:$D,4,0),0)</f>
        <v>3758659768</v>
      </c>
      <c r="H20" s="36"/>
      <c r="I20" s="36">
        <v>781663641</v>
      </c>
      <c r="J20" s="36"/>
      <c r="K20" s="36">
        <v>250000</v>
      </c>
      <c r="L20" s="36"/>
      <c r="M20" s="36">
        <v>4540323409</v>
      </c>
      <c r="N20" s="36"/>
      <c r="O20" s="36">
        <v>3758659768</v>
      </c>
      <c r="P20" s="36"/>
      <c r="Q20" s="36">
        <v>781663641</v>
      </c>
      <c r="U20" s="36"/>
      <c r="V20" s="36"/>
    </row>
    <row r="21" spans="1:22" ht="24" x14ac:dyDescent="0.2">
      <c r="A21" s="30" t="s">
        <v>108</v>
      </c>
      <c r="C21" s="36">
        <f>IFERROR(VLOOKUP(A21,[2]ExcelReport2024_12_29_11_13!$A:$B,2,0),0)</f>
        <v>0</v>
      </c>
      <c r="D21" s="36"/>
      <c r="E21" s="36">
        <f>IFERROR(VLOOKUP(A21,[2]ExcelReport2024_12_29_11_13!$A:$C,3,0),0)</f>
        <v>0</v>
      </c>
      <c r="F21" s="36"/>
      <c r="G21" s="36">
        <f>IFERROR(VLOOKUP(A21,[2]ExcelReport2024_12_29_11_13!$A:$D,4,0),0)</f>
        <v>0</v>
      </c>
      <c r="H21" s="36"/>
      <c r="I21" s="36">
        <v>0</v>
      </c>
      <c r="J21" s="36"/>
      <c r="K21" s="36">
        <v>20000000</v>
      </c>
      <c r="L21" s="36"/>
      <c r="M21" s="36">
        <v>32167458290</v>
      </c>
      <c r="N21" s="36"/>
      <c r="O21" s="36">
        <v>30280000000</v>
      </c>
      <c r="P21" s="36"/>
      <c r="Q21" s="36">
        <v>1887458290</v>
      </c>
      <c r="U21" s="36"/>
      <c r="V21" s="36"/>
    </row>
    <row r="22" spans="1:22" ht="24" x14ac:dyDescent="0.2">
      <c r="A22" s="30" t="s">
        <v>19</v>
      </c>
      <c r="C22" s="36">
        <f>IFERROR(VLOOKUP(A22,[2]ExcelReport2024_12_29_11_13!$A:$B,2,0),0)</f>
        <v>50975999</v>
      </c>
      <c r="D22" s="36"/>
      <c r="E22" s="36">
        <f>IFERROR(VLOOKUP(A22,[2]ExcelReport2024_12_29_11_13!$A:$C,3,0),0)</f>
        <v>94083731803</v>
      </c>
      <c r="F22" s="36"/>
      <c r="G22" s="36">
        <f>IFERROR(VLOOKUP(A22,[2]ExcelReport2024_12_29_11_13!$A:$D,4,0),0)</f>
        <v>86645822568</v>
      </c>
      <c r="H22" s="36"/>
      <c r="I22" s="36">
        <v>7437909235</v>
      </c>
      <c r="J22" s="36"/>
      <c r="K22" s="36">
        <v>52188000</v>
      </c>
      <c r="L22" s="36"/>
      <c r="M22" s="36">
        <v>96498286485</v>
      </c>
      <c r="N22" s="36"/>
      <c r="O22" s="36">
        <v>89872736064</v>
      </c>
      <c r="P22" s="36"/>
      <c r="Q22" s="36">
        <v>6625550421</v>
      </c>
      <c r="U22" s="36"/>
      <c r="V22" s="36"/>
    </row>
    <row r="23" spans="1:22" ht="24" x14ac:dyDescent="0.2">
      <c r="A23" s="30" t="s">
        <v>126</v>
      </c>
      <c r="C23" s="36">
        <f>IFERROR(VLOOKUP(A23,[2]ExcelReport2024_12_29_11_13!$A:$B,2,0),0)</f>
        <v>31263388</v>
      </c>
      <c r="D23" s="36"/>
      <c r="E23" s="36">
        <f>IFERROR(VLOOKUP(A23,[2]ExcelReport2024_12_29_11_13!$A:$C,3,0),0)</f>
        <v>101176887688</v>
      </c>
      <c r="F23" s="36"/>
      <c r="G23" s="36">
        <f>IFERROR(VLOOKUP(A23,[2]ExcelReport2024_12_29_11_13!$A:$D,4,0),0)</f>
        <v>91602653193</v>
      </c>
      <c r="H23" s="36"/>
      <c r="I23" s="36">
        <v>9574234495</v>
      </c>
      <c r="J23" s="36"/>
      <c r="K23" s="36">
        <v>154180878</v>
      </c>
      <c r="L23" s="36"/>
      <c r="M23" s="36">
        <v>526013370865</v>
      </c>
      <c r="N23" s="36"/>
      <c r="O23" s="36">
        <v>526218720827</v>
      </c>
      <c r="P23" s="36"/>
      <c r="Q23" s="36">
        <v>-205349962</v>
      </c>
      <c r="U23" s="36"/>
      <c r="V23" s="36"/>
    </row>
    <row r="24" spans="1:22" ht="24" x14ac:dyDescent="0.2">
      <c r="A24" s="30" t="s">
        <v>109</v>
      </c>
      <c r="C24" s="36">
        <f>IFERROR(VLOOKUP(A24,[2]ExcelReport2024_12_29_11_13!$A:$B,2,0),0)</f>
        <v>0</v>
      </c>
      <c r="D24" s="36"/>
      <c r="E24" s="36">
        <f>IFERROR(VLOOKUP(A24,[2]ExcelReport2024_12_29_11_13!$A:$C,3,0),0)</f>
        <v>0</v>
      </c>
      <c r="F24" s="36"/>
      <c r="G24" s="36">
        <f>IFERROR(VLOOKUP(A24,[2]ExcelReport2024_12_29_11_13!$A:$D,4,0),0)</f>
        <v>0</v>
      </c>
      <c r="H24" s="36"/>
      <c r="I24" s="36">
        <v>0</v>
      </c>
      <c r="J24" s="36"/>
      <c r="K24" s="36">
        <v>207977</v>
      </c>
      <c r="L24" s="36"/>
      <c r="M24" s="36">
        <v>7115974874</v>
      </c>
      <c r="N24" s="36"/>
      <c r="O24" s="36">
        <v>7038227753</v>
      </c>
      <c r="P24" s="36"/>
      <c r="Q24" s="36">
        <v>77747121</v>
      </c>
      <c r="U24" s="36"/>
      <c r="V24" s="36"/>
    </row>
    <row r="25" spans="1:22" ht="24" x14ac:dyDescent="0.2">
      <c r="A25" s="30" t="s">
        <v>38</v>
      </c>
      <c r="C25" s="36">
        <f>IFERROR(VLOOKUP(A25,[2]ExcelReport2024_12_29_11_13!$A:$B,2,0),0)</f>
        <v>24472494</v>
      </c>
      <c r="D25" s="36"/>
      <c r="E25" s="36">
        <f>IFERROR(VLOOKUP(A25,[2]ExcelReport2024_12_29_11_13!$A:$C,3,0),0)</f>
        <v>180440859674</v>
      </c>
      <c r="F25" s="36"/>
      <c r="G25" s="36">
        <f>IFERROR(VLOOKUP(A25,[2]ExcelReport2024_12_29_11_13!$A:$D,4,0),0)</f>
        <v>163100868362</v>
      </c>
      <c r="H25" s="36"/>
      <c r="I25" s="36">
        <v>17339991312</v>
      </c>
      <c r="J25" s="36"/>
      <c r="K25" s="36">
        <v>278231214</v>
      </c>
      <c r="L25" s="36"/>
      <c r="M25" s="36">
        <v>1854432378432</v>
      </c>
      <c r="N25" s="36"/>
      <c r="O25" s="36">
        <v>1702740306664</v>
      </c>
      <c r="P25" s="36"/>
      <c r="Q25" s="36">
        <v>151692071768</v>
      </c>
      <c r="U25" s="36"/>
      <c r="V25" s="36"/>
    </row>
    <row r="26" spans="1:22" ht="24" x14ac:dyDescent="0.2">
      <c r="A26" s="30" t="s">
        <v>34</v>
      </c>
      <c r="C26" s="36">
        <f>IFERROR(VLOOKUP(A26,[2]ExcelReport2024_12_29_11_13!$A:$B,2,0),0)</f>
        <v>54352959</v>
      </c>
      <c r="D26" s="36"/>
      <c r="E26" s="36">
        <f>IFERROR(VLOOKUP(A26,[2]ExcelReport2024_12_29_11_13!$A:$C,3,0),0)</f>
        <v>294420405053</v>
      </c>
      <c r="F26" s="36"/>
      <c r="G26" s="36">
        <f>IFERROR(VLOOKUP(A26,[2]ExcelReport2024_12_29_11_13!$A:$D,4,0),0)</f>
        <v>258866736707</v>
      </c>
      <c r="H26" s="36"/>
      <c r="I26" s="36">
        <v>35553668346</v>
      </c>
      <c r="J26" s="36"/>
      <c r="K26" s="36">
        <v>332836644</v>
      </c>
      <c r="L26" s="36"/>
      <c r="M26" s="36">
        <v>1624244250462</v>
      </c>
      <c r="N26" s="36"/>
      <c r="O26" s="36">
        <v>1625830888624</v>
      </c>
      <c r="P26" s="36"/>
      <c r="Q26" s="36">
        <v>-1586638162</v>
      </c>
      <c r="U26" s="36"/>
      <c r="V26" s="36"/>
    </row>
    <row r="27" spans="1:22" ht="24" x14ac:dyDescent="0.2">
      <c r="A27" s="30" t="s">
        <v>17</v>
      </c>
      <c r="C27" s="36">
        <f>IFERROR(VLOOKUP(A27,[2]ExcelReport2024_12_29_11_13!$A:$B,2,0),0)</f>
        <v>500000</v>
      </c>
      <c r="D27" s="36"/>
      <c r="E27" s="36">
        <f>IFERROR(VLOOKUP(A27,[2]ExcelReport2024_12_29_11_13!$A:$C,3,0),0)</f>
        <v>22535113578</v>
      </c>
      <c r="F27" s="36"/>
      <c r="G27" s="36">
        <f>IFERROR(VLOOKUP(A27,[2]ExcelReport2024_12_29_11_13!$A:$D,4,0),0)</f>
        <v>19182785036</v>
      </c>
      <c r="H27" s="36"/>
      <c r="I27" s="36">
        <v>3352328542</v>
      </c>
      <c r="J27" s="36"/>
      <c r="K27" s="36">
        <v>500000</v>
      </c>
      <c r="L27" s="36"/>
      <c r="M27" s="36">
        <v>22535113578</v>
      </c>
      <c r="N27" s="36"/>
      <c r="O27" s="36">
        <v>19182785036</v>
      </c>
      <c r="P27" s="36"/>
      <c r="Q27" s="36">
        <v>3352328542</v>
      </c>
      <c r="U27" s="36"/>
      <c r="V27" s="36"/>
    </row>
    <row r="28" spans="1:22" ht="24" x14ac:dyDescent="0.2">
      <c r="A28" s="30" t="s">
        <v>41</v>
      </c>
      <c r="C28" s="36">
        <f>IFERROR(VLOOKUP(A28,[2]ExcelReport2024_12_29_11_13!$A:$B,2,0),0)</f>
        <v>20740</v>
      </c>
      <c r="D28" s="36"/>
      <c r="E28" s="36">
        <f>IFERROR(VLOOKUP(A28,[2]ExcelReport2024_12_29_11_13!$A:$C,3,0),0)</f>
        <v>236472377</v>
      </c>
      <c r="F28" s="36"/>
      <c r="G28" s="36">
        <f>IFERROR(VLOOKUP(A28,[2]ExcelReport2024_12_29_11_13!$A:$D,4,0),0)</f>
        <v>234002124</v>
      </c>
      <c r="H28" s="36"/>
      <c r="I28" s="36">
        <v>2470253</v>
      </c>
      <c r="J28" s="36"/>
      <c r="K28" s="36">
        <v>20740</v>
      </c>
      <c r="L28" s="36"/>
      <c r="M28" s="36">
        <v>236472377</v>
      </c>
      <c r="N28" s="36"/>
      <c r="O28" s="36">
        <v>234002124</v>
      </c>
      <c r="P28" s="36"/>
      <c r="Q28" s="36">
        <v>2470253</v>
      </c>
      <c r="U28" s="36"/>
      <c r="V28" s="36"/>
    </row>
    <row r="29" spans="1:22" ht="24" x14ac:dyDescent="0.2">
      <c r="A29" s="30" t="s">
        <v>20</v>
      </c>
      <c r="C29" s="36">
        <f>IFERROR(VLOOKUP(A29,[2]ExcelReport2024_12_29_11_13!$A:$B,2,0),0)</f>
        <v>32365576</v>
      </c>
      <c r="D29" s="36"/>
      <c r="E29" s="36">
        <f>IFERROR(VLOOKUP(A29,[2]ExcelReport2024_12_29_11_13!$A:$C,3,0),0)</f>
        <v>72077875260</v>
      </c>
      <c r="F29" s="36"/>
      <c r="G29" s="36">
        <f>IFERROR(VLOOKUP(A29,[2]ExcelReport2024_12_29_11_13!$A:$D,4,0),0)</f>
        <v>72952112538</v>
      </c>
      <c r="H29" s="36"/>
      <c r="I29" s="36">
        <v>-874237278</v>
      </c>
      <c r="J29" s="36"/>
      <c r="K29" s="36">
        <v>32365576</v>
      </c>
      <c r="L29" s="36"/>
      <c r="M29" s="36">
        <v>72077875260</v>
      </c>
      <c r="N29" s="36"/>
      <c r="O29" s="36">
        <v>72952112538</v>
      </c>
      <c r="P29" s="36"/>
      <c r="Q29" s="36">
        <v>-874237278</v>
      </c>
      <c r="U29" s="36"/>
      <c r="V29" s="36"/>
    </row>
    <row r="30" spans="1:22" ht="24" x14ac:dyDescent="0.2">
      <c r="A30" s="30" t="s">
        <v>15</v>
      </c>
      <c r="C30" s="36">
        <f>IFERROR(VLOOKUP(A30,[2]ExcelReport2024_12_29_11_13!$A:$B,2,0),0)</f>
        <v>122604</v>
      </c>
      <c r="D30" s="36"/>
      <c r="E30" s="36">
        <f>IFERROR(VLOOKUP(A30,[2]ExcelReport2024_12_29_11_13!$A:$C,3,0),0)</f>
        <v>711711113</v>
      </c>
      <c r="F30" s="36"/>
      <c r="G30" s="36">
        <f>IFERROR(VLOOKUP(A30,[2]ExcelReport2024_12_29_11_13!$A:$D,4,0),0)</f>
        <v>821652713</v>
      </c>
      <c r="H30" s="36"/>
      <c r="I30" s="36">
        <v>-109941600</v>
      </c>
      <c r="J30" s="36"/>
      <c r="K30" s="36">
        <v>32484103</v>
      </c>
      <c r="L30" s="36"/>
      <c r="M30" s="36">
        <v>272711236947</v>
      </c>
      <c r="N30" s="36"/>
      <c r="O30" s="36">
        <v>256095685039</v>
      </c>
      <c r="P30" s="36"/>
      <c r="Q30" s="36">
        <v>16615551908</v>
      </c>
      <c r="U30" s="36"/>
      <c r="V30" s="36"/>
    </row>
    <row r="31" spans="1:22" ht="24" x14ac:dyDescent="0.2">
      <c r="A31" s="30" t="s">
        <v>18</v>
      </c>
      <c r="C31" s="36">
        <f>IFERROR(VLOOKUP(A31,[2]ExcelReport2024_12_29_11_13!$A:$B,2,0),0)</f>
        <v>23141046</v>
      </c>
      <c r="D31" s="36"/>
      <c r="E31" s="36">
        <f>IFERROR(VLOOKUP(A31,[2]ExcelReport2024_12_29_11_13!$A:$C,3,0),0)</f>
        <v>141009368634</v>
      </c>
      <c r="F31" s="36"/>
      <c r="G31" s="36">
        <f>IFERROR(VLOOKUP(A31,[2]ExcelReport2024_12_29_11_13!$A:$D,4,0),0)</f>
        <v>151417114464</v>
      </c>
      <c r="H31" s="36"/>
      <c r="I31" s="36">
        <v>-10407745830</v>
      </c>
      <c r="J31" s="36"/>
      <c r="K31" s="36">
        <v>40805159</v>
      </c>
      <c r="L31" s="36"/>
      <c r="M31" s="36">
        <v>270042023967</v>
      </c>
      <c r="N31" s="36"/>
      <c r="O31" s="36">
        <v>266997413560</v>
      </c>
      <c r="P31" s="36"/>
      <c r="Q31" s="36">
        <v>3044610407</v>
      </c>
      <c r="U31" s="36"/>
      <c r="V31" s="36"/>
    </row>
    <row r="32" spans="1:22" ht="24" x14ac:dyDescent="0.2">
      <c r="A32" s="34" t="s">
        <v>110</v>
      </c>
      <c r="C32" s="36">
        <f>IFERROR(VLOOKUP(A32,[2]ExcelReport2024_12_29_11_13!$A:$B,2,0),0)</f>
        <v>0</v>
      </c>
      <c r="D32" s="36"/>
      <c r="E32" s="36">
        <f>IFERROR(VLOOKUP(A32,[2]ExcelReport2024_12_29_11_13!$A:$C,3,0),0)</f>
        <v>0</v>
      </c>
      <c r="F32" s="36"/>
      <c r="G32" s="36">
        <f>IFERROR(VLOOKUP(A32,[2]ExcelReport2024_12_29_11_13!$A:$D,4,0),0)</f>
        <v>0</v>
      </c>
      <c r="H32" s="36"/>
      <c r="I32" s="36">
        <v>0</v>
      </c>
      <c r="J32" s="36"/>
      <c r="K32" s="36">
        <v>20000000</v>
      </c>
      <c r="L32" s="36"/>
      <c r="M32" s="36">
        <v>30280000000</v>
      </c>
      <c r="N32" s="36"/>
      <c r="O32" s="36">
        <v>30099834000</v>
      </c>
      <c r="P32" s="36"/>
      <c r="Q32" s="36">
        <v>180166000</v>
      </c>
      <c r="U32" s="36"/>
      <c r="V32" s="36"/>
    </row>
    <row r="33" spans="1:22" ht="24" x14ac:dyDescent="0.2">
      <c r="A33" s="34" t="s">
        <v>36</v>
      </c>
      <c r="C33" s="36">
        <f>IFERROR(VLOOKUP(A33,[2]ExcelReport2024_12_29_11_13!$A:$B,2,0),0)</f>
        <v>15211197</v>
      </c>
      <c r="D33" s="36"/>
      <c r="E33" s="36">
        <f>IFERROR(VLOOKUP(A33,[2]ExcelReport2024_12_29_11_13!$A:$C,3,0),0)-8145897</f>
        <v>134872382453</v>
      </c>
      <c r="F33" s="36"/>
      <c r="G33" s="36">
        <f>IFERROR(VLOOKUP(A33,[2]ExcelReport2024_12_29_11_13!$A:$D,4,0),0)</f>
        <v>120119914537</v>
      </c>
      <c r="H33" s="36"/>
      <c r="I33" s="36">
        <f>+E33-G33</f>
        <v>14752467916</v>
      </c>
      <c r="J33" s="36"/>
      <c r="K33" s="36">
        <v>50739277</v>
      </c>
      <c r="L33" s="36"/>
      <c r="M33" s="36">
        <v>529924691444</v>
      </c>
      <c r="N33" s="36"/>
      <c r="O33" s="36">
        <v>551689840270</v>
      </c>
      <c r="P33" s="36"/>
      <c r="Q33" s="36">
        <v>-21765148826</v>
      </c>
      <c r="U33" s="36"/>
      <c r="V33" s="36"/>
    </row>
    <row r="34" spans="1:22" ht="24" x14ac:dyDescent="0.2">
      <c r="A34" s="34" t="s">
        <v>82</v>
      </c>
      <c r="C34" s="36">
        <f>IFERROR(VLOOKUP(A34,[2]ExcelReport2024_12_29_11_13!$A:$B,2,0),0)</f>
        <v>0</v>
      </c>
      <c r="D34" s="36"/>
      <c r="E34" s="36">
        <f>IFERROR(VLOOKUP(A34,[2]ExcelReport2024_12_29_11_13!$A:$C,3,0),0)</f>
        <v>0</v>
      </c>
      <c r="F34" s="36"/>
      <c r="G34" s="36">
        <f>IFERROR(VLOOKUP(A34,[2]ExcelReport2024_12_29_11_13!$A:$D,4,0),0)</f>
        <v>0</v>
      </c>
      <c r="H34" s="36"/>
      <c r="I34" s="36">
        <v>0</v>
      </c>
      <c r="J34" s="36"/>
      <c r="K34" s="36">
        <v>128847470</v>
      </c>
      <c r="L34" s="36"/>
      <c r="M34" s="36">
        <v>523804935795</v>
      </c>
      <c r="N34" s="36"/>
      <c r="O34" s="36">
        <v>552311867050</v>
      </c>
      <c r="P34" s="36"/>
      <c r="Q34" s="36">
        <v>-28506931255</v>
      </c>
      <c r="U34" s="36"/>
      <c r="V34" s="36"/>
    </row>
    <row r="35" spans="1:22" ht="24" x14ac:dyDescent="0.2">
      <c r="A35" s="34" t="s">
        <v>111</v>
      </c>
      <c r="C35" s="36">
        <f>IFERROR(VLOOKUP(A35,[2]ExcelReport2024_12_29_11_13!$A:$B,2,0),0)</f>
        <v>0</v>
      </c>
      <c r="D35" s="36"/>
      <c r="E35" s="36">
        <f>IFERROR(VLOOKUP(A35,[2]ExcelReport2024_12_29_11_13!$A:$C,3,0),0)</f>
        <v>0</v>
      </c>
      <c r="F35" s="36"/>
      <c r="G35" s="36">
        <f>IFERROR(VLOOKUP(A35,[2]ExcelReport2024_12_29_11_13!$A:$D,4,0),0)</f>
        <v>0</v>
      </c>
      <c r="H35" s="36"/>
      <c r="I35" s="36">
        <v>0</v>
      </c>
      <c r="J35" s="36"/>
      <c r="K35" s="36">
        <v>687000</v>
      </c>
      <c r="L35" s="36"/>
      <c r="M35" s="36">
        <v>17543121189</v>
      </c>
      <c r="N35" s="36"/>
      <c r="O35" s="36">
        <v>14634926446</v>
      </c>
      <c r="P35" s="36"/>
      <c r="Q35" s="36">
        <v>2908194743</v>
      </c>
      <c r="U35" s="36"/>
      <c r="V35" s="36"/>
    </row>
    <row r="36" spans="1:22" ht="24" x14ac:dyDescent="0.2">
      <c r="A36" s="34" t="s">
        <v>112</v>
      </c>
      <c r="C36" s="36">
        <f>IFERROR(VLOOKUP(A36,[2]ExcelReport2024_12_29_11_13!$A:$B,2,0),0)</f>
        <v>0</v>
      </c>
      <c r="D36" s="36"/>
      <c r="E36" s="36">
        <f>IFERROR(VLOOKUP(A36,[2]ExcelReport2024_12_29_11_13!$A:$C,3,0),0)</f>
        <v>0</v>
      </c>
      <c r="F36" s="36"/>
      <c r="G36" s="36">
        <f>IFERROR(VLOOKUP(A36,[2]ExcelReport2024_12_29_11_13!$A:$D,4,0),0)</f>
        <v>0</v>
      </c>
      <c r="H36" s="36"/>
      <c r="I36" s="36">
        <v>0</v>
      </c>
      <c r="J36" s="36"/>
      <c r="K36" s="36">
        <v>3935776</v>
      </c>
      <c r="L36" s="36"/>
      <c r="M36" s="36">
        <v>71399007108</v>
      </c>
      <c r="N36" s="36"/>
      <c r="O36" s="36">
        <v>85015542225</v>
      </c>
      <c r="P36" s="36"/>
      <c r="Q36" s="36">
        <v>-13616535117</v>
      </c>
      <c r="U36" s="36"/>
      <c r="V36" s="36"/>
    </row>
    <row r="37" spans="1:22" ht="24" x14ac:dyDescent="0.2">
      <c r="A37" s="34" t="s">
        <v>113</v>
      </c>
      <c r="C37" s="36">
        <f>IFERROR(VLOOKUP(A37,[2]ExcelReport2024_12_29_11_13!$A:$B,2,0),0)</f>
        <v>0</v>
      </c>
      <c r="D37" s="36"/>
      <c r="E37" s="36">
        <f>IFERROR(VLOOKUP(A37,[2]ExcelReport2024_12_29_11_13!$A:$C,3,0),0)</f>
        <v>0</v>
      </c>
      <c r="F37" s="36"/>
      <c r="G37" s="36">
        <f>IFERROR(VLOOKUP(A37,[2]ExcelReport2024_12_29_11_13!$A:$D,4,0),0)</f>
        <v>0</v>
      </c>
      <c r="H37" s="36"/>
      <c r="I37" s="36">
        <v>0</v>
      </c>
      <c r="J37" s="36"/>
      <c r="K37" s="36">
        <v>3159641</v>
      </c>
      <c r="L37" s="36"/>
      <c r="M37" s="36">
        <v>34502142281</v>
      </c>
      <c r="N37" s="36"/>
      <c r="O37" s="36">
        <v>36496574000</v>
      </c>
      <c r="P37" s="36"/>
      <c r="Q37" s="36">
        <v>-1994431719</v>
      </c>
      <c r="U37" s="36"/>
      <c r="V37" s="36"/>
    </row>
    <row r="38" spans="1:22" ht="24" x14ac:dyDescent="0.2">
      <c r="A38" s="34" t="s">
        <v>114</v>
      </c>
      <c r="C38" s="36">
        <f>IFERROR(VLOOKUP(A38,[2]ExcelReport2024_12_29_11_13!$A:$B,2,0),0)</f>
        <v>0</v>
      </c>
      <c r="D38" s="36"/>
      <c r="E38" s="36">
        <f>IFERROR(VLOOKUP(A38,[2]ExcelReport2024_12_29_11_13!$A:$C,3,0),0)</f>
        <v>0</v>
      </c>
      <c r="F38" s="36"/>
      <c r="G38" s="36">
        <f>IFERROR(VLOOKUP(A38,[2]ExcelReport2024_12_29_11_13!$A:$D,4,0),0)</f>
        <v>0</v>
      </c>
      <c r="H38" s="36"/>
      <c r="I38" s="36">
        <v>0</v>
      </c>
      <c r="J38" s="36"/>
      <c r="K38" s="36">
        <v>4053668</v>
      </c>
      <c r="L38" s="36"/>
      <c r="M38" s="36">
        <v>76464968407</v>
      </c>
      <c r="N38" s="36"/>
      <c r="O38" s="36">
        <v>80349200587</v>
      </c>
      <c r="P38" s="36"/>
      <c r="Q38" s="36">
        <v>-3884232180</v>
      </c>
      <c r="U38" s="36"/>
      <c r="V38" s="36"/>
    </row>
    <row r="39" spans="1:22" ht="24" x14ac:dyDescent="0.2">
      <c r="A39" s="34" t="s">
        <v>40</v>
      </c>
      <c r="C39" s="36">
        <f>IFERROR(VLOOKUP(A39,[2]ExcelReport2024_12_29_11_13!$A:$B,2,0),0)</f>
        <v>0</v>
      </c>
      <c r="D39" s="36"/>
      <c r="E39" s="36">
        <f>IFERROR(VLOOKUP(A39,[2]ExcelReport2024_12_29_11_13!$A:$C,3,0),0)</f>
        <v>0</v>
      </c>
      <c r="F39" s="36"/>
      <c r="G39" s="36">
        <f>IFERROR(VLOOKUP(A39,[2]ExcelReport2024_12_29_11_13!$A:$D,4,0),0)</f>
        <v>0</v>
      </c>
      <c r="H39" s="36"/>
      <c r="I39" s="36">
        <v>0</v>
      </c>
      <c r="J39" s="36"/>
      <c r="K39" s="36">
        <v>5400000</v>
      </c>
      <c r="L39" s="36"/>
      <c r="M39" s="36">
        <v>87945157845</v>
      </c>
      <c r="N39" s="36"/>
      <c r="O39" s="36">
        <v>100639892064</v>
      </c>
      <c r="P39" s="36"/>
      <c r="Q39" s="36">
        <v>-12694734219</v>
      </c>
      <c r="U39" s="36"/>
      <c r="V39" s="36"/>
    </row>
    <row r="40" spans="1:22" ht="27" customHeight="1" x14ac:dyDescent="0.2">
      <c r="A40" s="34" t="s">
        <v>115</v>
      </c>
      <c r="C40" s="36">
        <f>IFERROR(VLOOKUP(A40,[2]ExcelReport2024_12_29_11_13!$A:$B,2,0),0)</f>
        <v>0</v>
      </c>
      <c r="D40" s="36"/>
      <c r="E40" s="36">
        <f>IFERROR(VLOOKUP(A40,[2]ExcelReport2024_12_29_11_13!$A:$C,3,0),0)</f>
        <v>0</v>
      </c>
      <c r="F40" s="36"/>
      <c r="G40" s="36">
        <f>IFERROR(VLOOKUP(A40,[2]ExcelReport2024_12_29_11_13!$A:$D,4,0),0)</f>
        <v>0</v>
      </c>
      <c r="H40" s="36"/>
      <c r="I40" s="36">
        <v>0</v>
      </c>
      <c r="J40" s="36"/>
      <c r="K40" s="36">
        <v>3505604</v>
      </c>
      <c r="L40" s="36"/>
      <c r="M40" s="36">
        <v>15841392753</v>
      </c>
      <c r="N40" s="36"/>
      <c r="O40" s="36">
        <v>21148266723</v>
      </c>
      <c r="P40" s="36"/>
      <c r="Q40" s="36">
        <v>-5306873970</v>
      </c>
      <c r="U40" s="36"/>
      <c r="V40" s="36"/>
    </row>
    <row r="41" spans="1:22" ht="24" x14ac:dyDescent="0.2">
      <c r="A41" s="34" t="s">
        <v>95</v>
      </c>
      <c r="C41" s="36">
        <f>IFERROR(VLOOKUP(A41,[2]ExcelReport2024_12_29_11_13!$A:$B,2,0),0)</f>
        <v>0</v>
      </c>
      <c r="D41" s="36"/>
      <c r="E41" s="36">
        <f>IFERROR(VLOOKUP(A41,[2]ExcelReport2024_12_29_11_13!$A:$C,3,0),0)</f>
        <v>0</v>
      </c>
      <c r="F41" s="36"/>
      <c r="G41" s="36">
        <f>IFERROR(VLOOKUP(A41,[2]ExcelReport2024_12_29_11_13!$A:$D,4,0),0)</f>
        <v>0</v>
      </c>
      <c r="H41" s="36"/>
      <c r="I41" s="36">
        <v>0</v>
      </c>
      <c r="J41" s="36"/>
      <c r="K41" s="36">
        <v>5144105</v>
      </c>
      <c r="L41" s="36"/>
      <c r="M41" s="36">
        <v>220951474111</v>
      </c>
      <c r="N41" s="36"/>
      <c r="O41" s="36">
        <v>150560814044</v>
      </c>
      <c r="P41" s="36"/>
      <c r="Q41" s="36">
        <v>70390660067</v>
      </c>
      <c r="U41" s="36"/>
      <c r="V41" s="36"/>
    </row>
    <row r="42" spans="1:22" ht="24" x14ac:dyDescent="0.2">
      <c r="A42" s="34" t="s">
        <v>35</v>
      </c>
      <c r="C42" s="36">
        <f>IFERROR(VLOOKUP(A42,[2]ExcelReport2024_12_29_11_13!$A:$B,2,0),0)</f>
        <v>0</v>
      </c>
      <c r="D42" s="36"/>
      <c r="E42" s="36">
        <f>IFERROR(VLOOKUP(A42,[2]ExcelReport2024_12_29_11_13!$A:$C,3,0),0)</f>
        <v>0</v>
      </c>
      <c r="F42" s="36"/>
      <c r="G42" s="36">
        <f>IFERROR(VLOOKUP(A42,[2]ExcelReport2024_12_29_11_13!$A:$D,4,0),0)</f>
        <v>0</v>
      </c>
      <c r="H42" s="36"/>
      <c r="I42" s="36">
        <v>0</v>
      </c>
      <c r="J42" s="36"/>
      <c r="K42" s="36">
        <v>2641895</v>
      </c>
      <c r="L42" s="36"/>
      <c r="M42" s="36">
        <v>9851782201</v>
      </c>
      <c r="N42" s="36"/>
      <c r="O42" s="36">
        <v>9874420743</v>
      </c>
      <c r="P42" s="36"/>
      <c r="Q42" s="36">
        <v>-22638542</v>
      </c>
      <c r="U42" s="36"/>
      <c r="V42" s="36"/>
    </row>
    <row r="43" spans="1:22" ht="24" x14ac:dyDescent="0.2">
      <c r="A43" s="34" t="s">
        <v>116</v>
      </c>
      <c r="C43" s="36">
        <f>IFERROR(VLOOKUP(A43,[2]ExcelReport2024_12_29_11_13!$A:$B,2,0),0)</f>
        <v>0</v>
      </c>
      <c r="D43" s="36"/>
      <c r="E43" s="36">
        <f>IFERROR(VLOOKUP(A43,[2]ExcelReport2024_12_29_11_13!$A:$C,3,0),0)</f>
        <v>0</v>
      </c>
      <c r="F43" s="36"/>
      <c r="G43" s="36">
        <f>IFERROR(VLOOKUP(A43,[2]ExcelReport2024_12_29_11_13!$A:$D,4,0),0)</f>
        <v>0</v>
      </c>
      <c r="H43" s="36"/>
      <c r="I43" s="36">
        <v>0</v>
      </c>
      <c r="J43" s="36"/>
      <c r="K43" s="36">
        <v>5298989</v>
      </c>
      <c r="L43" s="36"/>
      <c r="M43" s="36">
        <v>28444284086</v>
      </c>
      <c r="N43" s="36"/>
      <c r="O43" s="36">
        <v>29287077685</v>
      </c>
      <c r="P43" s="36"/>
      <c r="Q43" s="36">
        <v>-842793599</v>
      </c>
      <c r="U43" s="36"/>
      <c r="V43" s="36"/>
    </row>
    <row r="44" spans="1:22" ht="24" x14ac:dyDescent="0.2">
      <c r="A44" s="34" t="s">
        <v>25</v>
      </c>
      <c r="C44" s="36">
        <f>IFERROR(VLOOKUP(A44,[2]ExcelReport2024_12_29_11_13!$A:$B,2,0),0)</f>
        <v>0</v>
      </c>
      <c r="D44" s="36"/>
      <c r="E44" s="36">
        <f>IFERROR(VLOOKUP(A44,[2]ExcelReport2024_12_29_11_13!$A:$C,3,0),0)</f>
        <v>0</v>
      </c>
      <c r="F44" s="36"/>
      <c r="G44" s="36">
        <f>IFERROR(VLOOKUP(A44,[2]ExcelReport2024_12_29_11_13!$A:$D,4,0),0)</f>
        <v>0</v>
      </c>
      <c r="H44" s="36"/>
      <c r="I44" s="36">
        <v>0</v>
      </c>
      <c r="J44" s="36"/>
      <c r="K44" s="36">
        <v>12753319</v>
      </c>
      <c r="L44" s="36"/>
      <c r="M44" s="36">
        <v>292303598586</v>
      </c>
      <c r="N44" s="36"/>
      <c r="O44" s="36">
        <v>319459502284</v>
      </c>
      <c r="P44" s="36"/>
      <c r="Q44" s="36">
        <v>-27155903698</v>
      </c>
      <c r="U44" s="36"/>
      <c r="V44" s="36"/>
    </row>
    <row r="45" spans="1:22" ht="24" x14ac:dyDescent="0.2">
      <c r="A45" s="34" t="s">
        <v>69</v>
      </c>
      <c r="C45" s="36">
        <f>IFERROR(VLOOKUP(A45,[2]ExcelReport2024_12_29_11_13!$A:$B,2,0),0)</f>
        <v>0</v>
      </c>
      <c r="D45" s="36"/>
      <c r="E45" s="36">
        <f>IFERROR(VLOOKUP(A45,[2]ExcelReport2024_12_29_11_13!$A:$C,3,0),0)</f>
        <v>0</v>
      </c>
      <c r="F45" s="36"/>
      <c r="G45" s="36">
        <f>IFERROR(VLOOKUP(A45,[2]ExcelReport2024_12_29_11_13!$A:$D,4,0),0)</f>
        <v>0</v>
      </c>
      <c r="H45" s="36"/>
      <c r="I45" s="36">
        <v>0</v>
      </c>
      <c r="J45" s="36"/>
      <c r="K45" s="36">
        <v>100033467</v>
      </c>
      <c r="L45" s="36"/>
      <c r="M45" s="36">
        <v>504761531683</v>
      </c>
      <c r="N45" s="36"/>
      <c r="O45" s="36">
        <v>508341467548</v>
      </c>
      <c r="P45" s="36"/>
      <c r="Q45" s="36">
        <v>-3579935865</v>
      </c>
      <c r="U45" s="36"/>
      <c r="V45" s="36"/>
    </row>
    <row r="46" spans="1:22" ht="24.75" customHeight="1" x14ac:dyDescent="0.2">
      <c r="A46" s="34" t="s">
        <v>117</v>
      </c>
      <c r="C46" s="36">
        <f>IFERROR(VLOOKUP(A46,[2]ExcelReport2024_12_29_11_13!$A:$B,2,0),0)</f>
        <v>0</v>
      </c>
      <c r="D46" s="36"/>
      <c r="E46" s="36">
        <f>IFERROR(VLOOKUP(A46,[2]ExcelReport2024_12_29_11_13!$A:$C,3,0),0)</f>
        <v>0</v>
      </c>
      <c r="F46" s="36"/>
      <c r="G46" s="36">
        <f>IFERROR(VLOOKUP(A46,[2]ExcelReport2024_12_29_11_13!$A:$D,4,0),0)</f>
        <v>0</v>
      </c>
      <c r="H46" s="36"/>
      <c r="I46" s="36">
        <v>0</v>
      </c>
      <c r="J46" s="36"/>
      <c r="K46" s="36">
        <v>29054425</v>
      </c>
      <c r="L46" s="36"/>
      <c r="M46" s="36">
        <v>106861831818</v>
      </c>
      <c r="N46" s="36"/>
      <c r="O46" s="36">
        <v>108450224648</v>
      </c>
      <c r="P46" s="36"/>
      <c r="Q46" s="36">
        <v>-1588392830</v>
      </c>
      <c r="U46" s="36"/>
      <c r="V46" s="36"/>
    </row>
    <row r="47" spans="1:22" ht="24" x14ac:dyDescent="0.2">
      <c r="A47" s="34" t="s">
        <v>118</v>
      </c>
      <c r="C47" s="36">
        <f>IFERROR(VLOOKUP(A47,[2]ExcelReport2024_12_29_11_13!$A:$B,2,0),0)</f>
        <v>0</v>
      </c>
      <c r="D47" s="36"/>
      <c r="E47" s="36">
        <f>IFERROR(VLOOKUP(A47,[2]ExcelReport2024_12_29_11_13!$A:$C,3,0),0)</f>
        <v>0</v>
      </c>
      <c r="F47" s="36"/>
      <c r="G47" s="36">
        <f>IFERROR(VLOOKUP(A47,[2]ExcelReport2024_12_29_11_13!$A:$D,4,0),0)</f>
        <v>0</v>
      </c>
      <c r="H47" s="36"/>
      <c r="I47" s="36">
        <v>0</v>
      </c>
      <c r="J47" s="36"/>
      <c r="K47" s="36">
        <v>8985692</v>
      </c>
      <c r="L47" s="36"/>
      <c r="M47" s="36">
        <v>30739775475</v>
      </c>
      <c r="N47" s="36"/>
      <c r="O47" s="36">
        <v>31343185008</v>
      </c>
      <c r="P47" s="36"/>
      <c r="Q47" s="36">
        <v>-603409533</v>
      </c>
      <c r="U47" s="36"/>
      <c r="V47" s="36"/>
    </row>
    <row r="48" spans="1:22" ht="24" x14ac:dyDescent="0.2">
      <c r="A48" s="30" t="s">
        <v>119</v>
      </c>
      <c r="C48" s="36">
        <f>IFERROR(VLOOKUP(A48,[2]ExcelReport2024_12_29_11_13!$A:$B,2,0),0)</f>
        <v>0</v>
      </c>
      <c r="D48" s="36"/>
      <c r="E48" s="36">
        <f>IFERROR(VLOOKUP(A48,[2]ExcelReport2024_12_29_11_13!$A:$C,3,0),0)</f>
        <v>0</v>
      </c>
      <c r="F48" s="36"/>
      <c r="G48" s="36">
        <f>IFERROR(VLOOKUP(A48,[2]ExcelReport2024_12_29_11_13!$A:$D,4,0),0)</f>
        <v>0</v>
      </c>
      <c r="H48" s="36"/>
      <c r="I48" s="36">
        <v>0</v>
      </c>
      <c r="J48" s="36"/>
      <c r="K48" s="36">
        <v>26931335</v>
      </c>
      <c r="L48" s="36"/>
      <c r="M48" s="36">
        <v>78735022968</v>
      </c>
      <c r="N48" s="36"/>
      <c r="O48" s="36">
        <v>94054200621</v>
      </c>
      <c r="P48" s="36"/>
      <c r="Q48" s="36">
        <v>-15319177653</v>
      </c>
      <c r="U48" s="36"/>
      <c r="V48" s="36"/>
    </row>
    <row r="49" spans="1:22" ht="24" x14ac:dyDescent="0.2">
      <c r="A49" s="30" t="s">
        <v>98</v>
      </c>
      <c r="C49" s="36">
        <f>IFERROR(VLOOKUP(A49,[2]ExcelReport2024_12_29_11_13!$A:$B,2,0),0)</f>
        <v>0</v>
      </c>
      <c r="D49" s="36"/>
      <c r="E49" s="36">
        <f>IFERROR(VLOOKUP(A49,[2]ExcelReport2024_12_29_11_13!$A:$C,3,0),0)</f>
        <v>0</v>
      </c>
      <c r="F49" s="36"/>
      <c r="G49" s="36">
        <f>IFERROR(VLOOKUP(A49,[2]ExcelReport2024_12_29_11_13!$A:$D,4,0),0)</f>
        <v>0</v>
      </c>
      <c r="H49" s="36"/>
      <c r="I49" s="36">
        <v>0</v>
      </c>
      <c r="J49" s="36"/>
      <c r="K49" s="36">
        <v>625000</v>
      </c>
      <c r="L49" s="36"/>
      <c r="M49" s="36">
        <v>4982675691</v>
      </c>
      <c r="N49" s="36"/>
      <c r="O49" s="36">
        <v>5422877499</v>
      </c>
      <c r="P49" s="36"/>
      <c r="Q49" s="36">
        <v>-440201808</v>
      </c>
      <c r="U49" s="36"/>
      <c r="V49" s="36"/>
    </row>
    <row r="50" spans="1:22" ht="24" x14ac:dyDescent="0.2">
      <c r="A50" s="30" t="s">
        <v>120</v>
      </c>
      <c r="C50" s="36">
        <f>IFERROR(VLOOKUP(A50,[2]ExcelReport2024_12_29_11_13!$A:$B,2,0),0)</f>
        <v>0</v>
      </c>
      <c r="D50" s="36"/>
      <c r="E50" s="36">
        <f>IFERROR(VLOOKUP(A50,[2]ExcelReport2024_12_29_11_13!$A:$C,3,0),0)</f>
        <v>0</v>
      </c>
      <c r="F50" s="36"/>
      <c r="G50" s="36">
        <f>IFERROR(VLOOKUP(A50,[2]ExcelReport2024_12_29_11_13!$A:$D,4,0),0)</f>
        <v>0</v>
      </c>
      <c r="H50" s="36"/>
      <c r="I50" s="36">
        <v>0</v>
      </c>
      <c r="J50" s="36"/>
      <c r="K50" s="36">
        <v>834705</v>
      </c>
      <c r="L50" s="36"/>
      <c r="M50" s="36">
        <v>25795980442</v>
      </c>
      <c r="N50" s="36"/>
      <c r="O50" s="36">
        <v>26800553719</v>
      </c>
      <c r="P50" s="36"/>
      <c r="Q50" s="36">
        <v>-1004573277</v>
      </c>
      <c r="U50" s="36"/>
      <c r="V50" s="36"/>
    </row>
    <row r="51" spans="1:22" ht="24" x14ac:dyDescent="0.2">
      <c r="A51" s="30" t="s">
        <v>121</v>
      </c>
      <c r="C51" s="36">
        <f>IFERROR(VLOOKUP(A51,[2]ExcelReport2024_12_29_11_13!$A:$B,2,0),0)</f>
        <v>0</v>
      </c>
      <c r="D51" s="36"/>
      <c r="E51" s="36">
        <f>IFERROR(VLOOKUP(A51,[2]ExcelReport2024_12_29_11_13!$A:$C,3,0),0)</f>
        <v>0</v>
      </c>
      <c r="F51" s="36"/>
      <c r="G51" s="36">
        <f>IFERROR(VLOOKUP(A51,[2]ExcelReport2024_12_29_11_13!$A:$D,4,0),0)</f>
        <v>0</v>
      </c>
      <c r="H51" s="36"/>
      <c r="I51" s="36">
        <v>0</v>
      </c>
      <c r="J51" s="36"/>
      <c r="K51" s="36">
        <v>1868006</v>
      </c>
      <c r="L51" s="36"/>
      <c r="M51" s="36">
        <v>15844571729</v>
      </c>
      <c r="N51" s="36"/>
      <c r="O51" s="36">
        <v>16266368351</v>
      </c>
      <c r="P51" s="36"/>
      <c r="Q51" s="36">
        <v>-421796622</v>
      </c>
      <c r="U51" s="36"/>
      <c r="V51" s="36"/>
    </row>
    <row r="52" spans="1:22" ht="24" x14ac:dyDescent="0.2">
      <c r="A52" s="30" t="s">
        <v>122</v>
      </c>
      <c r="C52" s="36">
        <f>IFERROR(VLOOKUP(A52,[2]ExcelReport2024_12_29_11_13!$A:$B,2,0),0)</f>
        <v>0</v>
      </c>
      <c r="D52" s="36"/>
      <c r="E52" s="36">
        <f>IFERROR(VLOOKUP(A52,[2]ExcelReport2024_12_29_11_13!$A:$C,3,0),0)</f>
        <v>0</v>
      </c>
      <c r="F52" s="36"/>
      <c r="G52" s="36">
        <f>IFERROR(VLOOKUP(A52,[2]ExcelReport2024_12_29_11_13!$A:$D,4,0),0)</f>
        <v>0</v>
      </c>
      <c r="H52" s="36"/>
      <c r="I52" s="36">
        <v>0</v>
      </c>
      <c r="J52" s="36"/>
      <c r="K52" s="36">
        <v>3800000</v>
      </c>
      <c r="L52" s="36"/>
      <c r="M52" s="36">
        <v>25532368181</v>
      </c>
      <c r="N52" s="36"/>
      <c r="O52" s="36">
        <v>24989168448</v>
      </c>
      <c r="P52" s="36"/>
      <c r="Q52" s="36">
        <v>543199733</v>
      </c>
      <c r="U52" s="36"/>
      <c r="V52" s="36"/>
    </row>
    <row r="53" spans="1:22" ht="24" x14ac:dyDescent="0.2">
      <c r="A53" s="30" t="s">
        <v>80</v>
      </c>
      <c r="C53" s="36">
        <f>IFERROR(VLOOKUP(A53,[2]ExcelReport2024_12_29_11_13!$A:$B,2,0),0)</f>
        <v>0</v>
      </c>
      <c r="D53" s="36"/>
      <c r="E53" s="36">
        <f>IFERROR(VLOOKUP(A53,[2]ExcelReport2024_12_29_11_13!$A:$C,3,0),0)</f>
        <v>0</v>
      </c>
      <c r="F53" s="36"/>
      <c r="G53" s="36">
        <f>IFERROR(VLOOKUP(A53,[2]ExcelReport2024_12_29_11_13!$A:$D,4,0),0)</f>
        <v>0</v>
      </c>
      <c r="H53" s="36"/>
      <c r="I53" s="36">
        <v>0</v>
      </c>
      <c r="J53" s="36"/>
      <c r="K53" s="36">
        <v>1013777</v>
      </c>
      <c r="L53" s="36"/>
      <c r="M53" s="36">
        <v>44359032806</v>
      </c>
      <c r="N53" s="36"/>
      <c r="O53" s="36">
        <v>57915106693</v>
      </c>
      <c r="P53" s="36"/>
      <c r="Q53" s="36">
        <v>-13556073887</v>
      </c>
      <c r="U53" s="36"/>
      <c r="V53" s="36"/>
    </row>
    <row r="54" spans="1:22" ht="24" x14ac:dyDescent="0.2">
      <c r="A54" s="30" t="s">
        <v>92</v>
      </c>
      <c r="C54" s="36">
        <f>IFERROR(VLOOKUP(A54,[2]ExcelReport2024_12_29_11_13!$A:$B,2,0),0)</f>
        <v>0</v>
      </c>
      <c r="D54" s="36"/>
      <c r="E54" s="36">
        <f>IFERROR(VLOOKUP(A54,[2]ExcelReport2024_12_29_11_13!$A:$C,3,0),0)</f>
        <v>0</v>
      </c>
      <c r="F54" s="36"/>
      <c r="G54" s="36">
        <f>IFERROR(VLOOKUP(A54,[2]ExcelReport2024_12_29_11_13!$A:$D,4,0),0)</f>
        <v>0</v>
      </c>
      <c r="H54" s="36"/>
      <c r="I54" s="36">
        <v>0</v>
      </c>
      <c r="J54" s="36"/>
      <c r="K54" s="36">
        <v>625000</v>
      </c>
      <c r="L54" s="36"/>
      <c r="M54" s="36">
        <v>43124751768</v>
      </c>
      <c r="N54" s="36"/>
      <c r="O54" s="36">
        <v>50358183750</v>
      </c>
      <c r="P54" s="36"/>
      <c r="Q54" s="36">
        <v>-7233431982</v>
      </c>
      <c r="U54" s="36"/>
      <c r="V54" s="36"/>
    </row>
    <row r="55" spans="1:22" ht="24" x14ac:dyDescent="0.2">
      <c r="A55" s="30" t="s">
        <v>123</v>
      </c>
      <c r="C55" s="36">
        <f>IFERROR(VLOOKUP(A55,[2]ExcelReport2024_12_29_11_13!$A:$B,2,0),0)</f>
        <v>0</v>
      </c>
      <c r="D55" s="36"/>
      <c r="E55" s="36">
        <f>IFERROR(VLOOKUP(A55,[2]ExcelReport2024_12_29_11_13!$A:$C,3,0),0)</f>
        <v>0</v>
      </c>
      <c r="F55" s="36"/>
      <c r="G55" s="36">
        <f>IFERROR(VLOOKUP(A55,[2]ExcelReport2024_12_29_11_13!$A:$D,4,0),0)</f>
        <v>0</v>
      </c>
      <c r="H55" s="36"/>
      <c r="I55" s="36">
        <v>0</v>
      </c>
      <c r="J55" s="36"/>
      <c r="K55" s="36">
        <v>17769877</v>
      </c>
      <c r="L55" s="36"/>
      <c r="M55" s="36">
        <v>95330611964</v>
      </c>
      <c r="N55" s="36"/>
      <c r="O55" s="36">
        <v>108457857863</v>
      </c>
      <c r="P55" s="36"/>
      <c r="Q55" s="36">
        <v>-13127245899</v>
      </c>
      <c r="U55" s="36"/>
      <c r="V55" s="36"/>
    </row>
    <row r="56" spans="1:22" ht="24" x14ac:dyDescent="0.2">
      <c r="A56" s="30" t="s">
        <v>16</v>
      </c>
      <c r="C56" s="36">
        <f>IFERROR(VLOOKUP(A56,[2]ExcelReport2024_12_29_11_13!$A:$B,2,0),0)</f>
        <v>0</v>
      </c>
      <c r="D56" s="36"/>
      <c r="E56" s="36">
        <f>IFERROR(VLOOKUP(A56,[2]ExcelReport2024_12_29_11_13!$A:$C,3,0),0)</f>
        <v>0</v>
      </c>
      <c r="F56" s="36"/>
      <c r="G56" s="36">
        <f>IFERROR(VLOOKUP(A56,[2]ExcelReport2024_12_29_11_13!$A:$D,4,0),0)</f>
        <v>0</v>
      </c>
      <c r="H56" s="36"/>
      <c r="I56" s="36">
        <v>0</v>
      </c>
      <c r="J56" s="36"/>
      <c r="K56" s="36">
        <v>1562500</v>
      </c>
      <c r="L56" s="36"/>
      <c r="M56" s="36">
        <v>5079142676</v>
      </c>
      <c r="N56" s="36"/>
      <c r="O56" s="36">
        <v>4081827940</v>
      </c>
      <c r="P56" s="36"/>
      <c r="Q56" s="36">
        <v>997314736</v>
      </c>
      <c r="U56" s="36"/>
      <c r="V56" s="36"/>
    </row>
    <row r="57" spans="1:22" ht="24" x14ac:dyDescent="0.2">
      <c r="A57" s="30" t="s">
        <v>96</v>
      </c>
      <c r="C57" s="36">
        <f>IFERROR(VLOOKUP(A57,[2]ExcelReport2024_12_29_11_13!$A:$B,2,0),0)</f>
        <v>0</v>
      </c>
      <c r="D57" s="36"/>
      <c r="E57" s="36">
        <f>IFERROR(VLOOKUP(A57,[2]ExcelReport2024_12_29_11_13!$A:$C,3,0),0)</f>
        <v>0</v>
      </c>
      <c r="F57" s="36"/>
      <c r="G57" s="36">
        <f>IFERROR(VLOOKUP(A57,[2]ExcelReport2024_12_29_11_13!$A:$D,4,0),0)</f>
        <v>0</v>
      </c>
      <c r="H57" s="36"/>
      <c r="I57" s="36">
        <v>0</v>
      </c>
      <c r="J57" s="36"/>
      <c r="K57" s="36">
        <v>250000</v>
      </c>
      <c r="L57" s="36"/>
      <c r="M57" s="36">
        <v>5881048415</v>
      </c>
      <c r="N57" s="36"/>
      <c r="O57" s="36">
        <v>4541620049</v>
      </c>
      <c r="P57" s="36"/>
      <c r="Q57" s="36">
        <v>1339428366</v>
      </c>
      <c r="U57" s="36"/>
      <c r="V57" s="36"/>
    </row>
    <row r="58" spans="1:22" ht="24" x14ac:dyDescent="0.2">
      <c r="A58" s="30" t="s">
        <v>29</v>
      </c>
      <c r="C58" s="36">
        <f>IFERROR(VLOOKUP(A58,[2]ExcelReport2024_12_29_11_13!$A:$B,2,0),0)</f>
        <v>0</v>
      </c>
      <c r="D58" s="36"/>
      <c r="E58" s="36">
        <f>IFERROR(VLOOKUP(A58,[2]ExcelReport2024_12_29_11_13!$A:$C,3,0),0)</f>
        <v>0</v>
      </c>
      <c r="F58" s="36"/>
      <c r="G58" s="36">
        <f>IFERROR(VLOOKUP(A58,[2]ExcelReport2024_12_29_11_13!$A:$D,4,0),0)</f>
        <v>0</v>
      </c>
      <c r="H58" s="36"/>
      <c r="I58" s="36">
        <v>0</v>
      </c>
      <c r="J58" s="36"/>
      <c r="K58" s="36">
        <v>8861334</v>
      </c>
      <c r="L58" s="36"/>
      <c r="M58" s="36">
        <v>37731071592</v>
      </c>
      <c r="N58" s="36"/>
      <c r="O58" s="36">
        <v>42044079001</v>
      </c>
      <c r="P58" s="36"/>
      <c r="Q58" s="36">
        <v>-4313007409</v>
      </c>
      <c r="U58" s="36"/>
      <c r="V58" s="36"/>
    </row>
    <row r="59" spans="1:22" ht="24" x14ac:dyDescent="0.2">
      <c r="A59" s="30" t="s">
        <v>33</v>
      </c>
      <c r="C59" s="36">
        <f>IFERROR(VLOOKUP(A59,[2]ExcelReport2024_12_29_11_13!$A:$B,2,0),0)</f>
        <v>0</v>
      </c>
      <c r="D59" s="36"/>
      <c r="E59" s="36">
        <f>IFERROR(VLOOKUP(A59,[2]ExcelReport2024_12_29_11_13!$A:$C,3,0),0)</f>
        <v>0</v>
      </c>
      <c r="F59" s="36"/>
      <c r="G59" s="36">
        <f>IFERROR(VLOOKUP(A59,[2]ExcelReport2024_12_29_11_13!$A:$D,4,0),0)</f>
        <v>0</v>
      </c>
      <c r="H59" s="36"/>
      <c r="I59" s="36">
        <v>0</v>
      </c>
      <c r="J59" s="36"/>
      <c r="K59" s="36">
        <v>15528184</v>
      </c>
      <c r="L59" s="36"/>
      <c r="M59" s="36">
        <v>70403405808</v>
      </c>
      <c r="N59" s="36"/>
      <c r="O59" s="36">
        <v>71776429569</v>
      </c>
      <c r="P59" s="36"/>
      <c r="Q59" s="36">
        <v>-1373023761</v>
      </c>
      <c r="U59" s="36"/>
      <c r="V59" s="36"/>
    </row>
    <row r="60" spans="1:22" ht="24" x14ac:dyDescent="0.2">
      <c r="A60" s="30" t="s">
        <v>124</v>
      </c>
      <c r="C60" s="36">
        <f>IFERROR(VLOOKUP(A60,[2]ExcelReport2024_12_29_11_13!$A:$B,2,0),0)</f>
        <v>0</v>
      </c>
      <c r="D60" s="36"/>
      <c r="E60" s="36">
        <f>IFERROR(VLOOKUP(A60,[2]ExcelReport2024_12_29_11_13!$A:$C,3,0),0)</f>
        <v>0</v>
      </c>
      <c r="F60" s="36"/>
      <c r="G60" s="36">
        <f>IFERROR(VLOOKUP(A60,[2]ExcelReport2024_12_29_11_13!$A:$D,4,0),0)</f>
        <v>0</v>
      </c>
      <c r="H60" s="36"/>
      <c r="I60" s="36">
        <v>0</v>
      </c>
      <c r="J60" s="36"/>
      <c r="K60" s="36">
        <v>1800000</v>
      </c>
      <c r="L60" s="36"/>
      <c r="M60" s="36">
        <v>8081676170</v>
      </c>
      <c r="N60" s="36"/>
      <c r="O60" s="36">
        <v>9590594400</v>
      </c>
      <c r="P60" s="36"/>
      <c r="Q60" s="36">
        <v>-1508918230</v>
      </c>
      <c r="U60" s="36"/>
      <c r="V60" s="36"/>
    </row>
    <row r="61" spans="1:22" ht="24" x14ac:dyDescent="0.2">
      <c r="A61" s="30" t="s">
        <v>31</v>
      </c>
      <c r="C61" s="36">
        <f>IFERROR(VLOOKUP(A61,[2]ExcelReport2024_12_29_11_13!$A:$B,2,0),0)</f>
        <v>0</v>
      </c>
      <c r="D61" s="36"/>
      <c r="E61" s="36">
        <f>IFERROR(VLOOKUP(A61,[2]ExcelReport2024_12_29_11_13!$A:$C,3,0),0)</f>
        <v>0</v>
      </c>
      <c r="F61" s="36"/>
      <c r="G61" s="36">
        <f>IFERROR(VLOOKUP(A61,[2]ExcelReport2024_12_29_11_13!$A:$D,4,0),0)</f>
        <v>0</v>
      </c>
      <c r="H61" s="36"/>
      <c r="I61" s="36">
        <v>0</v>
      </c>
      <c r="J61" s="36"/>
      <c r="K61" s="36">
        <v>4895421</v>
      </c>
      <c r="L61" s="36"/>
      <c r="M61" s="36">
        <v>37388528735</v>
      </c>
      <c r="N61" s="36"/>
      <c r="O61" s="36">
        <v>41980355629</v>
      </c>
      <c r="P61" s="36"/>
      <c r="Q61" s="36">
        <v>-4591826894</v>
      </c>
      <c r="U61" s="36"/>
      <c r="V61" s="36"/>
    </row>
    <row r="62" spans="1:22" ht="24.75" thickBot="1" x14ac:dyDescent="0.25">
      <c r="A62" s="30" t="s">
        <v>77</v>
      </c>
      <c r="C62" s="36">
        <f>IFERROR(VLOOKUP(A62,[2]ExcelReport2024_12_29_11_13!$A:$B,2,0),0)</f>
        <v>0</v>
      </c>
      <c r="D62" s="36"/>
      <c r="E62" s="36">
        <f>IFERROR(VLOOKUP(A62,[2]ExcelReport2024_12_29_11_13!$A:$C,3,0),0)</f>
        <v>0</v>
      </c>
      <c r="F62" s="36"/>
      <c r="G62" s="36">
        <f>IFERROR(VLOOKUP(A62,[2]ExcelReport2024_12_29_11_13!$A:$D,4,0),0)</f>
        <v>0</v>
      </c>
      <c r="H62" s="36"/>
      <c r="I62" s="36">
        <v>0</v>
      </c>
      <c r="J62" s="36"/>
      <c r="K62" s="36">
        <v>15600000</v>
      </c>
      <c r="L62" s="36"/>
      <c r="M62" s="36">
        <v>134913522902</v>
      </c>
      <c r="N62" s="36"/>
      <c r="O62" s="36">
        <v>146575895788</v>
      </c>
      <c r="P62" s="36"/>
      <c r="Q62" s="36">
        <v>-11662372886</v>
      </c>
      <c r="U62" s="36"/>
      <c r="V62" s="36"/>
    </row>
    <row r="63" spans="1:22" ht="23.25" thickBot="1" x14ac:dyDescent="0.25">
      <c r="A63" s="28" t="s">
        <v>44</v>
      </c>
      <c r="C63" s="28" t="s">
        <v>44</v>
      </c>
      <c r="E63" s="35">
        <f>SUM(E8:E62)</f>
        <v>1900210569717</v>
      </c>
      <c r="G63" s="35">
        <f>SUM(G8:G62)</f>
        <v>1689088031608</v>
      </c>
      <c r="I63" s="35">
        <f>SUM(I8:I62)</f>
        <v>211122538109</v>
      </c>
      <c r="K63" s="28" t="s">
        <v>44</v>
      </c>
      <c r="M63" s="35">
        <f>SUM(M8:M62)</f>
        <v>9192374360808</v>
      </c>
      <c r="O63" s="35">
        <f>SUM(O8:O62)</f>
        <v>9046241791586</v>
      </c>
      <c r="Q63" s="35">
        <f>SUM(Q8:Q62)</f>
        <v>146132569222</v>
      </c>
      <c r="U63" s="36"/>
    </row>
    <row r="64" spans="1:22" ht="23.25" thickTop="1" x14ac:dyDescent="0.2">
      <c r="Q64" s="31"/>
    </row>
    <row r="65" spans="7:17" x14ac:dyDescent="0.2">
      <c r="G65" s="31"/>
      <c r="M65" s="31"/>
      <c r="O65" s="31"/>
      <c r="Q65" s="31"/>
    </row>
    <row r="66" spans="7:17" x14ac:dyDescent="0.2">
      <c r="M66" s="31"/>
      <c r="Q66" s="31"/>
    </row>
    <row r="67" spans="7:17" x14ac:dyDescent="0.2">
      <c r="G67" s="31"/>
      <c r="Q67" s="31"/>
    </row>
    <row r="68" spans="7:17" x14ac:dyDescent="0.2">
      <c r="Q68" s="31"/>
    </row>
    <row r="69" spans="7:17" x14ac:dyDescent="0.2">
      <c r="Q69" s="31"/>
    </row>
  </sheetData>
  <autoFilter ref="K6:Q63" xr:uid="{B81B3F23-56EA-40FB-8399-FEECFC0A16B2}">
    <filterColumn colId="0" showButton="0"/>
    <filterColumn colId="1" showButton="0"/>
    <filterColumn colId="2" showButton="0"/>
    <filterColumn colId="3" showButton="0"/>
    <filterColumn colId="4" showButton="0"/>
    <filterColumn colId="5" showButton="0"/>
  </autoFilter>
  <mergeCells count="6">
    <mergeCell ref="A2:Q2"/>
    <mergeCell ref="A3:Q3"/>
    <mergeCell ref="A4:Q4"/>
    <mergeCell ref="A6:A7"/>
    <mergeCell ref="C6:I6"/>
    <mergeCell ref="K6:Q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سهام</vt:lpstr>
      <vt:lpstr>سپرده</vt:lpstr>
      <vt:lpstr>درآمدها</vt:lpstr>
      <vt:lpstr>درآمد سرمایه‌گذاری در سهام</vt:lpstr>
      <vt:lpstr>درآمد سپرده بانکی</vt:lpstr>
      <vt:lpstr>سایر درآمدها</vt:lpstr>
      <vt:lpstr>درآمد سود سهام</vt:lpstr>
      <vt:lpstr>سودسپرده بانکی</vt:lpstr>
      <vt:lpstr>درآمد ناشی از فروش</vt:lpstr>
      <vt:lpstr>درآمد ناشی از تغییر قیمت اوراق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Pirzadeh, Keyvan</dc:creator>
  <cp:lastModifiedBy>Akrami, Abbas</cp:lastModifiedBy>
  <dcterms:created xsi:type="dcterms:W3CDTF">2024-12-24T13:35:10Z</dcterms:created>
  <dcterms:modified xsi:type="dcterms:W3CDTF">2024-12-29T09:42:41Z</dcterms:modified>
</cp:coreProperties>
</file>