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ocuments\MyJabberFiles\k.pirzadeh@emofid.com\"/>
    </mc:Choice>
  </mc:AlternateContent>
  <xr:revisionPtr revIDLastSave="0" documentId="13_ncr:1_{BD8300A2-1DBE-4929-BECB-2C3C67A45050}" xr6:coauthVersionLast="47" xr6:coauthVersionMax="47" xr10:uidLastSave="{00000000-0000-0000-0000-000000000000}"/>
  <bookViews>
    <workbookView xWindow="28680" yWindow="-120" windowWidth="29040" windowHeight="15720" tabRatio="798" activeTab="1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ود سپرده بانکی" sheetId="3" r:id="rId6"/>
    <sheet name="درآمد ناشی از فروش" sheetId="12" r:id="rId7"/>
    <sheet name="درآمد ناشی از تغییر قیمت اوراق" sheetId="5" r:id="rId8"/>
  </sheets>
  <definedNames>
    <definedName name="_xlnm._FilterDatabase" localSheetId="6" hidden="1">'درآمد ناشی از فروش'!$K$6:$Q$10</definedName>
    <definedName name="_xlnm._FilterDatabase" localSheetId="0" hidden="1">سهام!$A$6:$A$49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8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C8" i="10"/>
  <c r="S8" i="7"/>
  <c r="I8" i="7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8" i="5"/>
  <c r="I8" i="5"/>
  <c r="Q9" i="12"/>
  <c r="Q8" i="12"/>
  <c r="Q10" i="12" s="1"/>
  <c r="M10" i="12"/>
  <c r="O10" i="12"/>
  <c r="A4" i="12"/>
  <c r="A2" i="12"/>
  <c r="G10" i="12"/>
  <c r="E10" i="12"/>
  <c r="I9" i="12"/>
  <c r="I8" i="12"/>
  <c r="I10" i="12" l="1"/>
  <c r="I8" i="8" l="1"/>
  <c r="E8" i="8"/>
  <c r="I8" i="2"/>
  <c r="I14" i="1"/>
  <c r="K14" i="1" s="1"/>
  <c r="I18" i="1"/>
  <c r="K18" i="1" s="1"/>
  <c r="I19" i="1"/>
  <c r="K19" i="1" s="1"/>
  <c r="I22" i="1"/>
  <c r="K22" i="1" s="1"/>
  <c r="I46" i="1"/>
  <c r="K46" i="1" s="1"/>
  <c r="I45" i="1"/>
  <c r="K45" i="1" s="1"/>
  <c r="A4" i="5"/>
  <c r="A4" i="3"/>
  <c r="A4" i="8"/>
  <c r="A4" i="7"/>
  <c r="A4" i="10"/>
  <c r="A4" i="2"/>
  <c r="A2" i="5"/>
  <c r="A2" i="3"/>
  <c r="A2" i="8"/>
  <c r="A2" i="7"/>
  <c r="A2" i="10"/>
  <c r="A2" i="2"/>
  <c r="G8" i="3" l="1"/>
  <c r="M8" i="3" s="1"/>
  <c r="I9" i="8" l="1"/>
  <c r="K8" i="8" s="1"/>
  <c r="K9" i="8" s="1"/>
  <c r="E9" i="8"/>
  <c r="I9" i="2"/>
  <c r="K9" i="2" s="1"/>
  <c r="G9" i="2"/>
  <c r="E9" i="2"/>
  <c r="C9" i="2"/>
  <c r="G8" i="8" l="1"/>
  <c r="G9" i="8" s="1"/>
  <c r="O50" i="1"/>
  <c r="K50" i="1"/>
  <c r="E50" i="1"/>
  <c r="G50" i="1"/>
  <c r="U50" i="1"/>
  <c r="G49" i="5"/>
  <c r="I49" i="5"/>
  <c r="M49" i="5"/>
  <c r="O49" i="5"/>
  <c r="Q49" i="5"/>
  <c r="M9" i="3"/>
  <c r="K9" i="3"/>
  <c r="I9" i="3"/>
  <c r="G9" i="3"/>
  <c r="E9" i="3"/>
  <c r="C9" i="3"/>
  <c r="C49" i="7"/>
  <c r="G49" i="7"/>
  <c r="W50" i="1" l="1"/>
  <c r="M49" i="7"/>
  <c r="I49" i="7"/>
  <c r="E49" i="7"/>
  <c r="Q49" i="7"/>
  <c r="O49" i="7"/>
  <c r="S49" i="7" l="1"/>
  <c r="E49" i="5"/>
  <c r="Y50" i="1" l="1"/>
  <c r="U49" i="7" l="1"/>
  <c r="C7" i="10"/>
  <c r="C9" i="10" s="1"/>
  <c r="G9" i="10" l="1"/>
  <c r="K49" i="7"/>
  <c r="E9" i="10" l="1"/>
</calcChain>
</file>

<file path=xl/sharedStrings.xml><?xml version="1.0" encoding="utf-8"?>
<sst xmlns="http://schemas.openxmlformats.org/spreadsheetml/2006/main" count="677" uniqueCount="95">
  <si>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</si>
  <si>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</si>
  <si>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</si>
  <si>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</si>
  <si>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</si>
  <si>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</si>
  <si>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</si>
  <si>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</si>
  <si>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</si>
  <si>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</si>
  <si>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</si>
  <si>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</si>
  <si>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</si>
  <si>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</si>
  <si>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</si>
  <si>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</si>
  <si>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</si>
  <si>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</si>
  <si>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</si>
  <si>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</si>
  <si>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</si>
  <si>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</si>
  <si>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</si>
  <si>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</si>
  <si>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</si>
  <si>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</si>
  <si>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</si>
  <si>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</si>
  <si>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</si>
  <si>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</si>
  <si>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</si>
  <si>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</si>
  <si>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</si>
  <si>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</si>
  <si>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</si>
  <si>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</si>
  <si>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</si>
  <si>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</si>
  <si>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</si>
  <si>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</si>
  <si>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</si>
  <si>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</si>
  <si>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</si>
  <si>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</si>
  <si>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</si>
  <si>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</si>
  <si>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</si>
  <si>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</si>
  <si>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</si>
  <si>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</si>
  <si>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</si>
  <si>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</si>
  <si>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</si>
  <si>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</si>
  <si>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</si>
  <si>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</si>
  <si>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</si>
  <si>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</si>
  <si>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</si>
  <si>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</si>
  <si>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</si>
  <si>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</si>
  <si>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</si>
  <si>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</si>
  <si>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</si>
  <si>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</si>
  <si>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</si>
  <si>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</si>
  <si>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</si>
  <si>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شیمی‌ داروئی‌ داروپخش‌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</si>
  <si>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</si>
  <si>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</si>
  <si>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</si>
  <si>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</si>
  <si>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100910810707076000</t>
  </si>
  <si>
    <t>لابراتوارداروسازی‌ دکترعبیدی‌</t>
  </si>
  <si>
    <t>صندوق سرمایه‌گذاری بخشی صنایع مفید - دارونو</t>
  </si>
  <si>
    <t>1403/10/30</t>
  </si>
  <si>
    <t>برای ماه منتهی به 1403/10/30</t>
  </si>
  <si>
    <t>آنتی بیوتیک سازی ایران</t>
  </si>
  <si>
    <t>توسعه نیشکر و  صنایع جانبی</t>
  </si>
  <si>
    <t>داروسازی آوه سینا</t>
  </si>
  <si>
    <t>داروسازی دانا</t>
  </si>
  <si>
    <t>داروسازی‌ امین‌</t>
  </si>
  <si>
    <t>داروسازی‌ جابرابن‌حیان‌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</si>
  <si>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</si>
  <si>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</si>
  <si>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</si>
  <si>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</si>
  <si>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</si>
  <si>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</si>
  <si>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</si>
  <si>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</si>
  <si>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 xml:space="preserve">صنایع ارتباطی آوا </t>
  </si>
  <si>
    <t>توسعه نیشکر و صنایع جانبی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</si>
</sst>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10" fontId="13" fillId="0" borderId="0" xfId="1" applyNumberFormat="1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9" fillId="0" borderId="0" xfId="5" applyFont="1" applyAlignment="1">
      <alignment horizontal="right" vertical="center"/>
    </xf>
    <xf numFmtId="164" fontId="7" fillId="0" borderId="0" xfId="5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164" fontId="4" fillId="0" borderId="2" xfId="4" applyNumberFormat="1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3" fontId="9" fillId="0" borderId="2" xfId="5" applyNumberFormat="1" applyFont="1" applyBorder="1" applyAlignment="1">
      <alignment horizontal="center" vertical="center"/>
    </xf>
    <xf numFmtId="164" fontId="9" fillId="0" borderId="2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164" fontId="9" fillId="0" borderId="0" xfId="5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1"/>
  <sheetViews>
    <sheetView rightToLeft="1" topLeftCell="D37" zoomScale="90" zoomScaleNormal="90" workbookViewId="0">
      <selection activeCell="K59" sqref="K59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7" ht="26.25" x14ac:dyDescent="0.2">
      <c r="A2" s="64" t="s">
        <v>76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  <c r="T2" s="64" t="s">
        <v>0</v>
      </c>
      <c r="U2" s="64" t="s">
        <v>0</v>
      </c>
      <c r="V2" s="64" t="s">
        <v>0</v>
      </c>
      <c r="W2" s="64" t="s">
        <v>0</v>
      </c>
      <c r="X2" s="64" t="s">
        <v>0</v>
      </c>
      <c r="Y2" s="64" t="s">
        <v>0</v>
      </c>
    </row>
    <row r="3" spans="1:27" ht="26.25" x14ac:dyDescent="0.2">
      <c r="A3" s="64" t="s">
        <v>1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  <c r="L3" s="64" t="s">
        <v>1</v>
      </c>
      <c r="M3" s="64" t="s">
        <v>1</v>
      </c>
      <c r="N3" s="64" t="s">
        <v>1</v>
      </c>
      <c r="O3" s="64" t="s">
        <v>1</v>
      </c>
      <c r="P3" s="64" t="s">
        <v>1</v>
      </c>
      <c r="Q3" s="64" t="s">
        <v>1</v>
      </c>
      <c r="R3" s="64" t="s">
        <v>1</v>
      </c>
      <c r="S3" s="64" t="s">
        <v>1</v>
      </c>
      <c r="T3" s="64" t="s">
        <v>1</v>
      </c>
      <c r="U3" s="64" t="s">
        <v>1</v>
      </c>
      <c r="V3" s="64" t="s">
        <v>1</v>
      </c>
      <c r="W3" s="64" t="s">
        <v>1</v>
      </c>
      <c r="X3" s="64" t="s">
        <v>1</v>
      </c>
      <c r="Y3" s="64" t="s">
        <v>1</v>
      </c>
    </row>
    <row r="4" spans="1:27" ht="26.25" x14ac:dyDescent="0.2">
      <c r="A4" s="64" t="s">
        <v>78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  <c r="T4" s="64" t="s">
        <v>2</v>
      </c>
      <c r="U4" s="64" t="s">
        <v>2</v>
      </c>
      <c r="V4" s="64" t="s">
        <v>2</v>
      </c>
      <c r="W4" s="64" t="s">
        <v>2</v>
      </c>
      <c r="X4" s="64" t="s">
        <v>2</v>
      </c>
      <c r="Y4" s="64" t="s">
        <v>2</v>
      </c>
    </row>
    <row r="6" spans="1:27" ht="27" thickBot="1" x14ac:dyDescent="0.25">
      <c r="A6" s="63" t="s">
        <v>3</v>
      </c>
      <c r="C6" s="63" t="s">
        <v>6</v>
      </c>
      <c r="D6" s="63" t="s">
        <v>4</v>
      </c>
      <c r="E6" s="63" t="s">
        <v>4</v>
      </c>
      <c r="F6" s="63" t="s">
        <v>4</v>
      </c>
      <c r="G6" s="63" t="s">
        <v>4</v>
      </c>
      <c r="I6" s="63" t="s">
        <v>5</v>
      </c>
      <c r="J6" s="63" t="s">
        <v>5</v>
      </c>
      <c r="K6" s="63" t="s">
        <v>5</v>
      </c>
      <c r="L6" s="63" t="s">
        <v>5</v>
      </c>
      <c r="M6" s="63" t="s">
        <v>5</v>
      </c>
      <c r="N6" s="63" t="s">
        <v>5</v>
      </c>
      <c r="O6" s="63" t="s">
        <v>5</v>
      </c>
      <c r="Q6" s="63" t="s">
        <v>77</v>
      </c>
      <c r="R6" s="63" t="s">
        <v>6</v>
      </c>
      <c r="S6" s="63" t="s">
        <v>6</v>
      </c>
      <c r="T6" s="63" t="s">
        <v>6</v>
      </c>
      <c r="U6" s="63" t="s">
        <v>6</v>
      </c>
      <c r="V6" s="63" t="s">
        <v>6</v>
      </c>
      <c r="W6" s="63" t="s">
        <v>6</v>
      </c>
      <c r="X6" s="63" t="s">
        <v>6</v>
      </c>
      <c r="Y6" s="63" t="s">
        <v>6</v>
      </c>
    </row>
    <row r="7" spans="1:27" ht="27" thickBot="1" x14ac:dyDescent="0.25">
      <c r="A7" s="63" t="s">
        <v>3</v>
      </c>
      <c r="C7" s="63" t="s">
        <v>7</v>
      </c>
      <c r="E7" s="63" t="s">
        <v>8</v>
      </c>
      <c r="G7" s="63" t="s">
        <v>9</v>
      </c>
      <c r="I7" s="63" t="s">
        <v>10</v>
      </c>
      <c r="J7" s="63" t="s">
        <v>10</v>
      </c>
      <c r="K7" s="63" t="s">
        <v>10</v>
      </c>
      <c r="M7" s="63" t="s">
        <v>11</v>
      </c>
      <c r="N7" s="63" t="s">
        <v>11</v>
      </c>
      <c r="O7" s="63" t="s">
        <v>11</v>
      </c>
      <c r="Q7" s="63" t="s">
        <v>7</v>
      </c>
      <c r="S7" s="63" t="s">
        <v>12</v>
      </c>
      <c r="U7" s="63" t="s">
        <v>8</v>
      </c>
      <c r="W7" s="63" t="s">
        <v>9</v>
      </c>
      <c r="Y7" s="63" t="s">
        <v>13</v>
      </c>
    </row>
    <row r="8" spans="1:27" ht="27" thickBot="1" x14ac:dyDescent="0.25">
      <c r="A8" s="63" t="s">
        <v>3</v>
      </c>
      <c r="C8" s="63" t="s">
        <v>7</v>
      </c>
      <c r="E8" s="63" t="s">
        <v>8</v>
      </c>
      <c r="G8" s="63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3" t="s">
        <v>7</v>
      </c>
      <c r="S8" s="63" t="s">
        <v>12</v>
      </c>
      <c r="U8" s="63" t="s">
        <v>8</v>
      </c>
      <c r="W8" s="63" t="s">
        <v>9</v>
      </c>
      <c r="Y8" s="63" t="s">
        <v>13</v>
      </c>
    </row>
    <row r="9" spans="1:27" ht="21" x14ac:dyDescent="0.2">
      <c r="A9" s="4" t="s">
        <v>47</v>
      </c>
      <c r="C9" s="20">
        <v>66200000</v>
      </c>
      <c r="D9" s="20">
        <v>0</v>
      </c>
      <c r="E9" s="20">
        <v>204043175488</v>
      </c>
      <c r="F9" s="20"/>
      <c r="G9" s="20">
        <v>202485400470</v>
      </c>
      <c r="H9" s="20"/>
      <c r="I9" s="20">
        <v>26374379</v>
      </c>
      <c r="J9" s="20"/>
      <c r="K9" s="20">
        <v>95687106008</v>
      </c>
      <c r="L9" s="20"/>
      <c r="M9" s="20">
        <v>0</v>
      </c>
      <c r="N9" s="20"/>
      <c r="O9" s="20">
        <v>0</v>
      </c>
      <c r="P9" s="20"/>
      <c r="Q9" s="20">
        <v>92574379</v>
      </c>
      <c r="R9" s="20"/>
      <c r="S9" s="20">
        <v>3881</v>
      </c>
      <c r="T9" s="20"/>
      <c r="U9" s="20">
        <v>299730281496</v>
      </c>
      <c r="V9" s="20"/>
      <c r="W9" s="20">
        <v>357143441967.85101</v>
      </c>
      <c r="Y9" s="2">
        <v>3.0079062454213545E-2</v>
      </c>
      <c r="AA9" s="20"/>
    </row>
    <row r="10" spans="1:27" ht="21" x14ac:dyDescent="0.2">
      <c r="A10" s="4" t="s">
        <v>48</v>
      </c>
      <c r="C10" s="20">
        <v>915853</v>
      </c>
      <c r="D10" s="20">
        <v>0</v>
      </c>
      <c r="E10" s="20">
        <v>52362070240</v>
      </c>
      <c r="F10" s="20"/>
      <c r="G10" s="20">
        <v>52603124321.277</v>
      </c>
      <c r="H10" s="20"/>
      <c r="I10" s="20">
        <v>3267450</v>
      </c>
      <c r="J10" s="20"/>
      <c r="K10" s="20">
        <v>194075505783</v>
      </c>
      <c r="L10" s="20"/>
      <c r="M10" s="20">
        <v>0</v>
      </c>
      <c r="N10" s="20"/>
      <c r="O10" s="20">
        <v>0</v>
      </c>
      <c r="P10" s="20"/>
      <c r="Q10" s="20">
        <v>4183303</v>
      </c>
      <c r="R10" s="20"/>
      <c r="S10" s="20">
        <v>74550</v>
      </c>
      <c r="T10" s="20"/>
      <c r="U10" s="20">
        <v>246437576023</v>
      </c>
      <c r="V10" s="20"/>
      <c r="W10" s="20">
        <v>310009640480.03198</v>
      </c>
      <c r="Y10" s="2">
        <v>2.6109395390344479E-2</v>
      </c>
      <c r="AA10" s="20"/>
    </row>
    <row r="11" spans="1:27" ht="21" x14ac:dyDescent="0.2">
      <c r="A11" s="4" t="s">
        <v>49</v>
      </c>
      <c r="C11" s="20">
        <v>35000000</v>
      </c>
      <c r="D11" s="20">
        <v>0</v>
      </c>
      <c r="E11" s="20">
        <v>198264541200</v>
      </c>
      <c r="F11" s="20"/>
      <c r="G11" s="20">
        <v>194137965000</v>
      </c>
      <c r="H11" s="20"/>
      <c r="I11" s="20">
        <v>10798366</v>
      </c>
      <c r="J11" s="20"/>
      <c r="K11" s="20">
        <v>66291662795</v>
      </c>
      <c r="L11" s="20"/>
      <c r="M11" s="20">
        <v>0</v>
      </c>
      <c r="N11" s="20"/>
      <c r="O11" s="20">
        <v>0</v>
      </c>
      <c r="P11" s="20"/>
      <c r="Q11" s="20">
        <v>45798366</v>
      </c>
      <c r="R11" s="20"/>
      <c r="S11" s="20">
        <v>6550</v>
      </c>
      <c r="T11" s="20"/>
      <c r="U11" s="20">
        <v>264556203995</v>
      </c>
      <c r="V11" s="20"/>
      <c r="W11" s="20">
        <v>298194420481.065</v>
      </c>
      <c r="Y11" s="2">
        <v>2.5114302947092527E-2</v>
      </c>
      <c r="AA11" s="20"/>
    </row>
    <row r="12" spans="1:27" ht="21" x14ac:dyDescent="0.2">
      <c r="A12" s="4" t="s">
        <v>50</v>
      </c>
      <c r="C12" s="20">
        <v>1620000</v>
      </c>
      <c r="D12" s="20">
        <v>0</v>
      </c>
      <c r="E12" s="20">
        <v>49941305568</v>
      </c>
      <c r="F12" s="20"/>
      <c r="G12" s="20">
        <v>48230311950</v>
      </c>
      <c r="H12" s="20"/>
      <c r="I12" s="20">
        <v>7369693</v>
      </c>
      <c r="J12" s="20"/>
      <c r="K12" s="20">
        <v>227781606960</v>
      </c>
      <c r="L12" s="20"/>
      <c r="M12" s="20">
        <v>0</v>
      </c>
      <c r="N12" s="20"/>
      <c r="O12" s="20">
        <v>0</v>
      </c>
      <c r="P12" s="20"/>
      <c r="Q12" s="20">
        <v>8989693</v>
      </c>
      <c r="R12" s="20"/>
      <c r="S12" s="20">
        <v>38650</v>
      </c>
      <c r="T12" s="20"/>
      <c r="U12" s="20">
        <v>277722912528</v>
      </c>
      <c r="V12" s="20"/>
      <c r="W12" s="20">
        <v>345384297225.02301</v>
      </c>
      <c r="Y12" s="2">
        <v>2.9088692738396392E-2</v>
      </c>
      <c r="AA12" s="20"/>
    </row>
    <row r="13" spans="1:27" ht="21" x14ac:dyDescent="0.2">
      <c r="A13" s="4" t="s">
        <v>51</v>
      </c>
      <c r="C13" s="20">
        <v>2247441</v>
      </c>
      <c r="D13" s="20">
        <v>0</v>
      </c>
      <c r="E13" s="20">
        <v>55449723058</v>
      </c>
      <c r="F13" s="20"/>
      <c r="G13" s="20">
        <v>55963421587.552498</v>
      </c>
      <c r="H13" s="20"/>
      <c r="I13" s="20">
        <v>8533805</v>
      </c>
      <c r="J13" s="20"/>
      <c r="K13" s="20">
        <v>221589040319</v>
      </c>
      <c r="L13" s="20"/>
      <c r="M13" s="20">
        <v>0</v>
      </c>
      <c r="N13" s="20"/>
      <c r="O13" s="20">
        <v>0</v>
      </c>
      <c r="P13" s="20"/>
      <c r="Q13" s="20">
        <v>10781246</v>
      </c>
      <c r="R13" s="20"/>
      <c r="S13" s="20">
        <v>31650</v>
      </c>
      <c r="T13" s="20"/>
      <c r="U13" s="20">
        <v>277038763377</v>
      </c>
      <c r="V13" s="20"/>
      <c r="W13" s="20">
        <v>339196138606.39502</v>
      </c>
      <c r="Y13" s="2">
        <v>2.8567518365039016E-2</v>
      </c>
      <c r="AA13" s="20"/>
    </row>
    <row r="14" spans="1:27" ht="21" x14ac:dyDescent="0.2">
      <c r="A14" s="4" t="s">
        <v>52</v>
      </c>
      <c r="C14" s="20">
        <v>1015338</v>
      </c>
      <c r="D14" s="20">
        <v>0</v>
      </c>
      <c r="E14" s="20">
        <v>103486374203</v>
      </c>
      <c r="F14" s="20"/>
      <c r="G14" s="20">
        <v>101938970628.89999</v>
      </c>
      <c r="H14" s="20"/>
      <c r="I14" s="20">
        <f>-641578+1984481</f>
        <v>1342903</v>
      </c>
      <c r="J14" s="20"/>
      <c r="K14" s="20">
        <f>+E14/C14*I14</f>
        <v>136872807258.59892</v>
      </c>
      <c r="L14" s="20"/>
      <c r="M14" s="20">
        <v>0</v>
      </c>
      <c r="N14" s="20"/>
      <c r="O14" s="20">
        <v>0</v>
      </c>
      <c r="P14" s="20"/>
      <c r="Q14" s="20">
        <v>2358241</v>
      </c>
      <c r="R14" s="20"/>
      <c r="S14" s="20">
        <v>141150</v>
      </c>
      <c r="T14" s="20"/>
      <c r="U14" s="20">
        <v>270506170202</v>
      </c>
      <c r="V14" s="20"/>
      <c r="W14" s="20">
        <v>330885166132.95801</v>
      </c>
      <c r="Y14" s="2">
        <v>2.7867557982996598E-2</v>
      </c>
      <c r="AA14" s="20"/>
    </row>
    <row r="15" spans="1:27" ht="21" x14ac:dyDescent="0.2">
      <c r="A15" s="4" t="s">
        <v>53</v>
      </c>
      <c r="C15" s="20">
        <v>1008050</v>
      </c>
      <c r="D15" s="20">
        <v>0</v>
      </c>
      <c r="E15" s="20">
        <v>74599673634</v>
      </c>
      <c r="F15" s="20"/>
      <c r="G15" s="20">
        <v>72648777431.25</v>
      </c>
      <c r="H15" s="20"/>
      <c r="I15" s="20">
        <v>3194474</v>
      </c>
      <c r="J15" s="20"/>
      <c r="K15" s="20">
        <v>236499059828</v>
      </c>
      <c r="L15" s="20"/>
      <c r="M15" s="20">
        <v>0</v>
      </c>
      <c r="N15" s="20"/>
      <c r="O15" s="20">
        <v>0</v>
      </c>
      <c r="P15" s="20"/>
      <c r="Q15" s="20">
        <v>4202524</v>
      </c>
      <c r="R15" s="20"/>
      <c r="S15" s="20">
        <v>81750</v>
      </c>
      <c r="T15" s="20"/>
      <c r="U15" s="20">
        <v>311098733462</v>
      </c>
      <c r="V15" s="20"/>
      <c r="W15" s="20">
        <v>341512176794.84998</v>
      </c>
      <c r="Y15" s="2">
        <v>2.8762577966114238E-2</v>
      </c>
      <c r="AA15" s="20"/>
    </row>
    <row r="16" spans="1:27" ht="21" x14ac:dyDescent="0.2">
      <c r="A16" s="4" t="s">
        <v>54</v>
      </c>
      <c r="C16" s="20">
        <v>8995822</v>
      </c>
      <c r="D16" s="20">
        <v>0</v>
      </c>
      <c r="E16" s="20">
        <v>123545416503</v>
      </c>
      <c r="F16" s="20"/>
      <c r="G16" s="20">
        <v>120542161660.668</v>
      </c>
      <c r="H16" s="20"/>
      <c r="I16" s="20">
        <v>15497650</v>
      </c>
      <c r="J16" s="20"/>
      <c r="K16" s="20">
        <v>221220749711</v>
      </c>
      <c r="L16" s="20"/>
      <c r="M16" s="20">
        <v>0</v>
      </c>
      <c r="N16" s="20"/>
      <c r="O16" s="20">
        <v>0</v>
      </c>
      <c r="P16" s="20"/>
      <c r="Q16" s="20">
        <v>24493472</v>
      </c>
      <c r="R16" s="20"/>
      <c r="S16" s="20">
        <v>15270</v>
      </c>
      <c r="T16" s="20"/>
      <c r="U16" s="20">
        <v>344766166214</v>
      </c>
      <c r="V16" s="20"/>
      <c r="W16" s="20">
        <v>371789926301.23199</v>
      </c>
      <c r="Y16" s="2">
        <v>3.1312607481866844E-2</v>
      </c>
      <c r="AA16" s="20"/>
    </row>
    <row r="17" spans="1:27" ht="21" x14ac:dyDescent="0.2">
      <c r="A17" s="4" t="s">
        <v>55</v>
      </c>
      <c r="C17" s="20">
        <v>19000000</v>
      </c>
      <c r="D17" s="20">
        <v>0</v>
      </c>
      <c r="E17" s="20">
        <v>82135511388</v>
      </c>
      <c r="F17" s="20"/>
      <c r="G17" s="20">
        <v>77965329600</v>
      </c>
      <c r="H17" s="20"/>
      <c r="I17" s="20">
        <v>10897469</v>
      </c>
      <c r="J17" s="20"/>
      <c r="K17" s="20">
        <v>48262087868</v>
      </c>
      <c r="L17" s="20"/>
      <c r="M17" s="20">
        <v>0</v>
      </c>
      <c r="N17" s="20"/>
      <c r="O17" s="20">
        <v>0</v>
      </c>
      <c r="P17" s="20"/>
      <c r="Q17" s="20">
        <v>29897469</v>
      </c>
      <c r="R17" s="20"/>
      <c r="S17" s="20">
        <v>4613</v>
      </c>
      <c r="T17" s="20"/>
      <c r="U17" s="20">
        <v>130397599256</v>
      </c>
      <c r="V17" s="20"/>
      <c r="W17" s="20">
        <v>137096418201.243</v>
      </c>
      <c r="Y17" s="2">
        <v>1.1546429923513402E-2</v>
      </c>
      <c r="AA17" s="20"/>
    </row>
    <row r="18" spans="1:27" ht="21" x14ac:dyDescent="0.2">
      <c r="A18" s="4" t="s">
        <v>56</v>
      </c>
      <c r="C18" s="20">
        <v>72873</v>
      </c>
      <c r="D18" s="20">
        <v>0</v>
      </c>
      <c r="E18" s="20">
        <v>1740501856</v>
      </c>
      <c r="F18" s="20"/>
      <c r="G18" s="20">
        <v>1716813913.905</v>
      </c>
      <c r="H18" s="20"/>
      <c r="I18" s="20">
        <f>-634682+3984626</f>
        <v>3349944</v>
      </c>
      <c r="J18" s="20"/>
      <c r="K18" s="20">
        <f>+E18/C18*I18</f>
        <v>80010206105.087814</v>
      </c>
      <c r="L18" s="20"/>
      <c r="M18" s="20">
        <v>0</v>
      </c>
      <c r="N18" s="20"/>
      <c r="O18" s="20">
        <v>0</v>
      </c>
      <c r="P18" s="20"/>
      <c r="Q18" s="20">
        <v>3422817</v>
      </c>
      <c r="R18" s="20"/>
      <c r="S18" s="20">
        <v>34550</v>
      </c>
      <c r="T18" s="20"/>
      <c r="U18" s="20">
        <v>95464211447</v>
      </c>
      <c r="V18" s="20"/>
      <c r="W18" s="20">
        <v>117554690302.26801</v>
      </c>
      <c r="Y18" s="2">
        <v>9.9006014275517494E-3</v>
      </c>
      <c r="AA18" s="20"/>
    </row>
    <row r="19" spans="1:27" ht="21" x14ac:dyDescent="0.2">
      <c r="A19" s="4" t="s">
        <v>57</v>
      </c>
      <c r="C19" s="20">
        <v>7492399</v>
      </c>
      <c r="D19" s="20">
        <v>0</v>
      </c>
      <c r="E19" s="20">
        <v>207505113972</v>
      </c>
      <c r="F19" s="20"/>
      <c r="G19" s="20">
        <v>203697855829.73199</v>
      </c>
      <c r="H19" s="20"/>
      <c r="I19" s="20">
        <f>-1715262+5370720</f>
        <v>3655458</v>
      </c>
      <c r="J19" s="20"/>
      <c r="K19" s="20">
        <f>+E19/C19*I19</f>
        <v>101239433312.32883</v>
      </c>
      <c r="L19" s="20"/>
      <c r="M19" s="20">
        <v>0</v>
      </c>
      <c r="N19" s="20"/>
      <c r="O19" s="20">
        <v>0</v>
      </c>
      <c r="P19" s="20"/>
      <c r="Q19" s="20">
        <v>11147857</v>
      </c>
      <c r="R19" s="20"/>
      <c r="S19" s="20">
        <v>36050</v>
      </c>
      <c r="T19" s="20"/>
      <c r="U19" s="20">
        <v>323276203971</v>
      </c>
      <c r="V19" s="20"/>
      <c r="W19" s="20">
        <v>399489057393.14301</v>
      </c>
      <c r="Y19" s="2">
        <v>3.3645462565108267E-2</v>
      </c>
      <c r="AA19" s="20"/>
    </row>
    <row r="20" spans="1:27" ht="21" x14ac:dyDescent="0.2">
      <c r="A20" s="4" t="s">
        <v>58</v>
      </c>
      <c r="C20" s="20">
        <v>7224613</v>
      </c>
      <c r="D20" s="20">
        <v>0</v>
      </c>
      <c r="E20" s="20">
        <v>108506488396</v>
      </c>
      <c r="F20" s="20"/>
      <c r="G20" s="20">
        <v>107868030820.80299</v>
      </c>
      <c r="H20" s="20"/>
      <c r="I20" s="20">
        <v>13503769</v>
      </c>
      <c r="J20" s="20"/>
      <c r="K20" s="20">
        <v>224416927987</v>
      </c>
      <c r="L20" s="20"/>
      <c r="M20" s="20">
        <v>0</v>
      </c>
      <c r="N20" s="20"/>
      <c r="O20" s="20">
        <v>0</v>
      </c>
      <c r="P20" s="20"/>
      <c r="Q20" s="20">
        <v>20728382</v>
      </c>
      <c r="R20" s="20"/>
      <c r="S20" s="20">
        <v>19390</v>
      </c>
      <c r="T20" s="20"/>
      <c r="U20" s="20">
        <v>332923416383</v>
      </c>
      <c r="V20" s="20"/>
      <c r="W20" s="20">
        <v>399531883184.46899</v>
      </c>
      <c r="Y20" s="2">
        <v>3.3649069406227479E-2</v>
      </c>
      <c r="AA20" s="20"/>
    </row>
    <row r="21" spans="1:27" ht="21" x14ac:dyDescent="0.2">
      <c r="A21" s="4" t="s">
        <v>59</v>
      </c>
      <c r="C21" s="20">
        <v>121456</v>
      </c>
      <c r="D21" s="20">
        <v>0</v>
      </c>
      <c r="E21" s="20">
        <v>4039665716</v>
      </c>
      <c r="F21" s="20"/>
      <c r="G21" s="20">
        <v>4051810783.0079999</v>
      </c>
      <c r="H21" s="20"/>
      <c r="I21" s="20">
        <v>3883988</v>
      </c>
      <c r="J21" s="20"/>
      <c r="K21" s="20">
        <v>150647439405</v>
      </c>
      <c r="L21" s="20"/>
      <c r="M21" s="20">
        <v>0</v>
      </c>
      <c r="N21" s="20"/>
      <c r="O21" s="20">
        <v>0</v>
      </c>
      <c r="P21" s="20"/>
      <c r="Q21" s="20">
        <v>4005444</v>
      </c>
      <c r="R21" s="20"/>
      <c r="S21" s="20">
        <v>42000</v>
      </c>
      <c r="T21" s="20"/>
      <c r="U21" s="20">
        <v>154687105121</v>
      </c>
      <c r="V21" s="20"/>
      <c r="W21" s="20">
        <v>167227687544.39999</v>
      </c>
      <c r="Y21" s="2">
        <v>1.4084122698729287E-2</v>
      </c>
      <c r="AA21" s="20"/>
    </row>
    <row r="22" spans="1:27" ht="21" x14ac:dyDescent="0.2">
      <c r="A22" s="4" t="s">
        <v>60</v>
      </c>
      <c r="C22" s="20">
        <v>4792243</v>
      </c>
      <c r="D22" s="20">
        <v>0</v>
      </c>
      <c r="E22" s="20">
        <v>149698040953</v>
      </c>
      <c r="F22" s="20"/>
      <c r="G22" s="20">
        <v>148818898775.646</v>
      </c>
      <c r="H22" s="20"/>
      <c r="I22" s="20">
        <f>-202824+5535923</f>
        <v>5333099</v>
      </c>
      <c r="J22" s="20"/>
      <c r="K22" s="20">
        <f>+E22/C22*I22</f>
        <v>166593069781.39536</v>
      </c>
      <c r="L22" s="20"/>
      <c r="M22" s="20">
        <v>0</v>
      </c>
      <c r="N22" s="20"/>
      <c r="O22" s="20">
        <v>0</v>
      </c>
      <c r="P22" s="20"/>
      <c r="Q22" s="20">
        <v>10125342</v>
      </c>
      <c r="R22" s="20"/>
      <c r="S22" s="20">
        <v>39550</v>
      </c>
      <c r="T22" s="20"/>
      <c r="U22" s="20">
        <v>329788812848</v>
      </c>
      <c r="V22" s="20"/>
      <c r="W22" s="20">
        <v>398074555307.20502</v>
      </c>
      <c r="Y22" s="2">
        <v>3.3526331449749931E-2</v>
      </c>
      <c r="AA22" s="20"/>
    </row>
    <row r="23" spans="1:27" ht="21" x14ac:dyDescent="0.2">
      <c r="A23" s="4" t="s">
        <v>61</v>
      </c>
      <c r="C23" s="20">
        <v>6821041</v>
      </c>
      <c r="D23" s="20">
        <v>0</v>
      </c>
      <c r="E23" s="20">
        <v>131034423406</v>
      </c>
      <c r="F23" s="20"/>
      <c r="G23" s="20">
        <v>130862797056.765</v>
      </c>
      <c r="H23" s="20"/>
      <c r="I23" s="20">
        <v>8973216</v>
      </c>
      <c r="J23" s="20"/>
      <c r="K23" s="20">
        <v>184899008078</v>
      </c>
      <c r="L23" s="20"/>
      <c r="M23" s="20">
        <v>0</v>
      </c>
      <c r="N23" s="20"/>
      <c r="O23" s="20">
        <v>0</v>
      </c>
      <c r="P23" s="20"/>
      <c r="Q23" s="20">
        <v>15794257</v>
      </c>
      <c r="R23" s="20"/>
      <c r="S23" s="20">
        <v>26070</v>
      </c>
      <c r="T23" s="20"/>
      <c r="U23" s="20">
        <v>315933431484</v>
      </c>
      <c r="V23" s="20"/>
      <c r="W23" s="20">
        <v>409306330124.06</v>
      </c>
      <c r="Y23" s="2">
        <v>3.4472285418066829E-2</v>
      </c>
      <c r="AA23" s="20"/>
    </row>
    <row r="24" spans="1:27" ht="21" x14ac:dyDescent="0.2">
      <c r="A24" s="4" t="s">
        <v>62</v>
      </c>
      <c r="C24" s="20">
        <v>5478878</v>
      </c>
      <c r="D24" s="20">
        <v>0</v>
      </c>
      <c r="E24" s="20">
        <v>160445048904</v>
      </c>
      <c r="F24" s="20"/>
      <c r="G24" s="20">
        <v>159467039630.35199</v>
      </c>
      <c r="H24" s="20"/>
      <c r="I24" s="20">
        <v>6722950</v>
      </c>
      <c r="J24" s="20"/>
      <c r="K24" s="20">
        <v>215781747815</v>
      </c>
      <c r="L24" s="20"/>
      <c r="M24" s="20">
        <v>0</v>
      </c>
      <c r="N24" s="20"/>
      <c r="O24" s="20">
        <v>0</v>
      </c>
      <c r="P24" s="20"/>
      <c r="Q24" s="20">
        <v>12201828</v>
      </c>
      <c r="R24" s="20"/>
      <c r="S24" s="20">
        <v>34500</v>
      </c>
      <c r="T24" s="20"/>
      <c r="U24" s="20">
        <v>376226796719</v>
      </c>
      <c r="V24" s="20"/>
      <c r="W24" s="20">
        <v>418458335757.29999</v>
      </c>
      <c r="Y24" s="2">
        <v>3.5243078653151128E-2</v>
      </c>
      <c r="AA24" s="20"/>
    </row>
    <row r="25" spans="1:27" ht="21" x14ac:dyDescent="0.2">
      <c r="A25" s="4" t="s">
        <v>63</v>
      </c>
      <c r="C25" s="20">
        <v>13600000</v>
      </c>
      <c r="D25" s="20">
        <v>0</v>
      </c>
      <c r="E25" s="20">
        <v>75550045440</v>
      </c>
      <c r="F25" s="20"/>
      <c r="G25" s="20">
        <v>72327078000</v>
      </c>
      <c r="H25" s="20"/>
      <c r="I25" s="20">
        <v>16611286</v>
      </c>
      <c r="J25" s="20"/>
      <c r="K25" s="20">
        <v>108793809711</v>
      </c>
      <c r="L25" s="20"/>
      <c r="M25" s="20">
        <v>0</v>
      </c>
      <c r="N25" s="20"/>
      <c r="O25" s="20">
        <v>0</v>
      </c>
      <c r="P25" s="20"/>
      <c r="Q25" s="20">
        <v>30211286</v>
      </c>
      <c r="R25" s="20"/>
      <c r="S25" s="20">
        <v>7310</v>
      </c>
      <c r="T25" s="20"/>
      <c r="U25" s="20">
        <v>184343855151</v>
      </c>
      <c r="V25" s="20"/>
      <c r="W25" s="20">
        <v>219530475881.073</v>
      </c>
      <c r="Y25" s="2">
        <v>1.8489128228831996E-2</v>
      </c>
      <c r="AA25" s="20"/>
    </row>
    <row r="26" spans="1:27" ht="21" x14ac:dyDescent="0.2">
      <c r="A26" s="4" t="s">
        <v>64</v>
      </c>
      <c r="C26" s="20">
        <v>9600000</v>
      </c>
      <c r="D26" s="20">
        <v>0</v>
      </c>
      <c r="E26" s="20">
        <v>99547708608</v>
      </c>
      <c r="F26" s="20"/>
      <c r="G26" s="20">
        <v>93138508800</v>
      </c>
      <c r="H26" s="20"/>
      <c r="I26" s="20">
        <v>3696658</v>
      </c>
      <c r="J26" s="20"/>
      <c r="K26" s="20">
        <v>41230429975</v>
      </c>
      <c r="L26" s="20"/>
      <c r="M26" s="20">
        <v>0</v>
      </c>
      <c r="N26" s="20"/>
      <c r="O26" s="20">
        <v>0</v>
      </c>
      <c r="P26" s="20"/>
      <c r="Q26" s="20">
        <v>13296658</v>
      </c>
      <c r="R26" s="20"/>
      <c r="S26" s="20">
        <v>10710</v>
      </c>
      <c r="T26" s="20"/>
      <c r="U26" s="20">
        <v>140778138583</v>
      </c>
      <c r="V26" s="20"/>
      <c r="W26" s="20">
        <v>141559884297.27899</v>
      </c>
      <c r="Y26" s="2">
        <v>1.192234855924469E-2</v>
      </c>
      <c r="AA26" s="20"/>
    </row>
    <row r="27" spans="1:27" ht="21" x14ac:dyDescent="0.2">
      <c r="A27" s="4" t="s">
        <v>65</v>
      </c>
      <c r="C27" s="20">
        <v>67816135</v>
      </c>
      <c r="D27" s="20">
        <v>0</v>
      </c>
      <c r="E27" s="20">
        <v>246142332368</v>
      </c>
      <c r="F27" s="20"/>
      <c r="G27" s="20">
        <v>246056095838.138</v>
      </c>
      <c r="H27" s="20"/>
      <c r="I27" s="20">
        <v>11838599</v>
      </c>
      <c r="J27" s="20"/>
      <c r="K27" s="20">
        <v>47732678603</v>
      </c>
      <c r="L27" s="20"/>
      <c r="M27" s="20">
        <v>0</v>
      </c>
      <c r="N27" s="20"/>
      <c r="O27" s="20">
        <v>0</v>
      </c>
      <c r="P27" s="20"/>
      <c r="Q27" s="20">
        <v>79654733</v>
      </c>
      <c r="R27" s="20"/>
      <c r="S27" s="20">
        <v>4372</v>
      </c>
      <c r="T27" s="20"/>
      <c r="U27" s="20">
        <v>293875007341</v>
      </c>
      <c r="V27" s="20"/>
      <c r="W27" s="20">
        <v>346178402244.578</v>
      </c>
      <c r="Y27" s="2">
        <v>2.9155573245418412E-2</v>
      </c>
      <c r="AA27" s="20"/>
    </row>
    <row r="28" spans="1:27" ht="21" x14ac:dyDescent="0.2">
      <c r="A28" s="4" t="s">
        <v>66</v>
      </c>
      <c r="C28" s="20">
        <v>17306854</v>
      </c>
      <c r="D28" s="20">
        <v>0</v>
      </c>
      <c r="E28" s="20">
        <v>463412198266</v>
      </c>
      <c r="F28" s="20"/>
      <c r="G28" s="20">
        <v>449193260290.25702</v>
      </c>
      <c r="H28" s="20"/>
      <c r="I28" s="20">
        <v>13276456</v>
      </c>
      <c r="J28" s="20"/>
      <c r="K28" s="20">
        <v>365449117702</v>
      </c>
      <c r="L28" s="20"/>
      <c r="M28" s="20">
        <v>0</v>
      </c>
      <c r="N28" s="20"/>
      <c r="O28" s="20">
        <v>0</v>
      </c>
      <c r="P28" s="20"/>
      <c r="Q28" s="20">
        <v>30583310</v>
      </c>
      <c r="R28" s="20"/>
      <c r="S28" s="20">
        <v>27940</v>
      </c>
      <c r="T28" s="20"/>
      <c r="U28" s="20">
        <v>828861315968</v>
      </c>
      <c r="V28" s="20"/>
      <c r="W28" s="20">
        <v>849413420195.67004</v>
      </c>
      <c r="Y28" s="2">
        <v>7.1538648938183749E-2</v>
      </c>
      <c r="AA28" s="20"/>
    </row>
    <row r="29" spans="1:27" ht="21" x14ac:dyDescent="0.2">
      <c r="A29" s="4" t="s">
        <v>67</v>
      </c>
      <c r="C29" s="20">
        <v>2424943</v>
      </c>
      <c r="D29" s="20">
        <v>0</v>
      </c>
      <c r="E29" s="20">
        <v>30995258714</v>
      </c>
      <c r="F29" s="20"/>
      <c r="G29" s="20">
        <v>30613535282.205002</v>
      </c>
      <c r="H29" s="20"/>
      <c r="I29" s="20">
        <v>13897864</v>
      </c>
      <c r="J29" s="20"/>
      <c r="K29" s="20">
        <v>193154091921</v>
      </c>
      <c r="L29" s="20"/>
      <c r="M29" s="20">
        <v>0</v>
      </c>
      <c r="N29" s="20"/>
      <c r="O29" s="20">
        <v>0</v>
      </c>
      <c r="P29" s="20"/>
      <c r="Q29" s="20">
        <v>16322807</v>
      </c>
      <c r="R29" s="20"/>
      <c r="S29" s="20">
        <v>15270</v>
      </c>
      <c r="T29" s="20"/>
      <c r="U29" s="20">
        <v>224149350635</v>
      </c>
      <c r="V29" s="20"/>
      <c r="W29" s="20">
        <v>247766229775.80499</v>
      </c>
      <c r="Y29" s="2">
        <v>2.0867178348307234E-2</v>
      </c>
      <c r="AA29" s="20"/>
    </row>
    <row r="30" spans="1:27" ht="21" x14ac:dyDescent="0.2">
      <c r="A30" s="4" t="s">
        <v>68</v>
      </c>
      <c r="C30" s="20">
        <v>48000000</v>
      </c>
      <c r="D30" s="20">
        <v>0</v>
      </c>
      <c r="E30" s="20">
        <v>251192947920</v>
      </c>
      <c r="F30" s="20"/>
      <c r="G30" s="20">
        <v>238572000000</v>
      </c>
      <c r="H30" s="20"/>
      <c r="I30" s="20">
        <v>7200000</v>
      </c>
      <c r="J30" s="20"/>
      <c r="K30" s="20">
        <v>42231154034</v>
      </c>
      <c r="L30" s="20"/>
      <c r="M30" s="20">
        <v>0</v>
      </c>
      <c r="N30" s="20"/>
      <c r="O30" s="20">
        <v>0</v>
      </c>
      <c r="P30" s="20"/>
      <c r="Q30" s="20">
        <v>55200000</v>
      </c>
      <c r="R30" s="20"/>
      <c r="S30" s="20">
        <v>5260</v>
      </c>
      <c r="T30" s="20"/>
      <c r="U30" s="20">
        <v>293424101954</v>
      </c>
      <c r="V30" s="20"/>
      <c r="W30" s="20">
        <v>288624405600</v>
      </c>
      <c r="Y30" s="2">
        <v>2.430830445609624E-2</v>
      </c>
      <c r="AA30" s="20"/>
    </row>
    <row r="31" spans="1:27" ht="21" x14ac:dyDescent="0.2">
      <c r="A31" s="4" t="s">
        <v>46</v>
      </c>
      <c r="C31" s="20">
        <v>74805</v>
      </c>
      <c r="D31" s="20">
        <v>0</v>
      </c>
      <c r="E31" s="20">
        <v>499996774499</v>
      </c>
      <c r="F31" s="20"/>
      <c r="G31" s="20">
        <v>489048303227.15997</v>
      </c>
      <c r="H31" s="20"/>
      <c r="I31" s="20">
        <v>0</v>
      </c>
      <c r="J31" s="20"/>
      <c r="K31" s="20">
        <v>0</v>
      </c>
      <c r="L31" s="20"/>
      <c r="M31" s="20">
        <v>0</v>
      </c>
      <c r="N31" s="20"/>
      <c r="O31" s="20">
        <v>0</v>
      </c>
      <c r="P31" s="20"/>
      <c r="Q31" s="20">
        <v>74805</v>
      </c>
      <c r="R31" s="20"/>
      <c r="S31" s="20">
        <v>6984900</v>
      </c>
      <c r="T31" s="20"/>
      <c r="U31" s="20">
        <v>499996774499</v>
      </c>
      <c r="V31" s="20"/>
      <c r="W31" s="20">
        <v>521251431433.20001</v>
      </c>
      <c r="Y31" s="2">
        <v>4.3900440321787533E-2</v>
      </c>
      <c r="AA31" s="20"/>
    </row>
    <row r="32" spans="1:27" ht="21" x14ac:dyDescent="0.2">
      <c r="A32" s="4" t="s">
        <v>69</v>
      </c>
      <c r="C32" s="20">
        <v>2425000</v>
      </c>
      <c r="D32" s="20">
        <v>0</v>
      </c>
      <c r="E32" s="20">
        <v>50486808320</v>
      </c>
      <c r="F32" s="20"/>
      <c r="G32" s="20">
        <v>48139107862.5</v>
      </c>
      <c r="H32" s="20"/>
      <c r="I32" s="20">
        <v>4288998</v>
      </c>
      <c r="J32" s="20"/>
      <c r="K32" s="20">
        <v>92937164619</v>
      </c>
      <c r="L32" s="20"/>
      <c r="M32" s="20">
        <v>0</v>
      </c>
      <c r="N32" s="20"/>
      <c r="O32" s="20">
        <v>0</v>
      </c>
      <c r="P32" s="20"/>
      <c r="Q32" s="20">
        <v>6713998</v>
      </c>
      <c r="R32" s="20"/>
      <c r="S32" s="20">
        <v>24690</v>
      </c>
      <c r="T32" s="20"/>
      <c r="U32" s="20">
        <v>143423972939</v>
      </c>
      <c r="V32" s="20"/>
      <c r="W32" s="20">
        <v>164782287386.811</v>
      </c>
      <c r="Y32" s="2">
        <v>1.3878168072598188E-2</v>
      </c>
      <c r="AA32" s="20"/>
    </row>
    <row r="33" spans="1:27" ht="21" x14ac:dyDescent="0.2">
      <c r="A33" s="4" t="s">
        <v>70</v>
      </c>
      <c r="C33" s="20">
        <v>1277000</v>
      </c>
      <c r="D33" s="20">
        <v>0</v>
      </c>
      <c r="E33" s="20">
        <v>50488309712</v>
      </c>
      <c r="F33" s="20"/>
      <c r="G33" s="20">
        <v>51410774925</v>
      </c>
      <c r="H33" s="20"/>
      <c r="I33" s="20">
        <v>1677000</v>
      </c>
      <c r="J33" s="20"/>
      <c r="K33" s="20">
        <v>8589964064</v>
      </c>
      <c r="L33" s="20"/>
      <c r="M33" s="20">
        <v>0</v>
      </c>
      <c r="N33" s="20"/>
      <c r="O33" s="20">
        <v>0</v>
      </c>
      <c r="P33" s="20"/>
      <c r="Q33" s="20">
        <v>2954000</v>
      </c>
      <c r="R33" s="20"/>
      <c r="S33" s="20">
        <v>22420</v>
      </c>
      <c r="T33" s="20"/>
      <c r="U33" s="20">
        <v>59078273776</v>
      </c>
      <c r="V33" s="20"/>
      <c r="W33" s="20">
        <v>65834619354</v>
      </c>
      <c r="Y33" s="2">
        <v>5.5446730766978425E-3</v>
      </c>
      <c r="AA33" s="20"/>
    </row>
    <row r="34" spans="1:27" ht="21" x14ac:dyDescent="0.2">
      <c r="A34" s="4" t="s">
        <v>71</v>
      </c>
      <c r="C34" s="20">
        <v>10000000</v>
      </c>
      <c r="D34" s="20">
        <v>0</v>
      </c>
      <c r="E34" s="20">
        <v>63158556800</v>
      </c>
      <c r="F34" s="20"/>
      <c r="G34" s="20">
        <v>61829910000</v>
      </c>
      <c r="H34" s="20"/>
      <c r="I34" s="20">
        <v>10589651</v>
      </c>
      <c r="J34" s="20"/>
      <c r="K34" s="20">
        <v>74658308987</v>
      </c>
      <c r="L34" s="20"/>
      <c r="M34" s="20">
        <v>0</v>
      </c>
      <c r="N34" s="20"/>
      <c r="O34" s="20">
        <v>0</v>
      </c>
      <c r="P34" s="20"/>
      <c r="Q34" s="20">
        <v>20589651</v>
      </c>
      <c r="R34" s="20"/>
      <c r="S34" s="20">
        <v>6750</v>
      </c>
      <c r="T34" s="20"/>
      <c r="U34" s="20">
        <v>137816865787</v>
      </c>
      <c r="V34" s="20"/>
      <c r="W34" s="20">
        <v>138153212391.71201</v>
      </c>
      <c r="Y34" s="2">
        <v>1.163543443744545E-2</v>
      </c>
      <c r="AA34" s="20"/>
    </row>
    <row r="35" spans="1:27" ht="21" x14ac:dyDescent="0.2">
      <c r="A35" s="4" t="s">
        <v>72</v>
      </c>
      <c r="C35" s="20">
        <v>45650000</v>
      </c>
      <c r="D35" s="20">
        <v>0</v>
      </c>
      <c r="E35" s="20">
        <v>503349498120</v>
      </c>
      <c r="F35" s="20"/>
      <c r="G35" s="20">
        <v>524120317875</v>
      </c>
      <c r="H35" s="20"/>
      <c r="I35" s="20">
        <v>11243018</v>
      </c>
      <c r="J35" s="20"/>
      <c r="K35" s="20">
        <v>140062080770</v>
      </c>
      <c r="L35" s="20"/>
      <c r="M35" s="20">
        <v>0</v>
      </c>
      <c r="N35" s="20"/>
      <c r="O35" s="20">
        <v>0</v>
      </c>
      <c r="P35" s="20"/>
      <c r="Q35" s="20">
        <v>56893018</v>
      </c>
      <c r="R35" s="20"/>
      <c r="S35" s="20">
        <v>11720</v>
      </c>
      <c r="T35" s="20"/>
      <c r="U35" s="20">
        <v>643411578890</v>
      </c>
      <c r="V35" s="20"/>
      <c r="W35" s="20">
        <v>662818793242.78796</v>
      </c>
      <c r="Y35" s="2">
        <v>5.5823418646368257E-2</v>
      </c>
      <c r="AA35" s="20"/>
    </row>
    <row r="36" spans="1:27" ht="21" x14ac:dyDescent="0.2">
      <c r="A36" s="4" t="s">
        <v>73</v>
      </c>
      <c r="C36" s="20">
        <v>5802988</v>
      </c>
      <c r="D36" s="20">
        <v>0</v>
      </c>
      <c r="E36" s="20">
        <v>105743928931</v>
      </c>
      <c r="F36" s="20"/>
      <c r="G36" s="20">
        <v>107120306311.39799</v>
      </c>
      <c r="H36" s="20"/>
      <c r="I36" s="20">
        <v>11754675</v>
      </c>
      <c r="J36" s="20"/>
      <c r="K36" s="20">
        <v>228405595981</v>
      </c>
      <c r="L36" s="20"/>
      <c r="M36" s="20">
        <v>0</v>
      </c>
      <c r="N36" s="20"/>
      <c r="O36" s="20">
        <v>0</v>
      </c>
      <c r="P36" s="20"/>
      <c r="Q36" s="20">
        <v>17557663</v>
      </c>
      <c r="R36" s="20"/>
      <c r="S36" s="20">
        <v>21540</v>
      </c>
      <c r="T36" s="20"/>
      <c r="U36" s="20">
        <v>334149524912</v>
      </c>
      <c r="V36" s="20"/>
      <c r="W36" s="20">
        <v>375941818256.93103</v>
      </c>
      <c r="Y36" s="2">
        <v>3.1662284958094616E-2</v>
      </c>
      <c r="AA36" s="20"/>
    </row>
    <row r="37" spans="1:27" ht="21" x14ac:dyDescent="0.2">
      <c r="A37" s="4" t="s">
        <v>79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6301430</v>
      </c>
      <c r="J37" s="20"/>
      <c r="K37" s="20">
        <v>182660654821</v>
      </c>
      <c r="L37" s="20"/>
      <c r="M37" s="20">
        <v>0</v>
      </c>
      <c r="N37" s="20"/>
      <c r="O37" s="20">
        <v>0</v>
      </c>
      <c r="P37" s="20"/>
      <c r="Q37" s="20">
        <v>6301430</v>
      </c>
      <c r="R37" s="20"/>
      <c r="S37" s="20">
        <v>34900</v>
      </c>
      <c r="T37" s="20"/>
      <c r="U37" s="20">
        <v>182660654821</v>
      </c>
      <c r="V37" s="20"/>
      <c r="W37" s="20">
        <v>218611383553.35001</v>
      </c>
      <c r="Y37" s="2">
        <v>1.841172113611193E-2</v>
      </c>
      <c r="AA37" s="20"/>
    </row>
    <row r="38" spans="1:27" ht="21" x14ac:dyDescent="0.2">
      <c r="A38" s="4" t="s">
        <v>80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571500</v>
      </c>
      <c r="J38" s="20"/>
      <c r="K38" s="20">
        <v>24081996612</v>
      </c>
      <c r="L38" s="20"/>
      <c r="M38" s="20">
        <v>0</v>
      </c>
      <c r="N38" s="20"/>
      <c r="O38" s="20">
        <v>0</v>
      </c>
      <c r="P38" s="20"/>
      <c r="Q38" s="20">
        <v>571500</v>
      </c>
      <c r="R38" s="20"/>
      <c r="S38" s="20">
        <v>47450</v>
      </c>
      <c r="T38" s="20"/>
      <c r="U38" s="20">
        <v>24081996612</v>
      </c>
      <c r="V38" s="20"/>
      <c r="W38" s="20">
        <v>26956324833.75</v>
      </c>
      <c r="Y38" s="2">
        <v>2.2702950213584531E-3</v>
      </c>
      <c r="AA38" s="20"/>
    </row>
    <row r="39" spans="1:27" ht="21" x14ac:dyDescent="0.2">
      <c r="A39" s="4" t="s">
        <v>81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8915101</v>
      </c>
      <c r="J39" s="20"/>
      <c r="K39" s="20">
        <v>114814984537</v>
      </c>
      <c r="L39" s="20"/>
      <c r="M39" s="20">
        <v>0</v>
      </c>
      <c r="N39" s="20"/>
      <c r="O39" s="20">
        <v>0</v>
      </c>
      <c r="P39" s="20"/>
      <c r="Q39" s="20">
        <v>8915101</v>
      </c>
      <c r="R39" s="20"/>
      <c r="S39" s="20">
        <v>12140</v>
      </c>
      <c r="T39" s="20"/>
      <c r="U39" s="20">
        <v>114814984537</v>
      </c>
      <c r="V39" s="20"/>
      <c r="W39" s="20">
        <v>107585361649.467</v>
      </c>
      <c r="Y39" s="2">
        <v>9.0609722367652207E-3</v>
      </c>
      <c r="AA39" s="20"/>
    </row>
    <row r="40" spans="1:27" ht="21" x14ac:dyDescent="0.2">
      <c r="A40" s="4" t="s">
        <v>82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17345071</v>
      </c>
      <c r="J40" s="20"/>
      <c r="K40" s="20">
        <v>233221106365</v>
      </c>
      <c r="L40" s="20"/>
      <c r="M40" s="20">
        <v>0</v>
      </c>
      <c r="N40" s="20"/>
      <c r="O40" s="20">
        <v>0</v>
      </c>
      <c r="P40" s="20"/>
      <c r="Q40" s="20">
        <v>17345071</v>
      </c>
      <c r="R40" s="20"/>
      <c r="S40" s="20">
        <v>13420</v>
      </c>
      <c r="T40" s="20"/>
      <c r="U40" s="20">
        <v>233221106365</v>
      </c>
      <c r="V40" s="20"/>
      <c r="W40" s="20">
        <v>231385866245.72101</v>
      </c>
      <c r="Y40" s="2">
        <v>1.9487603869970685E-2</v>
      </c>
      <c r="AA40" s="20"/>
    </row>
    <row r="41" spans="1:27" ht="21" x14ac:dyDescent="0.2">
      <c r="A41" s="4" t="s">
        <v>83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12962267</v>
      </c>
      <c r="J41" s="20"/>
      <c r="K41" s="20">
        <v>125979662800</v>
      </c>
      <c r="L41" s="20"/>
      <c r="M41" s="20">
        <v>0</v>
      </c>
      <c r="N41" s="20"/>
      <c r="O41" s="20">
        <v>0</v>
      </c>
      <c r="P41" s="20"/>
      <c r="Q41" s="20">
        <v>12962267</v>
      </c>
      <c r="R41" s="20"/>
      <c r="S41" s="20">
        <v>9950</v>
      </c>
      <c r="T41" s="20"/>
      <c r="U41" s="20">
        <v>125979662800</v>
      </c>
      <c r="V41" s="20"/>
      <c r="W41" s="20">
        <v>128207158037.93201</v>
      </c>
      <c r="Y41" s="2">
        <v>1.0797765436911817E-2</v>
      </c>
      <c r="AA41" s="20"/>
    </row>
    <row r="42" spans="1:27" ht="21" x14ac:dyDescent="0.2">
      <c r="A42" s="4" t="s">
        <v>84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7659998</v>
      </c>
      <c r="J42" s="20"/>
      <c r="K42" s="20">
        <v>98306756401</v>
      </c>
      <c r="L42" s="20"/>
      <c r="M42" s="20">
        <v>0</v>
      </c>
      <c r="N42" s="20"/>
      <c r="O42" s="20">
        <v>0</v>
      </c>
      <c r="P42" s="20"/>
      <c r="Q42" s="20">
        <v>7659998</v>
      </c>
      <c r="R42" s="20"/>
      <c r="S42" s="20">
        <v>12850</v>
      </c>
      <c r="T42" s="20"/>
      <c r="U42" s="20">
        <v>98306756401</v>
      </c>
      <c r="V42" s="20"/>
      <c r="W42" s="20">
        <v>97845310002.914993</v>
      </c>
      <c r="Y42" s="2">
        <v>8.2406530390511674E-3</v>
      </c>
      <c r="AA42" s="20"/>
    </row>
    <row r="43" spans="1:27" ht="21" x14ac:dyDescent="0.2">
      <c r="A43" s="4" t="s">
        <v>85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v>9928164</v>
      </c>
      <c r="J43" s="20"/>
      <c r="K43" s="20">
        <v>166816055655</v>
      </c>
      <c r="L43" s="20"/>
      <c r="M43" s="20">
        <v>0</v>
      </c>
      <c r="N43" s="20"/>
      <c r="O43" s="20">
        <v>0</v>
      </c>
      <c r="P43" s="20"/>
      <c r="Q43" s="20">
        <v>9928164</v>
      </c>
      <c r="R43" s="20"/>
      <c r="S43" s="20">
        <v>16400</v>
      </c>
      <c r="T43" s="20"/>
      <c r="U43" s="20">
        <v>166816055655</v>
      </c>
      <c r="V43" s="20"/>
      <c r="W43" s="20">
        <v>161853099356.88</v>
      </c>
      <c r="Y43" s="2">
        <v>1.3631468233432835E-2</v>
      </c>
      <c r="AA43" s="20"/>
    </row>
    <row r="44" spans="1:27" ht="21" x14ac:dyDescent="0.2">
      <c r="A44" s="4" t="s">
        <v>86</v>
      </c>
      <c r="C44" s="20">
        <v>0</v>
      </c>
      <c r="D44" s="20"/>
      <c r="E44" s="20">
        <v>0</v>
      </c>
      <c r="F44" s="20"/>
      <c r="G44" s="20">
        <v>0</v>
      </c>
      <c r="H44" s="20"/>
      <c r="I44" s="20">
        <v>2201087</v>
      </c>
      <c r="J44" s="20"/>
      <c r="K44" s="20">
        <v>269898145289</v>
      </c>
      <c r="L44" s="20"/>
      <c r="M44" s="20">
        <v>0</v>
      </c>
      <c r="N44" s="20"/>
      <c r="O44" s="20">
        <v>0</v>
      </c>
      <c r="P44" s="20"/>
      <c r="Q44" s="20">
        <v>2201087</v>
      </c>
      <c r="R44" s="20"/>
      <c r="S44" s="20">
        <v>129000</v>
      </c>
      <c r="T44" s="20"/>
      <c r="U44" s="20">
        <v>269898145289</v>
      </c>
      <c r="V44" s="20"/>
      <c r="W44" s="20">
        <v>282250778673.15002</v>
      </c>
      <c r="Y44" s="2">
        <v>2.3771509712403775E-2</v>
      </c>
      <c r="AA44" s="20"/>
    </row>
    <row r="45" spans="1:27" ht="21" x14ac:dyDescent="0.2">
      <c r="A45" s="4" t="s">
        <v>87</v>
      </c>
      <c r="C45" s="20">
        <v>0</v>
      </c>
      <c r="D45" s="20"/>
      <c r="E45" s="20">
        <v>0</v>
      </c>
      <c r="F45" s="20"/>
      <c r="G45" s="20">
        <v>0</v>
      </c>
      <c r="H45" s="20"/>
      <c r="I45" s="20">
        <f>-940000+4875000</f>
        <v>3935000</v>
      </c>
      <c r="J45" s="20"/>
      <c r="K45" s="20">
        <f>+U45/Q45*I45</f>
        <v>99790484520.126877</v>
      </c>
      <c r="L45" s="20"/>
      <c r="M45" s="20">
        <v>-940000</v>
      </c>
      <c r="N45" s="20"/>
      <c r="O45" s="20">
        <v>26464469055</v>
      </c>
      <c r="P45" s="20"/>
      <c r="Q45" s="20">
        <v>2995000</v>
      </c>
      <c r="R45" s="20"/>
      <c r="S45" s="20">
        <v>29600</v>
      </c>
      <c r="T45" s="20"/>
      <c r="U45" s="20">
        <v>75952350988</v>
      </c>
      <c r="V45" s="20"/>
      <c r="W45" s="20">
        <v>88124520600</v>
      </c>
      <c r="Y45" s="2">
        <v>7.4219561313228219E-3</v>
      </c>
      <c r="AA45" s="20"/>
    </row>
    <row r="46" spans="1:27" ht="21" x14ac:dyDescent="0.2">
      <c r="A46" s="4" t="s">
        <v>88</v>
      </c>
      <c r="C46" s="20">
        <v>0</v>
      </c>
      <c r="D46" s="20"/>
      <c r="E46" s="20">
        <v>0</v>
      </c>
      <c r="F46" s="20"/>
      <c r="G46" s="20">
        <v>0</v>
      </c>
      <c r="H46" s="20"/>
      <c r="I46" s="20">
        <f>-849997+2200000</f>
        <v>1350003</v>
      </c>
      <c r="J46" s="20"/>
      <c r="K46" s="20">
        <f>+U46/Q46*I46</f>
        <v>9662637108.8791924</v>
      </c>
      <c r="L46" s="20"/>
      <c r="M46" s="20">
        <v>-1100003</v>
      </c>
      <c r="N46" s="20"/>
      <c r="O46" s="20">
        <v>10344110846</v>
      </c>
      <c r="P46" s="20"/>
      <c r="Q46" s="20">
        <v>250000</v>
      </c>
      <c r="R46" s="20"/>
      <c r="S46" s="20">
        <v>10060</v>
      </c>
      <c r="T46" s="20"/>
      <c r="U46" s="20">
        <v>1789373266</v>
      </c>
      <c r="V46" s="20"/>
      <c r="W46" s="20">
        <v>2500035750</v>
      </c>
      <c r="Y46" s="2">
        <v>2.1055610330592537E-4</v>
      </c>
      <c r="AA46" s="20"/>
    </row>
    <row r="47" spans="1:27" ht="21" x14ac:dyDescent="0.2">
      <c r="A47" s="4" t="s">
        <v>89</v>
      </c>
      <c r="C47" s="20">
        <v>0</v>
      </c>
      <c r="D47" s="20"/>
      <c r="E47" s="20">
        <v>0</v>
      </c>
      <c r="F47" s="20"/>
      <c r="G47" s="20">
        <v>0</v>
      </c>
      <c r="H47" s="20"/>
      <c r="I47" s="20">
        <v>1600000</v>
      </c>
      <c r="J47" s="20"/>
      <c r="K47" s="20">
        <v>20780451532</v>
      </c>
      <c r="L47" s="20"/>
      <c r="M47" s="20">
        <v>0</v>
      </c>
      <c r="N47" s="20"/>
      <c r="O47" s="20">
        <v>0</v>
      </c>
      <c r="P47" s="20"/>
      <c r="Q47" s="20">
        <v>1600000</v>
      </c>
      <c r="R47" s="20"/>
      <c r="S47" s="20">
        <v>17340</v>
      </c>
      <c r="T47" s="20"/>
      <c r="U47" s="20">
        <v>20780451532</v>
      </c>
      <c r="V47" s="20"/>
      <c r="W47" s="20">
        <v>27578923200</v>
      </c>
      <c r="Y47" s="2">
        <v>2.3227310258924828E-3</v>
      </c>
      <c r="AA47" s="20"/>
    </row>
    <row r="48" spans="1:27" ht="21" x14ac:dyDescent="0.2">
      <c r="A48" s="4" t="s">
        <v>90</v>
      </c>
      <c r="C48" s="20">
        <v>0</v>
      </c>
      <c r="D48" s="20"/>
      <c r="E48" s="20">
        <v>0</v>
      </c>
      <c r="F48" s="20"/>
      <c r="G48" s="20">
        <v>0</v>
      </c>
      <c r="H48" s="20"/>
      <c r="I48" s="20">
        <v>450000</v>
      </c>
      <c r="J48" s="20"/>
      <c r="K48" s="20">
        <v>2229972977</v>
      </c>
      <c r="L48" s="20"/>
      <c r="M48" s="20">
        <v>0</v>
      </c>
      <c r="N48" s="20"/>
      <c r="O48" s="20">
        <v>0</v>
      </c>
      <c r="P48" s="20"/>
      <c r="Q48" s="20">
        <v>450000</v>
      </c>
      <c r="R48" s="20"/>
      <c r="S48" s="20">
        <v>9020</v>
      </c>
      <c r="T48" s="20"/>
      <c r="U48" s="20">
        <v>2229972977</v>
      </c>
      <c r="V48" s="20"/>
      <c r="W48" s="20">
        <v>4034848950</v>
      </c>
      <c r="Y48" s="2">
        <v>3.398199695104378E-4</v>
      </c>
      <c r="AA48" s="20"/>
    </row>
    <row r="49" spans="1:27" ht="21.75" thickBot="1" x14ac:dyDescent="0.25">
      <c r="A49" s="4" t="s">
        <v>91</v>
      </c>
      <c r="C49" s="20">
        <v>0</v>
      </c>
      <c r="D49" s="20"/>
      <c r="E49" s="20">
        <v>0</v>
      </c>
      <c r="F49" s="20"/>
      <c r="G49" s="20">
        <v>0</v>
      </c>
      <c r="H49" s="20"/>
      <c r="I49" s="20">
        <v>266177</v>
      </c>
      <c r="J49" s="20"/>
      <c r="K49" s="20">
        <v>6662763034</v>
      </c>
      <c r="L49" s="20"/>
      <c r="M49" s="20">
        <v>0</v>
      </c>
      <c r="N49" s="20"/>
      <c r="O49" s="20">
        <v>0</v>
      </c>
      <c r="P49" s="20"/>
      <c r="Q49" s="20">
        <v>266177</v>
      </c>
      <c r="R49" s="20"/>
      <c r="S49" s="20">
        <v>25990</v>
      </c>
      <c r="T49" s="20"/>
      <c r="U49" s="20">
        <v>6662763034</v>
      </c>
      <c r="V49" s="20"/>
      <c r="W49" s="20">
        <v>6876778485.6315002</v>
      </c>
      <c r="Y49" s="2">
        <v>5.7917079035073446E-4</v>
      </c>
      <c r="AA49" s="20"/>
    </row>
    <row r="50" spans="1:27" ht="19.5" thickBot="1" x14ac:dyDescent="0.25">
      <c r="E50" s="5">
        <f>SUM(E9:E49)</f>
        <v>4146861442183</v>
      </c>
      <c r="G50" s="5">
        <f>SUM(G9:G49)</f>
        <v>4094567907871.5166</v>
      </c>
      <c r="I50" s="3" t="s">
        <v>15</v>
      </c>
      <c r="K50" s="5">
        <f>SUM(K9:K49)</f>
        <v>5270017527033.417</v>
      </c>
      <c r="M50" s="3" t="s">
        <v>15</v>
      </c>
      <c r="O50" s="5">
        <f>SUM(O9:O49)</f>
        <v>36808579901</v>
      </c>
      <c r="Q50" s="3" t="s">
        <v>15</v>
      </c>
      <c r="S50" s="3" t="s">
        <v>15</v>
      </c>
      <c r="U50" s="5">
        <f>SUM(U9:U49)</f>
        <v>9457057419238</v>
      </c>
      <c r="W50" s="5">
        <f>SUM(W9:W49)</f>
        <v>10546519535202.137</v>
      </c>
      <c r="Y50" s="75">
        <f>SUM(Y9:Y49)</f>
        <v>0.88824092086362438</v>
      </c>
    </row>
    <row r="51" spans="1:27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abSelected="1" workbookViewId="0">
      <selection activeCell="C19" sqref="C19"/>
    </sheetView>
  </sheetViews>
  <sheetFormatPr defaultRowHeight="22.5" x14ac:dyDescent="0.2"/>
  <cols>
    <col min="1" max="1" width="24.75" style="6" bestFit="1" customWidth="1"/>
    <col min="2" max="2" width="0.875" style="6" customWidth="1"/>
    <col min="3" max="3" width="18" style="6" bestFit="1" customWidth="1"/>
    <col min="4" max="4" width="0.875" style="6" customWidth="1"/>
    <col min="5" max="5" width="19.125" style="6" bestFit="1" customWidth="1"/>
    <col min="6" max="6" width="0.875" style="6" customWidth="1"/>
    <col min="7" max="7" width="17.875" style="6" bestFit="1" customWidth="1"/>
    <col min="8" max="8" width="0.875" style="6" customWidth="1"/>
    <col min="9" max="9" width="19" style="6" bestFit="1" customWidth="1"/>
    <col min="10" max="10" width="0.875" style="6" customWidth="1"/>
    <col min="11" max="11" width="18.25" style="6" bestFit="1" customWidth="1"/>
    <col min="12" max="12" width="0.875" style="6" customWidth="1"/>
    <col min="13" max="13" width="8" style="6" customWidth="1"/>
    <col min="14" max="16384" width="9" style="6"/>
  </cols>
  <sheetData>
    <row r="2" spans="1:20" ht="24" x14ac:dyDescent="0.2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20" ht="24" x14ac:dyDescent="0.2">
      <c r="A3" s="65" t="s">
        <v>1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</row>
    <row r="4" spans="1:20" ht="24" x14ac:dyDescent="0.2">
      <c r="A4" s="65" t="str">
        <f>+سهام!A4</f>
        <v>برای ماه منتهی به 1403/10/30</v>
      </c>
      <c r="B4" s="65" t="s">
        <v>16</v>
      </c>
      <c r="C4" s="65" t="s">
        <v>16</v>
      </c>
      <c r="D4" s="65" t="s">
        <v>16</v>
      </c>
      <c r="E4" s="65" t="s">
        <v>16</v>
      </c>
      <c r="F4" s="65" t="s">
        <v>16</v>
      </c>
      <c r="G4" s="65" t="s">
        <v>16</v>
      </c>
      <c r="H4" s="65" t="s">
        <v>16</v>
      </c>
      <c r="I4" s="65" t="s">
        <v>16</v>
      </c>
      <c r="J4" s="65" t="s">
        <v>16</v>
      </c>
      <c r="K4" s="65" t="s">
        <v>16</v>
      </c>
    </row>
    <row r="5" spans="1:20" ht="25.5" x14ac:dyDescent="0.2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4.75" thickBot="1" x14ac:dyDescent="0.25">
      <c r="A6" s="67" t="s">
        <v>18</v>
      </c>
      <c r="C6" s="7" t="s">
        <v>6</v>
      </c>
      <c r="E6" s="67" t="s">
        <v>5</v>
      </c>
      <c r="F6" s="67" t="s">
        <v>5</v>
      </c>
      <c r="G6" s="67" t="s">
        <v>5</v>
      </c>
      <c r="I6" s="67" t="s">
        <v>77</v>
      </c>
      <c r="J6" s="67" t="s">
        <v>4</v>
      </c>
      <c r="K6" s="67" t="s">
        <v>4</v>
      </c>
    </row>
    <row r="7" spans="1:20" ht="24.75" thickBot="1" x14ac:dyDescent="0.25">
      <c r="A7" s="67" t="s">
        <v>18</v>
      </c>
      <c r="C7" s="7" t="s">
        <v>19</v>
      </c>
      <c r="E7" s="7" t="s">
        <v>20</v>
      </c>
      <c r="G7" s="7" t="s">
        <v>21</v>
      </c>
      <c r="I7" s="7" t="s">
        <v>19</v>
      </c>
      <c r="K7" s="7" t="s">
        <v>22</v>
      </c>
    </row>
    <row r="8" spans="1:20" ht="24.75" thickBot="1" x14ac:dyDescent="0.25">
      <c r="A8" s="39" t="s">
        <v>23</v>
      </c>
      <c r="C8" s="8">
        <v>7318850415000</v>
      </c>
      <c r="D8" s="8"/>
      <c r="E8" s="8">
        <v>380524051145</v>
      </c>
      <c r="F8" s="8"/>
      <c r="G8" s="8">
        <v>6478840504000</v>
      </c>
      <c r="H8" s="8"/>
      <c r="I8" s="8">
        <f>+C8+E8-G8</f>
        <v>1220533962145</v>
      </c>
      <c r="K8" s="76">
        <v>0.10279488004193262</v>
      </c>
    </row>
    <row r="9" spans="1:20" ht="23.25" thickBot="1" x14ac:dyDescent="0.25">
      <c r="A9" s="6" t="s">
        <v>15</v>
      </c>
      <c r="C9" s="9">
        <f>SUM(C8:C8)</f>
        <v>7318850415000</v>
      </c>
      <c r="E9" s="9">
        <f>SUM(E8:E8)</f>
        <v>380524051145</v>
      </c>
      <c r="G9" s="9">
        <f>SUM(G8:G8)</f>
        <v>6478840504000</v>
      </c>
      <c r="I9" s="9">
        <f>SUM(I8:I8)</f>
        <v>1220533962145</v>
      </c>
      <c r="K9" s="77">
        <f>SUM(K8:K8)</f>
        <v>0.10279488004193262</v>
      </c>
    </row>
    <row r="10" spans="1:20" ht="23.25" thickTop="1" x14ac:dyDescent="0.2"/>
    <row r="11" spans="1:20" x14ac:dyDescent="0.45">
      <c r="C11" s="8"/>
      <c r="I11" s="28"/>
    </row>
    <row r="12" spans="1:20" x14ac:dyDescent="0.45">
      <c r="C12" s="8"/>
      <c r="K12" s="2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I11" sqref="I11"/>
    </sheetView>
  </sheetViews>
  <sheetFormatPr defaultRowHeight="18.75" x14ac:dyDescent="0.45"/>
  <cols>
    <col min="1" max="1" width="20.875" style="21" bestFit="1" customWidth="1"/>
    <col min="2" max="2" width="0.875" style="21" customWidth="1"/>
    <col min="3" max="3" width="20.125" style="21" customWidth="1"/>
    <col min="4" max="4" width="0.875" style="21" customWidth="1"/>
    <col min="5" max="5" width="20.125" style="21" customWidth="1"/>
    <col min="6" max="6" width="0.875" style="21" customWidth="1"/>
    <col min="7" max="7" width="28" style="21" customWidth="1"/>
    <col min="8" max="8" width="0.875" style="21" customWidth="1"/>
    <col min="9" max="9" width="8" style="21" customWidth="1"/>
    <col min="10" max="16384" width="9" style="21"/>
  </cols>
  <sheetData>
    <row r="2" spans="1:7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</row>
    <row r="3" spans="1:7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</row>
    <row r="4" spans="1:7" ht="26.25" x14ac:dyDescent="0.45">
      <c r="A4" s="68" t="str">
        <f>+سهام!A4</f>
        <v>برای ماه منتهی به 1403/10/30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</row>
    <row r="6" spans="1:7" ht="27" thickBot="1" x14ac:dyDescent="0.5">
      <c r="A6" s="10" t="s">
        <v>28</v>
      </c>
      <c r="C6" s="10" t="s">
        <v>19</v>
      </c>
      <c r="E6" s="10" t="s">
        <v>38</v>
      </c>
      <c r="G6" s="10" t="s">
        <v>13</v>
      </c>
    </row>
    <row r="7" spans="1:7" ht="21" x14ac:dyDescent="0.55000000000000004">
      <c r="A7" s="22" t="s">
        <v>44</v>
      </c>
      <c r="C7" s="13">
        <f>+'درآمد سرمایه‌گذاری در سهام'!I49</f>
        <v>1142302290913</v>
      </c>
      <c r="D7" s="12"/>
      <c r="E7" s="24">
        <v>0.96311232580449035</v>
      </c>
      <c r="F7" s="12"/>
      <c r="G7" s="24">
        <v>9.6206111921428666E-2</v>
      </c>
    </row>
    <row r="8" spans="1:7" ht="21.75" thickBot="1" x14ac:dyDescent="0.6">
      <c r="A8" s="22" t="s">
        <v>45</v>
      </c>
      <c r="C8" s="13">
        <f>+'درآمد سپرده بانکی'!E9</f>
        <v>43750737698</v>
      </c>
      <c r="D8" s="12"/>
      <c r="E8" s="24">
        <v>3.6887674195509604E-2</v>
      </c>
      <c r="F8" s="12"/>
      <c r="G8" s="24">
        <v>3.6847412467803839E-3</v>
      </c>
    </row>
    <row r="9" spans="1:7" ht="19.5" thickBot="1" x14ac:dyDescent="0.5">
      <c r="A9" s="21" t="s">
        <v>15</v>
      </c>
      <c r="C9" s="14">
        <f>SUM(C7:C8)</f>
        <v>1186053028611</v>
      </c>
      <c r="D9" s="12"/>
      <c r="E9" s="26">
        <f>SUM(E7:E8)</f>
        <v>1</v>
      </c>
      <c r="F9" s="12"/>
      <c r="G9" s="48">
        <f>SUM(G7:G8)</f>
        <v>9.9890853168209046E-2</v>
      </c>
    </row>
    <row r="10" spans="1:7" ht="19.5" thickTop="1" x14ac:dyDescent="0.45"/>
    <row r="11" spans="1:7" x14ac:dyDescent="0.45">
      <c r="C11" s="28"/>
      <c r="G11" s="23"/>
    </row>
    <row r="12" spans="1:7" x14ac:dyDescent="0.45">
      <c r="C12" s="29"/>
      <c r="G12" s="27"/>
    </row>
    <row r="13" spans="1:7" x14ac:dyDescent="0.45">
      <c r="C13" s="29"/>
      <c r="G13" s="27"/>
    </row>
    <row r="14" spans="1:7" x14ac:dyDescent="0.45">
      <c r="C14" s="29"/>
    </row>
    <row r="15" spans="1:7" x14ac:dyDescent="0.45">
      <c r="C15" s="23"/>
    </row>
    <row r="16" spans="1:7" x14ac:dyDescent="0.45">
      <c r="C16" s="23"/>
    </row>
    <row r="17" spans="3:3" x14ac:dyDescent="0.45">
      <c r="C17" s="2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2"/>
  <sheetViews>
    <sheetView rightToLeft="1" topLeftCell="A31" zoomScale="85" zoomScaleNormal="85" workbookViewId="0">
      <selection activeCell="M44" sqref="M44"/>
    </sheetView>
  </sheetViews>
  <sheetFormatPr defaultRowHeight="18.75" x14ac:dyDescent="0.45"/>
  <cols>
    <col min="1" max="1" width="35.25" style="25" bestFit="1" customWidth="1"/>
    <col min="2" max="2" width="0.875" style="25" customWidth="1"/>
    <col min="3" max="3" width="19.25" style="25" customWidth="1"/>
    <col min="4" max="4" width="0.875" style="25" customWidth="1"/>
    <col min="5" max="5" width="19.25" style="25" customWidth="1"/>
    <col min="6" max="6" width="0.875" style="25" customWidth="1"/>
    <col min="7" max="7" width="19.25" style="25" customWidth="1"/>
    <col min="8" max="8" width="0.875" style="25" customWidth="1"/>
    <col min="9" max="9" width="19.25" style="25" customWidth="1"/>
    <col min="10" max="10" width="0.875" style="25" customWidth="1"/>
    <col min="11" max="11" width="20.125" style="25" customWidth="1"/>
    <col min="12" max="12" width="0.875" style="25" customWidth="1"/>
    <col min="13" max="13" width="19.25" style="25" customWidth="1"/>
    <col min="14" max="14" width="0.875" style="25" customWidth="1"/>
    <col min="15" max="15" width="20.125" style="25" customWidth="1"/>
    <col min="16" max="16" width="0.875" style="25" customWidth="1"/>
    <col min="17" max="17" width="19.25" style="25" customWidth="1"/>
    <col min="18" max="18" width="0.875" style="25" customWidth="1"/>
    <col min="19" max="19" width="20.125" style="25" customWidth="1"/>
    <col min="20" max="20" width="0.875" style="25" customWidth="1"/>
    <col min="21" max="21" width="20.125" style="25" customWidth="1"/>
    <col min="22" max="22" width="0.875" style="25" customWidth="1"/>
    <col min="23" max="23" width="8" style="25" customWidth="1"/>
    <col min="24" max="16384" width="9" style="25"/>
  </cols>
  <sheetData>
    <row r="2" spans="1:21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  <c r="R2" s="68" t="s">
        <v>0</v>
      </c>
      <c r="S2" s="68" t="s">
        <v>0</v>
      </c>
      <c r="T2" s="68" t="s">
        <v>0</v>
      </c>
      <c r="U2" s="68" t="s">
        <v>0</v>
      </c>
    </row>
    <row r="3" spans="1:21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  <c r="R3" s="68" t="s">
        <v>24</v>
      </c>
      <c r="S3" s="68" t="s">
        <v>24</v>
      </c>
      <c r="T3" s="68" t="s">
        <v>24</v>
      </c>
      <c r="U3" s="68" t="s">
        <v>24</v>
      </c>
    </row>
    <row r="4" spans="1:21" ht="26.25" x14ac:dyDescent="0.45">
      <c r="A4" s="68" t="str">
        <f>+سهام!A4</f>
        <v>برای ماه منتهی به 1403/10/30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  <c r="R4" s="68" t="s">
        <v>2</v>
      </c>
      <c r="S4" s="68" t="s">
        <v>2</v>
      </c>
      <c r="T4" s="68" t="s">
        <v>2</v>
      </c>
      <c r="U4" s="68" t="s">
        <v>2</v>
      </c>
    </row>
    <row r="6" spans="1:21" ht="27" thickBot="1" x14ac:dyDescent="0.5">
      <c r="A6" s="69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J6" s="69" t="s">
        <v>26</v>
      </c>
      <c r="K6" s="69" t="s">
        <v>26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  <c r="R6" s="69" t="s">
        <v>27</v>
      </c>
      <c r="S6" s="69" t="s">
        <v>27</v>
      </c>
      <c r="T6" s="69" t="s">
        <v>27</v>
      </c>
      <c r="U6" s="69" t="s">
        <v>27</v>
      </c>
    </row>
    <row r="7" spans="1:21" ht="27" thickBot="1" x14ac:dyDescent="0.5">
      <c r="A7" s="69" t="s">
        <v>3</v>
      </c>
      <c r="C7" s="32" t="s">
        <v>35</v>
      </c>
      <c r="E7" s="32" t="s">
        <v>36</v>
      </c>
      <c r="G7" s="32" t="s">
        <v>37</v>
      </c>
      <c r="I7" s="32" t="s">
        <v>19</v>
      </c>
      <c r="K7" s="32" t="s">
        <v>38</v>
      </c>
      <c r="M7" s="32" t="s">
        <v>35</v>
      </c>
      <c r="O7" s="32" t="s">
        <v>36</v>
      </c>
      <c r="Q7" s="32" t="s">
        <v>37</v>
      </c>
      <c r="S7" s="32" t="s">
        <v>19</v>
      </c>
      <c r="U7" s="32" t="s">
        <v>38</v>
      </c>
    </row>
    <row r="8" spans="1:21" ht="21" x14ac:dyDescent="0.55000000000000004">
      <c r="A8" s="38" t="s">
        <v>67</v>
      </c>
      <c r="C8" s="30">
        <v>0</v>
      </c>
      <c r="D8" s="30"/>
      <c r="E8" s="30">
        <v>23998602573</v>
      </c>
      <c r="F8" s="30"/>
      <c r="G8" s="30">
        <v>0</v>
      </c>
      <c r="H8" s="30"/>
      <c r="I8" s="30">
        <f>+C8+E8+G8</f>
        <v>23998602573</v>
      </c>
      <c r="J8" s="12"/>
      <c r="K8" s="24">
        <f>I8/$I$49</f>
        <v>2.100897701414816E-2</v>
      </c>
      <c r="L8" s="12"/>
      <c r="M8" s="30">
        <v>0</v>
      </c>
      <c r="N8" s="30"/>
      <c r="O8" s="30">
        <v>23998602573</v>
      </c>
      <c r="P8" s="30"/>
      <c r="Q8" s="30">
        <v>0</v>
      </c>
      <c r="R8" s="30"/>
      <c r="S8" s="30">
        <f>+Q8+O8+M8</f>
        <v>23998602573</v>
      </c>
      <c r="T8" s="12"/>
      <c r="U8" s="24">
        <f>S8/$S$49</f>
        <v>2.100897701414816E-2</v>
      </c>
    </row>
    <row r="9" spans="1:21" ht="21" x14ac:dyDescent="0.55000000000000004">
      <c r="A9" s="38" t="s">
        <v>83</v>
      </c>
      <c r="C9" s="30">
        <v>0</v>
      </c>
      <c r="D9" s="30"/>
      <c r="E9" s="30">
        <v>2227495238</v>
      </c>
      <c r="F9" s="30"/>
      <c r="G9" s="30">
        <v>0</v>
      </c>
      <c r="H9" s="30"/>
      <c r="I9" s="30">
        <f t="shared" ref="I9:I48" si="0">+C9+E9+G9</f>
        <v>2227495238</v>
      </c>
      <c r="J9" s="12"/>
      <c r="K9" s="24">
        <f t="shared" ref="K9:K48" si="1">I9/$I$49</f>
        <v>1.9500050518323354E-3</v>
      </c>
      <c r="L9" s="12"/>
      <c r="M9" s="30">
        <v>0</v>
      </c>
      <c r="N9" s="30"/>
      <c r="O9" s="30">
        <v>2227495238</v>
      </c>
      <c r="P9" s="30"/>
      <c r="Q9" s="30">
        <v>0</v>
      </c>
      <c r="R9" s="30"/>
      <c r="S9" s="30">
        <f t="shared" ref="S9:S48" si="2">+Q9+O9+M9</f>
        <v>2227495238</v>
      </c>
      <c r="T9" s="12"/>
      <c r="U9" s="24">
        <f t="shared" ref="U9:U48" si="3">S9/$S$49</f>
        <v>1.9500050518323354E-3</v>
      </c>
    </row>
    <row r="10" spans="1:21" ht="21" x14ac:dyDescent="0.55000000000000004">
      <c r="A10" s="38" t="s">
        <v>54</v>
      </c>
      <c r="C10" s="30">
        <v>0</v>
      </c>
      <c r="D10" s="30"/>
      <c r="E10" s="30">
        <v>30027014930</v>
      </c>
      <c r="F10" s="30"/>
      <c r="G10" s="30">
        <v>0</v>
      </c>
      <c r="H10" s="30"/>
      <c r="I10" s="30">
        <f t="shared" si="0"/>
        <v>30027014930</v>
      </c>
      <c r="J10" s="12"/>
      <c r="K10" s="24">
        <f t="shared" si="1"/>
        <v>2.6286399991372264E-2</v>
      </c>
      <c r="L10" s="12"/>
      <c r="M10" s="30">
        <v>0</v>
      </c>
      <c r="N10" s="30"/>
      <c r="O10" s="30">
        <v>30027014930</v>
      </c>
      <c r="P10" s="30"/>
      <c r="Q10" s="30">
        <v>0</v>
      </c>
      <c r="R10" s="30"/>
      <c r="S10" s="30">
        <f t="shared" si="2"/>
        <v>30027014930</v>
      </c>
      <c r="T10" s="12"/>
      <c r="U10" s="24">
        <f t="shared" si="3"/>
        <v>2.6286399991372264E-2</v>
      </c>
    </row>
    <row r="11" spans="1:21" s="15" customFormat="1" ht="21" x14ac:dyDescent="0.55000000000000004">
      <c r="A11" s="38" t="s">
        <v>84</v>
      </c>
      <c r="C11" s="30">
        <v>0</v>
      </c>
      <c r="D11" s="31"/>
      <c r="E11" s="30">
        <v>-461446399</v>
      </c>
      <c r="F11" s="31"/>
      <c r="G11" s="30">
        <v>0</v>
      </c>
      <c r="H11" s="31"/>
      <c r="I11" s="30">
        <f t="shared" si="0"/>
        <v>-461446399</v>
      </c>
      <c r="K11" s="24">
        <f t="shared" si="1"/>
        <v>-4.0396172070282987E-4</v>
      </c>
      <c r="M11" s="30">
        <v>0</v>
      </c>
      <c r="N11" s="31"/>
      <c r="O11" s="30">
        <v>-461446399</v>
      </c>
      <c r="P11" s="31"/>
      <c r="Q11" s="30">
        <v>0</v>
      </c>
      <c r="R11" s="31"/>
      <c r="S11" s="30">
        <f t="shared" si="2"/>
        <v>-461446399</v>
      </c>
      <c r="U11" s="24">
        <f t="shared" si="3"/>
        <v>-4.0396172070282987E-4</v>
      </c>
    </row>
    <row r="12" spans="1:21" ht="21" x14ac:dyDescent="0.55000000000000004">
      <c r="A12" s="38" t="s">
        <v>55</v>
      </c>
      <c r="C12" s="30">
        <v>0</v>
      </c>
      <c r="D12" s="30"/>
      <c r="E12" s="30">
        <v>10869000734</v>
      </c>
      <c r="F12" s="30"/>
      <c r="G12" s="30">
        <v>0</v>
      </c>
      <c r="H12" s="30"/>
      <c r="I12" s="30">
        <f t="shared" si="0"/>
        <v>10869000734</v>
      </c>
      <c r="J12" s="12"/>
      <c r="K12" s="24">
        <f t="shared" si="1"/>
        <v>9.5149951291026557E-3</v>
      </c>
      <c r="L12" s="12"/>
      <c r="M12" s="30">
        <v>0</v>
      </c>
      <c r="N12" s="30"/>
      <c r="O12" s="30">
        <v>10869000734</v>
      </c>
      <c r="P12" s="30"/>
      <c r="Q12" s="30">
        <v>0</v>
      </c>
      <c r="R12" s="30"/>
      <c r="S12" s="30">
        <f t="shared" si="2"/>
        <v>10869000734</v>
      </c>
      <c r="T12" s="12"/>
      <c r="U12" s="24">
        <f t="shared" si="3"/>
        <v>9.5149951291026557E-3</v>
      </c>
    </row>
    <row r="13" spans="1:21" ht="21" x14ac:dyDescent="0.55000000000000004">
      <c r="A13" s="38" t="s">
        <v>69</v>
      </c>
      <c r="C13" s="30">
        <v>0</v>
      </c>
      <c r="D13" s="30"/>
      <c r="E13" s="30">
        <v>23706014906</v>
      </c>
      <c r="F13" s="30"/>
      <c r="G13" s="30">
        <v>0</v>
      </c>
      <c r="H13" s="30"/>
      <c r="I13" s="30">
        <f t="shared" si="0"/>
        <v>23706014906</v>
      </c>
      <c r="J13" s="12"/>
      <c r="K13" s="24">
        <f t="shared" si="1"/>
        <v>2.0752838451416095E-2</v>
      </c>
      <c r="L13" s="12"/>
      <c r="M13" s="30">
        <v>0</v>
      </c>
      <c r="N13" s="30"/>
      <c r="O13" s="30">
        <v>23706014906</v>
      </c>
      <c r="P13" s="30"/>
      <c r="Q13" s="30">
        <v>0</v>
      </c>
      <c r="R13" s="30"/>
      <c r="S13" s="30">
        <f t="shared" si="2"/>
        <v>23706014906</v>
      </c>
      <c r="T13" s="12"/>
      <c r="U13" s="24">
        <f t="shared" si="3"/>
        <v>2.0752838451416095E-2</v>
      </c>
    </row>
    <row r="14" spans="1:21" ht="21" x14ac:dyDescent="0.55000000000000004">
      <c r="A14" s="38" t="s">
        <v>65</v>
      </c>
      <c r="C14" s="30">
        <v>0</v>
      </c>
      <c r="D14" s="30"/>
      <c r="E14" s="30">
        <v>52389631433</v>
      </c>
      <c r="F14" s="30"/>
      <c r="G14" s="30">
        <v>-3628</v>
      </c>
      <c r="H14" s="30"/>
      <c r="I14" s="30">
        <f t="shared" si="0"/>
        <v>52389627805</v>
      </c>
      <c r="J14" s="12"/>
      <c r="K14" s="24">
        <f t="shared" si="1"/>
        <v>4.5863190699833849E-2</v>
      </c>
      <c r="L14" s="12"/>
      <c r="M14" s="30">
        <v>0</v>
      </c>
      <c r="N14" s="30"/>
      <c r="O14" s="30">
        <v>52389631433</v>
      </c>
      <c r="P14" s="30"/>
      <c r="Q14" s="30">
        <v>-3628</v>
      </c>
      <c r="R14" s="30"/>
      <c r="S14" s="30">
        <f t="shared" si="2"/>
        <v>52389627805</v>
      </c>
      <c r="T14" s="12"/>
      <c r="U14" s="24">
        <f t="shared" si="3"/>
        <v>4.5863190699833849E-2</v>
      </c>
    </row>
    <row r="15" spans="1:21" ht="21" x14ac:dyDescent="0.55000000000000004">
      <c r="A15" s="38" t="s">
        <v>64</v>
      </c>
      <c r="C15" s="30">
        <v>0</v>
      </c>
      <c r="D15" s="30"/>
      <c r="E15" s="30">
        <v>7190945522</v>
      </c>
      <c r="F15" s="30"/>
      <c r="G15" s="30">
        <v>0</v>
      </c>
      <c r="H15" s="30"/>
      <c r="I15" s="30">
        <f t="shared" si="0"/>
        <v>7190945522</v>
      </c>
      <c r="J15" s="12"/>
      <c r="K15" s="24">
        <f t="shared" si="1"/>
        <v>6.2951335904723989E-3</v>
      </c>
      <c r="L15" s="12"/>
      <c r="M15" s="30">
        <v>0</v>
      </c>
      <c r="N15" s="30"/>
      <c r="O15" s="30">
        <v>7190945522</v>
      </c>
      <c r="P15" s="30"/>
      <c r="Q15" s="30">
        <v>0</v>
      </c>
      <c r="R15" s="30"/>
      <c r="S15" s="30">
        <f t="shared" si="2"/>
        <v>7190945522</v>
      </c>
      <c r="T15" s="12"/>
      <c r="U15" s="24">
        <f t="shared" si="3"/>
        <v>6.2951335904723989E-3</v>
      </c>
    </row>
    <row r="16" spans="1:21" ht="21" x14ac:dyDescent="0.55000000000000004">
      <c r="A16" s="38" t="s">
        <v>71</v>
      </c>
      <c r="C16" s="30">
        <v>0</v>
      </c>
      <c r="D16" s="30"/>
      <c r="E16" s="30">
        <v>1664993405</v>
      </c>
      <c r="F16" s="30"/>
      <c r="G16" s="30">
        <v>0</v>
      </c>
      <c r="H16" s="30"/>
      <c r="I16" s="30">
        <f t="shared" si="0"/>
        <v>1664993405</v>
      </c>
      <c r="J16" s="12"/>
      <c r="K16" s="24">
        <f t="shared" si="1"/>
        <v>1.4575768763181174E-3</v>
      </c>
      <c r="L16" s="12"/>
      <c r="M16" s="30">
        <v>0</v>
      </c>
      <c r="N16" s="30"/>
      <c r="O16" s="30">
        <v>1664993405</v>
      </c>
      <c r="P16" s="30"/>
      <c r="Q16" s="30">
        <v>0</v>
      </c>
      <c r="R16" s="30"/>
      <c r="S16" s="30">
        <f t="shared" si="2"/>
        <v>1664993405</v>
      </c>
      <c r="T16" s="12"/>
      <c r="U16" s="24">
        <f t="shared" si="3"/>
        <v>1.4575768763181174E-3</v>
      </c>
    </row>
    <row r="17" spans="1:21" ht="21" x14ac:dyDescent="0.55000000000000004">
      <c r="A17" s="38" t="s">
        <v>68</v>
      </c>
      <c r="C17" s="30">
        <v>0</v>
      </c>
      <c r="D17" s="30"/>
      <c r="E17" s="30">
        <v>7821251566</v>
      </c>
      <c r="F17" s="30"/>
      <c r="G17" s="30">
        <v>0</v>
      </c>
      <c r="H17" s="30"/>
      <c r="I17" s="30">
        <f t="shared" si="0"/>
        <v>7821251566</v>
      </c>
      <c r="J17" s="12"/>
      <c r="K17" s="24">
        <f t="shared" si="1"/>
        <v>6.8469192684090328E-3</v>
      </c>
      <c r="L17" s="12"/>
      <c r="M17" s="30">
        <v>0</v>
      </c>
      <c r="N17" s="30"/>
      <c r="O17" s="30">
        <v>7821251566</v>
      </c>
      <c r="P17" s="30"/>
      <c r="Q17" s="30">
        <v>0</v>
      </c>
      <c r="R17" s="30"/>
      <c r="S17" s="30">
        <f t="shared" si="2"/>
        <v>7821251566</v>
      </c>
      <c r="T17" s="12"/>
      <c r="U17" s="24">
        <f t="shared" si="3"/>
        <v>6.8469192684090328E-3</v>
      </c>
    </row>
    <row r="18" spans="1:21" ht="21" x14ac:dyDescent="0.55000000000000004">
      <c r="A18" s="38" t="s">
        <v>59</v>
      </c>
      <c r="C18" s="30">
        <v>0</v>
      </c>
      <c r="D18" s="30"/>
      <c r="E18" s="30">
        <v>12528437356</v>
      </c>
      <c r="F18" s="30"/>
      <c r="G18" s="30">
        <v>0</v>
      </c>
      <c r="H18" s="30"/>
      <c r="I18" s="30">
        <f t="shared" si="0"/>
        <v>12528437356</v>
      </c>
      <c r="J18" s="12"/>
      <c r="K18" s="24">
        <f t="shared" si="1"/>
        <v>1.096770745858041E-2</v>
      </c>
      <c r="L18" s="12"/>
      <c r="M18" s="30">
        <v>0</v>
      </c>
      <c r="N18" s="30"/>
      <c r="O18" s="30">
        <v>12528437356</v>
      </c>
      <c r="P18" s="30"/>
      <c r="Q18" s="30">
        <v>0</v>
      </c>
      <c r="R18" s="30"/>
      <c r="S18" s="30">
        <f t="shared" si="2"/>
        <v>12528437356</v>
      </c>
      <c r="T18" s="12"/>
      <c r="U18" s="24">
        <f t="shared" si="3"/>
        <v>1.096770745858041E-2</v>
      </c>
    </row>
    <row r="19" spans="1:21" ht="21" x14ac:dyDescent="0.55000000000000004">
      <c r="A19" s="38" t="s">
        <v>79</v>
      </c>
      <c r="C19" s="30">
        <v>0</v>
      </c>
      <c r="D19" s="30"/>
      <c r="E19" s="30">
        <v>35950728732</v>
      </c>
      <c r="F19" s="30"/>
      <c r="G19" s="30">
        <v>0</v>
      </c>
      <c r="H19" s="30"/>
      <c r="I19" s="30">
        <f t="shared" si="0"/>
        <v>35950728732</v>
      </c>
      <c r="J19" s="12"/>
      <c r="K19" s="24">
        <f t="shared" si="1"/>
        <v>3.1472167234529412E-2</v>
      </c>
      <c r="L19" s="12"/>
      <c r="M19" s="30">
        <v>0</v>
      </c>
      <c r="N19" s="30"/>
      <c r="O19" s="30">
        <v>35950728732</v>
      </c>
      <c r="P19" s="30"/>
      <c r="Q19" s="30">
        <v>0</v>
      </c>
      <c r="R19" s="30"/>
      <c r="S19" s="30">
        <f t="shared" si="2"/>
        <v>35950728732</v>
      </c>
      <c r="T19" s="12"/>
      <c r="U19" s="24">
        <f t="shared" si="3"/>
        <v>3.1472167234529412E-2</v>
      </c>
    </row>
    <row r="20" spans="1:21" ht="21" x14ac:dyDescent="0.55000000000000004">
      <c r="A20" s="38" t="s">
        <v>51</v>
      </c>
      <c r="C20" s="30">
        <v>0</v>
      </c>
      <c r="D20" s="30"/>
      <c r="E20" s="30">
        <v>61643676700</v>
      </c>
      <c r="F20" s="30"/>
      <c r="G20" s="30">
        <v>0</v>
      </c>
      <c r="H20" s="30"/>
      <c r="I20" s="30">
        <f t="shared" si="0"/>
        <v>61643676700</v>
      </c>
      <c r="J20" s="12"/>
      <c r="K20" s="24">
        <f t="shared" si="1"/>
        <v>5.3964416591277681E-2</v>
      </c>
      <c r="L20" s="12"/>
      <c r="M20" s="30">
        <v>0</v>
      </c>
      <c r="N20" s="30"/>
      <c r="O20" s="30">
        <v>61643676700</v>
      </c>
      <c r="P20" s="30"/>
      <c r="Q20" s="30">
        <v>0</v>
      </c>
      <c r="R20" s="30"/>
      <c r="S20" s="30">
        <f t="shared" si="2"/>
        <v>61643676700</v>
      </c>
      <c r="T20" s="12"/>
      <c r="U20" s="24">
        <f t="shared" si="3"/>
        <v>5.3964416591277681E-2</v>
      </c>
    </row>
    <row r="21" spans="1:21" ht="21" x14ac:dyDescent="0.55000000000000004">
      <c r="A21" s="38" t="s">
        <v>57</v>
      </c>
      <c r="C21" s="30">
        <v>0</v>
      </c>
      <c r="D21" s="30"/>
      <c r="E21" s="30">
        <v>80020111565</v>
      </c>
      <c r="F21" s="30"/>
      <c r="G21" s="30">
        <v>0</v>
      </c>
      <c r="H21" s="30"/>
      <c r="I21" s="30">
        <f t="shared" si="0"/>
        <v>80020111565</v>
      </c>
      <c r="J21" s="12"/>
      <c r="K21" s="24">
        <f t="shared" si="1"/>
        <v>7.0051607356090381E-2</v>
      </c>
      <c r="L21" s="12"/>
      <c r="M21" s="30">
        <v>0</v>
      </c>
      <c r="N21" s="30"/>
      <c r="O21" s="30">
        <v>80020111565</v>
      </c>
      <c r="P21" s="30"/>
      <c r="Q21" s="30">
        <v>0</v>
      </c>
      <c r="R21" s="30"/>
      <c r="S21" s="30">
        <f t="shared" si="2"/>
        <v>80020111565</v>
      </c>
      <c r="T21" s="12"/>
      <c r="U21" s="24">
        <f t="shared" si="3"/>
        <v>7.0051607356090381E-2</v>
      </c>
    </row>
    <row r="22" spans="1:21" ht="21" x14ac:dyDescent="0.55000000000000004">
      <c r="A22" s="38" t="s">
        <v>58</v>
      </c>
      <c r="C22" s="30">
        <v>0</v>
      </c>
      <c r="D22" s="30"/>
      <c r="E22" s="30">
        <v>67246924377</v>
      </c>
      <c r="F22" s="30"/>
      <c r="G22" s="30">
        <v>0</v>
      </c>
      <c r="H22" s="30"/>
      <c r="I22" s="30">
        <f t="shared" si="0"/>
        <v>67246924377</v>
      </c>
      <c r="J22" s="12"/>
      <c r="K22" s="24">
        <f t="shared" si="1"/>
        <v>5.8869639772193769E-2</v>
      </c>
      <c r="L22" s="12"/>
      <c r="M22" s="30">
        <v>0</v>
      </c>
      <c r="N22" s="30"/>
      <c r="O22" s="30">
        <v>67246924377</v>
      </c>
      <c r="P22" s="30"/>
      <c r="Q22" s="30">
        <v>0</v>
      </c>
      <c r="R22" s="30"/>
      <c r="S22" s="30">
        <f t="shared" si="2"/>
        <v>67246924377</v>
      </c>
      <c r="T22" s="12"/>
      <c r="U22" s="24">
        <f t="shared" si="3"/>
        <v>5.8869639772193769E-2</v>
      </c>
    </row>
    <row r="23" spans="1:21" ht="21" x14ac:dyDescent="0.55000000000000004">
      <c r="A23" s="38" t="s">
        <v>61</v>
      </c>
      <c r="C23" s="30">
        <v>0</v>
      </c>
      <c r="D23" s="30"/>
      <c r="E23" s="30">
        <v>93544524990</v>
      </c>
      <c r="F23" s="30"/>
      <c r="G23" s="30">
        <v>0</v>
      </c>
      <c r="H23" s="30"/>
      <c r="I23" s="30">
        <f t="shared" si="0"/>
        <v>93544524990</v>
      </c>
      <c r="J23" s="12"/>
      <c r="K23" s="24">
        <f t="shared" si="1"/>
        <v>8.1891217179677817E-2</v>
      </c>
      <c r="L23" s="12"/>
      <c r="M23" s="30">
        <v>0</v>
      </c>
      <c r="N23" s="30"/>
      <c r="O23" s="30">
        <v>93544524990</v>
      </c>
      <c r="P23" s="30"/>
      <c r="Q23" s="30">
        <v>0</v>
      </c>
      <c r="R23" s="30"/>
      <c r="S23" s="30">
        <f t="shared" si="2"/>
        <v>93544524990</v>
      </c>
      <c r="T23" s="12"/>
      <c r="U23" s="24">
        <f t="shared" si="3"/>
        <v>8.1891217179677817E-2</v>
      </c>
    </row>
    <row r="24" spans="1:21" ht="21" x14ac:dyDescent="0.55000000000000004">
      <c r="A24" s="38" t="s">
        <v>62</v>
      </c>
      <c r="C24" s="30">
        <v>0</v>
      </c>
      <c r="D24" s="30"/>
      <c r="E24" s="30">
        <v>43209548312</v>
      </c>
      <c r="F24" s="30"/>
      <c r="G24" s="30">
        <v>0</v>
      </c>
      <c r="H24" s="30"/>
      <c r="I24" s="30">
        <f t="shared" si="0"/>
        <v>43209548312</v>
      </c>
      <c r="J24" s="12"/>
      <c r="K24" s="24">
        <f t="shared" si="1"/>
        <v>3.7826719473235237E-2</v>
      </c>
      <c r="L24" s="12"/>
      <c r="M24" s="30">
        <v>0</v>
      </c>
      <c r="N24" s="30"/>
      <c r="O24" s="30">
        <v>43209548312</v>
      </c>
      <c r="P24" s="30"/>
      <c r="Q24" s="30">
        <v>0</v>
      </c>
      <c r="R24" s="30"/>
      <c r="S24" s="30">
        <f t="shared" si="2"/>
        <v>43209548312</v>
      </c>
      <c r="T24" s="12"/>
      <c r="U24" s="24">
        <f t="shared" si="3"/>
        <v>3.7826719473235237E-2</v>
      </c>
    </row>
    <row r="25" spans="1:21" ht="21" x14ac:dyDescent="0.55000000000000004">
      <c r="A25" s="38" t="s">
        <v>60</v>
      </c>
      <c r="C25" s="30">
        <v>0</v>
      </c>
      <c r="D25" s="30"/>
      <c r="E25" s="30">
        <v>69164884637</v>
      </c>
      <c r="F25" s="30"/>
      <c r="G25" s="30">
        <v>0</v>
      </c>
      <c r="H25" s="30"/>
      <c r="I25" s="30">
        <f t="shared" si="0"/>
        <v>69164884637</v>
      </c>
      <c r="J25" s="12"/>
      <c r="K25" s="24">
        <f t="shared" si="1"/>
        <v>6.0548670161309985E-2</v>
      </c>
      <c r="L25" s="12"/>
      <c r="M25" s="30">
        <v>0</v>
      </c>
      <c r="N25" s="30"/>
      <c r="O25" s="30">
        <v>69164884637</v>
      </c>
      <c r="P25" s="30"/>
      <c r="Q25" s="30">
        <v>0</v>
      </c>
      <c r="R25" s="30"/>
      <c r="S25" s="30">
        <f t="shared" si="2"/>
        <v>69164884637</v>
      </c>
      <c r="T25" s="12"/>
      <c r="U25" s="24">
        <f t="shared" si="3"/>
        <v>6.0548670161309985E-2</v>
      </c>
    </row>
    <row r="26" spans="1:21" ht="21" x14ac:dyDescent="0.55000000000000004">
      <c r="A26" s="38" t="s">
        <v>50</v>
      </c>
      <c r="C26" s="30">
        <v>0</v>
      </c>
      <c r="D26" s="30"/>
      <c r="E26" s="30">
        <v>69372378315</v>
      </c>
      <c r="F26" s="30"/>
      <c r="G26" s="30">
        <v>0</v>
      </c>
      <c r="H26" s="30"/>
      <c r="I26" s="30">
        <f t="shared" si="0"/>
        <v>69372378315</v>
      </c>
      <c r="J26" s="12"/>
      <c r="K26" s="24">
        <f t="shared" si="1"/>
        <v>6.0730315317457012E-2</v>
      </c>
      <c r="L26" s="12"/>
      <c r="M26" s="30">
        <v>0</v>
      </c>
      <c r="N26" s="30"/>
      <c r="O26" s="30">
        <v>69372378315</v>
      </c>
      <c r="P26" s="30"/>
      <c r="Q26" s="30">
        <v>0</v>
      </c>
      <c r="R26" s="30"/>
      <c r="S26" s="30">
        <f t="shared" si="2"/>
        <v>69372378315</v>
      </c>
      <c r="T26" s="12"/>
      <c r="U26" s="24">
        <f t="shared" si="3"/>
        <v>6.0730315317457012E-2</v>
      </c>
    </row>
    <row r="27" spans="1:21" ht="21" x14ac:dyDescent="0.55000000000000004">
      <c r="A27" s="38" t="s">
        <v>52</v>
      </c>
      <c r="C27" s="30">
        <v>0</v>
      </c>
      <c r="D27" s="30"/>
      <c r="E27" s="30">
        <v>61926399506</v>
      </c>
      <c r="F27" s="30"/>
      <c r="G27" s="30">
        <v>0</v>
      </c>
      <c r="H27" s="30"/>
      <c r="I27" s="30">
        <f t="shared" si="0"/>
        <v>61926399506</v>
      </c>
      <c r="J27" s="12"/>
      <c r="K27" s="24">
        <f t="shared" si="1"/>
        <v>5.4211919207922205E-2</v>
      </c>
      <c r="L27" s="12"/>
      <c r="M27" s="30">
        <v>0</v>
      </c>
      <c r="N27" s="30"/>
      <c r="O27" s="30">
        <v>61926399506</v>
      </c>
      <c r="P27" s="30"/>
      <c r="Q27" s="30">
        <v>0</v>
      </c>
      <c r="R27" s="30"/>
      <c r="S27" s="30">
        <f t="shared" si="2"/>
        <v>61926399506</v>
      </c>
      <c r="T27" s="12"/>
      <c r="U27" s="24">
        <f t="shared" si="3"/>
        <v>5.4211919207922205E-2</v>
      </c>
    </row>
    <row r="28" spans="1:21" ht="21" x14ac:dyDescent="0.55000000000000004">
      <c r="A28" s="38" t="s">
        <v>73</v>
      </c>
      <c r="C28" s="30">
        <v>0</v>
      </c>
      <c r="D28" s="30"/>
      <c r="E28" s="30">
        <v>40415915965</v>
      </c>
      <c r="F28" s="30"/>
      <c r="G28" s="30">
        <v>0</v>
      </c>
      <c r="H28" s="30"/>
      <c r="I28" s="30">
        <f t="shared" si="0"/>
        <v>40415915965</v>
      </c>
      <c r="J28" s="12"/>
      <c r="K28" s="24">
        <f t="shared" si="1"/>
        <v>3.5381103834342356E-2</v>
      </c>
      <c r="L28" s="12"/>
      <c r="M28" s="30">
        <v>0</v>
      </c>
      <c r="N28" s="30"/>
      <c r="O28" s="30">
        <v>40415915965</v>
      </c>
      <c r="P28" s="30"/>
      <c r="Q28" s="30">
        <v>0</v>
      </c>
      <c r="R28" s="30"/>
      <c r="S28" s="30">
        <f t="shared" si="2"/>
        <v>40415915965</v>
      </c>
      <c r="T28" s="12"/>
      <c r="U28" s="24">
        <f t="shared" si="3"/>
        <v>3.5381103834342356E-2</v>
      </c>
    </row>
    <row r="29" spans="1:21" ht="21" x14ac:dyDescent="0.55000000000000004">
      <c r="A29" s="38" t="s">
        <v>56</v>
      </c>
      <c r="C29" s="30">
        <v>0</v>
      </c>
      <c r="D29" s="30"/>
      <c r="E29" s="30">
        <v>22114166798</v>
      </c>
      <c r="F29" s="30"/>
      <c r="G29" s="30">
        <v>0</v>
      </c>
      <c r="H29" s="30"/>
      <c r="I29" s="30">
        <f t="shared" si="0"/>
        <v>22114166798</v>
      </c>
      <c r="J29" s="12"/>
      <c r="K29" s="24">
        <f t="shared" si="1"/>
        <v>1.9359294797811327E-2</v>
      </c>
      <c r="L29" s="12"/>
      <c r="M29" s="30">
        <v>0</v>
      </c>
      <c r="N29" s="30"/>
      <c r="O29" s="30">
        <v>22114166798</v>
      </c>
      <c r="P29" s="30"/>
      <c r="Q29" s="30">
        <v>0</v>
      </c>
      <c r="R29" s="30"/>
      <c r="S29" s="30">
        <f t="shared" si="2"/>
        <v>22114166798</v>
      </c>
      <c r="T29" s="12"/>
      <c r="U29" s="24">
        <f t="shared" si="3"/>
        <v>1.9359294797811327E-2</v>
      </c>
    </row>
    <row r="30" spans="1:21" ht="21" x14ac:dyDescent="0.55000000000000004">
      <c r="A30" s="38" t="s">
        <v>48</v>
      </c>
      <c r="C30" s="30">
        <v>0</v>
      </c>
      <c r="D30" s="30"/>
      <c r="E30" s="30">
        <v>63331010376</v>
      </c>
      <c r="F30" s="30"/>
      <c r="G30" s="30">
        <v>0</v>
      </c>
      <c r="H30" s="30"/>
      <c r="I30" s="30">
        <f t="shared" si="0"/>
        <v>63331010376</v>
      </c>
      <c r="J30" s="12"/>
      <c r="K30" s="24">
        <f t="shared" si="1"/>
        <v>5.5441550699668003E-2</v>
      </c>
      <c r="L30" s="12"/>
      <c r="M30" s="30">
        <v>0</v>
      </c>
      <c r="N30" s="30"/>
      <c r="O30" s="30">
        <v>63331010376</v>
      </c>
      <c r="P30" s="30"/>
      <c r="Q30" s="30">
        <v>0</v>
      </c>
      <c r="R30" s="30"/>
      <c r="S30" s="30">
        <f t="shared" si="2"/>
        <v>63331010376</v>
      </c>
      <c r="T30" s="12"/>
      <c r="U30" s="24">
        <f t="shared" si="3"/>
        <v>5.5441550699668003E-2</v>
      </c>
    </row>
    <row r="31" spans="1:21" ht="21" x14ac:dyDescent="0.55000000000000004">
      <c r="A31" s="38" t="s">
        <v>86</v>
      </c>
      <c r="C31" s="30">
        <v>0</v>
      </c>
      <c r="D31" s="30"/>
      <c r="E31" s="30">
        <v>12352633384</v>
      </c>
      <c r="F31" s="30"/>
      <c r="G31" s="30">
        <v>0</v>
      </c>
      <c r="H31" s="30"/>
      <c r="I31" s="30">
        <f t="shared" si="0"/>
        <v>12352633384</v>
      </c>
      <c r="J31" s="12"/>
      <c r="K31" s="24">
        <f t="shared" si="1"/>
        <v>1.0813804263779422E-2</v>
      </c>
      <c r="L31" s="12"/>
      <c r="M31" s="30">
        <v>0</v>
      </c>
      <c r="N31" s="30"/>
      <c r="O31" s="30">
        <v>12352633384</v>
      </c>
      <c r="P31" s="30"/>
      <c r="Q31" s="30">
        <v>0</v>
      </c>
      <c r="R31" s="30"/>
      <c r="S31" s="30">
        <f t="shared" si="2"/>
        <v>12352633384</v>
      </c>
      <c r="T31" s="12"/>
      <c r="U31" s="24">
        <f t="shared" si="3"/>
        <v>1.0813804263779422E-2</v>
      </c>
    </row>
    <row r="32" spans="1:21" ht="21" x14ac:dyDescent="0.55000000000000004">
      <c r="A32" s="38" t="s">
        <v>49</v>
      </c>
      <c r="C32" s="30">
        <v>0</v>
      </c>
      <c r="D32" s="30"/>
      <c r="E32" s="30">
        <v>37764792686</v>
      </c>
      <c r="F32" s="30"/>
      <c r="G32" s="30">
        <v>0</v>
      </c>
      <c r="H32" s="30"/>
      <c r="I32" s="30">
        <f t="shared" si="0"/>
        <v>37764792686</v>
      </c>
      <c r="J32" s="12"/>
      <c r="K32" s="24">
        <f t="shared" si="1"/>
        <v>3.3060244198421414E-2</v>
      </c>
      <c r="L32" s="12"/>
      <c r="M32" s="30">
        <v>0</v>
      </c>
      <c r="N32" s="30"/>
      <c r="O32" s="30">
        <v>37764792686</v>
      </c>
      <c r="P32" s="30"/>
      <c r="Q32" s="30">
        <v>0</v>
      </c>
      <c r="R32" s="30"/>
      <c r="S32" s="30">
        <f t="shared" si="2"/>
        <v>37764792686</v>
      </c>
      <c r="T32" s="12"/>
      <c r="U32" s="24">
        <f t="shared" si="3"/>
        <v>3.3060244198421414E-2</v>
      </c>
    </row>
    <row r="33" spans="1:21" ht="21" x14ac:dyDescent="0.55000000000000004">
      <c r="A33" s="38" t="s">
        <v>81</v>
      </c>
      <c r="C33" s="30">
        <v>0</v>
      </c>
      <c r="D33" s="30"/>
      <c r="E33" s="30">
        <v>-7229622888</v>
      </c>
      <c r="F33" s="30"/>
      <c r="G33" s="30">
        <v>0</v>
      </c>
      <c r="H33" s="30"/>
      <c r="I33" s="30">
        <f t="shared" si="0"/>
        <v>-7229622888</v>
      </c>
      <c r="J33" s="12"/>
      <c r="K33" s="24">
        <f t="shared" si="1"/>
        <v>-6.3289927241777918E-3</v>
      </c>
      <c r="L33" s="12"/>
      <c r="M33" s="30">
        <v>0</v>
      </c>
      <c r="N33" s="30"/>
      <c r="O33" s="30">
        <v>-7229622888</v>
      </c>
      <c r="P33" s="30"/>
      <c r="Q33" s="30">
        <v>0</v>
      </c>
      <c r="R33" s="30"/>
      <c r="S33" s="30">
        <f t="shared" si="2"/>
        <v>-7229622888</v>
      </c>
      <c r="T33" s="12"/>
      <c r="U33" s="24">
        <f t="shared" si="3"/>
        <v>-6.3289927241777918E-3</v>
      </c>
    </row>
    <row r="34" spans="1:21" ht="21" x14ac:dyDescent="0.55000000000000004">
      <c r="A34" s="38" t="s">
        <v>66</v>
      </c>
      <c r="C34" s="30">
        <v>0</v>
      </c>
      <c r="D34" s="30"/>
      <c r="E34" s="30">
        <v>34771042204</v>
      </c>
      <c r="F34" s="30"/>
      <c r="G34" s="30">
        <v>0</v>
      </c>
      <c r="H34" s="30"/>
      <c r="I34" s="30">
        <f t="shared" si="0"/>
        <v>34771042204</v>
      </c>
      <c r="J34" s="12"/>
      <c r="K34" s="24">
        <f t="shared" si="1"/>
        <v>3.0439440138221897E-2</v>
      </c>
      <c r="L34" s="12"/>
      <c r="M34" s="30">
        <v>0</v>
      </c>
      <c r="N34" s="30"/>
      <c r="O34" s="30">
        <v>34771042204</v>
      </c>
      <c r="P34" s="30"/>
      <c r="Q34" s="30">
        <v>0</v>
      </c>
      <c r="R34" s="30"/>
      <c r="S34" s="30">
        <f t="shared" si="2"/>
        <v>34771042204</v>
      </c>
      <c r="T34" s="12"/>
      <c r="U34" s="24">
        <f t="shared" si="3"/>
        <v>3.0439440138221897E-2</v>
      </c>
    </row>
    <row r="35" spans="1:21" ht="21" x14ac:dyDescent="0.55000000000000004">
      <c r="A35" s="38" t="s">
        <v>91</v>
      </c>
      <c r="C35" s="30">
        <v>0</v>
      </c>
      <c r="D35" s="30"/>
      <c r="E35" s="30">
        <v>214015452</v>
      </c>
      <c r="F35" s="30"/>
      <c r="G35" s="30">
        <v>0</v>
      </c>
      <c r="H35" s="30"/>
      <c r="I35" s="30">
        <f t="shared" si="0"/>
        <v>214015452</v>
      </c>
      <c r="J35" s="12"/>
      <c r="K35" s="24">
        <f t="shared" si="1"/>
        <v>1.8735448024790824E-4</v>
      </c>
      <c r="L35" s="12"/>
      <c r="M35" s="30">
        <v>0</v>
      </c>
      <c r="N35" s="30"/>
      <c r="O35" s="30">
        <v>214015452</v>
      </c>
      <c r="P35" s="30"/>
      <c r="Q35" s="30">
        <v>0</v>
      </c>
      <c r="R35" s="30"/>
      <c r="S35" s="30">
        <f t="shared" si="2"/>
        <v>214015452</v>
      </c>
      <c r="T35" s="12"/>
      <c r="U35" s="24">
        <f t="shared" si="3"/>
        <v>1.8735448024790824E-4</v>
      </c>
    </row>
    <row r="36" spans="1:21" ht="21" x14ac:dyDescent="0.55000000000000004">
      <c r="A36" s="38" t="s">
        <v>82</v>
      </c>
      <c r="C36" s="30">
        <v>0</v>
      </c>
      <c r="D36" s="30"/>
      <c r="E36" s="30">
        <v>-1835240119</v>
      </c>
      <c r="F36" s="30"/>
      <c r="G36" s="30">
        <v>0</v>
      </c>
      <c r="H36" s="30"/>
      <c r="I36" s="30">
        <f t="shared" si="0"/>
        <v>-1835240119</v>
      </c>
      <c r="J36" s="12"/>
      <c r="K36" s="24">
        <f t="shared" si="1"/>
        <v>-1.6066151084518621E-3</v>
      </c>
      <c r="L36" s="12"/>
      <c r="M36" s="30">
        <v>0</v>
      </c>
      <c r="N36" s="30"/>
      <c r="O36" s="30">
        <v>-1835240119</v>
      </c>
      <c r="P36" s="30"/>
      <c r="Q36" s="30">
        <v>0</v>
      </c>
      <c r="R36" s="30"/>
      <c r="S36" s="30">
        <f t="shared" si="2"/>
        <v>-1835240119</v>
      </c>
      <c r="T36" s="12"/>
      <c r="U36" s="24">
        <f t="shared" si="3"/>
        <v>-1.6066151084518621E-3</v>
      </c>
    </row>
    <row r="37" spans="1:21" ht="21" x14ac:dyDescent="0.55000000000000004">
      <c r="A37" s="38" t="s">
        <v>63</v>
      </c>
      <c r="C37" s="30">
        <v>0</v>
      </c>
      <c r="D37" s="30"/>
      <c r="E37" s="30">
        <v>38409588170</v>
      </c>
      <c r="F37" s="30"/>
      <c r="G37" s="30">
        <v>0</v>
      </c>
      <c r="H37" s="30"/>
      <c r="I37" s="30">
        <f t="shared" si="0"/>
        <v>38409588170</v>
      </c>
      <c r="J37" s="12"/>
      <c r="K37" s="24">
        <f t="shared" si="1"/>
        <v>3.3624714294585398E-2</v>
      </c>
      <c r="L37" s="12"/>
      <c r="M37" s="30">
        <v>0</v>
      </c>
      <c r="N37" s="30"/>
      <c r="O37" s="30">
        <v>38409588170</v>
      </c>
      <c r="P37" s="30"/>
      <c r="Q37" s="30">
        <v>0</v>
      </c>
      <c r="R37" s="30"/>
      <c r="S37" s="30">
        <f t="shared" si="2"/>
        <v>38409588170</v>
      </c>
      <c r="T37" s="12"/>
      <c r="U37" s="24">
        <f t="shared" si="3"/>
        <v>3.3624714294585398E-2</v>
      </c>
    </row>
    <row r="38" spans="1:21" ht="21" x14ac:dyDescent="0.55000000000000004">
      <c r="A38" s="38" t="s">
        <v>90</v>
      </c>
      <c r="C38" s="30">
        <v>0</v>
      </c>
      <c r="D38" s="30"/>
      <c r="E38" s="30">
        <v>1804875973</v>
      </c>
      <c r="F38" s="30"/>
      <c r="G38" s="30">
        <v>0</v>
      </c>
      <c r="H38" s="30"/>
      <c r="I38" s="30">
        <f t="shared" si="0"/>
        <v>1804875973</v>
      </c>
      <c r="J38" s="12"/>
      <c r="K38" s="24">
        <f t="shared" si="1"/>
        <v>1.5800335754885245E-3</v>
      </c>
      <c r="L38" s="12"/>
      <c r="M38" s="30">
        <v>0</v>
      </c>
      <c r="N38" s="30"/>
      <c r="O38" s="30">
        <v>1804875973</v>
      </c>
      <c r="P38" s="30"/>
      <c r="Q38" s="30">
        <v>0</v>
      </c>
      <c r="R38" s="30"/>
      <c r="S38" s="30">
        <f t="shared" si="2"/>
        <v>1804875973</v>
      </c>
      <c r="T38" s="12"/>
      <c r="U38" s="24">
        <f t="shared" si="3"/>
        <v>1.5800335754885245E-3</v>
      </c>
    </row>
    <row r="39" spans="1:21" ht="21" x14ac:dyDescent="0.55000000000000004">
      <c r="A39" s="38" t="s">
        <v>46</v>
      </c>
      <c r="C39" s="30">
        <v>0</v>
      </c>
      <c r="D39" s="30"/>
      <c r="E39" s="30">
        <v>32203128206</v>
      </c>
      <c r="F39" s="30"/>
      <c r="G39" s="30">
        <v>0</v>
      </c>
      <c r="H39" s="30"/>
      <c r="I39" s="30">
        <f t="shared" si="0"/>
        <v>32203128206</v>
      </c>
      <c r="J39" s="12"/>
      <c r="K39" s="24">
        <f t="shared" si="1"/>
        <v>2.8191423988357084E-2</v>
      </c>
      <c r="L39" s="12"/>
      <c r="M39" s="30">
        <v>0</v>
      </c>
      <c r="N39" s="30"/>
      <c r="O39" s="30">
        <v>32203128206</v>
      </c>
      <c r="P39" s="30"/>
      <c r="Q39" s="30">
        <v>0</v>
      </c>
      <c r="R39" s="30"/>
      <c r="S39" s="30">
        <f t="shared" si="2"/>
        <v>32203128206</v>
      </c>
      <c r="T39" s="12"/>
      <c r="U39" s="24">
        <f t="shared" si="3"/>
        <v>2.8191423988357084E-2</v>
      </c>
    </row>
    <row r="40" spans="1:21" ht="21" x14ac:dyDescent="0.55000000000000004">
      <c r="A40" s="38" t="s">
        <v>87</v>
      </c>
      <c r="C40" s="30">
        <v>0</v>
      </c>
      <c r="D40" s="30"/>
      <c r="E40" s="30">
        <v>12172169612</v>
      </c>
      <c r="F40" s="30"/>
      <c r="G40" s="30">
        <v>0</v>
      </c>
      <c r="H40" s="30"/>
      <c r="I40" s="30">
        <f t="shared" si="0"/>
        <v>12172169612</v>
      </c>
      <c r="J40" s="12"/>
      <c r="K40" s="24">
        <f t="shared" si="1"/>
        <v>1.0655821763494175E-2</v>
      </c>
      <c r="L40" s="12"/>
      <c r="M40" s="30">
        <v>0</v>
      </c>
      <c r="N40" s="30"/>
      <c r="O40" s="30">
        <v>12172169612</v>
      </c>
      <c r="P40" s="30"/>
      <c r="Q40" s="30">
        <v>0</v>
      </c>
      <c r="R40" s="30"/>
      <c r="S40" s="30">
        <f t="shared" si="2"/>
        <v>12172169612</v>
      </c>
      <c r="T40" s="12"/>
      <c r="U40" s="24">
        <f t="shared" si="3"/>
        <v>1.0655821763494175E-2</v>
      </c>
    </row>
    <row r="41" spans="1:21" ht="21" x14ac:dyDescent="0.55000000000000004">
      <c r="A41" s="38" t="s">
        <v>94</v>
      </c>
      <c r="C41" s="30">
        <v>0</v>
      </c>
      <c r="D41" s="30"/>
      <c r="E41" s="30">
        <v>2874328222</v>
      </c>
      <c r="F41" s="30"/>
      <c r="G41" s="30">
        <v>0</v>
      </c>
      <c r="H41" s="30"/>
      <c r="I41" s="30">
        <f t="shared" si="0"/>
        <v>2874328222</v>
      </c>
      <c r="J41" s="12"/>
      <c r="K41" s="24">
        <f t="shared" si="1"/>
        <v>2.5162588264641015E-3</v>
      </c>
      <c r="L41" s="12"/>
      <c r="M41" s="30">
        <v>0</v>
      </c>
      <c r="N41" s="30"/>
      <c r="O41" s="30">
        <v>2874328222</v>
      </c>
      <c r="P41" s="30"/>
      <c r="Q41" s="30">
        <v>0</v>
      </c>
      <c r="R41" s="30"/>
      <c r="S41" s="30">
        <f t="shared" si="2"/>
        <v>2874328222</v>
      </c>
      <c r="T41" s="12"/>
      <c r="U41" s="24">
        <f t="shared" si="3"/>
        <v>2.5162588264641015E-3</v>
      </c>
    </row>
    <row r="42" spans="1:21" ht="21" x14ac:dyDescent="0.55000000000000004">
      <c r="A42" s="38" t="s">
        <v>47</v>
      </c>
      <c r="C42" s="30">
        <v>0</v>
      </c>
      <c r="D42" s="30"/>
      <c r="E42" s="30">
        <v>58970935490</v>
      </c>
      <c r="F42" s="30"/>
      <c r="G42" s="30">
        <v>0</v>
      </c>
      <c r="H42" s="30"/>
      <c r="I42" s="30">
        <f t="shared" si="0"/>
        <v>58970935490</v>
      </c>
      <c r="J42" s="12"/>
      <c r="K42" s="24">
        <f t="shared" si="1"/>
        <v>5.1624632077789771E-2</v>
      </c>
      <c r="L42" s="12"/>
      <c r="M42" s="30">
        <v>0</v>
      </c>
      <c r="N42" s="30"/>
      <c r="O42" s="30">
        <v>58970935490</v>
      </c>
      <c r="P42" s="30"/>
      <c r="Q42" s="30">
        <v>0</v>
      </c>
      <c r="R42" s="30"/>
      <c r="S42" s="30">
        <f t="shared" si="2"/>
        <v>58970935490</v>
      </c>
      <c r="T42" s="12"/>
      <c r="U42" s="24">
        <f t="shared" si="3"/>
        <v>5.1624632077789771E-2</v>
      </c>
    </row>
    <row r="43" spans="1:21" ht="21" x14ac:dyDescent="0.55000000000000004">
      <c r="A43" s="38" t="s">
        <v>89</v>
      </c>
      <c r="C43" s="30">
        <v>0</v>
      </c>
      <c r="D43" s="30"/>
      <c r="E43" s="30">
        <v>6798471668</v>
      </c>
      <c r="F43" s="30"/>
      <c r="G43" s="30">
        <v>0</v>
      </c>
      <c r="H43" s="30"/>
      <c r="I43" s="30">
        <f t="shared" si="0"/>
        <v>6798471668</v>
      </c>
      <c r="J43" s="12"/>
      <c r="K43" s="24">
        <f t="shared" si="1"/>
        <v>5.9515521610012997E-3</v>
      </c>
      <c r="L43" s="12"/>
      <c r="M43" s="30">
        <v>0</v>
      </c>
      <c r="N43" s="30"/>
      <c r="O43" s="30">
        <v>6798471668</v>
      </c>
      <c r="P43" s="30"/>
      <c r="Q43" s="30">
        <v>0</v>
      </c>
      <c r="R43" s="30"/>
      <c r="S43" s="30">
        <f t="shared" si="2"/>
        <v>6798471668</v>
      </c>
      <c r="T43" s="12"/>
      <c r="U43" s="24">
        <f t="shared" si="3"/>
        <v>5.9515521610012997E-3</v>
      </c>
    </row>
    <row r="44" spans="1:21" ht="21" x14ac:dyDescent="0.55000000000000004">
      <c r="A44" s="38" t="s">
        <v>85</v>
      </c>
      <c r="C44" s="30">
        <v>0</v>
      </c>
      <c r="D44" s="30"/>
      <c r="E44" s="30">
        <v>-4962956298</v>
      </c>
      <c r="F44" s="30"/>
      <c r="G44" s="30">
        <v>0</v>
      </c>
      <c r="H44" s="30"/>
      <c r="I44" s="30">
        <f t="shared" si="0"/>
        <v>-4962956298</v>
      </c>
      <c r="J44" s="12"/>
      <c r="K44" s="24">
        <f t="shared" si="1"/>
        <v>-4.344696090938671E-3</v>
      </c>
      <c r="L44" s="12"/>
      <c r="M44" s="30">
        <v>0</v>
      </c>
      <c r="N44" s="30"/>
      <c r="O44" s="30">
        <v>-4962956298</v>
      </c>
      <c r="P44" s="30"/>
      <c r="Q44" s="30">
        <v>0</v>
      </c>
      <c r="R44" s="30"/>
      <c r="S44" s="30">
        <f t="shared" si="2"/>
        <v>-4962956298</v>
      </c>
      <c r="T44" s="12"/>
      <c r="U44" s="24">
        <f t="shared" si="3"/>
        <v>-4.344696090938671E-3</v>
      </c>
    </row>
    <row r="45" spans="1:21" ht="21" x14ac:dyDescent="0.55000000000000004">
      <c r="A45" s="38" t="s">
        <v>88</v>
      </c>
      <c r="C45" s="30">
        <v>0</v>
      </c>
      <c r="D45" s="30"/>
      <c r="E45" s="30">
        <v>710662484</v>
      </c>
      <c r="F45" s="30"/>
      <c r="G45" s="30">
        <v>546644259</v>
      </c>
      <c r="H45" s="30"/>
      <c r="I45" s="30">
        <f t="shared" si="0"/>
        <v>1257306743</v>
      </c>
      <c r="J45" s="12"/>
      <c r="K45" s="24">
        <f t="shared" si="1"/>
        <v>1.1006777741775177E-3</v>
      </c>
      <c r="L45" s="12"/>
      <c r="M45" s="30">
        <v>0</v>
      </c>
      <c r="N45" s="30"/>
      <c r="O45" s="30">
        <v>710662484</v>
      </c>
      <c r="P45" s="30"/>
      <c r="Q45" s="30">
        <v>546644259</v>
      </c>
      <c r="R45" s="30"/>
      <c r="S45" s="30">
        <f t="shared" si="2"/>
        <v>1257306743</v>
      </c>
      <c r="T45" s="12"/>
      <c r="U45" s="24">
        <f t="shared" si="3"/>
        <v>1.1006777741775177E-3</v>
      </c>
    </row>
    <row r="46" spans="1:21" ht="21" x14ac:dyDescent="0.55000000000000004">
      <c r="A46" s="38" t="s">
        <v>53</v>
      </c>
      <c r="C46" s="30">
        <v>0</v>
      </c>
      <c r="D46" s="30"/>
      <c r="E46" s="30">
        <v>32364339536</v>
      </c>
      <c r="F46" s="30"/>
      <c r="G46" s="30">
        <v>0</v>
      </c>
      <c r="H46" s="30"/>
      <c r="I46" s="30">
        <f t="shared" si="0"/>
        <v>32364339536</v>
      </c>
      <c r="J46" s="12"/>
      <c r="K46" s="24">
        <f t="shared" si="1"/>
        <v>2.8332552419318341E-2</v>
      </c>
      <c r="L46" s="12"/>
      <c r="M46" s="30">
        <v>0</v>
      </c>
      <c r="N46" s="30"/>
      <c r="O46" s="30">
        <v>32364339536</v>
      </c>
      <c r="P46" s="30"/>
      <c r="Q46" s="30">
        <v>0</v>
      </c>
      <c r="R46" s="30"/>
      <c r="S46" s="30">
        <f t="shared" si="2"/>
        <v>32364339536</v>
      </c>
      <c r="T46" s="12"/>
      <c r="U46" s="24">
        <f t="shared" si="3"/>
        <v>2.8332552419318341E-2</v>
      </c>
    </row>
    <row r="47" spans="1:21" ht="21" x14ac:dyDescent="0.55000000000000004">
      <c r="A47" s="38" t="s">
        <v>75</v>
      </c>
      <c r="C47" s="30">
        <v>0</v>
      </c>
      <c r="D47" s="30"/>
      <c r="E47" s="30">
        <v>-1363605402</v>
      </c>
      <c r="F47" s="30"/>
      <c r="G47" s="30">
        <v>0</v>
      </c>
      <c r="H47" s="30"/>
      <c r="I47" s="30">
        <f t="shared" si="0"/>
        <v>-1363605402</v>
      </c>
      <c r="J47" s="12"/>
      <c r="K47" s="24">
        <f t="shared" si="1"/>
        <v>-1.1937342793124583E-3</v>
      </c>
      <c r="L47" s="12"/>
      <c r="M47" s="30">
        <v>0</v>
      </c>
      <c r="N47" s="30"/>
      <c r="O47" s="30">
        <v>-1363605402</v>
      </c>
      <c r="P47" s="30"/>
      <c r="Q47" s="30">
        <v>0</v>
      </c>
      <c r="R47" s="30"/>
      <c r="S47" s="30">
        <f t="shared" si="2"/>
        <v>-1363605402</v>
      </c>
      <c r="T47" s="12"/>
      <c r="U47" s="24">
        <f t="shared" si="3"/>
        <v>-1.1937342793124583E-3</v>
      </c>
    </row>
    <row r="48" spans="1:21" ht="21.75" thickBot="1" x14ac:dyDescent="0.6">
      <c r="A48" s="38" t="s">
        <v>70</v>
      </c>
      <c r="C48" s="30">
        <v>0</v>
      </c>
      <c r="D48" s="30"/>
      <c r="E48" s="30">
        <v>5833880365</v>
      </c>
      <c r="F48" s="30"/>
      <c r="G48" s="30">
        <v>0</v>
      </c>
      <c r="H48" s="30"/>
      <c r="I48" s="30">
        <f t="shared" si="0"/>
        <v>5833880365</v>
      </c>
      <c r="J48" s="12"/>
      <c r="K48" s="24">
        <f t="shared" si="1"/>
        <v>5.1071248052362702E-3</v>
      </c>
      <c r="L48" s="12"/>
      <c r="M48" s="30">
        <v>0</v>
      </c>
      <c r="N48" s="30"/>
      <c r="O48" s="30">
        <v>5833880365</v>
      </c>
      <c r="P48" s="30"/>
      <c r="Q48" s="30">
        <v>0</v>
      </c>
      <c r="R48" s="30"/>
      <c r="S48" s="30">
        <f t="shared" si="2"/>
        <v>5833880365</v>
      </c>
      <c r="T48" s="12"/>
      <c r="U48" s="24">
        <f t="shared" si="3"/>
        <v>5.1071248052362702E-3</v>
      </c>
    </row>
    <row r="49" spans="1:21" s="38" customFormat="1" ht="21.75" thickBot="1" x14ac:dyDescent="0.6">
      <c r="A49" s="38" t="s">
        <v>15</v>
      </c>
      <c r="C49" s="34">
        <f>SUM(C8:C48)</f>
        <v>0</v>
      </c>
      <c r="D49" s="11"/>
      <c r="E49" s="35">
        <f>SUM(E8:E48)</f>
        <v>1141755650282</v>
      </c>
      <c r="F49" s="36"/>
      <c r="G49" s="35">
        <f>SUM(G8:G48)</f>
        <v>546640631</v>
      </c>
      <c r="H49" s="36"/>
      <c r="I49" s="35">
        <f>SUM(I8:I48)</f>
        <v>1142302290913</v>
      </c>
      <c r="J49" s="11"/>
      <c r="K49" s="37">
        <f>SUM(K8:K48)</f>
        <v>1</v>
      </c>
      <c r="L49" s="11"/>
      <c r="M49" s="35">
        <f>SUM(M8:M48)</f>
        <v>0</v>
      </c>
      <c r="N49" s="36"/>
      <c r="O49" s="35">
        <f>SUM(O8:O48)</f>
        <v>1141755650282</v>
      </c>
      <c r="P49" s="36"/>
      <c r="Q49" s="35">
        <f>SUM(Q8:Q48)</f>
        <v>546640631</v>
      </c>
      <c r="R49" s="36"/>
      <c r="S49" s="35">
        <f>SUM(S8:S48)</f>
        <v>1142302290913</v>
      </c>
      <c r="T49" s="11"/>
      <c r="U49" s="37">
        <f>SUM(U8:U48)</f>
        <v>1</v>
      </c>
    </row>
    <row r="50" spans="1:21" ht="19.5" thickTop="1" x14ac:dyDescent="0.45"/>
    <row r="52" spans="1:21" x14ac:dyDescent="0.45">
      <c r="K52" s="28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E17" sqref="E17"/>
    </sheetView>
  </sheetViews>
  <sheetFormatPr defaultRowHeight="18.75" x14ac:dyDescent="0.45"/>
  <cols>
    <col min="1" max="1" width="17.125" style="25" bestFit="1" customWidth="1"/>
    <col min="2" max="2" width="0.875" style="25" customWidth="1"/>
    <col min="3" max="3" width="27.125" style="25" customWidth="1"/>
    <col min="4" max="4" width="0.875" style="25" customWidth="1"/>
    <col min="5" max="5" width="32.125" style="25" bestFit="1" customWidth="1"/>
    <col min="6" max="6" width="0.875" style="25" customWidth="1"/>
    <col min="7" max="7" width="27.875" style="25" bestFit="1" customWidth="1"/>
    <col min="8" max="8" width="0.875" style="25" customWidth="1"/>
    <col min="9" max="9" width="32.125" style="25" bestFit="1" customWidth="1"/>
    <col min="10" max="10" width="0.875" style="25" customWidth="1"/>
    <col min="11" max="11" width="27.875" style="25" bestFit="1" customWidth="1"/>
    <col min="12" max="12" width="0.875" style="25" customWidth="1"/>
    <col min="13" max="13" width="8" style="25" customWidth="1"/>
    <col min="14" max="16384" width="9" style="25"/>
  </cols>
  <sheetData>
    <row r="2" spans="1:11" ht="26.25" x14ac:dyDescent="0.45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</row>
    <row r="3" spans="1:11" ht="26.25" x14ac:dyDescent="0.45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</row>
    <row r="4" spans="1:11" ht="26.25" x14ac:dyDescent="0.45">
      <c r="A4" s="68" t="str">
        <f>+سهام!A4</f>
        <v>برای ماه منتهی به 1403/10/30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</row>
    <row r="6" spans="1:11" ht="27" thickBot="1" x14ac:dyDescent="0.5">
      <c r="A6" s="69" t="s">
        <v>39</v>
      </c>
      <c r="B6" s="69" t="s">
        <v>39</v>
      </c>
      <c r="C6" s="69" t="s">
        <v>39</v>
      </c>
      <c r="E6" s="69" t="s">
        <v>26</v>
      </c>
      <c r="F6" s="69" t="s">
        <v>26</v>
      </c>
      <c r="G6" s="69" t="s">
        <v>26</v>
      </c>
      <c r="I6" s="69" t="s">
        <v>27</v>
      </c>
      <c r="J6" s="69" t="s">
        <v>27</v>
      </c>
      <c r="K6" s="69" t="s">
        <v>27</v>
      </c>
    </row>
    <row r="7" spans="1:11" ht="27" thickBot="1" x14ac:dyDescent="0.5">
      <c r="A7" s="32" t="s">
        <v>40</v>
      </c>
      <c r="C7" s="32" t="s">
        <v>41</v>
      </c>
      <c r="E7" s="32" t="s">
        <v>42</v>
      </c>
      <c r="G7" s="32" t="s">
        <v>43</v>
      </c>
      <c r="I7" s="32" t="s">
        <v>42</v>
      </c>
      <c r="K7" s="32" t="s">
        <v>43</v>
      </c>
    </row>
    <row r="8" spans="1:11" ht="23.25" thickBot="1" x14ac:dyDescent="0.6">
      <c r="A8" s="42" t="s">
        <v>23</v>
      </c>
      <c r="B8" s="41"/>
      <c r="C8" s="47" t="s">
        <v>74</v>
      </c>
      <c r="D8" s="41"/>
      <c r="E8" s="43">
        <f>+'سود سپرده بانکی'!G8</f>
        <v>43750737698</v>
      </c>
      <c r="F8" s="44"/>
      <c r="G8" s="45">
        <f>+E8/$E$9</f>
        <v>1</v>
      </c>
      <c r="H8" s="44"/>
      <c r="I8" s="43">
        <f>+'سود سپرده بانکی'!M9</f>
        <v>43750737698</v>
      </c>
      <c r="J8" s="41"/>
      <c r="K8" s="46">
        <f>+I8/$I$9</f>
        <v>1</v>
      </c>
    </row>
    <row r="9" spans="1:11" ht="21.75" thickBot="1" x14ac:dyDescent="0.6">
      <c r="C9" s="38" t="s">
        <v>15</v>
      </c>
      <c r="D9" s="38"/>
      <c r="E9" s="34">
        <f>SUM(E8:E8)</f>
        <v>43750737698</v>
      </c>
      <c r="F9" s="11"/>
      <c r="G9" s="37">
        <f>SUM(G8:G8)</f>
        <v>1</v>
      </c>
      <c r="H9" s="11"/>
      <c r="I9" s="34">
        <f>SUM(I8:I8)</f>
        <v>43750737698</v>
      </c>
      <c r="J9" s="11"/>
      <c r="K9" s="37">
        <f>SUM(K8:K8)</f>
        <v>1</v>
      </c>
    </row>
    <row r="10" spans="1:11" ht="19.5" thickTop="1" x14ac:dyDescent="0.45">
      <c r="G10" s="40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J27" sqref="J27"/>
    </sheetView>
  </sheetViews>
  <sheetFormatPr defaultRowHeight="18.75" x14ac:dyDescent="0.2"/>
  <cols>
    <col min="1" max="1" width="17.125" style="12" bestFit="1" customWidth="1"/>
    <col min="2" max="2" width="0.875" style="12" customWidth="1"/>
    <col min="3" max="3" width="18.375" style="12" customWidth="1"/>
    <col min="4" max="4" width="0.875" style="12" customWidth="1"/>
    <col min="5" max="5" width="15.75" style="12" customWidth="1"/>
    <col min="6" max="6" width="0.875" style="12" customWidth="1"/>
    <col min="7" max="7" width="18.375" style="12" customWidth="1"/>
    <col min="8" max="8" width="0.875" style="12" customWidth="1"/>
    <col min="9" max="9" width="19.25" style="12" customWidth="1"/>
    <col min="10" max="10" width="0.875" style="12" customWidth="1"/>
    <col min="11" max="11" width="14" style="12" customWidth="1"/>
    <col min="12" max="12" width="0.875" style="12" customWidth="1"/>
    <col min="13" max="13" width="19.25" style="12" customWidth="1"/>
    <col min="14" max="14" width="0.875" style="12" customWidth="1"/>
    <col min="15" max="15" width="8" style="12" customWidth="1"/>
    <col min="16" max="16384" width="9" style="12"/>
  </cols>
  <sheetData>
    <row r="2" spans="1:13" ht="26.25" x14ac:dyDescent="0.2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</row>
    <row r="3" spans="1:13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</row>
    <row r="4" spans="1:13" ht="26.25" x14ac:dyDescent="0.2">
      <c r="A4" s="68" t="str">
        <f>+سهام!A4</f>
        <v>برای ماه منتهی به 1403/10/30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</row>
    <row r="6" spans="1:13" ht="27" thickBot="1" x14ac:dyDescent="0.25">
      <c r="A6" s="69" t="s">
        <v>25</v>
      </c>
      <c r="B6" s="69" t="s">
        <v>25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I6" s="69" t="s">
        <v>27</v>
      </c>
      <c r="J6" s="69" t="s">
        <v>27</v>
      </c>
      <c r="K6" s="69" t="s">
        <v>27</v>
      </c>
      <c r="L6" s="69" t="s">
        <v>27</v>
      </c>
      <c r="M6" s="69" t="s">
        <v>27</v>
      </c>
    </row>
    <row r="7" spans="1:13" ht="27" thickBot="1" x14ac:dyDescent="0.25">
      <c r="A7" s="10" t="s">
        <v>28</v>
      </c>
      <c r="C7" s="10" t="s">
        <v>29</v>
      </c>
      <c r="E7" s="10" t="s">
        <v>30</v>
      </c>
      <c r="G7" s="10" t="s">
        <v>31</v>
      </c>
      <c r="I7" s="10" t="s">
        <v>29</v>
      </c>
      <c r="K7" s="10" t="s">
        <v>30</v>
      </c>
      <c r="M7" s="10" t="s">
        <v>31</v>
      </c>
    </row>
    <row r="8" spans="1:13" ht="19.5" customHeight="1" thickBot="1" x14ac:dyDescent="0.25">
      <c r="A8" s="11" t="s">
        <v>23</v>
      </c>
      <c r="C8" s="13">
        <v>43750737698</v>
      </c>
      <c r="E8" s="13">
        <v>0</v>
      </c>
      <c r="G8" s="13">
        <f>+C8-E8</f>
        <v>43750737698</v>
      </c>
      <c r="I8" s="13">
        <v>43750737698</v>
      </c>
      <c r="K8" s="13">
        <v>0</v>
      </c>
      <c r="M8" s="13">
        <f>+I8-K8</f>
        <v>43750737698</v>
      </c>
    </row>
    <row r="9" spans="1:13" ht="19.5" thickBot="1" x14ac:dyDescent="0.25">
      <c r="A9" s="12" t="s">
        <v>15</v>
      </c>
      <c r="C9" s="14">
        <f>SUM(C8:C8)</f>
        <v>43750737698</v>
      </c>
      <c r="E9" s="14">
        <f>SUM(E8:E8)</f>
        <v>0</v>
      </c>
      <c r="G9" s="14">
        <f>SUM(G8:G8)</f>
        <v>43750737698</v>
      </c>
      <c r="I9" s="14">
        <f>SUM(I8:I8)</f>
        <v>43750737698</v>
      </c>
      <c r="K9" s="14">
        <f>SUM(K8:K8)</f>
        <v>0</v>
      </c>
      <c r="M9" s="14">
        <f>SUM(M8:M8)</f>
        <v>43750737698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V16"/>
  <sheetViews>
    <sheetView rightToLeft="1" zoomScale="90" zoomScaleNormal="90" workbookViewId="0">
      <selection activeCell="I8" sqref="I8:I9"/>
    </sheetView>
  </sheetViews>
  <sheetFormatPr defaultRowHeight="22.5" x14ac:dyDescent="0.2"/>
  <cols>
    <col min="1" max="1" width="29.375" style="50" bestFit="1" customWidth="1"/>
    <col min="2" max="2" width="0.875" style="50" customWidth="1"/>
    <col min="3" max="3" width="15.75" style="50" customWidth="1"/>
    <col min="4" max="4" width="0.875" style="50" customWidth="1"/>
    <col min="5" max="5" width="19.25" style="50" customWidth="1"/>
    <col min="6" max="6" width="0.875" style="50" customWidth="1"/>
    <col min="7" max="7" width="19.25" style="50" customWidth="1"/>
    <col min="8" max="8" width="0.875" style="50" customWidth="1"/>
    <col min="9" max="9" width="24.5" style="50" customWidth="1"/>
    <col min="10" max="10" width="0.875" style="50" customWidth="1"/>
    <col min="11" max="11" width="16.625" style="50" customWidth="1"/>
    <col min="12" max="12" width="0.875" style="50" customWidth="1"/>
    <col min="13" max="13" width="20.125" style="50" customWidth="1"/>
    <col min="14" max="14" width="0.875" style="50" customWidth="1"/>
    <col min="15" max="15" width="20.125" style="50" customWidth="1"/>
    <col min="16" max="16" width="0.875" style="50" customWidth="1"/>
    <col min="17" max="17" width="24.5" style="50" customWidth="1"/>
    <col min="18" max="18" width="0.875" style="50" customWidth="1"/>
    <col min="19" max="19" width="16.125" style="50" bestFit="1" customWidth="1"/>
    <col min="20" max="20" width="15.875" style="50" bestFit="1" customWidth="1"/>
    <col min="21" max="21" width="17" style="50" bestFit="1" customWidth="1"/>
    <col min="22" max="16384" width="9" style="50"/>
  </cols>
  <sheetData>
    <row r="2" spans="1:22" ht="24" x14ac:dyDescent="0.2">
      <c r="A2" s="70" t="str">
        <f>+سهام!A2</f>
        <v>صندوق سرمایه‌گذاری بخشی صنایع مفید - دارونو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22" ht="24" x14ac:dyDescent="0.2">
      <c r="A3" s="70" t="s">
        <v>24</v>
      </c>
      <c r="B3" s="70" t="s">
        <v>24</v>
      </c>
      <c r="C3" s="70" t="s">
        <v>24</v>
      </c>
      <c r="D3" s="70" t="s">
        <v>24</v>
      </c>
      <c r="E3" s="70" t="s">
        <v>24</v>
      </c>
      <c r="F3" s="70" t="s">
        <v>24</v>
      </c>
      <c r="G3" s="70" t="s">
        <v>24</v>
      </c>
      <c r="H3" s="70" t="s">
        <v>24</v>
      </c>
      <c r="I3" s="70" t="s">
        <v>24</v>
      </c>
      <c r="J3" s="70" t="s">
        <v>24</v>
      </c>
      <c r="K3" s="70" t="s">
        <v>24</v>
      </c>
      <c r="L3" s="70" t="s">
        <v>24</v>
      </c>
      <c r="M3" s="70" t="s">
        <v>24</v>
      </c>
      <c r="N3" s="70" t="s">
        <v>24</v>
      </c>
      <c r="O3" s="70" t="s">
        <v>24</v>
      </c>
      <c r="P3" s="70" t="s">
        <v>24</v>
      </c>
      <c r="Q3" s="70" t="s">
        <v>24</v>
      </c>
    </row>
    <row r="4" spans="1:22" ht="24" x14ac:dyDescent="0.2">
      <c r="A4" s="70" t="str">
        <f>+سهام!A4</f>
        <v>برای ماه منتهی به 1403/10/30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22" ht="24.75" thickBot="1" x14ac:dyDescent="0.25">
      <c r="A6" s="70" t="s">
        <v>3</v>
      </c>
      <c r="C6" s="71" t="s">
        <v>26</v>
      </c>
      <c r="D6" s="71" t="s">
        <v>26</v>
      </c>
      <c r="E6" s="71" t="s">
        <v>26</v>
      </c>
      <c r="F6" s="71" t="s">
        <v>26</v>
      </c>
      <c r="G6" s="71" t="s">
        <v>26</v>
      </c>
      <c r="H6" s="71" t="s">
        <v>26</v>
      </c>
      <c r="I6" s="71" t="s">
        <v>26</v>
      </c>
      <c r="K6" s="71" t="s">
        <v>27</v>
      </c>
      <c r="L6" s="71" t="s">
        <v>27</v>
      </c>
      <c r="M6" s="71" t="s">
        <v>27</v>
      </c>
      <c r="N6" s="71" t="s">
        <v>27</v>
      </c>
      <c r="O6" s="71" t="s">
        <v>27</v>
      </c>
      <c r="P6" s="71" t="s">
        <v>27</v>
      </c>
      <c r="Q6" s="71" t="s">
        <v>27</v>
      </c>
    </row>
    <row r="7" spans="1:22" ht="24.75" thickBot="1" x14ac:dyDescent="0.25">
      <c r="A7" s="71" t="s">
        <v>3</v>
      </c>
      <c r="C7" s="51" t="s">
        <v>7</v>
      </c>
      <c r="E7" s="51" t="s">
        <v>32</v>
      </c>
      <c r="G7" s="51" t="s">
        <v>33</v>
      </c>
      <c r="I7" s="51" t="s">
        <v>92</v>
      </c>
      <c r="K7" s="51" t="s">
        <v>7</v>
      </c>
      <c r="M7" s="51" t="s">
        <v>32</v>
      </c>
      <c r="O7" s="51" t="s">
        <v>33</v>
      </c>
      <c r="Q7" s="51" t="s">
        <v>92</v>
      </c>
    </row>
    <row r="8" spans="1:22" ht="24" x14ac:dyDescent="0.2">
      <c r="A8" s="52" t="s">
        <v>65</v>
      </c>
      <c r="C8" s="53">
        <v>1</v>
      </c>
      <c r="D8" s="53"/>
      <c r="E8" s="53">
        <v>1</v>
      </c>
      <c r="F8" s="53"/>
      <c r="G8" s="53">
        <v>3629</v>
      </c>
      <c r="H8" s="53"/>
      <c r="I8" s="53">
        <f>+E8-G8</f>
        <v>-3628</v>
      </c>
      <c r="J8" s="53"/>
      <c r="K8" s="53">
        <v>1</v>
      </c>
      <c r="L8" s="53"/>
      <c r="M8" s="53">
        <v>1</v>
      </c>
      <c r="N8" s="53"/>
      <c r="O8" s="53">
        <v>3629</v>
      </c>
      <c r="P8" s="53"/>
      <c r="Q8" s="53">
        <f>+M8-O8</f>
        <v>-3628</v>
      </c>
      <c r="S8" s="54"/>
      <c r="T8" s="53"/>
      <c r="U8" s="53"/>
      <c r="V8" s="53"/>
    </row>
    <row r="9" spans="1:22" ht="24.75" thickBot="1" x14ac:dyDescent="0.25">
      <c r="A9" s="52" t="s">
        <v>93</v>
      </c>
      <c r="C9" s="53">
        <v>250000</v>
      </c>
      <c r="D9" s="53"/>
      <c r="E9" s="53">
        <v>2336017527</v>
      </c>
      <c r="F9" s="53"/>
      <c r="G9" s="53">
        <v>1789373268</v>
      </c>
      <c r="H9" s="53"/>
      <c r="I9" s="53">
        <f>+E9-G9</f>
        <v>546644259</v>
      </c>
      <c r="J9" s="53"/>
      <c r="K9" s="53">
        <v>250000</v>
      </c>
      <c r="L9" s="53"/>
      <c r="M9" s="53">
        <v>2336017527</v>
      </c>
      <c r="N9" s="53"/>
      <c r="O9" s="53">
        <v>1789373268</v>
      </c>
      <c r="P9" s="53"/>
      <c r="Q9" s="53">
        <f>+M9-O9</f>
        <v>546644259</v>
      </c>
      <c r="S9" s="54"/>
      <c r="T9" s="53"/>
      <c r="U9" s="53"/>
      <c r="V9" s="53"/>
    </row>
    <row r="10" spans="1:22" s="58" customFormat="1" ht="24.75" thickBot="1" x14ac:dyDescent="0.25">
      <c r="A10" s="58" t="s">
        <v>15</v>
      </c>
      <c r="C10" s="58" t="s">
        <v>15</v>
      </c>
      <c r="E10" s="59">
        <f>SUM(E8:E9)</f>
        <v>2336017528</v>
      </c>
      <c r="G10" s="59">
        <f>SUM(G8:G9)</f>
        <v>1789376897</v>
      </c>
      <c r="I10" s="59">
        <f>SUM(I8:I9)</f>
        <v>546640631</v>
      </c>
      <c r="K10" s="58" t="s">
        <v>15</v>
      </c>
      <c r="M10" s="59">
        <f>SUM(M8:M9)</f>
        <v>2336017528</v>
      </c>
      <c r="O10" s="59">
        <f>SUM(O8:O9)</f>
        <v>1789376897</v>
      </c>
      <c r="Q10" s="60">
        <f>SUM(Q8:Q9)</f>
        <v>546640631</v>
      </c>
      <c r="S10" s="61"/>
      <c r="T10" s="62"/>
      <c r="U10" s="62"/>
    </row>
    <row r="11" spans="1:22" ht="23.25" thickTop="1" x14ac:dyDescent="0.2">
      <c r="Q11" s="54"/>
    </row>
    <row r="12" spans="1:22" x14ac:dyDescent="0.2">
      <c r="M12" s="54"/>
      <c r="O12" s="54"/>
    </row>
    <row r="13" spans="1:22" x14ac:dyDescent="0.2">
      <c r="M13" s="54"/>
    </row>
    <row r="16" spans="1:22" x14ac:dyDescent="0.2">
      <c r="Q16" s="5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0"/>
  <sheetViews>
    <sheetView rightToLeft="1" topLeftCell="A31" zoomScale="85" zoomScaleNormal="85" workbookViewId="0">
      <selection activeCell="O16" sqref="O16"/>
    </sheetView>
  </sheetViews>
  <sheetFormatPr defaultRowHeight="18.75" x14ac:dyDescent="0.2"/>
  <cols>
    <col min="1" max="1" width="37.375" style="17" bestFit="1" customWidth="1"/>
    <col min="2" max="2" width="0.875" style="17" customWidth="1"/>
    <col min="3" max="3" width="16.625" style="17" customWidth="1"/>
    <col min="4" max="4" width="0.875" style="17" customWidth="1"/>
    <col min="5" max="5" width="20.125" style="17" customWidth="1"/>
    <col min="6" max="6" width="0.875" style="17" customWidth="1"/>
    <col min="7" max="7" width="20.125" style="17" customWidth="1"/>
    <col min="8" max="8" width="0.875" style="17" customWidth="1"/>
    <col min="9" max="9" width="30.25" style="17" bestFit="1" customWidth="1"/>
    <col min="10" max="10" width="0.875" style="17" customWidth="1"/>
    <col min="11" max="11" width="16.625" style="17" customWidth="1"/>
    <col min="12" max="12" width="0.875" style="17" customWidth="1"/>
    <col min="13" max="13" width="20.125" style="17" customWidth="1"/>
    <col min="14" max="14" width="0.875" style="17" customWidth="1"/>
    <col min="15" max="15" width="20.125" style="17" customWidth="1"/>
    <col min="16" max="16" width="0.875" style="17" customWidth="1"/>
    <col min="17" max="17" width="29.75" style="17" customWidth="1"/>
    <col min="18" max="18" width="0.875" style="17" customWidth="1"/>
    <col min="19" max="16384" width="9" style="17"/>
  </cols>
  <sheetData>
    <row r="1" spans="1:17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6.25" x14ac:dyDescent="0.2">
      <c r="A2" s="73" t="str">
        <f>+سهام!A2</f>
        <v>صندوق سرمایه‌گذاری بخشی صنایع مفید - دارونو</v>
      </c>
      <c r="B2" s="73" t="s">
        <v>0</v>
      </c>
      <c r="C2" s="73" t="s">
        <v>0</v>
      </c>
      <c r="D2" s="73" t="s">
        <v>0</v>
      </c>
      <c r="E2" s="73" t="s">
        <v>0</v>
      </c>
      <c r="F2" s="73" t="s">
        <v>0</v>
      </c>
      <c r="G2" s="73" t="s">
        <v>0</v>
      </c>
      <c r="H2" s="73" t="s">
        <v>0</v>
      </c>
      <c r="I2" s="73" t="s">
        <v>0</v>
      </c>
      <c r="J2" s="73" t="s">
        <v>0</v>
      </c>
      <c r="K2" s="73" t="s">
        <v>0</v>
      </c>
      <c r="L2" s="73" t="s">
        <v>0</v>
      </c>
      <c r="M2" s="73" t="s">
        <v>0</v>
      </c>
      <c r="N2" s="73" t="s">
        <v>0</v>
      </c>
      <c r="O2" s="73" t="s">
        <v>0</v>
      </c>
      <c r="P2" s="73" t="s">
        <v>0</v>
      </c>
      <c r="Q2" s="73" t="s">
        <v>0</v>
      </c>
    </row>
    <row r="3" spans="1:17" ht="26.25" x14ac:dyDescent="0.2">
      <c r="A3" s="73" t="s">
        <v>24</v>
      </c>
      <c r="B3" s="73" t="s">
        <v>24</v>
      </c>
      <c r="C3" s="73" t="s">
        <v>24</v>
      </c>
      <c r="D3" s="73" t="s">
        <v>24</v>
      </c>
      <c r="E3" s="73" t="s">
        <v>24</v>
      </c>
      <c r="F3" s="73" t="s">
        <v>24</v>
      </c>
      <c r="G3" s="73" t="s">
        <v>24</v>
      </c>
      <c r="H3" s="73" t="s">
        <v>24</v>
      </c>
      <c r="I3" s="73" t="s">
        <v>24</v>
      </c>
      <c r="J3" s="73" t="s">
        <v>24</v>
      </c>
      <c r="K3" s="73" t="s">
        <v>24</v>
      </c>
      <c r="L3" s="73" t="s">
        <v>24</v>
      </c>
      <c r="M3" s="73" t="s">
        <v>24</v>
      </c>
      <c r="N3" s="73" t="s">
        <v>24</v>
      </c>
      <c r="O3" s="73" t="s">
        <v>24</v>
      </c>
      <c r="P3" s="73" t="s">
        <v>24</v>
      </c>
      <c r="Q3" s="73" t="s">
        <v>24</v>
      </c>
    </row>
    <row r="4" spans="1:17" ht="26.25" x14ac:dyDescent="0.2">
      <c r="A4" s="73" t="str">
        <f>+سهام!A4</f>
        <v>برای ماه منتهی به 1403/10/30</v>
      </c>
      <c r="B4" s="73" t="s">
        <v>2</v>
      </c>
      <c r="C4" s="73" t="s">
        <v>2</v>
      </c>
      <c r="D4" s="73" t="s">
        <v>2</v>
      </c>
      <c r="E4" s="73" t="s">
        <v>2</v>
      </c>
      <c r="F4" s="73" t="s">
        <v>2</v>
      </c>
      <c r="G4" s="73" t="s">
        <v>2</v>
      </c>
      <c r="H4" s="73" t="s">
        <v>2</v>
      </c>
      <c r="I4" s="73" t="s">
        <v>2</v>
      </c>
      <c r="J4" s="73" t="s">
        <v>2</v>
      </c>
      <c r="K4" s="73" t="s">
        <v>2</v>
      </c>
      <c r="L4" s="73" t="s">
        <v>2</v>
      </c>
      <c r="M4" s="73" t="s">
        <v>2</v>
      </c>
      <c r="N4" s="73" t="s">
        <v>2</v>
      </c>
      <c r="O4" s="73" t="s">
        <v>2</v>
      </c>
      <c r="P4" s="73" t="s">
        <v>2</v>
      </c>
      <c r="Q4" s="73" t="s">
        <v>2</v>
      </c>
    </row>
    <row r="6" spans="1:17" ht="27" thickBot="1" x14ac:dyDescent="0.25">
      <c r="A6" s="74" t="s">
        <v>3</v>
      </c>
      <c r="C6" s="74" t="s">
        <v>26</v>
      </c>
      <c r="D6" s="74" t="s">
        <v>26</v>
      </c>
      <c r="E6" s="74" t="s">
        <v>26</v>
      </c>
      <c r="F6" s="74" t="s">
        <v>26</v>
      </c>
      <c r="G6" s="74" t="s">
        <v>26</v>
      </c>
      <c r="H6" s="74" t="s">
        <v>26</v>
      </c>
      <c r="I6" s="74" t="s">
        <v>26</v>
      </c>
      <c r="K6" s="74" t="s">
        <v>27</v>
      </c>
      <c r="L6" s="74" t="s">
        <v>27</v>
      </c>
      <c r="M6" s="74" t="s">
        <v>27</v>
      </c>
      <c r="N6" s="74" t="s">
        <v>27</v>
      </c>
      <c r="O6" s="74" t="s">
        <v>27</v>
      </c>
      <c r="P6" s="74" t="s">
        <v>27</v>
      </c>
      <c r="Q6" s="74" t="s">
        <v>27</v>
      </c>
    </row>
    <row r="7" spans="1:17" ht="27" thickBot="1" x14ac:dyDescent="0.25">
      <c r="A7" s="74" t="s">
        <v>3</v>
      </c>
      <c r="C7" s="16" t="s">
        <v>7</v>
      </c>
      <c r="E7" s="16" t="s">
        <v>32</v>
      </c>
      <c r="G7" s="16" t="s">
        <v>33</v>
      </c>
      <c r="I7" s="16" t="s">
        <v>34</v>
      </c>
      <c r="K7" s="16" t="s">
        <v>7</v>
      </c>
      <c r="M7" s="16" t="s">
        <v>32</v>
      </c>
      <c r="O7" s="16" t="s">
        <v>33</v>
      </c>
      <c r="Q7" s="16" t="s">
        <v>34</v>
      </c>
    </row>
    <row r="8" spans="1:17" ht="21" x14ac:dyDescent="0.2">
      <c r="A8" s="4" t="s">
        <v>67</v>
      </c>
      <c r="B8" s="18"/>
      <c r="C8" s="19">
        <v>16322807</v>
      </c>
      <c r="D8" s="19"/>
      <c r="E8" s="19">
        <v>247766229776</v>
      </c>
      <c r="F8" s="19"/>
      <c r="G8" s="19">
        <v>223767627203</v>
      </c>
      <c r="H8" s="19"/>
      <c r="I8" s="19">
        <f>+E8-G8</f>
        <v>23998602573</v>
      </c>
      <c r="J8" s="19"/>
      <c r="K8" s="19">
        <v>16322807</v>
      </c>
      <c r="L8" s="19"/>
      <c r="M8" s="19">
        <v>247766229776</v>
      </c>
      <c r="N8" s="19"/>
      <c r="O8" s="19">
        <v>223767627203</v>
      </c>
      <c r="P8" s="19"/>
      <c r="Q8" s="19">
        <f>+M8-O8</f>
        <v>23998602573</v>
      </c>
    </row>
    <row r="9" spans="1:17" ht="21" x14ac:dyDescent="0.2">
      <c r="A9" s="4" t="s">
        <v>83</v>
      </c>
      <c r="B9" s="18"/>
      <c r="C9" s="19">
        <v>12962267</v>
      </c>
      <c r="D9" s="19"/>
      <c r="E9" s="19">
        <v>128207158038</v>
      </c>
      <c r="F9" s="19"/>
      <c r="G9" s="19">
        <v>125979662800</v>
      </c>
      <c r="H9" s="19"/>
      <c r="I9" s="19">
        <f t="shared" ref="I9:I48" si="0">+E9-G9</f>
        <v>2227495238</v>
      </c>
      <c r="J9" s="19"/>
      <c r="K9" s="19">
        <v>12962267</v>
      </c>
      <c r="L9" s="19"/>
      <c r="M9" s="19">
        <v>128207158038</v>
      </c>
      <c r="N9" s="19"/>
      <c r="O9" s="19">
        <v>125979662800</v>
      </c>
      <c r="P9" s="19"/>
      <c r="Q9" s="19">
        <f t="shared" ref="Q9:Q48" si="1">+M9-O9</f>
        <v>2227495238</v>
      </c>
    </row>
    <row r="10" spans="1:17" ht="21" x14ac:dyDescent="0.2">
      <c r="A10" s="4" t="s">
        <v>54</v>
      </c>
      <c r="B10" s="18"/>
      <c r="C10" s="19">
        <v>24493472</v>
      </c>
      <c r="D10" s="19"/>
      <c r="E10" s="19">
        <v>371789926301</v>
      </c>
      <c r="F10" s="19"/>
      <c r="G10" s="19">
        <v>341762911371</v>
      </c>
      <c r="H10" s="19"/>
      <c r="I10" s="19">
        <f t="shared" si="0"/>
        <v>30027014930</v>
      </c>
      <c r="J10" s="19"/>
      <c r="K10" s="19">
        <v>24493472</v>
      </c>
      <c r="L10" s="19"/>
      <c r="M10" s="19">
        <v>371789926301</v>
      </c>
      <c r="N10" s="19"/>
      <c r="O10" s="19">
        <v>341762911371</v>
      </c>
      <c r="P10" s="19"/>
      <c r="Q10" s="19">
        <f t="shared" si="1"/>
        <v>30027014930</v>
      </c>
    </row>
    <row r="11" spans="1:17" ht="21" x14ac:dyDescent="0.2">
      <c r="A11" s="4" t="s">
        <v>84</v>
      </c>
      <c r="B11" s="18"/>
      <c r="C11" s="19">
        <v>7659998</v>
      </c>
      <c r="D11" s="19"/>
      <c r="E11" s="19">
        <v>97845310002</v>
      </c>
      <c r="F11" s="19"/>
      <c r="G11" s="19">
        <v>98306756401</v>
      </c>
      <c r="H11" s="19"/>
      <c r="I11" s="19">
        <f t="shared" si="0"/>
        <v>-461446399</v>
      </c>
      <c r="J11" s="19"/>
      <c r="K11" s="19">
        <v>7659998</v>
      </c>
      <c r="L11" s="19"/>
      <c r="M11" s="19">
        <v>97845310002</v>
      </c>
      <c r="N11" s="19"/>
      <c r="O11" s="19">
        <v>98306756401</v>
      </c>
      <c r="P11" s="19"/>
      <c r="Q11" s="19">
        <f t="shared" si="1"/>
        <v>-461446399</v>
      </c>
    </row>
    <row r="12" spans="1:17" ht="21" x14ac:dyDescent="0.2">
      <c r="A12" s="4" t="s">
        <v>55</v>
      </c>
      <c r="B12" s="18"/>
      <c r="C12" s="19">
        <v>29897469</v>
      </c>
      <c r="D12" s="19"/>
      <c r="E12" s="19">
        <v>137096418202</v>
      </c>
      <c r="F12" s="19"/>
      <c r="G12" s="19">
        <v>126227417468</v>
      </c>
      <c r="H12" s="19"/>
      <c r="I12" s="19">
        <f t="shared" si="0"/>
        <v>10869000734</v>
      </c>
      <c r="J12" s="19"/>
      <c r="K12" s="19">
        <v>29897469</v>
      </c>
      <c r="L12" s="19"/>
      <c r="M12" s="19">
        <v>137096418202</v>
      </c>
      <c r="N12" s="19"/>
      <c r="O12" s="19">
        <v>126227417468</v>
      </c>
      <c r="P12" s="19"/>
      <c r="Q12" s="19">
        <f t="shared" si="1"/>
        <v>10869000734</v>
      </c>
    </row>
    <row r="13" spans="1:17" s="33" customFormat="1" ht="21" x14ac:dyDescent="0.2">
      <c r="A13" s="4" t="s">
        <v>69</v>
      </c>
      <c r="B13" s="18"/>
      <c r="C13" s="19">
        <v>6713998</v>
      </c>
      <c r="D13" s="19"/>
      <c r="E13" s="19">
        <v>164782287387</v>
      </c>
      <c r="F13" s="19"/>
      <c r="G13" s="19">
        <v>141076272481</v>
      </c>
      <c r="H13" s="19"/>
      <c r="I13" s="19">
        <f t="shared" si="0"/>
        <v>23706014906</v>
      </c>
      <c r="J13" s="19"/>
      <c r="K13" s="19">
        <v>6713998</v>
      </c>
      <c r="L13" s="19"/>
      <c r="M13" s="19">
        <v>164782287387</v>
      </c>
      <c r="N13" s="19"/>
      <c r="O13" s="19">
        <v>141076272481</v>
      </c>
      <c r="P13" s="19"/>
      <c r="Q13" s="19">
        <f t="shared" si="1"/>
        <v>23706014906</v>
      </c>
    </row>
    <row r="14" spans="1:17" s="33" customFormat="1" ht="21" x14ac:dyDescent="0.2">
      <c r="A14" s="4" t="s">
        <v>65</v>
      </c>
      <c r="B14" s="18"/>
      <c r="C14" s="19">
        <v>79654733</v>
      </c>
      <c r="D14" s="19"/>
      <c r="E14" s="19">
        <v>346178402245</v>
      </c>
      <c r="F14" s="19"/>
      <c r="G14" s="19">
        <v>293788770812</v>
      </c>
      <c r="H14" s="19"/>
      <c r="I14" s="19">
        <f t="shared" si="0"/>
        <v>52389631433</v>
      </c>
      <c r="J14" s="19"/>
      <c r="K14" s="19">
        <v>79654733</v>
      </c>
      <c r="L14" s="19"/>
      <c r="M14" s="19">
        <v>346178402245</v>
      </c>
      <c r="N14" s="19"/>
      <c r="O14" s="19">
        <v>293788770812</v>
      </c>
      <c r="P14" s="19"/>
      <c r="Q14" s="19">
        <f t="shared" si="1"/>
        <v>52389631433</v>
      </c>
    </row>
    <row r="15" spans="1:17" s="33" customFormat="1" ht="21" x14ac:dyDescent="0.2">
      <c r="A15" s="4" t="s">
        <v>64</v>
      </c>
      <c r="B15" s="18"/>
      <c r="C15" s="19">
        <v>13296658</v>
      </c>
      <c r="D15" s="19"/>
      <c r="E15" s="19">
        <v>141559884297</v>
      </c>
      <c r="F15" s="19"/>
      <c r="G15" s="19">
        <v>134368938775</v>
      </c>
      <c r="H15" s="19"/>
      <c r="I15" s="19">
        <f t="shared" si="0"/>
        <v>7190945522</v>
      </c>
      <c r="J15" s="19"/>
      <c r="K15" s="19">
        <v>13296658</v>
      </c>
      <c r="L15" s="19"/>
      <c r="M15" s="19">
        <v>141559884297</v>
      </c>
      <c r="N15" s="19"/>
      <c r="O15" s="19">
        <v>134368938775</v>
      </c>
      <c r="P15" s="19"/>
      <c r="Q15" s="19">
        <f t="shared" si="1"/>
        <v>7190945522</v>
      </c>
    </row>
    <row r="16" spans="1:17" s="33" customFormat="1" ht="21" x14ac:dyDescent="0.2">
      <c r="A16" s="4" t="s">
        <v>71</v>
      </c>
      <c r="B16" s="18"/>
      <c r="C16" s="19">
        <v>20589651</v>
      </c>
      <c r="D16" s="19"/>
      <c r="E16" s="19">
        <v>138153212392</v>
      </c>
      <c r="F16" s="19"/>
      <c r="G16" s="19">
        <v>136488218987</v>
      </c>
      <c r="H16" s="19"/>
      <c r="I16" s="19">
        <f t="shared" si="0"/>
        <v>1664993405</v>
      </c>
      <c r="J16" s="19"/>
      <c r="K16" s="19">
        <v>20589651</v>
      </c>
      <c r="L16" s="19"/>
      <c r="M16" s="19">
        <v>138153212392</v>
      </c>
      <c r="N16" s="19"/>
      <c r="O16" s="19">
        <v>136488218987</v>
      </c>
      <c r="P16" s="19"/>
      <c r="Q16" s="19">
        <f t="shared" si="1"/>
        <v>1664993405</v>
      </c>
    </row>
    <row r="17" spans="1:17" ht="21" x14ac:dyDescent="0.2">
      <c r="A17" s="4" t="s">
        <v>68</v>
      </c>
      <c r="B17" s="18"/>
      <c r="C17" s="19">
        <v>55200000</v>
      </c>
      <c r="D17" s="19"/>
      <c r="E17" s="19">
        <v>288624405600</v>
      </c>
      <c r="F17" s="19"/>
      <c r="G17" s="19">
        <v>280803154034</v>
      </c>
      <c r="H17" s="19"/>
      <c r="I17" s="19">
        <f t="shared" si="0"/>
        <v>7821251566</v>
      </c>
      <c r="J17" s="19"/>
      <c r="K17" s="19">
        <v>55200000</v>
      </c>
      <c r="L17" s="19"/>
      <c r="M17" s="19">
        <v>288624405600</v>
      </c>
      <c r="N17" s="19"/>
      <c r="O17" s="19">
        <v>280803154034</v>
      </c>
      <c r="P17" s="19"/>
      <c r="Q17" s="19">
        <f t="shared" si="1"/>
        <v>7821251566</v>
      </c>
    </row>
    <row r="18" spans="1:17" ht="21" x14ac:dyDescent="0.2">
      <c r="A18" s="4" t="s">
        <v>59</v>
      </c>
      <c r="B18" s="18"/>
      <c r="C18" s="19">
        <v>4005444</v>
      </c>
      <c r="D18" s="19"/>
      <c r="E18" s="19">
        <v>167227687544</v>
      </c>
      <c r="F18" s="19"/>
      <c r="G18" s="19">
        <v>154699250188</v>
      </c>
      <c r="H18" s="19"/>
      <c r="I18" s="19">
        <f t="shared" si="0"/>
        <v>12528437356</v>
      </c>
      <c r="J18" s="19"/>
      <c r="K18" s="19">
        <v>4005444</v>
      </c>
      <c r="L18" s="19"/>
      <c r="M18" s="19">
        <v>167227687544</v>
      </c>
      <c r="N18" s="19"/>
      <c r="O18" s="19">
        <v>154699250188</v>
      </c>
      <c r="P18" s="19"/>
      <c r="Q18" s="19">
        <f t="shared" si="1"/>
        <v>12528437356</v>
      </c>
    </row>
    <row r="19" spans="1:17" ht="21" x14ac:dyDescent="0.2">
      <c r="A19" s="4" t="s">
        <v>79</v>
      </c>
      <c r="B19" s="18"/>
      <c r="C19" s="19">
        <v>6301430</v>
      </c>
      <c r="D19" s="19"/>
      <c r="E19" s="19">
        <v>218611383553</v>
      </c>
      <c r="F19" s="19"/>
      <c r="G19" s="19">
        <v>182660654821</v>
      </c>
      <c r="H19" s="19"/>
      <c r="I19" s="19">
        <f t="shared" si="0"/>
        <v>35950728732</v>
      </c>
      <c r="J19" s="19"/>
      <c r="K19" s="19">
        <v>6301430</v>
      </c>
      <c r="L19" s="19"/>
      <c r="M19" s="19">
        <v>218611383553</v>
      </c>
      <c r="N19" s="19"/>
      <c r="O19" s="19">
        <v>182660654821</v>
      </c>
      <c r="P19" s="19"/>
      <c r="Q19" s="19">
        <f t="shared" si="1"/>
        <v>35950728732</v>
      </c>
    </row>
    <row r="20" spans="1:17" ht="21" x14ac:dyDescent="0.2">
      <c r="A20" s="4" t="s">
        <v>51</v>
      </c>
      <c r="B20" s="18"/>
      <c r="C20" s="19">
        <v>10781246</v>
      </c>
      <c r="D20" s="19"/>
      <c r="E20" s="19">
        <v>339196138606</v>
      </c>
      <c r="F20" s="19"/>
      <c r="G20" s="19">
        <v>277552461906</v>
      </c>
      <c r="H20" s="19"/>
      <c r="I20" s="19">
        <f t="shared" si="0"/>
        <v>61643676700</v>
      </c>
      <c r="J20" s="19"/>
      <c r="K20" s="19">
        <v>10781246</v>
      </c>
      <c r="L20" s="19"/>
      <c r="M20" s="19">
        <v>339196138606</v>
      </c>
      <c r="N20" s="19"/>
      <c r="O20" s="19">
        <v>277552461906</v>
      </c>
      <c r="P20" s="19"/>
      <c r="Q20" s="19">
        <f t="shared" si="1"/>
        <v>61643676700</v>
      </c>
    </row>
    <row r="21" spans="1:17" ht="21" x14ac:dyDescent="0.2">
      <c r="A21" s="4" t="s">
        <v>57</v>
      </c>
      <c r="B21" s="18"/>
      <c r="C21" s="19">
        <v>11147857</v>
      </c>
      <c r="D21" s="19"/>
      <c r="E21" s="19">
        <v>399489057393</v>
      </c>
      <c r="F21" s="19"/>
      <c r="G21" s="19">
        <v>319468945828</v>
      </c>
      <c r="H21" s="19"/>
      <c r="I21" s="19">
        <f t="shared" si="0"/>
        <v>80020111565</v>
      </c>
      <c r="J21" s="19"/>
      <c r="K21" s="19">
        <v>11147857</v>
      </c>
      <c r="L21" s="19"/>
      <c r="M21" s="19">
        <v>399489057393</v>
      </c>
      <c r="N21" s="19"/>
      <c r="O21" s="19">
        <v>319468945828</v>
      </c>
      <c r="P21" s="19"/>
      <c r="Q21" s="19">
        <f t="shared" si="1"/>
        <v>80020111565</v>
      </c>
    </row>
    <row r="22" spans="1:17" ht="21" x14ac:dyDescent="0.2">
      <c r="A22" s="4" t="s">
        <v>58</v>
      </c>
      <c r="B22" s="18"/>
      <c r="C22" s="19">
        <v>20728382</v>
      </c>
      <c r="D22" s="19"/>
      <c r="E22" s="19">
        <v>399531883184</v>
      </c>
      <c r="F22" s="19"/>
      <c r="G22" s="19">
        <v>332284958807</v>
      </c>
      <c r="H22" s="19"/>
      <c r="I22" s="19">
        <f t="shared" si="0"/>
        <v>67246924377</v>
      </c>
      <c r="J22" s="19"/>
      <c r="K22" s="19">
        <v>20728382</v>
      </c>
      <c r="L22" s="19"/>
      <c r="M22" s="19">
        <v>399531883184</v>
      </c>
      <c r="N22" s="19"/>
      <c r="O22" s="19">
        <v>332284958807</v>
      </c>
      <c r="P22" s="19"/>
      <c r="Q22" s="19">
        <f t="shared" si="1"/>
        <v>67246924377</v>
      </c>
    </row>
    <row r="23" spans="1:17" ht="21" x14ac:dyDescent="0.2">
      <c r="A23" s="4" t="s">
        <v>61</v>
      </c>
      <c r="B23" s="18"/>
      <c r="C23" s="19">
        <v>15794257</v>
      </c>
      <c r="D23" s="19"/>
      <c r="E23" s="19">
        <v>409306330124</v>
      </c>
      <c r="F23" s="19"/>
      <c r="G23" s="19">
        <v>315761805134</v>
      </c>
      <c r="H23" s="19"/>
      <c r="I23" s="19">
        <f t="shared" si="0"/>
        <v>93544524990</v>
      </c>
      <c r="J23" s="19"/>
      <c r="K23" s="19">
        <v>15794257</v>
      </c>
      <c r="L23" s="19"/>
      <c r="M23" s="19">
        <v>409306330124</v>
      </c>
      <c r="N23" s="19"/>
      <c r="O23" s="19">
        <v>315761805134</v>
      </c>
      <c r="P23" s="19"/>
      <c r="Q23" s="19">
        <f t="shared" si="1"/>
        <v>93544524990</v>
      </c>
    </row>
    <row r="24" spans="1:17" ht="21" x14ac:dyDescent="0.2">
      <c r="A24" s="4" t="s">
        <v>62</v>
      </c>
      <c r="B24" s="18"/>
      <c r="C24" s="19">
        <v>12201828</v>
      </c>
      <c r="D24" s="19"/>
      <c r="E24" s="19">
        <v>418458335757</v>
      </c>
      <c r="F24" s="19"/>
      <c r="G24" s="19">
        <v>375248787445</v>
      </c>
      <c r="H24" s="19"/>
      <c r="I24" s="19">
        <f t="shared" si="0"/>
        <v>43209548312</v>
      </c>
      <c r="J24" s="19"/>
      <c r="K24" s="19">
        <v>12201828</v>
      </c>
      <c r="L24" s="19"/>
      <c r="M24" s="19">
        <v>418458335757</v>
      </c>
      <c r="N24" s="19"/>
      <c r="O24" s="19">
        <v>375248787445</v>
      </c>
      <c r="P24" s="19"/>
      <c r="Q24" s="19">
        <f t="shared" si="1"/>
        <v>43209548312</v>
      </c>
    </row>
    <row r="25" spans="1:17" ht="21" x14ac:dyDescent="0.2">
      <c r="A25" s="4" t="s">
        <v>60</v>
      </c>
      <c r="B25" s="18"/>
      <c r="C25" s="19">
        <v>10125342</v>
      </c>
      <c r="D25" s="19"/>
      <c r="E25" s="19">
        <v>398074555307</v>
      </c>
      <c r="F25" s="19"/>
      <c r="G25" s="19">
        <v>328909670670</v>
      </c>
      <c r="H25" s="19"/>
      <c r="I25" s="19">
        <f t="shared" si="0"/>
        <v>69164884637</v>
      </c>
      <c r="J25" s="19"/>
      <c r="K25" s="19">
        <v>10125342</v>
      </c>
      <c r="L25" s="19"/>
      <c r="M25" s="19">
        <v>398074555307</v>
      </c>
      <c r="N25" s="19"/>
      <c r="O25" s="19">
        <v>328909670670</v>
      </c>
      <c r="P25" s="19"/>
      <c r="Q25" s="19">
        <f t="shared" si="1"/>
        <v>69164884637</v>
      </c>
    </row>
    <row r="26" spans="1:17" ht="21" x14ac:dyDescent="0.2">
      <c r="A26" s="4" t="s">
        <v>50</v>
      </c>
      <c r="B26" s="18"/>
      <c r="C26" s="19">
        <v>8989693</v>
      </c>
      <c r="D26" s="19"/>
      <c r="E26" s="19">
        <v>345384297225</v>
      </c>
      <c r="F26" s="19"/>
      <c r="G26" s="19">
        <v>276011918910</v>
      </c>
      <c r="H26" s="19"/>
      <c r="I26" s="19">
        <f t="shared" si="0"/>
        <v>69372378315</v>
      </c>
      <c r="J26" s="19"/>
      <c r="K26" s="19">
        <v>8989693</v>
      </c>
      <c r="L26" s="19"/>
      <c r="M26" s="19">
        <v>345384297225</v>
      </c>
      <c r="N26" s="19"/>
      <c r="O26" s="19">
        <v>276011918910</v>
      </c>
      <c r="P26" s="19"/>
      <c r="Q26" s="19">
        <f t="shared" si="1"/>
        <v>69372378315</v>
      </c>
    </row>
    <row r="27" spans="1:17" s="49" customFormat="1" ht="21" x14ac:dyDescent="0.2">
      <c r="A27" s="4" t="s">
        <v>52</v>
      </c>
      <c r="B27" s="18"/>
      <c r="C27" s="19">
        <v>2358241</v>
      </c>
      <c r="D27" s="19"/>
      <c r="E27" s="19">
        <v>330885166133</v>
      </c>
      <c r="F27" s="19"/>
      <c r="G27" s="19">
        <v>268958766627</v>
      </c>
      <c r="H27" s="19"/>
      <c r="I27" s="19">
        <f t="shared" si="0"/>
        <v>61926399506</v>
      </c>
      <c r="J27" s="19"/>
      <c r="K27" s="19">
        <v>2358241</v>
      </c>
      <c r="L27" s="19"/>
      <c r="M27" s="19">
        <v>330885166133</v>
      </c>
      <c r="N27" s="19"/>
      <c r="O27" s="19">
        <v>268958766627</v>
      </c>
      <c r="P27" s="19"/>
      <c r="Q27" s="19">
        <f t="shared" si="1"/>
        <v>61926399506</v>
      </c>
    </row>
    <row r="28" spans="1:17" s="49" customFormat="1" ht="21" x14ac:dyDescent="0.2">
      <c r="A28" s="4" t="s">
        <v>73</v>
      </c>
      <c r="B28" s="18"/>
      <c r="C28" s="19">
        <v>17557663</v>
      </c>
      <c r="D28" s="19"/>
      <c r="E28" s="19">
        <v>375941818257</v>
      </c>
      <c r="F28" s="19"/>
      <c r="G28" s="19">
        <v>335525902292</v>
      </c>
      <c r="H28" s="19"/>
      <c r="I28" s="19">
        <f t="shared" si="0"/>
        <v>40415915965</v>
      </c>
      <c r="J28" s="19"/>
      <c r="K28" s="19">
        <v>17557663</v>
      </c>
      <c r="L28" s="19"/>
      <c r="M28" s="19">
        <v>375941818257</v>
      </c>
      <c r="N28" s="19"/>
      <c r="O28" s="19">
        <v>335525902292</v>
      </c>
      <c r="P28" s="19"/>
      <c r="Q28" s="19">
        <f t="shared" si="1"/>
        <v>40415915965</v>
      </c>
    </row>
    <row r="29" spans="1:17" s="49" customFormat="1" ht="21" x14ac:dyDescent="0.2">
      <c r="A29" s="4" t="s">
        <v>56</v>
      </c>
      <c r="B29" s="18"/>
      <c r="C29" s="19">
        <v>3422817</v>
      </c>
      <c r="D29" s="19"/>
      <c r="E29" s="19">
        <v>117554690302</v>
      </c>
      <c r="F29" s="19"/>
      <c r="G29" s="19">
        <v>95440523504</v>
      </c>
      <c r="H29" s="19"/>
      <c r="I29" s="19">
        <f t="shared" si="0"/>
        <v>22114166798</v>
      </c>
      <c r="J29" s="19"/>
      <c r="K29" s="19">
        <v>3422817</v>
      </c>
      <c r="L29" s="19"/>
      <c r="M29" s="19">
        <v>117554690302</v>
      </c>
      <c r="N29" s="19"/>
      <c r="O29" s="19">
        <v>95440523504</v>
      </c>
      <c r="P29" s="19"/>
      <c r="Q29" s="19">
        <f t="shared" si="1"/>
        <v>22114166798</v>
      </c>
    </row>
    <row r="30" spans="1:17" s="49" customFormat="1" ht="21" x14ac:dyDescent="0.2">
      <c r="A30" s="4" t="s">
        <v>48</v>
      </c>
      <c r="B30" s="18"/>
      <c r="C30" s="19">
        <v>4183303</v>
      </c>
      <c r="D30" s="19"/>
      <c r="E30" s="19">
        <v>310009640480</v>
      </c>
      <c r="F30" s="19"/>
      <c r="G30" s="19">
        <v>246678630104</v>
      </c>
      <c r="H30" s="19"/>
      <c r="I30" s="19">
        <f t="shared" si="0"/>
        <v>63331010376</v>
      </c>
      <c r="J30" s="19"/>
      <c r="K30" s="19">
        <v>4183303</v>
      </c>
      <c r="L30" s="19"/>
      <c r="M30" s="19">
        <v>310009640480</v>
      </c>
      <c r="N30" s="19"/>
      <c r="O30" s="19">
        <v>246678630104</v>
      </c>
      <c r="P30" s="19"/>
      <c r="Q30" s="19">
        <f t="shared" si="1"/>
        <v>63331010376</v>
      </c>
    </row>
    <row r="31" spans="1:17" s="49" customFormat="1" ht="21" x14ac:dyDescent="0.2">
      <c r="A31" s="4" t="s">
        <v>86</v>
      </c>
      <c r="B31" s="18"/>
      <c r="C31" s="19">
        <v>2201087</v>
      </c>
      <c r="D31" s="19"/>
      <c r="E31" s="19">
        <v>282250778673</v>
      </c>
      <c r="F31" s="19"/>
      <c r="G31" s="19">
        <v>269898145289</v>
      </c>
      <c r="H31" s="19"/>
      <c r="I31" s="19">
        <f t="shared" si="0"/>
        <v>12352633384</v>
      </c>
      <c r="J31" s="19"/>
      <c r="K31" s="19">
        <v>2201087</v>
      </c>
      <c r="L31" s="19"/>
      <c r="M31" s="19">
        <v>282250778673</v>
      </c>
      <c r="N31" s="19"/>
      <c r="O31" s="19">
        <v>269898145289</v>
      </c>
      <c r="P31" s="19"/>
      <c r="Q31" s="19">
        <f t="shared" si="1"/>
        <v>12352633384</v>
      </c>
    </row>
    <row r="32" spans="1:17" s="49" customFormat="1" ht="21" x14ac:dyDescent="0.2">
      <c r="A32" s="4" t="s">
        <v>49</v>
      </c>
      <c r="B32" s="18"/>
      <c r="C32" s="19">
        <v>45798366</v>
      </c>
      <c r="D32" s="19"/>
      <c r="E32" s="19">
        <v>298194420481</v>
      </c>
      <c r="F32" s="19"/>
      <c r="G32" s="19">
        <v>260429627795</v>
      </c>
      <c r="H32" s="19"/>
      <c r="I32" s="19">
        <f t="shared" si="0"/>
        <v>37764792686</v>
      </c>
      <c r="J32" s="19"/>
      <c r="K32" s="19">
        <v>45798366</v>
      </c>
      <c r="L32" s="19"/>
      <c r="M32" s="19">
        <v>298194420481</v>
      </c>
      <c r="N32" s="19"/>
      <c r="O32" s="19">
        <v>260429627795</v>
      </c>
      <c r="P32" s="19"/>
      <c r="Q32" s="19">
        <f t="shared" si="1"/>
        <v>37764792686</v>
      </c>
    </row>
    <row r="33" spans="1:17" s="49" customFormat="1" ht="21" x14ac:dyDescent="0.2">
      <c r="A33" s="4" t="s">
        <v>81</v>
      </c>
      <c r="B33" s="18"/>
      <c r="C33" s="19">
        <v>8915101</v>
      </c>
      <c r="D33" s="19"/>
      <c r="E33" s="19">
        <v>107585361649</v>
      </c>
      <c r="F33" s="19"/>
      <c r="G33" s="19">
        <v>114814984537</v>
      </c>
      <c r="H33" s="19"/>
      <c r="I33" s="19">
        <f t="shared" si="0"/>
        <v>-7229622888</v>
      </c>
      <c r="J33" s="19"/>
      <c r="K33" s="19">
        <v>8915101</v>
      </c>
      <c r="L33" s="19"/>
      <c r="M33" s="19">
        <v>107585361649</v>
      </c>
      <c r="N33" s="19"/>
      <c r="O33" s="19">
        <v>114814984537</v>
      </c>
      <c r="P33" s="19"/>
      <c r="Q33" s="19">
        <f t="shared" si="1"/>
        <v>-7229622888</v>
      </c>
    </row>
    <row r="34" spans="1:17" s="49" customFormat="1" ht="21" x14ac:dyDescent="0.2">
      <c r="A34" s="4" t="s">
        <v>66</v>
      </c>
      <c r="B34" s="18"/>
      <c r="C34" s="19">
        <v>30583310</v>
      </c>
      <c r="D34" s="19"/>
      <c r="E34" s="19">
        <v>849413420196</v>
      </c>
      <c r="F34" s="19"/>
      <c r="G34" s="19">
        <v>814642377992</v>
      </c>
      <c r="H34" s="19"/>
      <c r="I34" s="19">
        <f t="shared" si="0"/>
        <v>34771042204</v>
      </c>
      <c r="J34" s="19"/>
      <c r="K34" s="19">
        <v>30583310</v>
      </c>
      <c r="L34" s="19"/>
      <c r="M34" s="19">
        <v>849413420196</v>
      </c>
      <c r="N34" s="19"/>
      <c r="O34" s="19">
        <v>814642377992</v>
      </c>
      <c r="P34" s="19"/>
      <c r="Q34" s="19">
        <f t="shared" si="1"/>
        <v>34771042204</v>
      </c>
    </row>
    <row r="35" spans="1:17" s="49" customFormat="1" ht="21" x14ac:dyDescent="0.2">
      <c r="A35" s="4" t="s">
        <v>91</v>
      </c>
      <c r="B35" s="18"/>
      <c r="C35" s="19">
        <v>266177</v>
      </c>
      <c r="D35" s="19"/>
      <c r="E35" s="19">
        <v>6876778486</v>
      </c>
      <c r="F35" s="19"/>
      <c r="G35" s="19">
        <v>6662763034</v>
      </c>
      <c r="H35" s="19"/>
      <c r="I35" s="19">
        <f t="shared" si="0"/>
        <v>214015452</v>
      </c>
      <c r="J35" s="19"/>
      <c r="K35" s="19">
        <v>266177</v>
      </c>
      <c r="L35" s="19"/>
      <c r="M35" s="19">
        <v>6876778486</v>
      </c>
      <c r="N35" s="19"/>
      <c r="O35" s="19">
        <v>6662763034</v>
      </c>
      <c r="P35" s="19"/>
      <c r="Q35" s="19">
        <f t="shared" si="1"/>
        <v>214015452</v>
      </c>
    </row>
    <row r="36" spans="1:17" s="49" customFormat="1" ht="21" x14ac:dyDescent="0.2">
      <c r="A36" s="4" t="s">
        <v>82</v>
      </c>
      <c r="B36" s="18"/>
      <c r="C36" s="19">
        <v>17345071</v>
      </c>
      <c r="D36" s="19"/>
      <c r="E36" s="19">
        <v>231385866246</v>
      </c>
      <c r="F36" s="19"/>
      <c r="G36" s="19">
        <v>233221106365</v>
      </c>
      <c r="H36" s="19"/>
      <c r="I36" s="19">
        <f t="shared" si="0"/>
        <v>-1835240119</v>
      </c>
      <c r="J36" s="19"/>
      <c r="K36" s="19">
        <v>17345071</v>
      </c>
      <c r="L36" s="19"/>
      <c r="M36" s="19">
        <v>231385866246</v>
      </c>
      <c r="N36" s="19"/>
      <c r="O36" s="19">
        <v>233221106365</v>
      </c>
      <c r="P36" s="19"/>
      <c r="Q36" s="19">
        <f t="shared" si="1"/>
        <v>-1835240119</v>
      </c>
    </row>
    <row r="37" spans="1:17" s="49" customFormat="1" ht="21" x14ac:dyDescent="0.2">
      <c r="A37" s="4" t="s">
        <v>63</v>
      </c>
      <c r="B37" s="18"/>
      <c r="C37" s="19">
        <v>30211286</v>
      </c>
      <c r="D37" s="19"/>
      <c r="E37" s="19">
        <v>219530475881</v>
      </c>
      <c r="F37" s="19"/>
      <c r="G37" s="19">
        <v>181120887711</v>
      </c>
      <c r="H37" s="19"/>
      <c r="I37" s="19">
        <f t="shared" si="0"/>
        <v>38409588170</v>
      </c>
      <c r="J37" s="19"/>
      <c r="K37" s="19">
        <v>30211286</v>
      </c>
      <c r="L37" s="19"/>
      <c r="M37" s="19">
        <v>219530475881</v>
      </c>
      <c r="N37" s="19"/>
      <c r="O37" s="19">
        <v>181120887711</v>
      </c>
      <c r="P37" s="19"/>
      <c r="Q37" s="19">
        <f t="shared" si="1"/>
        <v>38409588170</v>
      </c>
    </row>
    <row r="38" spans="1:17" s="49" customFormat="1" ht="21" x14ac:dyDescent="0.2">
      <c r="A38" s="4" t="s">
        <v>90</v>
      </c>
      <c r="B38" s="18"/>
      <c r="C38" s="19">
        <v>450000</v>
      </c>
      <c r="D38" s="19"/>
      <c r="E38" s="19">
        <v>4034848950</v>
      </c>
      <c r="F38" s="19"/>
      <c r="G38" s="19">
        <v>2229972977</v>
      </c>
      <c r="H38" s="19"/>
      <c r="I38" s="19">
        <f t="shared" si="0"/>
        <v>1804875973</v>
      </c>
      <c r="J38" s="19"/>
      <c r="K38" s="19">
        <v>450000</v>
      </c>
      <c r="L38" s="19"/>
      <c r="M38" s="19">
        <v>4034848950</v>
      </c>
      <c r="N38" s="19"/>
      <c r="O38" s="19">
        <v>2229972977</v>
      </c>
      <c r="P38" s="19"/>
      <c r="Q38" s="19">
        <f t="shared" si="1"/>
        <v>1804875973</v>
      </c>
    </row>
    <row r="39" spans="1:17" s="49" customFormat="1" ht="21" x14ac:dyDescent="0.2">
      <c r="A39" s="4" t="s">
        <v>46</v>
      </c>
      <c r="B39" s="18"/>
      <c r="C39" s="19">
        <v>74805</v>
      </c>
      <c r="D39" s="19"/>
      <c r="E39" s="19">
        <v>521251431433</v>
      </c>
      <c r="F39" s="19"/>
      <c r="G39" s="19">
        <v>489048303227</v>
      </c>
      <c r="H39" s="19"/>
      <c r="I39" s="19">
        <f t="shared" si="0"/>
        <v>32203128206</v>
      </c>
      <c r="J39" s="19"/>
      <c r="K39" s="19">
        <v>74805</v>
      </c>
      <c r="L39" s="19"/>
      <c r="M39" s="19">
        <v>521251431433</v>
      </c>
      <c r="N39" s="19"/>
      <c r="O39" s="19">
        <v>489048303227</v>
      </c>
      <c r="P39" s="19"/>
      <c r="Q39" s="19">
        <f t="shared" si="1"/>
        <v>32203128206</v>
      </c>
    </row>
    <row r="40" spans="1:17" ht="21" x14ac:dyDescent="0.2">
      <c r="A40" s="4" t="s">
        <v>87</v>
      </c>
      <c r="B40" s="18"/>
      <c r="C40" s="19">
        <v>2995000</v>
      </c>
      <c r="D40" s="19"/>
      <c r="E40" s="19">
        <v>88124520600</v>
      </c>
      <c r="F40" s="19"/>
      <c r="G40" s="19">
        <v>75952350988</v>
      </c>
      <c r="H40" s="19"/>
      <c r="I40" s="19">
        <f t="shared" si="0"/>
        <v>12172169612</v>
      </c>
      <c r="J40" s="19"/>
      <c r="K40" s="19">
        <v>2995000</v>
      </c>
      <c r="L40" s="19"/>
      <c r="M40" s="19">
        <v>88124520600</v>
      </c>
      <c r="N40" s="19"/>
      <c r="O40" s="19">
        <v>75952350988</v>
      </c>
      <c r="P40" s="19"/>
      <c r="Q40" s="19">
        <f t="shared" si="1"/>
        <v>12172169612</v>
      </c>
    </row>
    <row r="41" spans="1:17" ht="21" x14ac:dyDescent="0.2">
      <c r="A41" s="4" t="s">
        <v>94</v>
      </c>
      <c r="B41" s="18"/>
      <c r="C41" s="19">
        <v>571500</v>
      </c>
      <c r="D41" s="19"/>
      <c r="E41" s="19">
        <v>26956324834</v>
      </c>
      <c r="F41" s="19"/>
      <c r="G41" s="19">
        <v>24081996612</v>
      </c>
      <c r="H41" s="19"/>
      <c r="I41" s="19">
        <f t="shared" si="0"/>
        <v>2874328222</v>
      </c>
      <c r="J41" s="19"/>
      <c r="K41" s="19">
        <v>571500</v>
      </c>
      <c r="L41" s="19"/>
      <c r="M41" s="19">
        <v>26956324834</v>
      </c>
      <c r="N41" s="19"/>
      <c r="O41" s="19">
        <v>24081996612</v>
      </c>
      <c r="P41" s="19"/>
      <c r="Q41" s="19">
        <f t="shared" si="1"/>
        <v>2874328222</v>
      </c>
    </row>
    <row r="42" spans="1:17" ht="21" x14ac:dyDescent="0.2">
      <c r="A42" s="4" t="s">
        <v>47</v>
      </c>
      <c r="B42" s="18"/>
      <c r="C42" s="19">
        <v>92574379</v>
      </c>
      <c r="D42" s="19"/>
      <c r="E42" s="19">
        <v>357143441968</v>
      </c>
      <c r="F42" s="19"/>
      <c r="G42" s="19">
        <v>298172506478</v>
      </c>
      <c r="H42" s="19"/>
      <c r="I42" s="19">
        <f t="shared" si="0"/>
        <v>58970935490</v>
      </c>
      <c r="J42" s="19"/>
      <c r="K42" s="19">
        <v>92574379</v>
      </c>
      <c r="L42" s="19"/>
      <c r="M42" s="19">
        <v>357143441968</v>
      </c>
      <c r="N42" s="19"/>
      <c r="O42" s="19">
        <v>298172506478</v>
      </c>
      <c r="P42" s="19"/>
      <c r="Q42" s="19">
        <f t="shared" si="1"/>
        <v>58970935490</v>
      </c>
    </row>
    <row r="43" spans="1:17" ht="21" x14ac:dyDescent="0.2">
      <c r="A43" s="4" t="s">
        <v>89</v>
      </c>
      <c r="B43" s="18"/>
      <c r="C43" s="19">
        <v>1600000</v>
      </c>
      <c r="D43" s="19"/>
      <c r="E43" s="19">
        <v>27578923200</v>
      </c>
      <c r="F43" s="19"/>
      <c r="G43" s="19">
        <v>20780451532</v>
      </c>
      <c r="H43" s="19"/>
      <c r="I43" s="19">
        <f t="shared" si="0"/>
        <v>6798471668</v>
      </c>
      <c r="J43" s="19"/>
      <c r="K43" s="19">
        <v>1600000</v>
      </c>
      <c r="L43" s="19"/>
      <c r="M43" s="19">
        <v>27578923200</v>
      </c>
      <c r="N43" s="19"/>
      <c r="O43" s="19">
        <v>20780451532</v>
      </c>
      <c r="P43" s="19"/>
      <c r="Q43" s="19">
        <f t="shared" si="1"/>
        <v>6798471668</v>
      </c>
    </row>
    <row r="44" spans="1:17" ht="21" x14ac:dyDescent="0.2">
      <c r="A44" s="4" t="s">
        <v>85</v>
      </c>
      <c r="B44" s="18"/>
      <c r="C44" s="19">
        <v>9928164</v>
      </c>
      <c r="D44" s="19"/>
      <c r="E44" s="19">
        <v>161853099357</v>
      </c>
      <c r="F44" s="19"/>
      <c r="G44" s="19">
        <v>166816055655</v>
      </c>
      <c r="H44" s="19"/>
      <c r="I44" s="19">
        <f t="shared" si="0"/>
        <v>-4962956298</v>
      </c>
      <c r="J44" s="19"/>
      <c r="K44" s="19">
        <v>9928164</v>
      </c>
      <c r="L44" s="19"/>
      <c r="M44" s="19">
        <v>161853099357</v>
      </c>
      <c r="N44" s="19"/>
      <c r="O44" s="19">
        <v>166816055655</v>
      </c>
      <c r="P44" s="19"/>
      <c r="Q44" s="19">
        <f t="shared" si="1"/>
        <v>-4962956298</v>
      </c>
    </row>
    <row r="45" spans="1:17" ht="21" x14ac:dyDescent="0.2">
      <c r="A45" s="4" t="s">
        <v>88</v>
      </c>
      <c r="B45" s="18"/>
      <c r="C45" s="19">
        <v>250000</v>
      </c>
      <c r="D45" s="19"/>
      <c r="E45" s="19">
        <v>2500035750</v>
      </c>
      <c r="F45" s="19"/>
      <c r="G45" s="19">
        <v>1789373266</v>
      </c>
      <c r="H45" s="19"/>
      <c r="I45" s="19">
        <f t="shared" si="0"/>
        <v>710662484</v>
      </c>
      <c r="J45" s="19"/>
      <c r="K45" s="19">
        <v>250000</v>
      </c>
      <c r="L45" s="19"/>
      <c r="M45" s="19">
        <v>2500035750</v>
      </c>
      <c r="N45" s="19"/>
      <c r="O45" s="19">
        <v>1789373266</v>
      </c>
      <c r="P45" s="19"/>
      <c r="Q45" s="19">
        <f t="shared" si="1"/>
        <v>710662484</v>
      </c>
    </row>
    <row r="46" spans="1:17" ht="21" x14ac:dyDescent="0.2">
      <c r="A46" s="4" t="s">
        <v>53</v>
      </c>
      <c r="B46" s="18"/>
      <c r="C46" s="19">
        <v>4202524</v>
      </c>
      <c r="D46" s="19"/>
      <c r="E46" s="19">
        <v>341512176795</v>
      </c>
      <c r="F46" s="19"/>
      <c r="G46" s="19">
        <v>309147837259</v>
      </c>
      <c r="H46" s="19"/>
      <c r="I46" s="19">
        <f t="shared" si="0"/>
        <v>32364339536</v>
      </c>
      <c r="J46" s="19"/>
      <c r="K46" s="19">
        <v>4202524</v>
      </c>
      <c r="L46" s="19"/>
      <c r="M46" s="19">
        <v>341512176795</v>
      </c>
      <c r="N46" s="19"/>
      <c r="O46" s="19">
        <v>309147837259</v>
      </c>
      <c r="P46" s="19"/>
      <c r="Q46" s="19">
        <f t="shared" si="1"/>
        <v>32364339536</v>
      </c>
    </row>
    <row r="47" spans="1:17" ht="21" x14ac:dyDescent="0.2">
      <c r="A47" s="4" t="s">
        <v>75</v>
      </c>
      <c r="B47" s="18"/>
      <c r="C47" s="19">
        <v>56893018</v>
      </c>
      <c r="D47" s="19"/>
      <c r="E47" s="19">
        <v>662818793243</v>
      </c>
      <c r="F47" s="19"/>
      <c r="G47" s="19">
        <v>664182398645</v>
      </c>
      <c r="H47" s="19"/>
      <c r="I47" s="19">
        <f t="shared" si="0"/>
        <v>-1363605402</v>
      </c>
      <c r="J47" s="19"/>
      <c r="K47" s="19">
        <v>56893018</v>
      </c>
      <c r="L47" s="19"/>
      <c r="M47" s="19">
        <v>662818793243</v>
      </c>
      <c r="N47" s="19"/>
      <c r="O47" s="19">
        <v>664182398645</v>
      </c>
      <c r="P47" s="19"/>
      <c r="Q47" s="19">
        <f t="shared" si="1"/>
        <v>-1363605402</v>
      </c>
    </row>
    <row r="48" spans="1:17" ht="21.75" thickBot="1" x14ac:dyDescent="0.25">
      <c r="A48" s="4" t="s">
        <v>70</v>
      </c>
      <c r="B48" s="18"/>
      <c r="C48" s="19">
        <v>2954000</v>
      </c>
      <c r="D48" s="19"/>
      <c r="E48" s="19">
        <v>65834619354</v>
      </c>
      <c r="F48" s="19"/>
      <c r="G48" s="19">
        <v>60000738989</v>
      </c>
      <c r="H48" s="19"/>
      <c r="I48" s="19">
        <f t="shared" si="0"/>
        <v>5833880365</v>
      </c>
      <c r="J48" s="19"/>
      <c r="K48" s="19">
        <v>2954000</v>
      </c>
      <c r="L48" s="19"/>
      <c r="M48" s="19">
        <v>65834619354</v>
      </c>
      <c r="N48" s="19"/>
      <c r="O48" s="19">
        <v>60000738989</v>
      </c>
      <c r="P48" s="19"/>
      <c r="Q48" s="19">
        <f t="shared" si="1"/>
        <v>5833880365</v>
      </c>
    </row>
    <row r="49" spans="5:17" s="55" customFormat="1" ht="21.75" thickBot="1" x14ac:dyDescent="0.25">
      <c r="E49" s="56">
        <f>SUM(E8:E48)</f>
        <v>10546519535201</v>
      </c>
      <c r="G49" s="56">
        <f>SUM(G8:G48)</f>
        <v>9404763884919</v>
      </c>
      <c r="I49" s="56">
        <f>SUM(I8:I48)</f>
        <v>1141755650282</v>
      </c>
      <c r="K49" s="55" t="s">
        <v>15</v>
      </c>
      <c r="M49" s="56">
        <f>SUM(M8:M48)</f>
        <v>10546519535201</v>
      </c>
      <c r="O49" s="56">
        <f>SUM(O8:O48)</f>
        <v>9404763884919</v>
      </c>
      <c r="Q49" s="57">
        <f>SUM(Q8:Q48)</f>
        <v>1141755650282</v>
      </c>
    </row>
    <row r="50" spans="5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2025-01-21T12:21:50Z</dcterms:modified>
</cp:coreProperties>
</file>