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7E286983-FBB9-4761-960D-EA656AE5AC77}" xr6:coauthVersionLast="47" xr6:coauthVersionMax="47" xr10:uidLastSave="{00000000-0000-0000-0000-000000000000}"/>
  <bookViews>
    <workbookView xWindow="-120" yWindow="-120" windowWidth="29040" windowHeight="15720" tabRatio="798" activeTab="10" xr2:uid="{421CB865-C381-41C8-96D1-36C6EC249D67}"/>
  </bookViews>
  <sheets>
    <sheet name="سهام" sheetId="1" r:id="rId1"/>
    <sheet name="تعدیل قیمت" sheetId="12" r:id="rId2"/>
    <sheet name="سپرده" sheetId="2" r:id="rId3"/>
    <sheet name="درآمدها" sheetId="10" r:id="rId4"/>
    <sheet name="درآمد سرمایه‌گذاری در سهام" sheetId="7" r:id="rId5"/>
    <sheet name="درآمد سپرده بانکی" sheetId="8" r:id="rId6"/>
    <sheet name="سایر درآمدها" sheetId="11" r:id="rId7"/>
    <sheet name="درآمد سود سهام" sheetId="4" r:id="rId8"/>
    <sheet name="سود سپرده بانکی" sheetId="3" r:id="rId9"/>
    <sheet name="درآمد ناشی از فروش" sheetId="6" r:id="rId10"/>
    <sheet name="درآمد ناشی از تغییر قیمت اوراق" sheetId="5" r:id="rId11"/>
  </sheets>
  <definedNames>
    <definedName name="_xlnm._FilterDatabase" localSheetId="9" hidden="1">'درآمد ناشی از فروش'!$K$6:$Q$29</definedName>
    <definedName name="_xlnm._FilterDatabase" localSheetId="0" hidden="1">سهام!$A$6:$A$39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8" l="1"/>
  <c r="K8" i="8"/>
  <c r="G9" i="8"/>
  <c r="G8" i="8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8" i="5"/>
  <c r="I23" i="7"/>
  <c r="I30" i="7"/>
  <c r="I31" i="7"/>
  <c r="I32" i="7"/>
  <c r="I47" i="7"/>
  <c r="I48" i="7"/>
  <c r="I49" i="7"/>
  <c r="I50" i="7"/>
  <c r="I52" i="7"/>
  <c r="I55" i="7"/>
  <c r="I56" i="7"/>
  <c r="I57" i="7"/>
  <c r="S23" i="7"/>
  <c r="S30" i="7"/>
  <c r="S31" i="7"/>
  <c r="S32" i="7"/>
  <c r="S47" i="7"/>
  <c r="S48" i="7"/>
  <c r="S49" i="7"/>
  <c r="S50" i="7"/>
  <c r="S52" i="7"/>
  <c r="S55" i="7"/>
  <c r="S56" i="7"/>
  <c r="S57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8" i="7"/>
  <c r="O9" i="7"/>
  <c r="S9" i="7" s="1"/>
  <c r="O10" i="7"/>
  <c r="S10" i="7" s="1"/>
  <c r="O11" i="7"/>
  <c r="S11" i="7" s="1"/>
  <c r="O12" i="7"/>
  <c r="S12" i="7" s="1"/>
  <c r="O13" i="7"/>
  <c r="S13" i="7" s="1"/>
  <c r="O14" i="7"/>
  <c r="S14" i="7" s="1"/>
  <c r="O15" i="7"/>
  <c r="S15" i="7" s="1"/>
  <c r="O16" i="7"/>
  <c r="S16" i="7" s="1"/>
  <c r="O17" i="7"/>
  <c r="S17" i="7" s="1"/>
  <c r="O18" i="7"/>
  <c r="S18" i="7" s="1"/>
  <c r="O19" i="7"/>
  <c r="S19" i="7" s="1"/>
  <c r="O20" i="7"/>
  <c r="S20" i="7" s="1"/>
  <c r="O21" i="7"/>
  <c r="S21" i="7" s="1"/>
  <c r="O22" i="7"/>
  <c r="S22" i="7" s="1"/>
  <c r="O24" i="7"/>
  <c r="S24" i="7" s="1"/>
  <c r="O25" i="7"/>
  <c r="S25" i="7" s="1"/>
  <c r="O26" i="7"/>
  <c r="S26" i="7" s="1"/>
  <c r="O27" i="7"/>
  <c r="S27" i="7" s="1"/>
  <c r="O28" i="7"/>
  <c r="S28" i="7" s="1"/>
  <c r="O29" i="7"/>
  <c r="S29" i="7" s="1"/>
  <c r="O33" i="7"/>
  <c r="S33" i="7" s="1"/>
  <c r="O34" i="7"/>
  <c r="S34" i="7" s="1"/>
  <c r="O35" i="7"/>
  <c r="S35" i="7" s="1"/>
  <c r="O36" i="7"/>
  <c r="S36" i="7" s="1"/>
  <c r="O37" i="7"/>
  <c r="S37" i="7" s="1"/>
  <c r="O38" i="7"/>
  <c r="S38" i="7" s="1"/>
  <c r="O39" i="7"/>
  <c r="S39" i="7" s="1"/>
  <c r="O40" i="7"/>
  <c r="S40" i="7" s="1"/>
  <c r="O41" i="7"/>
  <c r="S41" i="7" s="1"/>
  <c r="O42" i="7"/>
  <c r="S42" i="7" s="1"/>
  <c r="O43" i="7"/>
  <c r="S43" i="7" s="1"/>
  <c r="O44" i="7"/>
  <c r="S44" i="7" s="1"/>
  <c r="O45" i="7"/>
  <c r="S45" i="7" s="1"/>
  <c r="O46" i="7"/>
  <c r="S46" i="7" s="1"/>
  <c r="O51" i="7"/>
  <c r="S51" i="7" s="1"/>
  <c r="O53" i="7"/>
  <c r="S53" i="7" s="1"/>
  <c r="O54" i="7"/>
  <c r="S54" i="7" s="1"/>
  <c r="O58" i="7"/>
  <c r="S58" i="7" s="1"/>
  <c r="O59" i="7"/>
  <c r="S59" i="7" s="1"/>
  <c r="O60" i="7"/>
  <c r="S60" i="7" s="1"/>
  <c r="O61" i="7"/>
  <c r="S61" i="7" s="1"/>
  <c r="O62" i="7"/>
  <c r="S62" i="7" s="1"/>
  <c r="O8" i="7"/>
  <c r="S8" i="7" s="1"/>
  <c r="E9" i="7"/>
  <c r="I9" i="7" s="1"/>
  <c r="E10" i="7"/>
  <c r="I10" i="7" s="1"/>
  <c r="E11" i="7"/>
  <c r="I11" i="7" s="1"/>
  <c r="E12" i="7"/>
  <c r="I12" i="7" s="1"/>
  <c r="E13" i="7"/>
  <c r="I13" i="7" s="1"/>
  <c r="E14" i="7"/>
  <c r="I14" i="7" s="1"/>
  <c r="E15" i="7"/>
  <c r="I15" i="7" s="1"/>
  <c r="E16" i="7"/>
  <c r="I16" i="7" s="1"/>
  <c r="E17" i="7"/>
  <c r="I17" i="7" s="1"/>
  <c r="E18" i="7"/>
  <c r="I18" i="7" s="1"/>
  <c r="E19" i="7"/>
  <c r="I19" i="7" s="1"/>
  <c r="E20" i="7"/>
  <c r="I20" i="7" s="1"/>
  <c r="E21" i="7"/>
  <c r="I21" i="7" s="1"/>
  <c r="E22" i="7"/>
  <c r="I22" i="7" s="1"/>
  <c r="E24" i="7"/>
  <c r="I24" i="7" s="1"/>
  <c r="E25" i="7"/>
  <c r="I25" i="7" s="1"/>
  <c r="E26" i="7"/>
  <c r="I26" i="7" s="1"/>
  <c r="E27" i="7"/>
  <c r="I27" i="7" s="1"/>
  <c r="E28" i="7"/>
  <c r="I28" i="7" s="1"/>
  <c r="E29" i="7"/>
  <c r="I29" i="7" s="1"/>
  <c r="E33" i="7"/>
  <c r="I33" i="7" s="1"/>
  <c r="E34" i="7"/>
  <c r="I34" i="7" s="1"/>
  <c r="E35" i="7"/>
  <c r="I35" i="7" s="1"/>
  <c r="E36" i="7"/>
  <c r="I36" i="7" s="1"/>
  <c r="E37" i="7"/>
  <c r="I37" i="7" s="1"/>
  <c r="E38" i="7"/>
  <c r="I38" i="7" s="1"/>
  <c r="E39" i="7"/>
  <c r="I39" i="7" s="1"/>
  <c r="E40" i="7"/>
  <c r="I40" i="7" s="1"/>
  <c r="E41" i="7"/>
  <c r="I41" i="7" s="1"/>
  <c r="E42" i="7"/>
  <c r="I42" i="7" s="1"/>
  <c r="E43" i="7"/>
  <c r="I43" i="7" s="1"/>
  <c r="E44" i="7"/>
  <c r="I44" i="7" s="1"/>
  <c r="E45" i="7"/>
  <c r="I45" i="7" s="1"/>
  <c r="E46" i="7"/>
  <c r="I46" i="7" s="1"/>
  <c r="E51" i="7"/>
  <c r="I51" i="7" s="1"/>
  <c r="E53" i="7"/>
  <c r="I53" i="7" s="1"/>
  <c r="E54" i="7"/>
  <c r="I54" i="7" s="1"/>
  <c r="E58" i="7"/>
  <c r="I58" i="7" s="1"/>
  <c r="E59" i="7"/>
  <c r="I59" i="7" s="1"/>
  <c r="E60" i="7"/>
  <c r="I60" i="7" s="1"/>
  <c r="E61" i="7"/>
  <c r="I61" i="7" s="1"/>
  <c r="E62" i="7"/>
  <c r="I62" i="7" s="1"/>
  <c r="E8" i="7"/>
  <c r="I8" i="7" s="1"/>
  <c r="I51" i="5"/>
  <c r="O51" i="5"/>
  <c r="M51" i="5"/>
  <c r="C10" i="3"/>
  <c r="E10" i="3"/>
  <c r="I10" i="3"/>
  <c r="K10" i="3"/>
  <c r="E10" i="8"/>
  <c r="I10" i="8"/>
  <c r="G10" i="8"/>
  <c r="I10" i="2"/>
  <c r="K9" i="12"/>
  <c r="A4" i="11"/>
  <c r="C9" i="10"/>
  <c r="A2" i="11"/>
  <c r="E9" i="11"/>
  <c r="C9" i="11"/>
  <c r="I63" i="7" l="1"/>
  <c r="K22" i="7" s="1"/>
  <c r="G51" i="5"/>
  <c r="E51" i="5"/>
  <c r="Q29" i="6"/>
  <c r="E29" i="6"/>
  <c r="O29" i="6"/>
  <c r="M29" i="6"/>
  <c r="G29" i="6"/>
  <c r="G10" i="10"/>
  <c r="M10" i="3"/>
  <c r="G10" i="3"/>
  <c r="A4" i="5"/>
  <c r="A4" i="6"/>
  <c r="A4" i="3"/>
  <c r="A4" i="4"/>
  <c r="A4" i="8"/>
  <c r="A4" i="7"/>
  <c r="A4" i="10"/>
  <c r="A4" i="2"/>
  <c r="A2" i="2"/>
  <c r="A2" i="10" s="1"/>
  <c r="Y59" i="1"/>
  <c r="I29" i="6" l="1"/>
  <c r="A2" i="7"/>
  <c r="A2" i="5"/>
  <c r="A2" i="3"/>
  <c r="A2" i="8"/>
  <c r="A2" i="6"/>
  <c r="A2" i="4"/>
  <c r="S8" i="4"/>
  <c r="K10" i="8"/>
  <c r="C8" i="10"/>
  <c r="K10" i="2"/>
  <c r="G10" i="2"/>
  <c r="E10" i="2"/>
  <c r="C10" i="2"/>
  <c r="O59" i="1" l="1"/>
  <c r="K59" i="1"/>
  <c r="Q9" i="4"/>
  <c r="M9" i="4"/>
  <c r="K9" i="4"/>
  <c r="I9" i="4"/>
  <c r="E59" i="1"/>
  <c r="G59" i="1"/>
  <c r="U59" i="1"/>
  <c r="Q51" i="5"/>
  <c r="C63" i="7"/>
  <c r="G63" i="7"/>
  <c r="S9" i="4" l="1"/>
  <c r="O9" i="4"/>
  <c r="W59" i="1"/>
  <c r="M63" i="7"/>
  <c r="E63" i="7"/>
  <c r="Q63" i="7"/>
  <c r="O63" i="7"/>
  <c r="K47" i="7" l="1"/>
  <c r="K16" i="7"/>
  <c r="K48" i="7"/>
  <c r="K11" i="7"/>
  <c r="K27" i="7"/>
  <c r="K35" i="7"/>
  <c r="K43" i="7"/>
  <c r="K51" i="7"/>
  <c r="K59" i="7"/>
  <c r="K32" i="7"/>
  <c r="K19" i="7"/>
  <c r="K14" i="7"/>
  <c r="K30" i="7"/>
  <c r="K46" i="7"/>
  <c r="K62" i="7"/>
  <c r="K15" i="7"/>
  <c r="K31" i="7"/>
  <c r="K8" i="7"/>
  <c r="K24" i="7"/>
  <c r="K40" i="7"/>
  <c r="K38" i="7"/>
  <c r="K54" i="7"/>
  <c r="K23" i="7"/>
  <c r="K39" i="7"/>
  <c r="K55" i="7"/>
  <c r="K56" i="7"/>
  <c r="K42" i="7"/>
  <c r="K33" i="7"/>
  <c r="K60" i="7"/>
  <c r="K21" i="7"/>
  <c r="K12" i="7"/>
  <c r="K13" i="7"/>
  <c r="K41" i="7"/>
  <c r="K34" i="7"/>
  <c r="K25" i="7"/>
  <c r="K52" i="7"/>
  <c r="K36" i="7"/>
  <c r="K26" i="7"/>
  <c r="K17" i="7"/>
  <c r="K44" i="7"/>
  <c r="K18" i="7"/>
  <c r="K9" i="7"/>
  <c r="K28" i="7"/>
  <c r="K57" i="7"/>
  <c r="K58" i="7"/>
  <c r="K50" i="7"/>
  <c r="K29" i="7"/>
  <c r="K10" i="7"/>
  <c r="K53" i="7"/>
  <c r="K20" i="7"/>
  <c r="K37" i="7"/>
  <c r="K49" i="7"/>
  <c r="K61" i="7"/>
  <c r="K45" i="7"/>
  <c r="S63" i="7"/>
  <c r="U23" i="7" l="1"/>
  <c r="U31" i="7"/>
  <c r="U47" i="7"/>
  <c r="U55" i="7"/>
  <c r="U32" i="7"/>
  <c r="U48" i="7"/>
  <c r="U56" i="7"/>
  <c r="U49" i="7"/>
  <c r="U57" i="7"/>
  <c r="U50" i="7"/>
  <c r="U52" i="7"/>
  <c r="U30" i="7"/>
  <c r="U10" i="7"/>
  <c r="U39" i="7"/>
  <c r="U22" i="7"/>
  <c r="U21" i="7"/>
  <c r="U29" i="7"/>
  <c r="U51" i="7"/>
  <c r="U27" i="7"/>
  <c r="U14" i="7"/>
  <c r="U20" i="7"/>
  <c r="U28" i="7"/>
  <c r="U44" i="7"/>
  <c r="U62" i="7"/>
  <c r="U12" i="7"/>
  <c r="U24" i="7"/>
  <c r="U38" i="7"/>
  <c r="U58" i="7"/>
  <c r="U54" i="7"/>
  <c r="U60" i="7"/>
  <c r="U9" i="7"/>
  <c r="U8" i="7"/>
  <c r="U13" i="7"/>
  <c r="U46" i="7"/>
  <c r="U19" i="7"/>
  <c r="U16" i="7"/>
  <c r="U26" i="7"/>
  <c r="U43" i="7"/>
  <c r="U41" i="7"/>
  <c r="U33" i="7"/>
  <c r="U61" i="7"/>
  <c r="U53" i="7"/>
  <c r="U35" i="7"/>
  <c r="U45" i="7"/>
  <c r="U59" i="7"/>
  <c r="U25" i="7"/>
  <c r="U18" i="7"/>
  <c r="U15" i="7"/>
  <c r="U11" i="7"/>
  <c r="U37" i="7"/>
  <c r="U36" i="7"/>
  <c r="U34" i="7"/>
  <c r="U17" i="7"/>
  <c r="U42" i="7"/>
  <c r="U40" i="7"/>
  <c r="K63" i="7"/>
  <c r="C7" i="10"/>
  <c r="U63" i="7" l="1"/>
  <c r="C10" i="10"/>
  <c r="E8" i="10" l="1"/>
  <c r="E9" i="10"/>
  <c r="E7" i="10"/>
  <c r="E10" i="10" l="1"/>
</calcChain>
</file>

<file path=xl/sharedStrings.xml><?xml version="1.0" encoding="utf-8"?>
<sst xmlns="http://schemas.openxmlformats.org/spreadsheetml/2006/main" count="891" uniqueCount="128">
  <si>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</si>
  <si>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</si>
  <si>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</si>
  <si>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</si>
  <si>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</si>
  <si>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</si>
  <si>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</si>
  <si>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</si>
  <si>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</si>
  <si>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</si>
  <si>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</si>
  <si>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</si>
  <si>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</si>
  <si>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</si>
  <si>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</si>
  <si>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</si>
  <si>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</si>
  <si>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</si>
  <si>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</si>
  <si>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</si>
  <si>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</si>
  <si>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</si>
  <si>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</si>
  <si>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</si>
  <si>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</si>
  <si>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</si>
  <si>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</si>
  <si>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</si>
  <si>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</si>
  <si>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</si>
  <si>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</si>
  <si>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</si>
  <si>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</si>
  <si>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</si>
  <si>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</si>
  <si>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</si>
  <si>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</si>
  <si>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</si>
  <si>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</si>
  <si>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</si>
  <si>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</si>
  <si>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</si>
  <si>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</si>
  <si>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</si>
  <si>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</si>
  <si>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</si>
  <si>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</si>
  <si>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</si>
  <si>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</si>
  <si>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</si>
  <si>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</si>
  <si>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</si>
  <si>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</si>
  <si>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</si>
  <si>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</si>
  <si>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سیمان‌هگمتان‌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</si>
  <si>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</si>
  <si>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</si>
  <si>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</si>
  <si>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</si>
  <si>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</si>
  <si>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</si>
  <si>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</si>
  <si>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</si>
  <si>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</si>
  <si>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</si>
  <si>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پتروشیمی‌شیراز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</si>
  <si>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</si>
  <si>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</si>
  <si>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</si>
  <si>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</si>
  <si>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</si>
  <si>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</si>
  <si>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</si>
  <si>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</si>
  <si>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</si>
  <si>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</si>
  <si>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</si>
  <si>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</si>
  <si>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</si>
  <si>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</si>
  <si>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</si>
  <si>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</si>
  <si>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</si>
  <si>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</si>
  <si>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</si>
  <si>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</si>
  <si>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1009-10-810-707076153</t>
  </si>
  <si>
    <t>درصد به کل دارایی‌ ها</t>
  </si>
  <si>
    <t>صندوق سرمایه‌گذاری بخشی صنایع مفید - اکتان</t>
  </si>
  <si>
    <t>برای ماه منتهی به 1403/10/30</t>
  </si>
  <si>
    <t>1403/10/30</t>
  </si>
  <si>
    <t>توسعه نیشکر و  صنایع جانبی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</si>
  <si>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</si>
  <si>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</si>
  <si>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</si>
  <si>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</si>
  <si>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</si>
  <si>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</si>
  <si>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</si>
  <si>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</si>
  <si>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</si>
  <si>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</si>
  <si>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</si>
  <si>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</si>
  <si>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 xml:space="preserve">دارویی و نهاده های زاگرس دارو </t>
  </si>
  <si>
    <t xml:space="preserve">صنایع ارتباطی آوا </t>
  </si>
  <si>
    <t xml:space="preserve">آریان کیمیا تک </t>
  </si>
  <si>
    <t xml:space="preserve">کانی کربن طبس </t>
  </si>
  <si>
    <t xml:space="preserve">تولیدی برنا باطری </t>
  </si>
  <si>
    <t>توسعه نیشکر و صنایع جانبی</t>
  </si>
  <si>
    <t>سایر درآمدها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</si>
  <si>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</si>
  <si>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</si>
  <si>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</si>
  <si>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</si>
  <si>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</si>
  <si>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جلوگیری از نوسانات بازار</t>
  </si>
  <si>
    <t>برای ماه منتهی به 1403/11/30</t>
  </si>
  <si>
    <t>1403/11/30</t>
  </si>
  <si>
    <t>اخشان خراسان</t>
  </si>
  <si>
    <t>پتروشیمی بوعلی سینا</t>
  </si>
  <si>
    <t>پتروشیمی فناوران</t>
  </si>
  <si>
    <t>صنایع الکترونیک مادیران</t>
  </si>
  <si>
    <t>207-8100-16555555-0</t>
  </si>
  <si>
    <t>بانک پاسارگاد هفت تیر</t>
  </si>
  <si>
    <t>-</t>
  </si>
  <si>
    <t>14/90%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</si>
</sst>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_-;\(#,##0\)"/>
    <numFmt numFmtId="165" formatCode="0.0%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75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9" fillId="0" borderId="2" xfId="4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3" fontId="13" fillId="0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/>
    </xf>
    <xf numFmtId="9" fontId="7" fillId="0" borderId="0" xfId="1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3" fontId="2" fillId="0" borderId="0" xfId="2" applyNumberFormat="1" applyFont="1" applyFill="1"/>
    <xf numFmtId="3" fontId="11" fillId="0" borderId="0" xfId="0" applyNumberFormat="1" applyFont="1" applyFill="1"/>
    <xf numFmtId="0" fontId="2" fillId="0" borderId="0" xfId="2" applyFont="1" applyFill="1" applyBorder="1"/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65" fontId="7" fillId="0" borderId="2" xfId="2" applyNumberFormat="1" applyFont="1" applyFill="1" applyBorder="1" applyAlignment="1">
      <alignment horizontal="center" vertical="center"/>
    </xf>
    <xf numFmtId="43" fontId="2" fillId="0" borderId="0" xfId="5" applyFont="1" applyFill="1"/>
    <xf numFmtId="43" fontId="2" fillId="0" borderId="0" xfId="2" applyNumberFormat="1" applyFont="1" applyFill="1"/>
    <xf numFmtId="3" fontId="4" fillId="0" borderId="3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49" fontId="2" fillId="0" borderId="0" xfId="3" applyNumberFormat="1" applyFont="1" applyFill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61"/>
  <sheetViews>
    <sheetView rightToLeft="1" topLeftCell="F46" zoomScale="110" zoomScaleNormal="110" workbookViewId="0">
      <selection activeCell="U67" sqref="U67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875" style="2" bestFit="1" customWidth="1"/>
    <col min="28" max="16384" width="9" style="2"/>
  </cols>
  <sheetData>
    <row r="2" spans="1:27" ht="26.25" x14ac:dyDescent="0.2">
      <c r="A2" s="61" t="s">
        <v>89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  <c r="T2" s="61" t="s">
        <v>0</v>
      </c>
      <c r="U2" s="61" t="s">
        <v>0</v>
      </c>
      <c r="V2" s="61" t="s">
        <v>0</v>
      </c>
      <c r="W2" s="61" t="s">
        <v>0</v>
      </c>
      <c r="X2" s="61" t="s">
        <v>0</v>
      </c>
      <c r="Y2" s="61" t="s">
        <v>0</v>
      </c>
    </row>
    <row r="3" spans="1:27" ht="26.25" x14ac:dyDescent="0.2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 t="s">
        <v>1</v>
      </c>
      <c r="H3" s="61" t="s">
        <v>1</v>
      </c>
      <c r="I3" s="61" t="s">
        <v>1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</row>
    <row r="4" spans="1:27" ht="26.25" x14ac:dyDescent="0.2">
      <c r="A4" s="61" t="s">
        <v>118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  <c r="T4" s="61" t="s">
        <v>2</v>
      </c>
      <c r="U4" s="61" t="s">
        <v>2</v>
      </c>
      <c r="V4" s="61" t="s">
        <v>2</v>
      </c>
      <c r="W4" s="61" t="s">
        <v>2</v>
      </c>
      <c r="X4" s="61" t="s">
        <v>2</v>
      </c>
      <c r="Y4" s="61" t="s">
        <v>2</v>
      </c>
    </row>
    <row r="6" spans="1:27" ht="27" thickBot="1" x14ac:dyDescent="0.25">
      <c r="A6" s="60" t="s">
        <v>3</v>
      </c>
      <c r="C6" s="60" t="s">
        <v>91</v>
      </c>
      <c r="D6" s="60" t="s">
        <v>4</v>
      </c>
      <c r="E6" s="60" t="s">
        <v>4</v>
      </c>
      <c r="F6" s="60" t="s">
        <v>4</v>
      </c>
      <c r="G6" s="60" t="s">
        <v>4</v>
      </c>
      <c r="I6" s="60" t="s">
        <v>5</v>
      </c>
      <c r="J6" s="60" t="s">
        <v>5</v>
      </c>
      <c r="K6" s="60" t="s">
        <v>5</v>
      </c>
      <c r="L6" s="60" t="s">
        <v>5</v>
      </c>
      <c r="M6" s="60" t="s">
        <v>5</v>
      </c>
      <c r="N6" s="60" t="s">
        <v>5</v>
      </c>
      <c r="O6" s="60" t="s">
        <v>5</v>
      </c>
      <c r="Q6" s="60" t="s">
        <v>119</v>
      </c>
      <c r="R6" s="60" t="s">
        <v>6</v>
      </c>
      <c r="S6" s="60" t="s">
        <v>6</v>
      </c>
      <c r="T6" s="60" t="s">
        <v>6</v>
      </c>
      <c r="U6" s="60" t="s">
        <v>6</v>
      </c>
      <c r="V6" s="60" t="s">
        <v>6</v>
      </c>
      <c r="W6" s="60" t="s">
        <v>6</v>
      </c>
      <c r="X6" s="60" t="s">
        <v>6</v>
      </c>
      <c r="Y6" s="60" t="s">
        <v>6</v>
      </c>
    </row>
    <row r="7" spans="1:27" ht="27" thickBot="1" x14ac:dyDescent="0.25">
      <c r="A7" s="60" t="s">
        <v>3</v>
      </c>
      <c r="C7" s="60" t="s">
        <v>7</v>
      </c>
      <c r="E7" s="60" t="s">
        <v>8</v>
      </c>
      <c r="G7" s="60" t="s">
        <v>9</v>
      </c>
      <c r="I7" s="60" t="s">
        <v>10</v>
      </c>
      <c r="J7" s="60" t="s">
        <v>10</v>
      </c>
      <c r="K7" s="60" t="s">
        <v>10</v>
      </c>
      <c r="M7" s="60" t="s">
        <v>11</v>
      </c>
      <c r="N7" s="60" t="s">
        <v>11</v>
      </c>
      <c r="O7" s="60" t="s">
        <v>11</v>
      </c>
      <c r="Q7" s="60" t="s">
        <v>7</v>
      </c>
      <c r="S7" s="60" t="s">
        <v>12</v>
      </c>
      <c r="U7" s="60" t="s">
        <v>8</v>
      </c>
      <c r="W7" s="60" t="s">
        <v>9</v>
      </c>
      <c r="Y7" s="60" t="s">
        <v>88</v>
      </c>
    </row>
    <row r="8" spans="1:27" ht="27" thickBot="1" x14ac:dyDescent="0.25">
      <c r="A8" s="60" t="s">
        <v>3</v>
      </c>
      <c r="C8" s="60" t="s">
        <v>7</v>
      </c>
      <c r="E8" s="60" t="s">
        <v>8</v>
      </c>
      <c r="G8" s="60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60" t="s">
        <v>7</v>
      </c>
      <c r="S8" s="60" t="s">
        <v>12</v>
      </c>
      <c r="U8" s="60" t="s">
        <v>8</v>
      </c>
      <c r="W8" s="60" t="s">
        <v>9</v>
      </c>
      <c r="Y8" s="60" t="s">
        <v>13</v>
      </c>
    </row>
    <row r="9" spans="1:27" ht="21" x14ac:dyDescent="0.2">
      <c r="A9" s="3" t="s">
        <v>56</v>
      </c>
      <c r="C9" s="10">
        <v>9238256</v>
      </c>
      <c r="D9" s="10"/>
      <c r="E9" s="10">
        <v>83039172280</v>
      </c>
      <c r="F9" s="10"/>
      <c r="G9" s="10">
        <v>112403449732.032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9238256</v>
      </c>
      <c r="R9" s="10"/>
      <c r="S9" s="10">
        <v>10880</v>
      </c>
      <c r="T9" s="10"/>
      <c r="U9" s="10">
        <v>83039172280</v>
      </c>
      <c r="V9" s="10"/>
      <c r="W9" s="10">
        <v>99914177539.584</v>
      </c>
      <c r="Y9" s="1">
        <v>1.0495908817980161E-2</v>
      </c>
      <c r="AA9" s="10"/>
    </row>
    <row r="10" spans="1:27" ht="21" x14ac:dyDescent="0.2">
      <c r="A10" s="3" t="s">
        <v>57</v>
      </c>
      <c r="C10" s="10">
        <v>124294744</v>
      </c>
      <c r="D10" s="10"/>
      <c r="E10" s="10">
        <v>288247078436</v>
      </c>
      <c r="F10" s="10"/>
      <c r="G10" s="10">
        <v>404952136120.41302</v>
      </c>
      <c r="H10" s="10"/>
      <c r="I10" s="10">
        <v>62000001</v>
      </c>
      <c r="J10" s="10"/>
      <c r="K10" s="10">
        <v>197534744515</v>
      </c>
      <c r="L10" s="10"/>
      <c r="M10" s="10">
        <v>0</v>
      </c>
      <c r="N10" s="10"/>
      <c r="O10" s="10">
        <v>0</v>
      </c>
      <c r="P10" s="10"/>
      <c r="Q10" s="10">
        <v>186294745</v>
      </c>
      <c r="R10" s="10"/>
      <c r="S10" s="10">
        <v>3226</v>
      </c>
      <c r="T10" s="10"/>
      <c r="U10" s="10">
        <v>485781822951</v>
      </c>
      <c r="V10" s="10"/>
      <c r="W10" s="10">
        <v>597410975628.14795</v>
      </c>
      <c r="Y10" s="1">
        <v>6.2757571362376613E-2</v>
      </c>
      <c r="AA10" s="10"/>
    </row>
    <row r="11" spans="1:27" ht="21" x14ac:dyDescent="0.2">
      <c r="A11" s="3" t="s">
        <v>58</v>
      </c>
      <c r="C11" s="10">
        <v>3298060</v>
      </c>
      <c r="D11" s="10"/>
      <c r="E11" s="10">
        <v>662256070216</v>
      </c>
      <c r="F11" s="10"/>
      <c r="G11" s="10">
        <v>787972223110.05005</v>
      </c>
      <c r="H11" s="10"/>
      <c r="I11" s="10">
        <v>1300000</v>
      </c>
      <c r="J11" s="10"/>
      <c r="K11" s="10">
        <v>296173093491</v>
      </c>
      <c r="L11" s="10"/>
      <c r="M11" s="10">
        <v>0</v>
      </c>
      <c r="N11" s="10"/>
      <c r="O11" s="10">
        <v>0</v>
      </c>
      <c r="P11" s="10"/>
      <c r="Q11" s="10">
        <v>4598060</v>
      </c>
      <c r="R11" s="10"/>
      <c r="S11" s="10">
        <v>244250</v>
      </c>
      <c r="T11" s="10"/>
      <c r="U11" s="10">
        <v>958429163707</v>
      </c>
      <c r="V11" s="10"/>
      <c r="W11" s="10">
        <v>1116393851877.75</v>
      </c>
      <c r="Y11" s="1">
        <v>0.11727633017466664</v>
      </c>
      <c r="AA11" s="10"/>
    </row>
    <row r="12" spans="1:27" ht="21" x14ac:dyDescent="0.2">
      <c r="A12" s="3" t="s">
        <v>59</v>
      </c>
      <c r="C12" s="10">
        <v>5299050</v>
      </c>
      <c r="D12" s="10"/>
      <c r="E12" s="10">
        <v>58515368746</v>
      </c>
      <c r="F12" s="10"/>
      <c r="G12" s="10">
        <v>59312282547.150002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5299050</v>
      </c>
      <c r="R12" s="10"/>
      <c r="S12" s="10">
        <v>9800</v>
      </c>
      <c r="T12" s="10"/>
      <c r="U12" s="10">
        <v>58515368746</v>
      </c>
      <c r="V12" s="10"/>
      <c r="W12" s="10">
        <v>51621702394.5</v>
      </c>
      <c r="Y12" s="1">
        <v>5.4228208118604912E-3</v>
      </c>
      <c r="AA12" s="10"/>
    </row>
    <row r="13" spans="1:27" ht="21" x14ac:dyDescent="0.2">
      <c r="A13" s="3" t="s">
        <v>60</v>
      </c>
      <c r="C13" s="10">
        <v>8177604</v>
      </c>
      <c r="D13" s="10"/>
      <c r="E13" s="10">
        <v>391616238843</v>
      </c>
      <c r="F13" s="10"/>
      <c r="G13" s="10">
        <v>479567243379.51898</v>
      </c>
      <c r="H13" s="10"/>
      <c r="I13" s="10">
        <v>3200000</v>
      </c>
      <c r="J13" s="10"/>
      <c r="K13" s="10">
        <v>202011292590</v>
      </c>
      <c r="L13" s="10"/>
      <c r="M13" s="10">
        <v>-1121075</v>
      </c>
      <c r="N13" s="10"/>
      <c r="O13" s="10">
        <v>74172418846</v>
      </c>
      <c r="P13" s="10"/>
      <c r="Q13" s="10">
        <v>10256529</v>
      </c>
      <c r="R13" s="10"/>
      <c r="S13" s="10">
        <v>65110</v>
      </c>
      <c r="T13" s="10"/>
      <c r="U13" s="10">
        <v>535135340563</v>
      </c>
      <c r="V13" s="10"/>
      <c r="W13" s="10">
        <v>663829177701.02002</v>
      </c>
      <c r="Y13" s="1">
        <v>6.9734753279676195E-2</v>
      </c>
      <c r="AA13" s="10"/>
    </row>
    <row r="14" spans="1:27" ht="21" x14ac:dyDescent="0.2">
      <c r="A14" s="3" t="s">
        <v>61</v>
      </c>
      <c r="C14" s="10">
        <v>523161</v>
      </c>
      <c r="D14" s="10"/>
      <c r="E14" s="10">
        <v>61032590528</v>
      </c>
      <c r="F14" s="10"/>
      <c r="G14" s="10">
        <v>83279217354.406906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523161</v>
      </c>
      <c r="R14" s="10"/>
      <c r="S14" s="10">
        <v>160000</v>
      </c>
      <c r="T14" s="10"/>
      <c r="U14" s="10">
        <v>61032590528</v>
      </c>
      <c r="V14" s="10"/>
      <c r="W14" s="10">
        <v>83207710728</v>
      </c>
      <c r="Y14" s="1">
        <v>8.7409071090832693E-3</v>
      </c>
      <c r="AA14" s="10"/>
    </row>
    <row r="15" spans="1:27" ht="21" x14ac:dyDescent="0.2">
      <c r="A15" s="3" t="s">
        <v>62</v>
      </c>
      <c r="C15" s="10">
        <v>2400000</v>
      </c>
      <c r="D15" s="10"/>
      <c r="E15" s="10">
        <v>59254937258</v>
      </c>
      <c r="F15" s="10"/>
      <c r="G15" s="10">
        <v>68279306400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2400000</v>
      </c>
      <c r="R15" s="10"/>
      <c r="S15" s="10">
        <v>24470</v>
      </c>
      <c r="T15" s="10"/>
      <c r="U15" s="10">
        <v>59254937258</v>
      </c>
      <c r="V15" s="10"/>
      <c r="W15" s="10">
        <v>58378568400</v>
      </c>
      <c r="Y15" s="1">
        <v>6.1326244777210343E-3</v>
      </c>
      <c r="AA15" s="10"/>
    </row>
    <row r="16" spans="1:27" ht="21" x14ac:dyDescent="0.2">
      <c r="A16" s="3" t="s">
        <v>63</v>
      </c>
      <c r="C16" s="10">
        <v>454401</v>
      </c>
      <c r="D16" s="10"/>
      <c r="E16" s="10">
        <v>23015329426</v>
      </c>
      <c r="F16" s="10"/>
      <c r="G16" s="10">
        <v>33213755199.4105</v>
      </c>
      <c r="H16" s="10"/>
      <c r="I16" s="10">
        <v>683261</v>
      </c>
      <c r="J16" s="10"/>
      <c r="K16" s="10">
        <v>44655397618</v>
      </c>
      <c r="L16" s="10"/>
      <c r="M16" s="10">
        <v>0</v>
      </c>
      <c r="N16" s="10"/>
      <c r="O16" s="10">
        <v>0</v>
      </c>
      <c r="P16" s="10"/>
      <c r="Q16" s="10">
        <v>1137662</v>
      </c>
      <c r="R16" s="10"/>
      <c r="S16" s="10">
        <v>61300</v>
      </c>
      <c r="T16" s="10"/>
      <c r="U16" s="10">
        <v>67670727044</v>
      </c>
      <c r="V16" s="10"/>
      <c r="W16" s="10">
        <v>69323735450.429993</v>
      </c>
      <c r="Y16" s="1">
        <v>7.2824060021034085E-3</v>
      </c>
      <c r="AA16" s="10"/>
    </row>
    <row r="17" spans="1:27" ht="21" x14ac:dyDescent="0.2">
      <c r="A17" s="3" t="s">
        <v>64</v>
      </c>
      <c r="C17" s="10">
        <v>620118</v>
      </c>
      <c r="D17" s="10"/>
      <c r="E17" s="10">
        <v>115084469392</v>
      </c>
      <c r="F17" s="10"/>
      <c r="G17" s="10">
        <v>154623641388.64001</v>
      </c>
      <c r="H17" s="10"/>
      <c r="I17" s="10">
        <v>100000</v>
      </c>
      <c r="J17" s="10"/>
      <c r="K17" s="10">
        <v>25178844220</v>
      </c>
      <c r="L17" s="10"/>
      <c r="M17" s="10">
        <v>0</v>
      </c>
      <c r="N17" s="10"/>
      <c r="O17" s="10">
        <v>0</v>
      </c>
      <c r="P17" s="10"/>
      <c r="Q17" s="10">
        <v>720118</v>
      </c>
      <c r="R17" s="10"/>
      <c r="S17" s="10">
        <v>265090</v>
      </c>
      <c r="T17" s="10"/>
      <c r="U17" s="10">
        <v>140263313612</v>
      </c>
      <c r="V17" s="10"/>
      <c r="W17" s="10">
        <v>189760248940.311</v>
      </c>
      <c r="Y17" s="1">
        <v>1.9934170697303161E-2</v>
      </c>
      <c r="AA17" s="10"/>
    </row>
    <row r="18" spans="1:27" ht="21" x14ac:dyDescent="0.2">
      <c r="A18" s="3" t="s">
        <v>65</v>
      </c>
      <c r="C18" s="10">
        <v>4462160</v>
      </c>
      <c r="D18" s="10"/>
      <c r="E18" s="10">
        <v>254302425288</v>
      </c>
      <c r="F18" s="10"/>
      <c r="G18" s="10">
        <v>403285674656.15997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4462160</v>
      </c>
      <c r="R18" s="10"/>
      <c r="S18" s="10">
        <v>85400</v>
      </c>
      <c r="T18" s="10"/>
      <c r="U18" s="10">
        <v>254302425288</v>
      </c>
      <c r="V18" s="10"/>
      <c r="W18" s="10">
        <v>378801106639.20001</v>
      </c>
      <c r="Y18" s="1">
        <v>3.979276988853625E-2</v>
      </c>
      <c r="AA18" s="10"/>
    </row>
    <row r="19" spans="1:27" ht="21" x14ac:dyDescent="0.2">
      <c r="A19" s="3" t="s">
        <v>66</v>
      </c>
      <c r="C19" s="10">
        <v>8611737</v>
      </c>
      <c r="D19" s="10"/>
      <c r="E19" s="10">
        <v>260404338863</v>
      </c>
      <c r="F19" s="10"/>
      <c r="G19" s="10">
        <v>331719265137.93799</v>
      </c>
      <c r="H19" s="10"/>
      <c r="I19" s="10">
        <v>1288674</v>
      </c>
      <c r="J19" s="10"/>
      <c r="K19" s="10">
        <v>46658445974</v>
      </c>
      <c r="L19" s="10"/>
      <c r="M19" s="10">
        <v>0</v>
      </c>
      <c r="N19" s="10"/>
      <c r="O19" s="10">
        <v>0</v>
      </c>
      <c r="P19" s="10"/>
      <c r="Q19" s="10">
        <v>9900411</v>
      </c>
      <c r="R19" s="10"/>
      <c r="S19" s="10">
        <v>37180</v>
      </c>
      <c r="T19" s="10"/>
      <c r="U19" s="10">
        <v>307062784837</v>
      </c>
      <c r="V19" s="10"/>
      <c r="W19" s="10">
        <v>365907102158.16901</v>
      </c>
      <c r="Y19" s="1">
        <v>3.8438264465340301E-2</v>
      </c>
      <c r="AA19" s="10"/>
    </row>
    <row r="20" spans="1:27" ht="21" x14ac:dyDescent="0.2">
      <c r="A20" s="3" t="s">
        <v>67</v>
      </c>
      <c r="C20" s="10">
        <v>9624346</v>
      </c>
      <c r="D20" s="10"/>
      <c r="E20" s="10">
        <v>96984391194</v>
      </c>
      <c r="F20" s="10"/>
      <c r="G20" s="10">
        <v>133078098675.483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9624346</v>
      </c>
      <c r="R20" s="10"/>
      <c r="S20" s="10">
        <v>11810</v>
      </c>
      <c r="T20" s="10"/>
      <c r="U20" s="10">
        <v>96984391194</v>
      </c>
      <c r="V20" s="10"/>
      <c r="W20" s="10">
        <v>112987228278.75301</v>
      </c>
      <c r="Y20" s="1">
        <v>1.186922291523913E-2</v>
      </c>
      <c r="AA20" s="10"/>
    </row>
    <row r="21" spans="1:27" ht="21" x14ac:dyDescent="0.2">
      <c r="A21" s="3" t="s">
        <v>68</v>
      </c>
      <c r="C21" s="10">
        <v>4165775</v>
      </c>
      <c r="D21" s="10"/>
      <c r="E21" s="10">
        <v>319078492337</v>
      </c>
      <c r="F21" s="10"/>
      <c r="G21" s="10">
        <v>420972905015.32501</v>
      </c>
      <c r="H21" s="10"/>
      <c r="I21" s="10">
        <v>1600000</v>
      </c>
      <c r="J21" s="10"/>
      <c r="K21" s="10">
        <v>163057922004</v>
      </c>
      <c r="L21" s="10"/>
      <c r="M21" s="10">
        <v>0</v>
      </c>
      <c r="N21" s="10"/>
      <c r="O21" s="10">
        <v>0</v>
      </c>
      <c r="P21" s="10"/>
      <c r="Q21" s="10">
        <v>5765775</v>
      </c>
      <c r="R21" s="10"/>
      <c r="S21" s="10">
        <v>105350</v>
      </c>
      <c r="T21" s="10"/>
      <c r="U21" s="10">
        <v>482136414341</v>
      </c>
      <c r="V21" s="10"/>
      <c r="W21" s="10">
        <v>603810221092.31299</v>
      </c>
      <c r="Y21" s="1">
        <v>6.3429807260721865E-2</v>
      </c>
      <c r="AA21" s="10"/>
    </row>
    <row r="22" spans="1:27" ht="21" x14ac:dyDescent="0.2">
      <c r="A22" s="3" t="s">
        <v>69</v>
      </c>
      <c r="C22" s="10">
        <v>6378448</v>
      </c>
      <c r="D22" s="10"/>
      <c r="E22" s="10">
        <v>107108571220</v>
      </c>
      <c r="F22" s="10"/>
      <c r="G22" s="10">
        <v>123956701382.52</v>
      </c>
      <c r="H22" s="10"/>
      <c r="I22" s="10">
        <v>2834866</v>
      </c>
      <c r="J22" s="10"/>
      <c r="K22" s="10">
        <v>0</v>
      </c>
      <c r="L22" s="10"/>
      <c r="M22" s="10">
        <v>0</v>
      </c>
      <c r="N22" s="10"/>
      <c r="O22" s="10">
        <v>0</v>
      </c>
      <c r="P22" s="10"/>
      <c r="Q22" s="10">
        <v>9213314</v>
      </c>
      <c r="R22" s="10"/>
      <c r="S22" s="10">
        <v>12810</v>
      </c>
      <c r="T22" s="10"/>
      <c r="U22" s="10">
        <v>107108571220</v>
      </c>
      <c r="V22" s="10"/>
      <c r="W22" s="10">
        <v>117320318153.577</v>
      </c>
      <c r="Y22" s="1">
        <v>1.2324410730884687E-2</v>
      </c>
      <c r="AA22" s="10"/>
    </row>
    <row r="23" spans="1:27" ht="21" x14ac:dyDescent="0.2">
      <c r="A23" s="3" t="s">
        <v>53</v>
      </c>
      <c r="C23" s="10">
        <v>670000</v>
      </c>
      <c r="D23" s="10"/>
      <c r="E23" s="10">
        <v>3756407722</v>
      </c>
      <c r="F23" s="10"/>
      <c r="G23" s="10">
        <v>4761996525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670000</v>
      </c>
      <c r="R23" s="10"/>
      <c r="S23" s="10">
        <v>6510</v>
      </c>
      <c r="T23" s="10"/>
      <c r="U23" s="10">
        <v>3756407722</v>
      </c>
      <c r="V23" s="10"/>
      <c r="W23" s="10">
        <v>4335747885</v>
      </c>
      <c r="Y23" s="1">
        <v>4.5546703760515996E-4</v>
      </c>
      <c r="AA23" s="10"/>
    </row>
    <row r="24" spans="1:27" ht="21" x14ac:dyDescent="0.2">
      <c r="A24" s="3" t="s">
        <v>70</v>
      </c>
      <c r="C24" s="10">
        <v>11869642</v>
      </c>
      <c r="D24" s="10"/>
      <c r="E24" s="10">
        <v>174265160934</v>
      </c>
      <c r="F24" s="10"/>
      <c r="G24" s="10">
        <v>228193000966.134</v>
      </c>
      <c r="H24" s="10"/>
      <c r="I24" s="10">
        <v>0</v>
      </c>
      <c r="J24" s="10"/>
      <c r="K24" s="10">
        <v>0</v>
      </c>
      <c r="L24" s="10"/>
      <c r="M24" s="10">
        <v>-1100000</v>
      </c>
      <c r="N24" s="10"/>
      <c r="O24" s="10">
        <v>19452564525</v>
      </c>
      <c r="P24" s="10"/>
      <c r="Q24" s="10">
        <v>10769642</v>
      </c>
      <c r="R24" s="10"/>
      <c r="S24" s="10">
        <v>17970</v>
      </c>
      <c r="T24" s="10"/>
      <c r="U24" s="10">
        <v>158115417159</v>
      </c>
      <c r="V24" s="10"/>
      <c r="W24" s="10">
        <v>192378960462.897</v>
      </c>
      <c r="Y24" s="1">
        <v>2.0209264363072136E-2</v>
      </c>
      <c r="AA24" s="10"/>
    </row>
    <row r="25" spans="1:27" ht="21" x14ac:dyDescent="0.2">
      <c r="A25" s="3" t="s">
        <v>71</v>
      </c>
      <c r="C25" s="10">
        <v>28751540</v>
      </c>
      <c r="D25" s="10"/>
      <c r="E25" s="10">
        <v>579968764543</v>
      </c>
      <c r="F25" s="10"/>
      <c r="G25" s="10">
        <v>666496521618.83997</v>
      </c>
      <c r="H25" s="10"/>
      <c r="I25" s="10">
        <v>530896</v>
      </c>
      <c r="J25" s="10"/>
      <c r="K25" s="10">
        <v>13128303828</v>
      </c>
      <c r="L25" s="10"/>
      <c r="M25" s="10">
        <v>0</v>
      </c>
      <c r="N25" s="10"/>
      <c r="O25" s="10">
        <v>0</v>
      </c>
      <c r="P25" s="10"/>
      <c r="Q25" s="10">
        <v>29282436</v>
      </c>
      <c r="R25" s="10"/>
      <c r="S25" s="10">
        <v>23230</v>
      </c>
      <c r="T25" s="10"/>
      <c r="U25" s="10">
        <v>593097068371</v>
      </c>
      <c r="V25" s="10"/>
      <c r="W25" s="10">
        <v>676183613899.73401</v>
      </c>
      <c r="Y25" s="1">
        <v>7.1032577462714519E-2</v>
      </c>
      <c r="AA25" s="10"/>
    </row>
    <row r="26" spans="1:27" ht="21" x14ac:dyDescent="0.2">
      <c r="A26" s="3" t="s">
        <v>72</v>
      </c>
      <c r="C26" s="10">
        <v>29680754</v>
      </c>
      <c r="D26" s="10"/>
      <c r="E26" s="10">
        <v>230767819729</v>
      </c>
      <c r="F26" s="10"/>
      <c r="G26" s="10">
        <v>314809317991.17902</v>
      </c>
      <c r="H26" s="10"/>
      <c r="I26" s="10">
        <v>0</v>
      </c>
      <c r="J26" s="10"/>
      <c r="K26" s="10">
        <v>0</v>
      </c>
      <c r="L26" s="10"/>
      <c r="M26" s="10">
        <v>-1400000</v>
      </c>
      <c r="N26" s="10"/>
      <c r="O26" s="10">
        <v>14890370660</v>
      </c>
      <c r="P26" s="10"/>
      <c r="Q26" s="10">
        <v>28280754</v>
      </c>
      <c r="R26" s="10"/>
      <c r="S26" s="10">
        <v>11290</v>
      </c>
      <c r="T26" s="10"/>
      <c r="U26" s="10">
        <v>219882821738</v>
      </c>
      <c r="V26" s="10"/>
      <c r="W26" s="10">
        <v>317389938869.67297</v>
      </c>
      <c r="Y26" s="1">
        <v>3.3341573139613667E-2</v>
      </c>
      <c r="AA26" s="10"/>
    </row>
    <row r="27" spans="1:27" ht="21" x14ac:dyDescent="0.2">
      <c r="A27" s="3" t="s">
        <v>54</v>
      </c>
      <c r="C27" s="10">
        <v>311144</v>
      </c>
      <c r="D27" s="10"/>
      <c r="E27" s="10">
        <v>2105285303</v>
      </c>
      <c r="F27" s="10"/>
      <c r="G27" s="10">
        <v>2672288869.2480001</v>
      </c>
      <c r="H27" s="10"/>
      <c r="I27" s="10">
        <v>0</v>
      </c>
      <c r="J27" s="10"/>
      <c r="K27" s="10">
        <v>0</v>
      </c>
      <c r="L27" s="10"/>
      <c r="M27" s="10">
        <v>-311144</v>
      </c>
      <c r="N27" s="10"/>
      <c r="O27" s="10">
        <v>2675381807</v>
      </c>
      <c r="P27" s="10"/>
      <c r="Q27" s="10">
        <v>0</v>
      </c>
      <c r="R27" s="10"/>
      <c r="S27" s="10">
        <v>0</v>
      </c>
      <c r="T27" s="10"/>
      <c r="U27" s="10">
        <v>0</v>
      </c>
      <c r="V27" s="10"/>
      <c r="W27" s="10">
        <v>0</v>
      </c>
      <c r="Y27" s="1">
        <v>0</v>
      </c>
      <c r="AA27" s="10"/>
    </row>
    <row r="28" spans="1:27" ht="21" x14ac:dyDescent="0.2">
      <c r="A28" s="3" t="s">
        <v>55</v>
      </c>
      <c r="C28" s="10">
        <v>2182602</v>
      </c>
      <c r="D28" s="10"/>
      <c r="E28" s="10">
        <v>183242259483</v>
      </c>
      <c r="F28" s="10"/>
      <c r="G28" s="10">
        <v>211884651497.646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2182602</v>
      </c>
      <c r="R28" s="10"/>
      <c r="S28" s="10">
        <v>100990</v>
      </c>
      <c r="T28" s="10"/>
      <c r="U28" s="10">
        <v>183242259483</v>
      </c>
      <c r="V28" s="10"/>
      <c r="W28" s="10">
        <v>219109471172.91901</v>
      </c>
      <c r="Y28" s="1">
        <v>2.3017284305580102E-2</v>
      </c>
      <c r="AA28" s="10"/>
    </row>
    <row r="29" spans="1:27" ht="21" x14ac:dyDescent="0.2">
      <c r="A29" s="3" t="s">
        <v>73</v>
      </c>
      <c r="C29" s="10">
        <v>70909</v>
      </c>
      <c r="D29" s="10"/>
      <c r="E29" s="10">
        <v>430004870757</v>
      </c>
      <c r="F29" s="10"/>
      <c r="G29" s="10">
        <v>494103572642.15997</v>
      </c>
      <c r="H29" s="10"/>
      <c r="I29" s="10">
        <v>0</v>
      </c>
      <c r="J29" s="10"/>
      <c r="K29" s="10">
        <v>0</v>
      </c>
      <c r="L29" s="10"/>
      <c r="M29" s="10">
        <v>-5650</v>
      </c>
      <c r="N29" s="10"/>
      <c r="O29" s="10">
        <v>-34262611513.024441</v>
      </c>
      <c r="P29" s="10"/>
      <c r="Q29" s="10">
        <v>65259</v>
      </c>
      <c r="R29" s="10"/>
      <c r="S29" s="10">
        <v>8780050</v>
      </c>
      <c r="T29" s="10"/>
      <c r="U29" s="10">
        <v>395742259244</v>
      </c>
      <c r="V29" s="10"/>
      <c r="W29" s="10">
        <v>571602137470.92004</v>
      </c>
      <c r="Y29" s="1">
        <v>6.0046372424778879E-2</v>
      </c>
      <c r="AA29" s="10"/>
    </row>
    <row r="30" spans="1:27" ht="21" x14ac:dyDescent="0.2">
      <c r="A30" s="3" t="s">
        <v>74</v>
      </c>
      <c r="C30" s="10">
        <v>116143577</v>
      </c>
      <c r="D30" s="10"/>
      <c r="E30" s="10">
        <v>882346937783</v>
      </c>
      <c r="F30" s="10"/>
      <c r="G30" s="10">
        <v>1224951266025.78</v>
      </c>
      <c r="H30" s="10"/>
      <c r="I30" s="10">
        <v>0</v>
      </c>
      <c r="J30" s="10"/>
      <c r="K30" s="10">
        <v>0</v>
      </c>
      <c r="L30" s="10"/>
      <c r="M30" s="10">
        <v>-12833870</v>
      </c>
      <c r="N30" s="10"/>
      <c r="O30" s="10">
        <v>132148599593</v>
      </c>
      <c r="P30" s="10"/>
      <c r="Q30" s="10">
        <v>103309707</v>
      </c>
      <c r="R30" s="10"/>
      <c r="S30" s="10">
        <v>10150</v>
      </c>
      <c r="T30" s="10"/>
      <c r="U30" s="10">
        <v>784847565115</v>
      </c>
      <c r="V30" s="10"/>
      <c r="W30" s="10">
        <v>1042354394570</v>
      </c>
      <c r="Y30" s="1">
        <v>0.10949854115641643</v>
      </c>
      <c r="AA30" s="10"/>
    </row>
    <row r="31" spans="1:27" ht="21" x14ac:dyDescent="0.2">
      <c r="A31" s="3" t="s">
        <v>75</v>
      </c>
      <c r="C31" s="10">
        <v>3827395</v>
      </c>
      <c r="D31" s="10"/>
      <c r="E31" s="10">
        <v>81848486986</v>
      </c>
      <c r="F31" s="10"/>
      <c r="G31" s="10">
        <v>102953071313.235</v>
      </c>
      <c r="H31" s="10"/>
      <c r="I31" s="10">
        <v>300000</v>
      </c>
      <c r="J31" s="10"/>
      <c r="K31" s="10">
        <v>7498952548</v>
      </c>
      <c r="L31" s="10"/>
      <c r="M31" s="10">
        <v>0</v>
      </c>
      <c r="N31" s="10"/>
      <c r="O31" s="10">
        <v>0</v>
      </c>
      <c r="P31" s="10"/>
      <c r="Q31" s="10">
        <v>4127395</v>
      </c>
      <c r="R31" s="10"/>
      <c r="S31" s="10">
        <v>25840</v>
      </c>
      <c r="T31" s="10"/>
      <c r="U31" s="10">
        <v>89347439534</v>
      </c>
      <c r="V31" s="10"/>
      <c r="W31" s="10">
        <v>106017308073.53999</v>
      </c>
      <c r="Y31" s="1">
        <v>1.113703806676224E-2</v>
      </c>
      <c r="AA31" s="10"/>
    </row>
    <row r="32" spans="1:27" ht="21" x14ac:dyDescent="0.2">
      <c r="A32" s="3" t="s">
        <v>76</v>
      </c>
      <c r="C32" s="10">
        <v>6803348</v>
      </c>
      <c r="D32" s="10"/>
      <c r="E32" s="10">
        <v>78258470143</v>
      </c>
      <c r="F32" s="10"/>
      <c r="G32" s="10">
        <v>83994821546.147995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6803348</v>
      </c>
      <c r="R32" s="10"/>
      <c r="S32" s="10">
        <v>12420</v>
      </c>
      <c r="T32" s="10"/>
      <c r="U32" s="10">
        <v>78258470143</v>
      </c>
      <c r="V32" s="10"/>
      <c r="W32" s="10">
        <v>83994821546.147995</v>
      </c>
      <c r="Y32" s="1">
        <v>8.8235925054941447E-3</v>
      </c>
      <c r="AA32" s="10"/>
    </row>
    <row r="33" spans="1:27" ht="21" x14ac:dyDescent="0.2">
      <c r="A33" s="3" t="s">
        <v>77</v>
      </c>
      <c r="C33" s="10">
        <v>50754812</v>
      </c>
      <c r="D33" s="10"/>
      <c r="E33" s="10">
        <v>75268787020</v>
      </c>
      <c r="F33" s="10"/>
      <c r="G33" s="10">
        <v>71996175379.492203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50754812</v>
      </c>
      <c r="R33" s="10"/>
      <c r="S33" s="10">
        <v>1313</v>
      </c>
      <c r="T33" s="10"/>
      <c r="U33" s="10">
        <v>75268787020</v>
      </c>
      <c r="V33" s="10"/>
      <c r="W33" s="10">
        <v>66244553800.471802</v>
      </c>
      <c r="Y33" s="1">
        <v>6.9589402975575769E-3</v>
      </c>
      <c r="AA33" s="10"/>
    </row>
    <row r="34" spans="1:27" ht="21" x14ac:dyDescent="0.2">
      <c r="A34" s="3" t="s">
        <v>78</v>
      </c>
      <c r="C34" s="10">
        <v>11396430</v>
      </c>
      <c r="D34" s="10"/>
      <c r="E34" s="10">
        <v>483222815305</v>
      </c>
      <c r="F34" s="10"/>
      <c r="G34" s="10">
        <v>697050064989.495</v>
      </c>
      <c r="H34" s="10"/>
      <c r="I34" s="10">
        <v>849883</v>
      </c>
      <c r="J34" s="10"/>
      <c r="K34" s="10">
        <v>49032376775</v>
      </c>
      <c r="L34" s="10"/>
      <c r="M34" s="10">
        <v>-299869</v>
      </c>
      <c r="N34" s="10"/>
      <c r="O34" s="10">
        <v>16315396312</v>
      </c>
      <c r="P34" s="10"/>
      <c r="Q34" s="10">
        <v>11946444</v>
      </c>
      <c r="R34" s="10"/>
      <c r="S34" s="10">
        <v>54820</v>
      </c>
      <c r="T34" s="10"/>
      <c r="U34" s="10">
        <v>519222140257</v>
      </c>
      <c r="V34" s="10"/>
      <c r="W34" s="10">
        <v>651007380922.52405</v>
      </c>
      <c r="Y34" s="1">
        <v>6.8387833221044386E-2</v>
      </c>
      <c r="AA34" s="10"/>
    </row>
    <row r="35" spans="1:27" ht="21" x14ac:dyDescent="0.2">
      <c r="A35" s="3" t="s">
        <v>79</v>
      </c>
      <c r="C35" s="10">
        <v>13800000</v>
      </c>
      <c r="D35" s="10"/>
      <c r="E35" s="10">
        <v>115200806828</v>
      </c>
      <c r="F35" s="10"/>
      <c r="G35" s="10">
        <v>126890482500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13800000</v>
      </c>
      <c r="R35" s="10"/>
      <c r="S35" s="10">
        <v>9250</v>
      </c>
      <c r="T35" s="10"/>
      <c r="U35" s="10">
        <v>115200806828</v>
      </c>
      <c r="V35" s="10"/>
      <c r="W35" s="10">
        <v>126890482500</v>
      </c>
      <c r="Y35" s="1">
        <v>1.3329749260677872E-2</v>
      </c>
      <c r="AA35" s="10"/>
    </row>
    <row r="36" spans="1:27" ht="21" x14ac:dyDescent="0.2">
      <c r="A36" s="3" t="s">
        <v>80</v>
      </c>
      <c r="C36" s="10">
        <v>18000</v>
      </c>
      <c r="D36" s="10"/>
      <c r="E36" s="10">
        <v>1428495891</v>
      </c>
      <c r="F36" s="10"/>
      <c r="G36" s="10">
        <v>1730243430</v>
      </c>
      <c r="H36" s="10"/>
      <c r="I36" s="10">
        <v>0</v>
      </c>
      <c r="J36" s="10"/>
      <c r="K36" s="10">
        <v>0</v>
      </c>
      <c r="L36" s="10"/>
      <c r="M36" s="10">
        <v>-18000</v>
      </c>
      <c r="N36" s="10"/>
      <c r="O36" s="10">
        <v>1622486557</v>
      </c>
      <c r="P36" s="10"/>
      <c r="Q36" s="10">
        <v>0</v>
      </c>
      <c r="R36" s="10"/>
      <c r="S36" s="10">
        <v>0</v>
      </c>
      <c r="T36" s="10"/>
      <c r="U36" s="10">
        <v>0</v>
      </c>
      <c r="V36" s="10"/>
      <c r="W36" s="10">
        <v>0</v>
      </c>
      <c r="Y36" s="1">
        <v>0</v>
      </c>
      <c r="AA36" s="10"/>
    </row>
    <row r="37" spans="1:27" ht="21" x14ac:dyDescent="0.2">
      <c r="A37" s="3" t="s">
        <v>81</v>
      </c>
      <c r="C37" s="10">
        <v>17030794</v>
      </c>
      <c r="D37" s="10"/>
      <c r="E37" s="10">
        <v>106159593252</v>
      </c>
      <c r="F37" s="10"/>
      <c r="G37" s="10">
        <v>120537760722.98399</v>
      </c>
      <c r="H37" s="10"/>
      <c r="I37" s="10">
        <v>160738</v>
      </c>
      <c r="J37" s="10"/>
      <c r="K37" s="10">
        <v>1015157960</v>
      </c>
      <c r="L37" s="10"/>
      <c r="M37" s="10">
        <v>0</v>
      </c>
      <c r="N37" s="10"/>
      <c r="O37" s="10">
        <v>0</v>
      </c>
      <c r="P37" s="10"/>
      <c r="Q37" s="10">
        <v>17191532</v>
      </c>
      <c r="R37" s="10"/>
      <c r="S37" s="10">
        <v>6350</v>
      </c>
      <c r="T37" s="10"/>
      <c r="U37" s="10">
        <v>107174751212</v>
      </c>
      <c r="V37" s="10"/>
      <c r="W37" s="10">
        <v>108516689142.21001</v>
      </c>
      <c r="Y37" s="1">
        <v>1.1399596158558104E-2</v>
      </c>
      <c r="AA37" s="10"/>
    </row>
    <row r="38" spans="1:27" ht="21" x14ac:dyDescent="0.2">
      <c r="A38" s="3" t="s">
        <v>82</v>
      </c>
      <c r="C38" s="10">
        <v>7209887</v>
      </c>
      <c r="D38" s="10"/>
      <c r="E38" s="10">
        <v>110346717759</v>
      </c>
      <c r="F38" s="10"/>
      <c r="G38" s="10">
        <v>120835420585.821</v>
      </c>
      <c r="H38" s="10"/>
      <c r="I38" s="10">
        <v>0</v>
      </c>
      <c r="J38" s="10"/>
      <c r="K38" s="10">
        <v>0</v>
      </c>
      <c r="L38" s="10"/>
      <c r="M38" s="10">
        <v>0</v>
      </c>
      <c r="N38" s="10"/>
      <c r="O38" s="10">
        <v>0</v>
      </c>
      <c r="P38" s="10"/>
      <c r="Q38" s="10">
        <v>7209887</v>
      </c>
      <c r="R38" s="10"/>
      <c r="S38" s="10">
        <v>14480</v>
      </c>
      <c r="T38" s="10"/>
      <c r="U38" s="10">
        <v>110346717759</v>
      </c>
      <c r="V38" s="10"/>
      <c r="W38" s="10">
        <v>103777988735.62801</v>
      </c>
      <c r="Y38" s="1">
        <v>1.0901799263182516E-2</v>
      </c>
      <c r="AA38" s="10"/>
    </row>
    <row r="39" spans="1:27" ht="21" x14ac:dyDescent="0.2">
      <c r="A39" s="3" t="s">
        <v>83</v>
      </c>
      <c r="C39" s="10">
        <v>250000</v>
      </c>
      <c r="E39" s="10">
        <v>3758659767</v>
      </c>
      <c r="G39" s="10">
        <v>4294296000</v>
      </c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Q39" s="10">
        <v>250000</v>
      </c>
      <c r="S39" s="10">
        <v>15880</v>
      </c>
      <c r="U39" s="10">
        <v>3758659767</v>
      </c>
      <c r="W39" s="10">
        <v>3946378500</v>
      </c>
      <c r="Y39" s="1">
        <v>4.1456407806416881E-4</v>
      </c>
      <c r="AA39" s="10"/>
    </row>
    <row r="40" spans="1:27" ht="21" x14ac:dyDescent="0.2">
      <c r="A40" s="3" t="s">
        <v>84</v>
      </c>
      <c r="C40" s="10">
        <v>26505845</v>
      </c>
      <c r="E40" s="10">
        <v>248853974389</v>
      </c>
      <c r="G40" s="10">
        <v>317758510780.33502</v>
      </c>
      <c r="I40" s="10">
        <v>2200000</v>
      </c>
      <c r="J40" s="10"/>
      <c r="K40" s="10">
        <v>24464682016</v>
      </c>
      <c r="L40" s="10"/>
      <c r="M40" s="10">
        <v>0</v>
      </c>
      <c r="N40" s="10"/>
      <c r="O40" s="10">
        <v>0</v>
      </c>
      <c r="Q40" s="10">
        <v>28705845</v>
      </c>
      <c r="S40" s="10">
        <v>10200</v>
      </c>
      <c r="U40" s="10">
        <v>273318656405</v>
      </c>
      <c r="W40" s="10">
        <v>291057461266.95001</v>
      </c>
      <c r="X40" s="4"/>
      <c r="Y40" s="1">
        <v>3.0575366274124657E-2</v>
      </c>
      <c r="AA40" s="10"/>
    </row>
    <row r="41" spans="1:27" ht="21" x14ac:dyDescent="0.2">
      <c r="A41" s="3" t="s">
        <v>85</v>
      </c>
      <c r="C41" s="10">
        <v>620000</v>
      </c>
      <c r="E41" s="10">
        <v>28278653660</v>
      </c>
      <c r="G41" s="10">
        <v>38488621950</v>
      </c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Q41" s="10">
        <v>620000</v>
      </c>
      <c r="S41" s="10">
        <v>59800</v>
      </c>
      <c r="U41" s="10">
        <v>28278653660</v>
      </c>
      <c r="W41" s="10">
        <v>36855397800</v>
      </c>
      <c r="Y41" s="1">
        <v>3.8716316771554467E-3</v>
      </c>
      <c r="AA41" s="10"/>
    </row>
    <row r="42" spans="1:27" ht="21" x14ac:dyDescent="0.2">
      <c r="A42" s="3" t="s">
        <v>92</v>
      </c>
      <c r="C42" s="10">
        <v>571500</v>
      </c>
      <c r="E42" s="10">
        <v>25169404580</v>
      </c>
      <c r="G42" s="10">
        <v>26956324833.75</v>
      </c>
      <c r="I42" s="10">
        <v>0</v>
      </c>
      <c r="J42" s="10"/>
      <c r="K42" s="10">
        <v>0</v>
      </c>
      <c r="L42" s="10"/>
      <c r="M42" s="10">
        <v>-285752</v>
      </c>
      <c r="N42" s="10"/>
      <c r="O42" s="10">
        <v>12584790371.90579</v>
      </c>
      <c r="Q42" s="10">
        <v>285748</v>
      </c>
      <c r="S42" s="10">
        <v>52300</v>
      </c>
      <c r="U42" s="10">
        <v>12584614212</v>
      </c>
      <c r="W42" s="10">
        <v>14855699908.620001</v>
      </c>
      <c r="X42" s="4"/>
      <c r="Y42" s="1">
        <v>1.5605800448727884E-3</v>
      </c>
      <c r="AA42" s="10"/>
    </row>
    <row r="43" spans="1:27" ht="21" x14ac:dyDescent="0.2">
      <c r="A43" s="3" t="s">
        <v>93</v>
      </c>
      <c r="C43" s="10">
        <v>641578</v>
      </c>
      <c r="E43" s="10">
        <v>75522992685</v>
      </c>
      <c r="G43" s="10">
        <v>90019910228.535004</v>
      </c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Q43" s="10">
        <v>641578</v>
      </c>
      <c r="S43" s="10">
        <v>124000</v>
      </c>
      <c r="U43" s="10">
        <v>75522992685</v>
      </c>
      <c r="W43" s="10">
        <v>79082315751.600006</v>
      </c>
      <c r="X43" s="4"/>
      <c r="Y43" s="1">
        <v>8.3075374855051416E-3</v>
      </c>
      <c r="AA43" s="10"/>
    </row>
    <row r="44" spans="1:27" ht="21" x14ac:dyDescent="0.2">
      <c r="A44" s="3" t="s">
        <v>94</v>
      </c>
      <c r="C44" s="10">
        <v>634682</v>
      </c>
      <c r="E44" s="10">
        <v>16212747184</v>
      </c>
      <c r="G44" s="10">
        <v>21797789934.555</v>
      </c>
      <c r="I44" s="10">
        <v>0</v>
      </c>
      <c r="J44" s="10"/>
      <c r="K44" s="10">
        <v>0</v>
      </c>
      <c r="L44" s="10">
        <v>0</v>
      </c>
      <c r="M44" s="10">
        <v>-630028</v>
      </c>
      <c r="N44" s="10"/>
      <c r="O44" s="10">
        <v>20645965420</v>
      </c>
      <c r="Q44" s="10">
        <v>4654</v>
      </c>
      <c r="S44" s="10">
        <v>33700</v>
      </c>
      <c r="U44" s="10">
        <v>118884927</v>
      </c>
      <c r="W44" s="10">
        <v>155906603.19</v>
      </c>
      <c r="X44" s="4"/>
      <c r="Y44" s="1">
        <v>1.6377870803720056E-5</v>
      </c>
      <c r="AA44" s="10"/>
    </row>
    <row r="45" spans="1:27" ht="21" x14ac:dyDescent="0.2">
      <c r="A45" s="3" t="s">
        <v>120</v>
      </c>
      <c r="C45" s="10">
        <v>0</v>
      </c>
      <c r="E45" s="10">
        <v>0</v>
      </c>
      <c r="G45" s="10">
        <v>0</v>
      </c>
      <c r="I45" s="10">
        <v>2300000</v>
      </c>
      <c r="J45" s="10"/>
      <c r="K45" s="10">
        <v>17055832634</v>
      </c>
      <c r="L45" s="10"/>
      <c r="M45" s="10">
        <v>-2055000</v>
      </c>
      <c r="N45" s="10"/>
      <c r="O45" s="10">
        <v>-15239015679.508696</v>
      </c>
      <c r="Q45" s="10">
        <v>245000</v>
      </c>
      <c r="S45" s="10">
        <v>9250</v>
      </c>
      <c r="U45" s="10">
        <v>1839413672</v>
      </c>
      <c r="W45" s="10">
        <v>2252765812.5</v>
      </c>
      <c r="X45" s="4"/>
      <c r="Y45" s="1">
        <v>2.3665134557000568E-4</v>
      </c>
      <c r="AA45" s="10"/>
    </row>
    <row r="46" spans="1:27" ht="21" x14ac:dyDescent="0.2">
      <c r="A46" s="3" t="s">
        <v>121</v>
      </c>
      <c r="C46" s="10">
        <v>0</v>
      </c>
      <c r="E46" s="10">
        <v>0</v>
      </c>
      <c r="G46" s="10">
        <v>0</v>
      </c>
      <c r="I46" s="10">
        <v>270000</v>
      </c>
      <c r="J46" s="10"/>
      <c r="K46" s="10">
        <v>19409395203</v>
      </c>
      <c r="L46" s="10"/>
      <c r="M46" s="10">
        <v>0</v>
      </c>
      <c r="N46" s="10"/>
      <c r="O46" s="10">
        <v>0</v>
      </c>
      <c r="Q46" s="10">
        <v>270000</v>
      </c>
      <c r="S46" s="10">
        <v>73670</v>
      </c>
      <c r="U46" s="10">
        <v>19409395203</v>
      </c>
      <c r="W46" s="10">
        <v>19772549145</v>
      </c>
      <c r="X46" s="4"/>
      <c r="Y46" s="1">
        <v>2.077091340142714E-3</v>
      </c>
      <c r="AA46" s="10"/>
    </row>
    <row r="47" spans="1:27" ht="21" x14ac:dyDescent="0.2">
      <c r="A47" s="3" t="s">
        <v>122</v>
      </c>
      <c r="C47" s="10">
        <v>0</v>
      </c>
      <c r="E47" s="10">
        <v>0</v>
      </c>
      <c r="G47" s="10">
        <v>0</v>
      </c>
      <c r="I47" s="10">
        <v>7400000</v>
      </c>
      <c r="J47" s="10"/>
      <c r="K47" s="10">
        <v>46232864096</v>
      </c>
      <c r="L47" s="10"/>
      <c r="M47" s="10">
        <v>0</v>
      </c>
      <c r="N47" s="10"/>
      <c r="O47" s="10">
        <v>0</v>
      </c>
      <c r="Q47" s="10">
        <v>7400000</v>
      </c>
      <c r="S47" s="10">
        <v>6230</v>
      </c>
      <c r="U47" s="10">
        <v>46232864096</v>
      </c>
      <c r="W47" s="10">
        <v>45827693100</v>
      </c>
      <c r="X47" s="4"/>
      <c r="Y47" s="1">
        <v>4.8141645155955438E-3</v>
      </c>
      <c r="AA47" s="10"/>
    </row>
    <row r="48" spans="1:27" ht="21" x14ac:dyDescent="0.2">
      <c r="A48" s="3" t="s">
        <v>123</v>
      </c>
      <c r="C48" s="10">
        <v>0</v>
      </c>
      <c r="E48" s="10">
        <v>0</v>
      </c>
      <c r="G48" s="10">
        <v>0</v>
      </c>
      <c r="I48" s="10">
        <v>3000000</v>
      </c>
      <c r="J48" s="10"/>
      <c r="K48" s="10">
        <v>7960221324</v>
      </c>
      <c r="L48" s="10"/>
      <c r="M48" s="10">
        <v>0</v>
      </c>
      <c r="N48" s="10"/>
      <c r="O48" s="10">
        <v>0</v>
      </c>
      <c r="Q48" s="10">
        <v>3000000</v>
      </c>
      <c r="S48" s="10">
        <v>3011</v>
      </c>
      <c r="U48" s="10">
        <v>7960221324</v>
      </c>
      <c r="W48" s="10">
        <v>8979253650</v>
      </c>
      <c r="X48" s="4"/>
      <c r="Y48" s="1">
        <v>9.4326380784726365E-4</v>
      </c>
      <c r="AA48" s="10"/>
    </row>
    <row r="49" spans="1:27" ht="21" x14ac:dyDescent="0.2">
      <c r="A49" s="3" t="s">
        <v>95</v>
      </c>
      <c r="C49" s="10">
        <v>1715262</v>
      </c>
      <c r="E49" s="10">
        <v>47696311694</v>
      </c>
      <c r="G49" s="10">
        <v>61467275689.154999</v>
      </c>
      <c r="I49" s="10"/>
      <c r="J49" s="10"/>
      <c r="K49" s="10"/>
      <c r="L49" s="10"/>
      <c r="M49" s="10">
        <v>-1715262</v>
      </c>
      <c r="N49" s="10"/>
      <c r="O49" s="10">
        <v>67995747341</v>
      </c>
      <c r="Q49" s="10">
        <v>0</v>
      </c>
      <c r="S49" s="10">
        <v>0</v>
      </c>
      <c r="T49" s="10"/>
      <c r="U49" s="10">
        <v>0</v>
      </c>
      <c r="V49" s="10"/>
      <c r="W49" s="10">
        <v>0</v>
      </c>
      <c r="X49" s="4"/>
      <c r="Y49" s="1">
        <v>0</v>
      </c>
      <c r="AA49" s="10"/>
    </row>
    <row r="50" spans="1:27" ht="21" x14ac:dyDescent="0.2">
      <c r="A50" s="3" t="s">
        <v>96</v>
      </c>
      <c r="C50" s="10">
        <v>202824</v>
      </c>
      <c r="E50" s="10">
        <v>6430063473</v>
      </c>
      <c r="G50" s="10">
        <v>7973960149.2600002</v>
      </c>
      <c r="I50" s="10"/>
      <c r="J50" s="10"/>
      <c r="K50" s="10"/>
      <c r="L50" s="10"/>
      <c r="M50" s="10">
        <v>-202824</v>
      </c>
      <c r="N50" s="10"/>
      <c r="O50" s="10">
        <v>6430063473</v>
      </c>
      <c r="Q50" s="10">
        <v>0</v>
      </c>
      <c r="S50" s="10">
        <v>0</v>
      </c>
      <c r="T50" s="10"/>
      <c r="U50" s="10">
        <v>0</v>
      </c>
      <c r="V50" s="10"/>
      <c r="W50" s="10">
        <v>0</v>
      </c>
      <c r="X50" s="4"/>
      <c r="Y50" s="1">
        <v>0</v>
      </c>
      <c r="AA50" s="10"/>
    </row>
    <row r="51" spans="1:27" ht="21" x14ac:dyDescent="0.2">
      <c r="A51" s="3" t="s">
        <v>97</v>
      </c>
      <c r="C51" s="10">
        <v>297500</v>
      </c>
      <c r="E51" s="10">
        <v>5363137806</v>
      </c>
      <c r="G51" s="10">
        <v>8753604300</v>
      </c>
      <c r="I51" s="10"/>
      <c r="J51" s="10"/>
      <c r="K51" s="10"/>
      <c r="L51" s="10"/>
      <c r="M51" s="10">
        <v>-297500</v>
      </c>
      <c r="N51" s="10"/>
      <c r="O51" s="10">
        <v>8753604300</v>
      </c>
      <c r="Q51" s="10">
        <v>0</v>
      </c>
      <c r="S51" s="10">
        <v>0</v>
      </c>
      <c r="T51" s="10"/>
      <c r="U51" s="10">
        <v>0</v>
      </c>
      <c r="V51" s="10"/>
      <c r="W51" s="10">
        <v>0</v>
      </c>
      <c r="X51" s="4"/>
      <c r="Y51" s="1">
        <v>0</v>
      </c>
      <c r="AA51" s="10"/>
    </row>
    <row r="52" spans="1:27" ht="21" x14ac:dyDescent="0.2">
      <c r="A52" s="3" t="s">
        <v>98</v>
      </c>
      <c r="C52" s="10">
        <v>8598231</v>
      </c>
      <c r="E52" s="10">
        <v>117021838475</v>
      </c>
      <c r="G52" s="10">
        <v>127522307161.20599</v>
      </c>
      <c r="I52" s="10">
        <v>0</v>
      </c>
      <c r="J52" s="10"/>
      <c r="K52" s="10">
        <v>0</v>
      </c>
      <c r="L52" s="10"/>
      <c r="M52" s="10">
        <v>-8598231</v>
      </c>
      <c r="N52" s="10"/>
      <c r="O52" s="10">
        <v>129383991456</v>
      </c>
      <c r="Q52" s="10">
        <v>0</v>
      </c>
      <c r="S52" s="10">
        <v>0</v>
      </c>
      <c r="T52" s="10"/>
      <c r="U52" s="10">
        <v>0</v>
      </c>
      <c r="V52" s="10"/>
      <c r="W52" s="10">
        <v>0</v>
      </c>
      <c r="X52" s="4"/>
      <c r="Y52" s="1">
        <v>0</v>
      </c>
      <c r="AA52" s="10"/>
    </row>
    <row r="53" spans="1:27" ht="21" x14ac:dyDescent="0.2">
      <c r="A53" s="3" t="s">
        <v>99</v>
      </c>
      <c r="C53" s="10">
        <v>250000</v>
      </c>
      <c r="E53" s="10">
        <v>1789373273</v>
      </c>
      <c r="G53" s="10">
        <v>2500035750</v>
      </c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Q53" s="10">
        <v>250000</v>
      </c>
      <c r="S53" s="10">
        <v>7770</v>
      </c>
      <c r="U53" s="10">
        <v>1789373273</v>
      </c>
      <c r="W53" s="10">
        <v>1930942125</v>
      </c>
      <c r="X53" s="4"/>
      <c r="Y53" s="1">
        <v>2.028440104885763E-4</v>
      </c>
      <c r="AA53" s="10"/>
    </row>
    <row r="54" spans="1:27" ht="21" x14ac:dyDescent="0.2">
      <c r="A54" s="3" t="s">
        <v>100</v>
      </c>
      <c r="C54" s="10">
        <v>21750000</v>
      </c>
      <c r="E54" s="10">
        <v>99728488974</v>
      </c>
      <c r="G54" s="10">
        <v>96600784950</v>
      </c>
      <c r="I54" s="10">
        <v>0</v>
      </c>
      <c r="J54" s="10"/>
      <c r="K54" s="10">
        <v>0</v>
      </c>
      <c r="L54" s="10"/>
      <c r="M54" s="10">
        <v>0</v>
      </c>
      <c r="N54" s="10"/>
      <c r="O54" s="10">
        <v>0</v>
      </c>
      <c r="Q54" s="10">
        <v>21750000</v>
      </c>
      <c r="S54" s="10">
        <v>4271</v>
      </c>
      <c r="U54" s="10">
        <v>99728488974</v>
      </c>
      <c r="W54" s="10">
        <v>92341529212.5</v>
      </c>
      <c r="X54" s="4"/>
      <c r="Y54" s="1">
        <v>9.7004078359477115E-3</v>
      </c>
      <c r="AA54" s="10"/>
    </row>
    <row r="55" spans="1:27" ht="21" x14ac:dyDescent="0.2">
      <c r="A55" s="3" t="s">
        <v>101</v>
      </c>
      <c r="C55" s="10">
        <v>1600000</v>
      </c>
      <c r="E55" s="10">
        <v>22854332908</v>
      </c>
      <c r="G55" s="10">
        <v>27578923200</v>
      </c>
      <c r="I55" s="10">
        <v>0</v>
      </c>
      <c r="J55" s="10"/>
      <c r="K55" s="10">
        <v>0</v>
      </c>
      <c r="L55" s="10"/>
      <c r="M55" s="10">
        <v>-800000</v>
      </c>
      <c r="N55" s="10"/>
      <c r="O55" s="10">
        <v>-11427166454</v>
      </c>
      <c r="Q55" s="10">
        <v>800000</v>
      </c>
      <c r="S55" s="10">
        <v>15050</v>
      </c>
      <c r="U55" s="10">
        <v>11427166457</v>
      </c>
      <c r="W55" s="10">
        <v>11968362000</v>
      </c>
      <c r="X55" s="4"/>
      <c r="Y55" s="1">
        <v>1.2572673803255901E-3</v>
      </c>
      <c r="AA55" s="10"/>
    </row>
    <row r="56" spans="1:27" ht="21" x14ac:dyDescent="0.2">
      <c r="A56" s="3" t="s">
        <v>102</v>
      </c>
      <c r="C56" s="10">
        <v>450000</v>
      </c>
      <c r="E56" s="10">
        <v>2031793193</v>
      </c>
      <c r="G56" s="10">
        <v>4034848950</v>
      </c>
      <c r="I56" s="10">
        <v>0</v>
      </c>
      <c r="J56" s="10"/>
      <c r="K56" s="10">
        <v>0</v>
      </c>
      <c r="L56" s="10"/>
      <c r="M56" s="10">
        <v>-450000</v>
      </c>
      <c r="N56" s="10"/>
      <c r="O56" s="10">
        <v>2031793193</v>
      </c>
      <c r="Q56" s="10">
        <v>0</v>
      </c>
      <c r="S56" s="10">
        <v>0</v>
      </c>
      <c r="T56" s="10"/>
      <c r="U56" s="10">
        <v>0</v>
      </c>
      <c r="V56" s="10"/>
      <c r="W56" s="10">
        <v>0</v>
      </c>
      <c r="X56" s="4"/>
      <c r="Y56" s="1">
        <v>0</v>
      </c>
      <c r="AA56" s="10"/>
    </row>
    <row r="57" spans="1:27" ht="21" x14ac:dyDescent="0.2">
      <c r="A57" s="3" t="s">
        <v>103</v>
      </c>
      <c r="C57" s="10">
        <v>9201101</v>
      </c>
      <c r="E57" s="10">
        <v>45518406498</v>
      </c>
      <c r="G57" s="10">
        <v>44057989381.073898</v>
      </c>
      <c r="I57" s="10">
        <v>0</v>
      </c>
      <c r="J57" s="10"/>
      <c r="K57" s="10">
        <v>0</v>
      </c>
      <c r="L57" s="10"/>
      <c r="M57" s="10">
        <v>0</v>
      </c>
      <c r="N57" s="10"/>
      <c r="O57" s="10">
        <v>0</v>
      </c>
      <c r="Q57" s="10">
        <v>9201101</v>
      </c>
      <c r="S57" s="10">
        <v>3960</v>
      </c>
      <c r="U57" s="10">
        <v>45518406498</v>
      </c>
      <c r="W57" s="10">
        <v>36219563618.237999</v>
      </c>
      <c r="X57" s="4"/>
      <c r="Y57" s="1">
        <v>3.804837777035666E-3</v>
      </c>
      <c r="AA57" s="10"/>
    </row>
    <row r="58" spans="1:27" ht="21.75" thickBot="1" x14ac:dyDescent="0.25">
      <c r="A58" s="3" t="s">
        <v>104</v>
      </c>
      <c r="C58" s="10">
        <v>3400000</v>
      </c>
      <c r="E58" s="10">
        <v>20737599625</v>
      </c>
      <c r="G58" s="10">
        <v>21224955600</v>
      </c>
      <c r="I58" s="10">
        <v>0</v>
      </c>
      <c r="J58" s="10"/>
      <c r="K58" s="10">
        <v>0</v>
      </c>
      <c r="L58" s="10"/>
      <c r="M58" s="10">
        <v>0</v>
      </c>
      <c r="N58" s="10"/>
      <c r="O58" s="10">
        <v>0</v>
      </c>
      <c r="Q58" s="10">
        <v>3400000</v>
      </c>
      <c r="S58" s="10">
        <v>5730</v>
      </c>
      <c r="U58" s="10">
        <v>20737599625</v>
      </c>
      <c r="W58" s="10">
        <v>19366082100</v>
      </c>
      <c r="Y58" s="1">
        <v>2.034392284344115E-3</v>
      </c>
      <c r="AA58" s="10"/>
    </row>
    <row r="59" spans="1:27" s="3" customFormat="1" ht="21.75" thickBot="1" x14ac:dyDescent="0.25">
      <c r="E59" s="15">
        <f>SUM(E9:E58)</f>
        <v>7085098931649</v>
      </c>
      <c r="G59" s="15">
        <f>SUM(G9:G58)</f>
        <v>8971506695560.082</v>
      </c>
      <c r="I59" s="3" t="s">
        <v>15</v>
      </c>
      <c r="K59" s="15">
        <f>SUM(K9:K58)</f>
        <v>1161067526796</v>
      </c>
      <c r="M59" s="3" t="s">
        <v>15</v>
      </c>
      <c r="O59" s="15">
        <f>SUM(O9:O58)</f>
        <v>448174380208.37268</v>
      </c>
      <c r="Q59" s="19"/>
      <c r="S59" s="3" t="s">
        <v>15</v>
      </c>
      <c r="U59" s="15">
        <f>SUM(U9:U58)</f>
        <v>7778445325932</v>
      </c>
      <c r="W59" s="15">
        <f>SUM(W9:W58)</f>
        <v>9443081514627.0176</v>
      </c>
      <c r="Y59" s="16">
        <f>SUM(Y9:Y58)</f>
        <v>0.99198857438437416</v>
      </c>
    </row>
    <row r="60" spans="1:27" ht="19.5" thickTop="1" x14ac:dyDescent="0.2"/>
    <row r="61" spans="1:27" x14ac:dyDescent="0.2">
      <c r="W61" s="4"/>
    </row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U30"/>
  <sheetViews>
    <sheetView rightToLeft="1" topLeftCell="A25" zoomScale="90" zoomScaleNormal="90" workbookViewId="0">
      <selection activeCell="G61" sqref="G61:G62"/>
    </sheetView>
  </sheetViews>
  <sheetFormatPr defaultRowHeight="22.5" x14ac:dyDescent="0.2"/>
  <cols>
    <col min="1" max="1" width="36.75" style="23" customWidth="1"/>
    <col min="2" max="2" width="0.875" style="23" customWidth="1"/>
    <col min="3" max="3" width="15.75" style="23" customWidth="1"/>
    <col min="4" max="4" width="0.875" style="23" customWidth="1"/>
    <col min="5" max="5" width="19.25" style="23" customWidth="1"/>
    <col min="6" max="6" width="0.875" style="23" customWidth="1"/>
    <col min="7" max="7" width="19.25" style="23" customWidth="1"/>
    <col min="8" max="8" width="0.875" style="23" customWidth="1"/>
    <col min="9" max="9" width="24.5" style="23" customWidth="1"/>
    <col min="10" max="10" width="0.875" style="23" customWidth="1"/>
    <col min="11" max="11" width="16.625" style="23" customWidth="1"/>
    <col min="12" max="12" width="0.875" style="23" customWidth="1"/>
    <col min="13" max="13" width="20.125" style="23" customWidth="1"/>
    <col min="14" max="14" width="0.875" style="23" customWidth="1"/>
    <col min="15" max="15" width="20.125" style="23" customWidth="1"/>
    <col min="16" max="16" width="0.875" style="23" customWidth="1"/>
    <col min="17" max="17" width="24.5" style="23" customWidth="1"/>
    <col min="18" max="18" width="0.875" style="23" customWidth="1"/>
    <col min="19" max="19" width="15.875" style="23" bestFit="1" customWidth="1"/>
    <col min="20" max="20" width="17" style="23" bestFit="1" customWidth="1"/>
    <col min="21" max="16384" width="9" style="23"/>
  </cols>
  <sheetData>
    <row r="2" spans="1:17" ht="24" x14ac:dyDescent="0.2">
      <c r="A2" s="67" t="str">
        <f>+درآمدها!A2</f>
        <v>صندوق سرمایه‌گذاری بخشی صنایع مفید - اکتان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</row>
    <row r="3" spans="1:17" ht="24" x14ac:dyDescent="0.2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  <c r="H3" s="67" t="s">
        <v>24</v>
      </c>
      <c r="I3" s="67" t="s">
        <v>24</v>
      </c>
      <c r="J3" s="67" t="s">
        <v>24</v>
      </c>
      <c r="K3" s="67" t="s">
        <v>24</v>
      </c>
      <c r="L3" s="67" t="s">
        <v>24</v>
      </c>
      <c r="M3" s="67" t="s">
        <v>24</v>
      </c>
      <c r="N3" s="67" t="s">
        <v>24</v>
      </c>
      <c r="O3" s="67" t="s">
        <v>24</v>
      </c>
      <c r="P3" s="67" t="s">
        <v>24</v>
      </c>
      <c r="Q3" s="67" t="s">
        <v>24</v>
      </c>
    </row>
    <row r="4" spans="1:17" ht="24" x14ac:dyDescent="0.2">
      <c r="A4" s="67" t="str">
        <f>+سهام!A4</f>
        <v>برای ماه منتهی به 1403/11/30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</row>
    <row r="6" spans="1:17" ht="24.75" thickBot="1" x14ac:dyDescent="0.25">
      <c r="A6" s="68" t="s">
        <v>3</v>
      </c>
      <c r="C6" s="69" t="s">
        <v>26</v>
      </c>
      <c r="D6" s="69" t="s">
        <v>26</v>
      </c>
      <c r="E6" s="69" t="s">
        <v>26</v>
      </c>
      <c r="F6" s="69" t="s">
        <v>26</v>
      </c>
      <c r="G6" s="69" t="s">
        <v>26</v>
      </c>
      <c r="H6" s="69" t="s">
        <v>26</v>
      </c>
      <c r="I6" s="69" t="s">
        <v>26</v>
      </c>
      <c r="K6" s="69" t="s">
        <v>27</v>
      </c>
      <c r="L6" s="69" t="s">
        <v>27</v>
      </c>
      <c r="M6" s="69" t="s">
        <v>27</v>
      </c>
      <c r="N6" s="69" t="s">
        <v>27</v>
      </c>
      <c r="O6" s="69" t="s">
        <v>27</v>
      </c>
      <c r="P6" s="69" t="s">
        <v>27</v>
      </c>
      <c r="Q6" s="69" t="s">
        <v>27</v>
      </c>
    </row>
    <row r="7" spans="1:17" ht="24.75" thickBot="1" x14ac:dyDescent="0.25">
      <c r="A7" s="69" t="s">
        <v>3</v>
      </c>
      <c r="C7" s="24" t="s">
        <v>7</v>
      </c>
      <c r="E7" s="24" t="s">
        <v>38</v>
      </c>
      <c r="G7" s="24" t="s">
        <v>39</v>
      </c>
      <c r="I7" s="24" t="s">
        <v>41</v>
      </c>
      <c r="K7" s="24" t="s">
        <v>7</v>
      </c>
      <c r="M7" s="24" t="s">
        <v>38</v>
      </c>
      <c r="O7" s="24" t="s">
        <v>39</v>
      </c>
      <c r="Q7" s="24" t="s">
        <v>41</v>
      </c>
    </row>
    <row r="8" spans="1:17" ht="24" x14ac:dyDescent="0.2">
      <c r="A8" s="25" t="s">
        <v>95</v>
      </c>
      <c r="C8" s="18">
        <v>1715262</v>
      </c>
      <c r="D8" s="18"/>
      <c r="E8" s="18">
        <v>67995747341</v>
      </c>
      <c r="F8" s="18"/>
      <c r="G8" s="18">
        <v>47696311694</v>
      </c>
      <c r="H8" s="18"/>
      <c r="I8" s="18">
        <v>20299435647</v>
      </c>
      <c r="J8" s="18"/>
      <c r="K8" s="18">
        <v>1715262</v>
      </c>
      <c r="L8" s="18"/>
      <c r="M8" s="18">
        <v>67995747341</v>
      </c>
      <c r="N8" s="18"/>
      <c r="O8" s="18">
        <v>47696311694</v>
      </c>
      <c r="P8" s="18"/>
      <c r="Q8" s="18">
        <v>20299435647</v>
      </c>
    </row>
    <row r="9" spans="1:17" ht="24" x14ac:dyDescent="0.2">
      <c r="A9" s="25" t="s">
        <v>78</v>
      </c>
      <c r="C9" s="18">
        <v>299869</v>
      </c>
      <c r="D9" s="18"/>
      <c r="E9" s="18">
        <v>16315396312</v>
      </c>
      <c r="F9" s="18"/>
      <c r="G9" s="18">
        <v>18312728976</v>
      </c>
      <c r="H9" s="18"/>
      <c r="I9" s="18">
        <v>-1997332664</v>
      </c>
      <c r="J9" s="18"/>
      <c r="K9" s="18">
        <v>299869</v>
      </c>
      <c r="L9" s="18"/>
      <c r="M9" s="18">
        <v>16315396312</v>
      </c>
      <c r="N9" s="18"/>
      <c r="O9" s="18">
        <v>18312728976</v>
      </c>
      <c r="P9" s="18"/>
      <c r="Q9" s="18">
        <v>-1997332664</v>
      </c>
    </row>
    <row r="10" spans="1:17" ht="24" x14ac:dyDescent="0.2">
      <c r="A10" s="25" t="s">
        <v>80</v>
      </c>
      <c r="C10" s="18">
        <v>18000</v>
      </c>
      <c r="D10" s="18"/>
      <c r="E10" s="18">
        <v>1622486557</v>
      </c>
      <c r="F10" s="18"/>
      <c r="G10" s="18">
        <v>1636305705</v>
      </c>
      <c r="H10" s="18"/>
      <c r="I10" s="18">
        <v>-13819148</v>
      </c>
      <c r="J10" s="18"/>
      <c r="K10" s="18">
        <v>18000</v>
      </c>
      <c r="L10" s="18"/>
      <c r="M10" s="18">
        <v>1622486557</v>
      </c>
      <c r="N10" s="18"/>
      <c r="O10" s="18">
        <v>1636305705</v>
      </c>
      <c r="P10" s="18"/>
      <c r="Q10" s="18">
        <v>-13819148</v>
      </c>
    </row>
    <row r="11" spans="1:17" ht="24" x14ac:dyDescent="0.2">
      <c r="A11" s="25" t="s">
        <v>60</v>
      </c>
      <c r="C11" s="18">
        <v>1121075</v>
      </c>
      <c r="D11" s="18"/>
      <c r="E11" s="18">
        <v>74172418846</v>
      </c>
      <c r="F11" s="18"/>
      <c r="G11" s="18">
        <v>67158310064</v>
      </c>
      <c r="H11" s="18"/>
      <c r="I11" s="18">
        <v>7014108782</v>
      </c>
      <c r="J11" s="18"/>
      <c r="K11" s="18">
        <v>1121075</v>
      </c>
      <c r="L11" s="18"/>
      <c r="M11" s="18">
        <v>74172418846</v>
      </c>
      <c r="N11" s="18"/>
      <c r="O11" s="18">
        <v>67158310064</v>
      </c>
      <c r="P11" s="18"/>
      <c r="Q11" s="18">
        <v>7014108782</v>
      </c>
    </row>
    <row r="12" spans="1:17" ht="24" x14ac:dyDescent="0.2">
      <c r="A12" s="25" t="s">
        <v>120</v>
      </c>
      <c r="C12" s="18">
        <v>245000</v>
      </c>
      <c r="D12" s="18"/>
      <c r="E12" s="18">
        <v>2342876469</v>
      </c>
      <c r="F12" s="18"/>
      <c r="G12" s="18">
        <v>1839413670</v>
      </c>
      <c r="H12" s="18"/>
      <c r="I12" s="18">
        <v>503462799</v>
      </c>
      <c r="J12" s="18"/>
      <c r="K12" s="18">
        <v>245000</v>
      </c>
      <c r="L12" s="18"/>
      <c r="M12" s="18">
        <v>2342876469</v>
      </c>
      <c r="N12" s="18"/>
      <c r="O12" s="18">
        <v>1839413670</v>
      </c>
      <c r="P12" s="18"/>
      <c r="Q12" s="18">
        <v>503462799</v>
      </c>
    </row>
    <row r="13" spans="1:17" ht="24" x14ac:dyDescent="0.2">
      <c r="A13" s="25" t="s">
        <v>72</v>
      </c>
      <c r="C13" s="18">
        <v>1400000</v>
      </c>
      <c r="D13" s="18"/>
      <c r="E13" s="18">
        <v>14890370660</v>
      </c>
      <c r="F13" s="18"/>
      <c r="G13" s="18">
        <v>14823166937</v>
      </c>
      <c r="H13" s="18"/>
      <c r="I13" s="18">
        <v>67203723</v>
      </c>
      <c r="J13" s="18"/>
      <c r="K13" s="18">
        <v>1400000</v>
      </c>
      <c r="L13" s="18"/>
      <c r="M13" s="18">
        <v>14890370660</v>
      </c>
      <c r="N13" s="18"/>
      <c r="O13" s="18">
        <v>14823166937</v>
      </c>
      <c r="P13" s="18"/>
      <c r="Q13" s="18">
        <v>67203723</v>
      </c>
    </row>
    <row r="14" spans="1:17" ht="24" x14ac:dyDescent="0.2">
      <c r="A14" s="25" t="s">
        <v>74</v>
      </c>
      <c r="C14" s="18">
        <v>12833870</v>
      </c>
      <c r="D14" s="18"/>
      <c r="E14" s="18">
        <v>132148599593</v>
      </c>
      <c r="F14" s="18"/>
      <c r="G14" s="18">
        <v>120378479663</v>
      </c>
      <c r="H14" s="18"/>
      <c r="I14" s="18">
        <v>11770119930</v>
      </c>
      <c r="J14" s="18"/>
      <c r="K14" s="18">
        <v>12833870</v>
      </c>
      <c r="L14" s="18"/>
      <c r="M14" s="18">
        <v>132148599593</v>
      </c>
      <c r="N14" s="18"/>
      <c r="O14" s="18">
        <v>120378479663</v>
      </c>
      <c r="P14" s="18"/>
      <c r="Q14" s="18">
        <v>11770119930</v>
      </c>
    </row>
    <row r="15" spans="1:17" ht="24" x14ac:dyDescent="0.2">
      <c r="A15" s="25" t="s">
        <v>54</v>
      </c>
      <c r="C15" s="18">
        <v>311144</v>
      </c>
      <c r="D15" s="18"/>
      <c r="E15" s="18">
        <v>2675381807</v>
      </c>
      <c r="F15" s="18"/>
      <c r="G15" s="18">
        <v>2251650806</v>
      </c>
      <c r="H15" s="18"/>
      <c r="I15" s="18">
        <v>423731001</v>
      </c>
      <c r="J15" s="18"/>
      <c r="K15" s="18">
        <v>311144</v>
      </c>
      <c r="L15" s="18"/>
      <c r="M15" s="18">
        <v>2675381807</v>
      </c>
      <c r="N15" s="18"/>
      <c r="O15" s="18">
        <v>2251650806</v>
      </c>
      <c r="P15" s="18"/>
      <c r="Q15" s="18">
        <v>423731001</v>
      </c>
    </row>
    <row r="16" spans="1:17" ht="24" x14ac:dyDescent="0.2">
      <c r="A16" s="25" t="s">
        <v>70</v>
      </c>
      <c r="C16" s="18">
        <v>1100000</v>
      </c>
      <c r="D16" s="18"/>
      <c r="E16" s="18">
        <v>19452564525</v>
      </c>
      <c r="F16" s="18"/>
      <c r="G16" s="18">
        <v>21774272963</v>
      </c>
      <c r="H16" s="18"/>
      <c r="I16" s="18">
        <v>-2321708438</v>
      </c>
      <c r="J16" s="18"/>
      <c r="K16" s="18">
        <v>1100000</v>
      </c>
      <c r="L16" s="18"/>
      <c r="M16" s="18">
        <v>19452564525</v>
      </c>
      <c r="N16" s="18"/>
      <c r="O16" s="18">
        <v>21774272963</v>
      </c>
      <c r="P16" s="18"/>
      <c r="Q16" s="18">
        <v>-2321708438</v>
      </c>
    </row>
    <row r="17" spans="1:21" ht="24" x14ac:dyDescent="0.2">
      <c r="A17" s="25" t="s">
        <v>102</v>
      </c>
      <c r="C17" s="18">
        <v>450000</v>
      </c>
      <c r="D17" s="18"/>
      <c r="E17" s="18">
        <v>5166574923</v>
      </c>
      <c r="F17" s="18"/>
      <c r="G17" s="18">
        <v>2031793193</v>
      </c>
      <c r="H17" s="18"/>
      <c r="I17" s="18">
        <v>3134781730</v>
      </c>
      <c r="J17" s="18"/>
      <c r="K17" s="18">
        <v>450000</v>
      </c>
      <c r="L17" s="18"/>
      <c r="M17" s="18">
        <v>5166574923</v>
      </c>
      <c r="N17" s="18"/>
      <c r="O17" s="18">
        <v>2031793193</v>
      </c>
      <c r="P17" s="18"/>
      <c r="Q17" s="18">
        <v>3134781730</v>
      </c>
    </row>
    <row r="18" spans="1:21" ht="24" x14ac:dyDescent="0.2">
      <c r="A18" s="25" t="s">
        <v>73</v>
      </c>
      <c r="C18" s="18">
        <v>5650</v>
      </c>
      <c r="D18" s="18"/>
      <c r="E18" s="18">
        <v>50102244538</v>
      </c>
      <c r="F18" s="18"/>
      <c r="G18" s="18">
        <v>37245470938</v>
      </c>
      <c r="H18" s="18"/>
      <c r="I18" s="18">
        <v>12856773600</v>
      </c>
      <c r="J18" s="18"/>
      <c r="K18" s="18">
        <v>5650</v>
      </c>
      <c r="L18" s="18"/>
      <c r="M18" s="18">
        <v>50102244538</v>
      </c>
      <c r="N18" s="18"/>
      <c r="O18" s="18">
        <v>37245470938</v>
      </c>
      <c r="P18" s="18"/>
      <c r="Q18" s="18">
        <v>12856773600</v>
      </c>
    </row>
    <row r="19" spans="1:21" ht="24" x14ac:dyDescent="0.2">
      <c r="A19" s="25" t="s">
        <v>97</v>
      </c>
      <c r="C19" s="18">
        <v>297500</v>
      </c>
      <c r="D19" s="18"/>
      <c r="E19" s="18">
        <v>9004974762</v>
      </c>
      <c r="F19" s="18"/>
      <c r="G19" s="18">
        <v>5363137806</v>
      </c>
      <c r="H19" s="18"/>
      <c r="I19" s="18">
        <v>3641836956</v>
      </c>
      <c r="J19" s="18"/>
      <c r="K19" s="18">
        <v>595000</v>
      </c>
      <c r="L19" s="18"/>
      <c r="M19" s="18">
        <v>17462849258</v>
      </c>
      <c r="N19" s="18"/>
      <c r="O19" s="18">
        <v>10726275618</v>
      </c>
      <c r="P19" s="18"/>
      <c r="Q19" s="18">
        <v>6736573640</v>
      </c>
    </row>
    <row r="20" spans="1:21" ht="24" x14ac:dyDescent="0.2">
      <c r="A20" s="26" t="s">
        <v>98</v>
      </c>
      <c r="C20" s="18">
        <v>8598231</v>
      </c>
      <c r="D20" s="18"/>
      <c r="E20" s="18">
        <v>129383991456</v>
      </c>
      <c r="F20" s="18"/>
      <c r="G20" s="18">
        <v>117021838475</v>
      </c>
      <c r="H20" s="18"/>
      <c r="I20" s="18">
        <v>12362152981</v>
      </c>
      <c r="J20" s="18"/>
      <c r="K20" s="18">
        <v>8598231</v>
      </c>
      <c r="L20" s="18"/>
      <c r="M20" s="18">
        <v>129383991456</v>
      </c>
      <c r="N20" s="18"/>
      <c r="O20" s="18">
        <v>117021838475</v>
      </c>
      <c r="P20" s="18"/>
      <c r="Q20" s="18">
        <v>12362152981</v>
      </c>
      <c r="T20" s="27"/>
      <c r="U20" s="27"/>
    </row>
    <row r="21" spans="1:21" ht="24" x14ac:dyDescent="0.2">
      <c r="A21" s="26" t="s">
        <v>110</v>
      </c>
      <c r="C21" s="18">
        <v>285752</v>
      </c>
      <c r="D21" s="18"/>
      <c r="E21" s="18">
        <v>15608645271</v>
      </c>
      <c r="F21" s="18"/>
      <c r="G21" s="18">
        <v>12584790368</v>
      </c>
      <c r="H21" s="18"/>
      <c r="I21" s="18">
        <v>3023854903</v>
      </c>
      <c r="J21" s="18"/>
      <c r="K21" s="18">
        <v>285752</v>
      </c>
      <c r="L21" s="18"/>
      <c r="M21" s="18">
        <v>15608645271</v>
      </c>
      <c r="N21" s="18"/>
      <c r="O21" s="18">
        <v>12584790368</v>
      </c>
      <c r="P21" s="18"/>
      <c r="Q21" s="18">
        <v>3023854903</v>
      </c>
      <c r="T21" s="27"/>
      <c r="U21" s="27"/>
    </row>
    <row r="22" spans="1:21" s="29" customFormat="1" ht="24" x14ac:dyDescent="0.2">
      <c r="A22" s="28" t="s">
        <v>101</v>
      </c>
      <c r="C22" s="18">
        <v>800000</v>
      </c>
      <c r="D22" s="18"/>
      <c r="E22" s="18">
        <v>14624463747</v>
      </c>
      <c r="F22" s="18"/>
      <c r="G22" s="18">
        <v>11427166451</v>
      </c>
      <c r="H22" s="18"/>
      <c r="I22" s="18">
        <v>3197297296</v>
      </c>
      <c r="J22" s="18"/>
      <c r="K22" s="18">
        <v>800000</v>
      </c>
      <c r="L22" s="18"/>
      <c r="M22" s="18">
        <v>14624463747</v>
      </c>
      <c r="N22" s="18"/>
      <c r="O22" s="18">
        <v>11427166451</v>
      </c>
      <c r="P22" s="18"/>
      <c r="Q22" s="18">
        <v>3197297296</v>
      </c>
      <c r="S22" s="23"/>
      <c r="T22" s="27"/>
      <c r="U22" s="27"/>
    </row>
    <row r="23" spans="1:21" ht="24" x14ac:dyDescent="0.2">
      <c r="A23" s="26" t="s">
        <v>96</v>
      </c>
      <c r="C23" s="18">
        <v>202824</v>
      </c>
      <c r="D23" s="18"/>
      <c r="E23" s="18">
        <v>7514697090</v>
      </c>
      <c r="F23" s="18"/>
      <c r="G23" s="18">
        <v>6430063473</v>
      </c>
      <c r="H23" s="18"/>
      <c r="I23" s="18">
        <v>1084633617</v>
      </c>
      <c r="J23" s="18"/>
      <c r="K23" s="18">
        <v>202824</v>
      </c>
      <c r="L23" s="18"/>
      <c r="M23" s="18">
        <v>7514697090</v>
      </c>
      <c r="N23" s="18"/>
      <c r="O23" s="18">
        <v>6430063473</v>
      </c>
      <c r="P23" s="18"/>
      <c r="Q23" s="18">
        <v>1084633617</v>
      </c>
      <c r="T23" s="27"/>
      <c r="U23" s="27"/>
    </row>
    <row r="24" spans="1:21" ht="24" x14ac:dyDescent="0.2">
      <c r="A24" s="26" t="s">
        <v>94</v>
      </c>
      <c r="C24" s="18">
        <v>630028</v>
      </c>
      <c r="D24" s="18"/>
      <c r="E24" s="18">
        <v>20645965420</v>
      </c>
      <c r="F24" s="18"/>
      <c r="G24" s="18">
        <v>16093862257</v>
      </c>
      <c r="H24" s="18"/>
      <c r="I24" s="18">
        <v>4552103163</v>
      </c>
      <c r="J24" s="18"/>
      <c r="K24" s="18">
        <v>630028</v>
      </c>
      <c r="L24" s="18"/>
      <c r="M24" s="18">
        <v>20645965420</v>
      </c>
      <c r="N24" s="18"/>
      <c r="O24" s="18">
        <v>16093862257</v>
      </c>
      <c r="P24" s="18"/>
      <c r="Q24" s="18">
        <v>4552103163</v>
      </c>
      <c r="T24" s="27"/>
      <c r="U24" s="27"/>
    </row>
    <row r="25" spans="1:21" ht="24" x14ac:dyDescent="0.2">
      <c r="A25" s="26" t="s">
        <v>83</v>
      </c>
      <c r="C25" s="18">
        <v>0</v>
      </c>
      <c r="D25" s="18"/>
      <c r="E25" s="18">
        <v>0</v>
      </c>
      <c r="F25" s="18"/>
      <c r="G25" s="18">
        <v>0</v>
      </c>
      <c r="H25" s="18"/>
      <c r="I25" s="18">
        <v>0</v>
      </c>
      <c r="J25" s="18"/>
      <c r="K25" s="18">
        <v>250000</v>
      </c>
      <c r="L25" s="18"/>
      <c r="M25" s="18">
        <v>4821142556</v>
      </c>
      <c r="N25" s="18"/>
      <c r="O25" s="18">
        <v>4540323372</v>
      </c>
      <c r="P25" s="18"/>
      <c r="Q25" s="18">
        <v>280819184</v>
      </c>
      <c r="T25" s="27"/>
      <c r="U25" s="27"/>
    </row>
    <row r="26" spans="1:21" ht="24" x14ac:dyDescent="0.2">
      <c r="A26" s="26" t="s">
        <v>56</v>
      </c>
      <c r="C26" s="18">
        <v>0</v>
      </c>
      <c r="D26" s="18"/>
      <c r="E26" s="18">
        <v>0</v>
      </c>
      <c r="F26" s="18"/>
      <c r="G26" s="18">
        <v>0</v>
      </c>
      <c r="H26" s="18"/>
      <c r="I26" s="18">
        <v>0</v>
      </c>
      <c r="J26" s="18"/>
      <c r="K26" s="18">
        <v>1</v>
      </c>
      <c r="L26" s="18"/>
      <c r="M26" s="18">
        <v>1</v>
      </c>
      <c r="N26" s="18"/>
      <c r="O26" s="18">
        <v>11152</v>
      </c>
      <c r="P26" s="18"/>
      <c r="Q26" s="18">
        <v>-11151</v>
      </c>
      <c r="T26" s="27"/>
      <c r="U26" s="27"/>
    </row>
    <row r="27" spans="1:21" ht="24" x14ac:dyDescent="0.2">
      <c r="A27" s="26" t="s">
        <v>99</v>
      </c>
      <c r="C27" s="18">
        <v>0</v>
      </c>
      <c r="D27" s="18"/>
      <c r="E27" s="18">
        <v>0</v>
      </c>
      <c r="F27" s="18"/>
      <c r="G27" s="18">
        <v>0</v>
      </c>
      <c r="H27" s="18"/>
      <c r="I27" s="18">
        <v>0</v>
      </c>
      <c r="J27" s="18"/>
      <c r="K27" s="18">
        <v>250000</v>
      </c>
      <c r="L27" s="18"/>
      <c r="M27" s="18">
        <v>2462758912</v>
      </c>
      <c r="N27" s="18"/>
      <c r="O27" s="18">
        <v>1789373271</v>
      </c>
      <c r="P27" s="18"/>
      <c r="Q27" s="18">
        <v>673385641</v>
      </c>
      <c r="T27" s="27"/>
      <c r="U27" s="27"/>
    </row>
    <row r="28" spans="1:21" ht="24.75" thickBot="1" x14ac:dyDescent="0.25">
      <c r="A28" s="26" t="s">
        <v>53</v>
      </c>
      <c r="C28" s="18">
        <v>0</v>
      </c>
      <c r="D28" s="18"/>
      <c r="E28" s="18">
        <v>0</v>
      </c>
      <c r="F28" s="18"/>
      <c r="G28" s="18">
        <v>0</v>
      </c>
      <c r="H28" s="18"/>
      <c r="I28" s="18">
        <v>0</v>
      </c>
      <c r="J28" s="18"/>
      <c r="K28" s="18">
        <v>670000</v>
      </c>
      <c r="L28" s="18"/>
      <c r="M28" s="18">
        <v>5308127617</v>
      </c>
      <c r="N28" s="18"/>
      <c r="O28" s="18">
        <v>4382368832</v>
      </c>
      <c r="P28" s="18"/>
      <c r="Q28" s="18">
        <v>925758785</v>
      </c>
      <c r="T28" s="27"/>
      <c r="U28" s="27"/>
    </row>
    <row r="29" spans="1:21" ht="24.75" thickBot="1" x14ac:dyDescent="0.25">
      <c r="A29" s="23" t="s">
        <v>15</v>
      </c>
      <c r="C29" s="23" t="s">
        <v>15</v>
      </c>
      <c r="E29" s="30">
        <f>SUM(E8:E28)</f>
        <v>583667399317</v>
      </c>
      <c r="F29" s="26"/>
      <c r="G29" s="30">
        <f>SUM(G8:G28)</f>
        <v>504068763439</v>
      </c>
      <c r="H29" s="26"/>
      <c r="I29" s="30">
        <f>SUM(I8:I28)</f>
        <v>79598635878</v>
      </c>
      <c r="K29" s="23" t="s">
        <v>15</v>
      </c>
      <c r="M29" s="30">
        <f>SUM(M8:M28)</f>
        <v>604717302899</v>
      </c>
      <c r="N29" s="26"/>
      <c r="O29" s="30">
        <f>SUM(O8:O28)</f>
        <v>520143977878</v>
      </c>
      <c r="P29" s="26"/>
      <c r="Q29" s="30">
        <f>SUM(Q8:Q28)</f>
        <v>84573325021</v>
      </c>
      <c r="S29" s="27"/>
      <c r="T29" s="27"/>
    </row>
    <row r="30" spans="1:21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9"/>
  <sheetViews>
    <sheetView rightToLeft="1" tabSelected="1" topLeftCell="A31" zoomScale="85" zoomScaleNormal="85" workbookViewId="0">
      <selection activeCell="M52" sqref="M52"/>
    </sheetView>
  </sheetViews>
  <sheetFormatPr defaultRowHeight="18.75" x14ac:dyDescent="0.2"/>
  <cols>
    <col min="1" max="1" width="37.375" style="8" bestFit="1" customWidth="1"/>
    <col min="2" max="2" width="0.875" style="8" customWidth="1"/>
    <col min="3" max="3" width="16.625" style="8" customWidth="1"/>
    <col min="4" max="4" width="0.875" style="8" customWidth="1"/>
    <col min="5" max="5" width="20.125" style="8" customWidth="1"/>
    <col min="6" max="6" width="0.875" style="8" customWidth="1"/>
    <col min="7" max="7" width="20.125" style="8" customWidth="1"/>
    <col min="8" max="8" width="0.875" style="8" customWidth="1"/>
    <col min="9" max="9" width="30.25" style="8" bestFit="1" customWidth="1"/>
    <col min="10" max="10" width="0.875" style="8" customWidth="1"/>
    <col min="11" max="11" width="16.625" style="8" customWidth="1"/>
    <col min="12" max="12" width="0.875" style="8" customWidth="1"/>
    <col min="13" max="13" width="20.125" style="8" customWidth="1"/>
    <col min="14" max="14" width="0.875" style="8" customWidth="1"/>
    <col min="15" max="15" width="20.125" style="8" customWidth="1"/>
    <col min="16" max="16" width="0.875" style="8" customWidth="1"/>
    <col min="17" max="17" width="29.75" style="8" customWidth="1"/>
    <col min="18" max="18" width="0.875" style="8" customWidth="1"/>
    <col min="19" max="16384" width="9" style="8"/>
  </cols>
  <sheetData>
    <row r="1" spans="1:17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6.25" x14ac:dyDescent="0.2">
      <c r="A2" s="71" t="str">
        <f>+درآمدها!A2</f>
        <v>صندوق سرمایه‌گذاری بخشی صنایع مفید - اکتان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  <c r="N2" s="71" t="s">
        <v>0</v>
      </c>
      <c r="O2" s="71" t="s">
        <v>0</v>
      </c>
      <c r="P2" s="71" t="s">
        <v>0</v>
      </c>
      <c r="Q2" s="71" t="s">
        <v>0</v>
      </c>
    </row>
    <row r="3" spans="1:17" ht="26.25" x14ac:dyDescent="0.2">
      <c r="A3" s="71" t="s">
        <v>24</v>
      </c>
      <c r="B3" s="71" t="s">
        <v>24</v>
      </c>
      <c r="C3" s="71" t="s">
        <v>24</v>
      </c>
      <c r="D3" s="71" t="s">
        <v>24</v>
      </c>
      <c r="E3" s="71" t="s">
        <v>24</v>
      </c>
      <c r="F3" s="71" t="s">
        <v>24</v>
      </c>
      <c r="G3" s="71" t="s">
        <v>24</v>
      </c>
      <c r="H3" s="71" t="s">
        <v>24</v>
      </c>
      <c r="I3" s="71" t="s">
        <v>24</v>
      </c>
      <c r="J3" s="71" t="s">
        <v>24</v>
      </c>
      <c r="K3" s="71" t="s">
        <v>24</v>
      </c>
      <c r="L3" s="71" t="s">
        <v>24</v>
      </c>
      <c r="M3" s="71" t="s">
        <v>24</v>
      </c>
      <c r="N3" s="71" t="s">
        <v>24</v>
      </c>
      <c r="O3" s="71" t="s">
        <v>24</v>
      </c>
      <c r="P3" s="71" t="s">
        <v>24</v>
      </c>
      <c r="Q3" s="71" t="s">
        <v>24</v>
      </c>
    </row>
    <row r="4" spans="1:17" ht="26.25" x14ac:dyDescent="0.2">
      <c r="A4" s="71" t="str">
        <f>+سهام!A4</f>
        <v>برای ماه منتهی به 1403/11/30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  <c r="N4" s="71" t="s">
        <v>2</v>
      </c>
      <c r="O4" s="71" t="s">
        <v>2</v>
      </c>
      <c r="P4" s="71" t="s">
        <v>2</v>
      </c>
      <c r="Q4" s="71" t="s">
        <v>2</v>
      </c>
    </row>
    <row r="6" spans="1:17" ht="27" thickBot="1" x14ac:dyDescent="0.25">
      <c r="A6" s="72" t="s">
        <v>3</v>
      </c>
      <c r="C6" s="72" t="s">
        <v>26</v>
      </c>
      <c r="D6" s="72" t="s">
        <v>26</v>
      </c>
      <c r="E6" s="72" t="s">
        <v>26</v>
      </c>
      <c r="F6" s="72" t="s">
        <v>26</v>
      </c>
      <c r="G6" s="72" t="s">
        <v>26</v>
      </c>
      <c r="H6" s="72" t="s">
        <v>26</v>
      </c>
      <c r="I6" s="72" t="s">
        <v>26</v>
      </c>
      <c r="K6" s="72" t="s">
        <v>27</v>
      </c>
      <c r="L6" s="72" t="s">
        <v>27</v>
      </c>
      <c r="M6" s="72" t="s">
        <v>27</v>
      </c>
      <c r="N6" s="72" t="s">
        <v>27</v>
      </c>
      <c r="O6" s="72" t="s">
        <v>27</v>
      </c>
      <c r="P6" s="72" t="s">
        <v>27</v>
      </c>
      <c r="Q6" s="72" t="s">
        <v>27</v>
      </c>
    </row>
    <row r="7" spans="1:17" ht="27" thickBot="1" x14ac:dyDescent="0.25">
      <c r="A7" s="72" t="s">
        <v>3</v>
      </c>
      <c r="C7" s="20" t="s">
        <v>7</v>
      </c>
      <c r="E7" s="20" t="s">
        <v>38</v>
      </c>
      <c r="G7" s="20" t="s">
        <v>39</v>
      </c>
      <c r="I7" s="20" t="s">
        <v>40</v>
      </c>
      <c r="K7" s="20" t="s">
        <v>7</v>
      </c>
      <c r="M7" s="20" t="s">
        <v>38</v>
      </c>
      <c r="O7" s="20" t="s">
        <v>39</v>
      </c>
      <c r="Q7" s="20" t="s">
        <v>40</v>
      </c>
    </row>
    <row r="8" spans="1:17" ht="21" x14ac:dyDescent="0.2">
      <c r="A8" s="3" t="s">
        <v>67</v>
      </c>
      <c r="C8" s="9">
        <v>9624346</v>
      </c>
      <c r="D8" s="9"/>
      <c r="E8" s="9">
        <v>112987228279</v>
      </c>
      <c r="F8" s="9"/>
      <c r="G8" s="9">
        <v>133078098675</v>
      </c>
      <c r="H8" s="9"/>
      <c r="I8" s="9">
        <f>+E8-G8</f>
        <v>-20090870396</v>
      </c>
      <c r="J8" s="9"/>
      <c r="K8" s="9">
        <v>9624346</v>
      </c>
      <c r="L8" s="9"/>
      <c r="M8" s="9">
        <v>112987228279</v>
      </c>
      <c r="N8" s="9"/>
      <c r="O8" s="9">
        <v>119495190529</v>
      </c>
      <c r="P8" s="9"/>
      <c r="Q8" s="9">
        <v>-6507962250</v>
      </c>
    </row>
    <row r="9" spans="1:17" ht="21" x14ac:dyDescent="0.2">
      <c r="A9" s="3" t="s">
        <v>71</v>
      </c>
      <c r="C9" s="9">
        <v>29282436</v>
      </c>
      <c r="D9" s="9"/>
      <c r="E9" s="9">
        <v>676183613900</v>
      </c>
      <c r="F9" s="9"/>
      <c r="G9" s="9">
        <v>679624825446</v>
      </c>
      <c r="H9" s="9"/>
      <c r="I9" s="9">
        <f t="shared" ref="I9:I50" si="0">+E9-G9</f>
        <v>-3441211546</v>
      </c>
      <c r="J9" s="9"/>
      <c r="K9" s="9">
        <v>29282436</v>
      </c>
      <c r="L9" s="9"/>
      <c r="M9" s="9">
        <v>676183613900</v>
      </c>
      <c r="N9" s="9"/>
      <c r="O9" s="9">
        <v>697192451038</v>
      </c>
      <c r="P9" s="9"/>
      <c r="Q9" s="9">
        <v>-21008837138</v>
      </c>
    </row>
    <row r="10" spans="1:17" ht="21" x14ac:dyDescent="0.2">
      <c r="A10" s="3" t="s">
        <v>65</v>
      </c>
      <c r="C10" s="9">
        <v>4462160</v>
      </c>
      <c r="D10" s="9"/>
      <c r="E10" s="9">
        <v>378801106639</v>
      </c>
      <c r="F10" s="9"/>
      <c r="G10" s="9">
        <v>403285674656</v>
      </c>
      <c r="H10" s="9"/>
      <c r="I10" s="9">
        <f t="shared" si="0"/>
        <v>-24484568017</v>
      </c>
      <c r="J10" s="9"/>
      <c r="K10" s="9">
        <v>4462160</v>
      </c>
      <c r="L10" s="9"/>
      <c r="M10" s="9">
        <v>378801106639</v>
      </c>
      <c r="N10" s="9"/>
      <c r="O10" s="9">
        <v>350748717122</v>
      </c>
      <c r="P10" s="9"/>
      <c r="Q10" s="9">
        <v>28052389517</v>
      </c>
    </row>
    <row r="11" spans="1:17" ht="21" x14ac:dyDescent="0.2">
      <c r="A11" s="3" t="s">
        <v>104</v>
      </c>
      <c r="C11" s="9">
        <v>3400000</v>
      </c>
      <c r="D11" s="9"/>
      <c r="E11" s="9">
        <v>19366082100</v>
      </c>
      <c r="F11" s="9"/>
      <c r="G11" s="9">
        <v>21224955600</v>
      </c>
      <c r="H11" s="9"/>
      <c r="I11" s="9">
        <f t="shared" si="0"/>
        <v>-1858873500</v>
      </c>
      <c r="J11" s="9"/>
      <c r="K11" s="9">
        <v>3400000</v>
      </c>
      <c r="L11" s="9"/>
      <c r="M11" s="9">
        <v>19366082100</v>
      </c>
      <c r="N11" s="9"/>
      <c r="O11" s="9">
        <v>20737599625</v>
      </c>
      <c r="P11" s="9"/>
      <c r="Q11" s="9">
        <v>-1371517525</v>
      </c>
    </row>
    <row r="12" spans="1:17" ht="21" x14ac:dyDescent="0.2">
      <c r="A12" s="3" t="s">
        <v>62</v>
      </c>
      <c r="C12" s="9">
        <v>2400000</v>
      </c>
      <c r="D12" s="9"/>
      <c r="E12" s="9">
        <v>58378568400</v>
      </c>
      <c r="F12" s="9"/>
      <c r="G12" s="9">
        <v>68279306400</v>
      </c>
      <c r="H12" s="9"/>
      <c r="I12" s="9">
        <f t="shared" si="0"/>
        <v>-9900738000</v>
      </c>
      <c r="J12" s="9"/>
      <c r="K12" s="9">
        <v>2400000</v>
      </c>
      <c r="L12" s="9"/>
      <c r="M12" s="9">
        <v>58378568400</v>
      </c>
      <c r="N12" s="9"/>
      <c r="O12" s="9">
        <v>64193691480</v>
      </c>
      <c r="P12" s="9"/>
      <c r="Q12" s="9">
        <v>-5815123080</v>
      </c>
    </row>
    <row r="13" spans="1:17" ht="21" x14ac:dyDescent="0.2">
      <c r="A13" s="3" t="s">
        <v>78</v>
      </c>
      <c r="C13" s="9">
        <v>11946444</v>
      </c>
      <c r="D13" s="9"/>
      <c r="E13" s="9">
        <v>651007380923</v>
      </c>
      <c r="F13" s="9"/>
      <c r="G13" s="9">
        <v>727769712788</v>
      </c>
      <c r="H13" s="9"/>
      <c r="I13" s="9">
        <f t="shared" si="0"/>
        <v>-76762331865</v>
      </c>
      <c r="J13" s="9"/>
      <c r="K13" s="9">
        <v>11946444</v>
      </c>
      <c r="L13" s="9"/>
      <c r="M13" s="9">
        <v>651007380923</v>
      </c>
      <c r="N13" s="9"/>
      <c r="O13" s="9">
        <v>729558552824</v>
      </c>
      <c r="P13" s="9"/>
      <c r="Q13" s="9">
        <v>-78551171901</v>
      </c>
    </row>
    <row r="14" spans="1:17" ht="21" x14ac:dyDescent="0.2">
      <c r="A14" s="3" t="s">
        <v>83</v>
      </c>
      <c r="C14" s="9">
        <v>250000</v>
      </c>
      <c r="D14" s="9"/>
      <c r="E14" s="9">
        <v>3946378500</v>
      </c>
      <c r="F14" s="9"/>
      <c r="G14" s="9">
        <v>4294296000</v>
      </c>
      <c r="H14" s="9"/>
      <c r="I14" s="9">
        <f t="shared" si="0"/>
        <v>-347917500</v>
      </c>
      <c r="J14" s="9"/>
      <c r="K14" s="9">
        <v>250000</v>
      </c>
      <c r="L14" s="9"/>
      <c r="M14" s="9">
        <v>3946378500</v>
      </c>
      <c r="N14" s="9"/>
      <c r="O14" s="9">
        <v>4540323378</v>
      </c>
      <c r="P14" s="9"/>
      <c r="Q14" s="9">
        <v>-593944878</v>
      </c>
    </row>
    <row r="15" spans="1:17" ht="21" x14ac:dyDescent="0.2">
      <c r="A15" s="3" t="s">
        <v>81</v>
      </c>
      <c r="C15" s="9">
        <v>17191532</v>
      </c>
      <c r="D15" s="9"/>
      <c r="E15" s="9">
        <v>108516689142</v>
      </c>
      <c r="F15" s="9"/>
      <c r="G15" s="9">
        <v>121552918682</v>
      </c>
      <c r="H15" s="9"/>
      <c r="I15" s="9">
        <f t="shared" si="0"/>
        <v>-13036229540</v>
      </c>
      <c r="J15" s="9"/>
      <c r="K15" s="9">
        <v>17191532</v>
      </c>
      <c r="L15" s="9"/>
      <c r="M15" s="9">
        <v>108516689142</v>
      </c>
      <c r="N15" s="9"/>
      <c r="O15" s="9">
        <v>116100440970</v>
      </c>
      <c r="P15" s="9"/>
      <c r="Q15" s="9">
        <v>-7583751828</v>
      </c>
    </row>
    <row r="16" spans="1:17" ht="21" x14ac:dyDescent="0.2">
      <c r="A16" s="3" t="s">
        <v>53</v>
      </c>
      <c r="C16" s="9">
        <v>670000</v>
      </c>
      <c r="D16" s="9"/>
      <c r="E16" s="9">
        <v>4335747885</v>
      </c>
      <c r="F16" s="9"/>
      <c r="G16" s="9">
        <v>4761996525</v>
      </c>
      <c r="H16" s="9"/>
      <c r="I16" s="9">
        <f t="shared" si="0"/>
        <v>-426248640</v>
      </c>
      <c r="J16" s="9"/>
      <c r="K16" s="9">
        <v>670000</v>
      </c>
      <c r="L16" s="9"/>
      <c r="M16" s="9">
        <v>4335747885</v>
      </c>
      <c r="N16" s="9"/>
      <c r="O16" s="9">
        <v>4382368828</v>
      </c>
      <c r="P16" s="9"/>
      <c r="Q16" s="9">
        <v>-46620943</v>
      </c>
    </row>
    <row r="17" spans="1:17" ht="21" x14ac:dyDescent="0.2">
      <c r="A17" s="3" t="s">
        <v>72</v>
      </c>
      <c r="C17" s="9">
        <v>28280754</v>
      </c>
      <c r="D17" s="9"/>
      <c r="E17" s="9">
        <v>317389938870</v>
      </c>
      <c r="F17" s="9"/>
      <c r="G17" s="9">
        <v>299986151054</v>
      </c>
      <c r="H17" s="9"/>
      <c r="I17" s="9">
        <f t="shared" si="0"/>
        <v>17403787816</v>
      </c>
      <c r="J17" s="9"/>
      <c r="K17" s="9">
        <v>28280754</v>
      </c>
      <c r="L17" s="9"/>
      <c r="M17" s="9">
        <v>317389938870</v>
      </c>
      <c r="N17" s="9"/>
      <c r="O17" s="9">
        <v>299435955940</v>
      </c>
      <c r="P17" s="9"/>
      <c r="Q17" s="9">
        <v>17953982930</v>
      </c>
    </row>
    <row r="18" spans="1:17" ht="21" x14ac:dyDescent="0.2">
      <c r="A18" s="3" t="s">
        <v>69</v>
      </c>
      <c r="C18" s="9">
        <v>9213314</v>
      </c>
      <c r="D18" s="9"/>
      <c r="E18" s="9">
        <v>117320318153</v>
      </c>
      <c r="F18" s="9"/>
      <c r="G18" s="9">
        <v>123956701382</v>
      </c>
      <c r="H18" s="9"/>
      <c r="I18" s="9">
        <f t="shared" si="0"/>
        <v>-6636383229</v>
      </c>
      <c r="J18" s="9"/>
      <c r="K18" s="9">
        <v>9213314</v>
      </c>
      <c r="L18" s="9"/>
      <c r="M18" s="9">
        <v>117320318153</v>
      </c>
      <c r="N18" s="9"/>
      <c r="O18" s="9">
        <v>114566904904</v>
      </c>
      <c r="P18" s="9"/>
      <c r="Q18" s="9">
        <v>2753413249</v>
      </c>
    </row>
    <row r="19" spans="1:17" ht="21" x14ac:dyDescent="0.2">
      <c r="A19" s="3" t="s">
        <v>93</v>
      </c>
      <c r="C19" s="9">
        <v>641578</v>
      </c>
      <c r="D19" s="9"/>
      <c r="E19" s="9">
        <v>79082315752</v>
      </c>
      <c r="F19" s="9"/>
      <c r="G19" s="9">
        <v>90019910228</v>
      </c>
      <c r="H19" s="9"/>
      <c r="I19" s="9">
        <f t="shared" si="0"/>
        <v>-10937594476</v>
      </c>
      <c r="J19" s="9"/>
      <c r="K19" s="9">
        <v>641578</v>
      </c>
      <c r="L19" s="9"/>
      <c r="M19" s="9">
        <v>79082315752</v>
      </c>
      <c r="N19" s="9"/>
      <c r="O19" s="9">
        <v>75522992685</v>
      </c>
      <c r="P19" s="9"/>
      <c r="Q19" s="9">
        <v>3559323067</v>
      </c>
    </row>
    <row r="20" spans="1:17" ht="21" x14ac:dyDescent="0.2">
      <c r="A20" s="3" t="s">
        <v>94</v>
      </c>
      <c r="C20" s="9">
        <v>4654</v>
      </c>
      <c r="D20" s="9"/>
      <c r="E20" s="9">
        <v>155906603</v>
      </c>
      <c r="F20" s="9"/>
      <c r="G20" s="9">
        <v>5703927677</v>
      </c>
      <c r="H20" s="9"/>
      <c r="I20" s="9">
        <f t="shared" si="0"/>
        <v>-5548021074</v>
      </c>
      <c r="J20" s="9"/>
      <c r="K20" s="9">
        <v>4654</v>
      </c>
      <c r="L20" s="9"/>
      <c r="M20" s="9">
        <v>155906603</v>
      </c>
      <c r="N20" s="9"/>
      <c r="O20" s="9">
        <v>118884927</v>
      </c>
      <c r="P20" s="9"/>
      <c r="Q20" s="9">
        <v>37021676</v>
      </c>
    </row>
    <row r="21" spans="1:17" ht="21" x14ac:dyDescent="0.2">
      <c r="A21" s="3" t="s">
        <v>74</v>
      </c>
      <c r="C21" s="9">
        <v>103309707</v>
      </c>
      <c r="D21" s="9"/>
      <c r="E21" s="9">
        <v>1042354394570</v>
      </c>
      <c r="F21" s="9"/>
      <c r="G21" s="9">
        <v>1104572786362</v>
      </c>
      <c r="H21" s="9"/>
      <c r="I21" s="9">
        <f t="shared" si="0"/>
        <v>-62218391792</v>
      </c>
      <c r="J21" s="9"/>
      <c r="K21" s="9">
        <v>103309707</v>
      </c>
      <c r="L21" s="9"/>
      <c r="M21" s="9">
        <v>1042354394570</v>
      </c>
      <c r="N21" s="9"/>
      <c r="O21" s="9">
        <v>969019123505</v>
      </c>
      <c r="P21" s="9"/>
      <c r="Q21" s="9">
        <v>73335271065</v>
      </c>
    </row>
    <row r="22" spans="1:17" ht="21" x14ac:dyDescent="0.2">
      <c r="A22" s="3" t="s">
        <v>70</v>
      </c>
      <c r="C22" s="9">
        <v>10769642</v>
      </c>
      <c r="D22" s="9"/>
      <c r="E22" s="9">
        <v>192378960463</v>
      </c>
      <c r="F22" s="9"/>
      <c r="G22" s="9">
        <v>206418728003</v>
      </c>
      <c r="H22" s="9"/>
      <c r="I22" s="9">
        <f t="shared" si="0"/>
        <v>-14039767540</v>
      </c>
      <c r="J22" s="9"/>
      <c r="K22" s="9">
        <v>10769642</v>
      </c>
      <c r="L22" s="9"/>
      <c r="M22" s="9">
        <v>192378960463</v>
      </c>
      <c r="N22" s="9"/>
      <c r="O22" s="9">
        <v>213182840875</v>
      </c>
      <c r="P22" s="9"/>
      <c r="Q22" s="9">
        <v>-20803880412</v>
      </c>
    </row>
    <row r="23" spans="1:17" ht="21" x14ac:dyDescent="0.2">
      <c r="A23" s="3" t="s">
        <v>85</v>
      </c>
      <c r="C23" s="9">
        <v>620000</v>
      </c>
      <c r="D23" s="9"/>
      <c r="E23" s="9">
        <v>36855397800</v>
      </c>
      <c r="F23" s="9"/>
      <c r="G23" s="9">
        <v>38488621950</v>
      </c>
      <c r="H23" s="9"/>
      <c r="I23" s="9">
        <f t="shared" si="0"/>
        <v>-1633224150</v>
      </c>
      <c r="J23" s="9"/>
      <c r="K23" s="9">
        <v>620000</v>
      </c>
      <c r="L23" s="9"/>
      <c r="M23" s="9">
        <v>36855397800</v>
      </c>
      <c r="N23" s="9"/>
      <c r="O23" s="9">
        <v>32821968769</v>
      </c>
      <c r="P23" s="9"/>
      <c r="Q23" s="9">
        <v>4033429031</v>
      </c>
    </row>
    <row r="24" spans="1:17" ht="21" x14ac:dyDescent="0.2">
      <c r="A24" s="3" t="s">
        <v>73</v>
      </c>
      <c r="C24" s="9">
        <v>65259</v>
      </c>
      <c r="D24" s="9"/>
      <c r="E24" s="9">
        <v>571602137471</v>
      </c>
      <c r="F24" s="9"/>
      <c r="G24" s="9">
        <v>456858101704</v>
      </c>
      <c r="H24" s="9"/>
      <c r="I24" s="9">
        <f t="shared" si="0"/>
        <v>114744035767</v>
      </c>
      <c r="J24" s="9"/>
      <c r="K24" s="9">
        <v>65259</v>
      </c>
      <c r="L24" s="9"/>
      <c r="M24" s="9">
        <v>571602137471</v>
      </c>
      <c r="N24" s="9"/>
      <c r="O24" s="9">
        <v>430195077529</v>
      </c>
      <c r="P24" s="9"/>
      <c r="Q24" s="9">
        <v>141407059942</v>
      </c>
    </row>
    <row r="25" spans="1:17" ht="21" x14ac:dyDescent="0.2">
      <c r="A25" s="3" t="s">
        <v>110</v>
      </c>
      <c r="C25" s="9">
        <v>285748</v>
      </c>
      <c r="D25" s="9"/>
      <c r="E25" s="9">
        <v>14855699909</v>
      </c>
      <c r="F25" s="9"/>
      <c r="G25" s="9">
        <v>14371534465</v>
      </c>
      <c r="H25" s="9"/>
      <c r="I25" s="9">
        <f t="shared" si="0"/>
        <v>484165444</v>
      </c>
      <c r="J25" s="9"/>
      <c r="K25" s="9">
        <v>285748</v>
      </c>
      <c r="L25" s="9"/>
      <c r="M25" s="9">
        <v>14855699909</v>
      </c>
      <c r="N25" s="9"/>
      <c r="O25" s="9">
        <v>12584614212</v>
      </c>
      <c r="P25" s="9"/>
      <c r="Q25" s="9">
        <v>2271085697</v>
      </c>
    </row>
    <row r="26" spans="1:17" ht="21" x14ac:dyDescent="0.2">
      <c r="A26" s="3" t="s">
        <v>56</v>
      </c>
      <c r="C26" s="9">
        <v>9238256</v>
      </c>
      <c r="D26" s="9"/>
      <c r="E26" s="9">
        <v>99914177540</v>
      </c>
      <c r="F26" s="9"/>
      <c r="G26" s="9">
        <v>112403449732</v>
      </c>
      <c r="H26" s="9"/>
      <c r="I26" s="9">
        <f t="shared" si="0"/>
        <v>-12489272192</v>
      </c>
      <c r="J26" s="9"/>
      <c r="K26" s="9">
        <v>9238256</v>
      </c>
      <c r="L26" s="9"/>
      <c r="M26" s="9">
        <v>99914177540</v>
      </c>
      <c r="N26" s="9"/>
      <c r="O26" s="9">
        <v>103984159091</v>
      </c>
      <c r="P26" s="9"/>
      <c r="Q26" s="9">
        <v>-4069981551</v>
      </c>
    </row>
    <row r="27" spans="1:17" ht="21" x14ac:dyDescent="0.2">
      <c r="A27" s="3" t="s">
        <v>82</v>
      </c>
      <c r="C27" s="9">
        <v>7209887</v>
      </c>
      <c r="D27" s="9"/>
      <c r="E27" s="9">
        <v>103777988735</v>
      </c>
      <c r="F27" s="9"/>
      <c r="G27" s="9">
        <v>120835420585</v>
      </c>
      <c r="H27" s="9"/>
      <c r="I27" s="9">
        <f t="shared" si="0"/>
        <v>-17057431850</v>
      </c>
      <c r="J27" s="9"/>
      <c r="K27" s="9">
        <v>7209887</v>
      </c>
      <c r="L27" s="9"/>
      <c r="M27" s="9">
        <v>103777988735</v>
      </c>
      <c r="N27" s="9"/>
      <c r="O27" s="9">
        <v>116683084868</v>
      </c>
      <c r="P27" s="9"/>
      <c r="Q27" s="9">
        <v>-12905096133</v>
      </c>
    </row>
    <row r="28" spans="1:17" ht="21" x14ac:dyDescent="0.2">
      <c r="A28" s="3" t="s">
        <v>100</v>
      </c>
      <c r="C28" s="9">
        <v>21750000</v>
      </c>
      <c r="D28" s="9"/>
      <c r="E28" s="9">
        <v>92341529212</v>
      </c>
      <c r="F28" s="9"/>
      <c r="G28" s="9">
        <v>96600784950</v>
      </c>
      <c r="H28" s="9"/>
      <c r="I28" s="9">
        <f t="shared" si="0"/>
        <v>-4259255738</v>
      </c>
      <c r="J28" s="9"/>
      <c r="K28" s="9">
        <v>21750000</v>
      </c>
      <c r="L28" s="9"/>
      <c r="M28" s="9">
        <v>92341529212</v>
      </c>
      <c r="N28" s="9"/>
      <c r="O28" s="9">
        <v>99728488974</v>
      </c>
      <c r="P28" s="9"/>
      <c r="Q28" s="9">
        <v>-7386959762</v>
      </c>
    </row>
    <row r="29" spans="1:17" ht="21" x14ac:dyDescent="0.2">
      <c r="A29" s="3" t="s">
        <v>64</v>
      </c>
      <c r="C29" s="9">
        <v>720118</v>
      </c>
      <c r="D29" s="9"/>
      <c r="E29" s="9">
        <v>189760248940</v>
      </c>
      <c r="F29" s="9"/>
      <c r="G29" s="9">
        <v>179802485608</v>
      </c>
      <c r="H29" s="9"/>
      <c r="I29" s="9">
        <f t="shared" si="0"/>
        <v>9957763332</v>
      </c>
      <c r="J29" s="9"/>
      <c r="K29" s="9">
        <v>720118</v>
      </c>
      <c r="L29" s="9"/>
      <c r="M29" s="9">
        <v>189760248940</v>
      </c>
      <c r="N29" s="9"/>
      <c r="O29" s="9">
        <v>179802485608</v>
      </c>
      <c r="P29" s="9"/>
      <c r="Q29" s="9">
        <v>9957763332</v>
      </c>
    </row>
    <row r="30" spans="1:17" ht="21" x14ac:dyDescent="0.2">
      <c r="A30" s="3" t="s">
        <v>79</v>
      </c>
      <c r="C30" s="9">
        <v>13800000</v>
      </c>
      <c r="D30" s="9"/>
      <c r="E30" s="9">
        <v>126890482500</v>
      </c>
      <c r="F30" s="9"/>
      <c r="G30" s="9">
        <v>126890482500</v>
      </c>
      <c r="H30" s="9"/>
      <c r="I30" s="9">
        <f t="shared" si="0"/>
        <v>0</v>
      </c>
      <c r="J30" s="9"/>
      <c r="K30" s="9">
        <v>13800000</v>
      </c>
      <c r="L30" s="9"/>
      <c r="M30" s="9">
        <v>126890482500</v>
      </c>
      <c r="N30" s="9"/>
      <c r="O30" s="9">
        <v>126890482500</v>
      </c>
      <c r="P30" s="9"/>
      <c r="Q30" s="9">
        <v>0</v>
      </c>
    </row>
    <row r="31" spans="1:17" ht="21" x14ac:dyDescent="0.2">
      <c r="A31" s="3" t="s">
        <v>76</v>
      </c>
      <c r="C31" s="9">
        <v>6803348</v>
      </c>
      <c r="D31" s="9"/>
      <c r="E31" s="9">
        <v>83994821546</v>
      </c>
      <c r="F31" s="9"/>
      <c r="G31" s="9">
        <v>83994821546</v>
      </c>
      <c r="H31" s="9"/>
      <c r="I31" s="9">
        <f t="shared" si="0"/>
        <v>0</v>
      </c>
      <c r="J31" s="9"/>
      <c r="K31" s="9">
        <v>6803348</v>
      </c>
      <c r="L31" s="9"/>
      <c r="M31" s="9">
        <v>83994821546</v>
      </c>
      <c r="N31" s="9"/>
      <c r="O31" s="9">
        <v>83994821546</v>
      </c>
      <c r="P31" s="9"/>
      <c r="Q31" s="9">
        <v>0</v>
      </c>
    </row>
    <row r="32" spans="1:17" ht="21" x14ac:dyDescent="0.2">
      <c r="A32" s="3" t="s">
        <v>68</v>
      </c>
      <c r="C32" s="9">
        <v>5765775</v>
      </c>
      <c r="D32" s="9"/>
      <c r="E32" s="9">
        <v>603810221093</v>
      </c>
      <c r="F32" s="9"/>
      <c r="G32" s="9">
        <v>584030827019</v>
      </c>
      <c r="H32" s="9"/>
      <c r="I32" s="9">
        <f t="shared" si="0"/>
        <v>19779394074</v>
      </c>
      <c r="J32" s="9"/>
      <c r="K32" s="9">
        <v>5765775</v>
      </c>
      <c r="L32" s="9"/>
      <c r="M32" s="9">
        <v>603810221093</v>
      </c>
      <c r="N32" s="9"/>
      <c r="O32" s="9">
        <v>584030827019</v>
      </c>
      <c r="P32" s="9"/>
      <c r="Q32" s="9">
        <v>19779394074</v>
      </c>
    </row>
    <row r="33" spans="1:17" ht="21" x14ac:dyDescent="0.2">
      <c r="A33" s="3" t="s">
        <v>120</v>
      </c>
      <c r="C33" s="9">
        <v>245000</v>
      </c>
      <c r="D33" s="9"/>
      <c r="E33" s="9">
        <v>2252765812</v>
      </c>
      <c r="F33" s="9"/>
      <c r="G33" s="9">
        <v>1839413672</v>
      </c>
      <c r="H33" s="9"/>
      <c r="I33" s="9">
        <f t="shared" si="0"/>
        <v>413352140</v>
      </c>
      <c r="J33" s="9"/>
      <c r="K33" s="9">
        <v>245000</v>
      </c>
      <c r="L33" s="9"/>
      <c r="M33" s="9">
        <v>2252765812</v>
      </c>
      <c r="N33" s="9"/>
      <c r="O33" s="9">
        <v>1839413672</v>
      </c>
      <c r="P33" s="9"/>
      <c r="Q33" s="9">
        <v>413352140</v>
      </c>
    </row>
    <row r="34" spans="1:17" ht="21" x14ac:dyDescent="0.2">
      <c r="A34" s="3" t="s">
        <v>121</v>
      </c>
      <c r="C34" s="9">
        <v>270000</v>
      </c>
      <c r="D34" s="9"/>
      <c r="E34" s="9">
        <v>19772549145</v>
      </c>
      <c r="F34" s="9"/>
      <c r="G34" s="9">
        <v>19409395203</v>
      </c>
      <c r="H34" s="9"/>
      <c r="I34" s="9">
        <f t="shared" si="0"/>
        <v>363153942</v>
      </c>
      <c r="J34" s="9"/>
      <c r="K34" s="9">
        <v>270000</v>
      </c>
      <c r="L34" s="9"/>
      <c r="M34" s="9">
        <v>19772549145</v>
      </c>
      <c r="N34" s="9"/>
      <c r="O34" s="9">
        <v>19409395203</v>
      </c>
      <c r="P34" s="9"/>
      <c r="Q34" s="9">
        <v>363153942</v>
      </c>
    </row>
    <row r="35" spans="1:17" ht="21" x14ac:dyDescent="0.2">
      <c r="A35" s="3" t="s">
        <v>60</v>
      </c>
      <c r="C35" s="9">
        <v>10256529</v>
      </c>
      <c r="D35" s="9"/>
      <c r="E35" s="9">
        <v>663829177701</v>
      </c>
      <c r="F35" s="9"/>
      <c r="G35" s="9">
        <v>614420225905</v>
      </c>
      <c r="H35" s="9"/>
      <c r="I35" s="9">
        <f t="shared" si="0"/>
        <v>49408951796</v>
      </c>
      <c r="J35" s="9"/>
      <c r="K35" s="9">
        <v>10256529</v>
      </c>
      <c r="L35" s="9"/>
      <c r="M35" s="9">
        <v>663829177701</v>
      </c>
      <c r="N35" s="9"/>
      <c r="O35" s="9">
        <v>614420225905</v>
      </c>
      <c r="P35" s="9"/>
      <c r="Q35" s="9">
        <v>49408951796</v>
      </c>
    </row>
    <row r="36" spans="1:17" ht="21" x14ac:dyDescent="0.2">
      <c r="A36" s="3" t="s">
        <v>123</v>
      </c>
      <c r="C36" s="9">
        <v>3000000</v>
      </c>
      <c r="D36" s="9"/>
      <c r="E36" s="9">
        <v>8979253650</v>
      </c>
      <c r="F36" s="9"/>
      <c r="G36" s="9">
        <v>7960221324</v>
      </c>
      <c r="H36" s="9"/>
      <c r="I36" s="9">
        <f t="shared" si="0"/>
        <v>1019032326</v>
      </c>
      <c r="J36" s="9"/>
      <c r="K36" s="9">
        <v>3000000</v>
      </c>
      <c r="L36" s="9"/>
      <c r="M36" s="9">
        <v>8979253650</v>
      </c>
      <c r="N36" s="9"/>
      <c r="O36" s="9">
        <v>7960221324</v>
      </c>
      <c r="P36" s="9"/>
      <c r="Q36" s="9">
        <v>1019032326</v>
      </c>
    </row>
    <row r="37" spans="1:17" ht="21" x14ac:dyDescent="0.2">
      <c r="A37" s="3" t="s">
        <v>61</v>
      </c>
      <c r="C37" s="9">
        <v>523161</v>
      </c>
      <c r="D37" s="9"/>
      <c r="E37" s="9">
        <v>83207710728</v>
      </c>
      <c r="F37" s="9"/>
      <c r="G37" s="9">
        <v>83279217354</v>
      </c>
      <c r="H37" s="9"/>
      <c r="I37" s="9">
        <f t="shared" si="0"/>
        <v>-71506626</v>
      </c>
      <c r="J37" s="9"/>
      <c r="K37" s="9">
        <v>523161</v>
      </c>
      <c r="L37" s="9"/>
      <c r="M37" s="9">
        <v>83207710728</v>
      </c>
      <c r="N37" s="9"/>
      <c r="O37" s="9">
        <v>83279217354</v>
      </c>
      <c r="P37" s="9"/>
      <c r="Q37" s="9">
        <v>-71506626</v>
      </c>
    </row>
    <row r="38" spans="1:17" ht="21" x14ac:dyDescent="0.2">
      <c r="A38" s="3" t="s">
        <v>59</v>
      </c>
      <c r="C38" s="9">
        <v>5299050</v>
      </c>
      <c r="D38" s="9"/>
      <c r="E38" s="9">
        <v>51621702394</v>
      </c>
      <c r="F38" s="9"/>
      <c r="G38" s="9">
        <v>59312282547</v>
      </c>
      <c r="H38" s="9"/>
      <c r="I38" s="9">
        <f t="shared" si="0"/>
        <v>-7690580153</v>
      </c>
      <c r="J38" s="9"/>
      <c r="K38" s="9">
        <v>5299050</v>
      </c>
      <c r="L38" s="9"/>
      <c r="M38" s="9">
        <v>51621702394</v>
      </c>
      <c r="N38" s="9"/>
      <c r="O38" s="9">
        <v>59312282547</v>
      </c>
      <c r="P38" s="9"/>
      <c r="Q38" s="9">
        <v>-7690580153</v>
      </c>
    </row>
    <row r="39" spans="1:17" ht="21" x14ac:dyDescent="0.2">
      <c r="A39" s="3" t="s">
        <v>58</v>
      </c>
      <c r="C39" s="9">
        <v>4598060</v>
      </c>
      <c r="D39" s="9"/>
      <c r="E39" s="9">
        <v>1116393851878</v>
      </c>
      <c r="F39" s="9"/>
      <c r="G39" s="9">
        <v>1084145316601</v>
      </c>
      <c r="H39" s="9"/>
      <c r="I39" s="9">
        <f t="shared" si="0"/>
        <v>32248535277</v>
      </c>
      <c r="J39" s="9"/>
      <c r="K39" s="9">
        <v>4598060</v>
      </c>
      <c r="L39" s="9"/>
      <c r="M39" s="9">
        <v>1116393851878</v>
      </c>
      <c r="N39" s="9"/>
      <c r="O39" s="9">
        <v>1084145316601</v>
      </c>
      <c r="P39" s="9"/>
      <c r="Q39" s="9">
        <v>32248535277</v>
      </c>
    </row>
    <row r="40" spans="1:17" ht="21" x14ac:dyDescent="0.2">
      <c r="A40" s="3" t="s">
        <v>63</v>
      </c>
      <c r="C40" s="9">
        <v>1137662</v>
      </c>
      <c r="D40" s="9"/>
      <c r="E40" s="9">
        <v>69323735450</v>
      </c>
      <c r="F40" s="9"/>
      <c r="G40" s="9">
        <v>77869152817</v>
      </c>
      <c r="H40" s="9"/>
      <c r="I40" s="9">
        <f t="shared" si="0"/>
        <v>-8545417367</v>
      </c>
      <c r="J40" s="9"/>
      <c r="K40" s="9">
        <v>1137662</v>
      </c>
      <c r="L40" s="9"/>
      <c r="M40" s="9">
        <v>69323735450</v>
      </c>
      <c r="N40" s="9"/>
      <c r="O40" s="9">
        <v>77869152817</v>
      </c>
      <c r="P40" s="9"/>
      <c r="Q40" s="9">
        <v>-8545417367</v>
      </c>
    </row>
    <row r="41" spans="1:17" ht="21" x14ac:dyDescent="0.2">
      <c r="A41" s="3" t="s">
        <v>57</v>
      </c>
      <c r="C41" s="9">
        <v>186294745</v>
      </c>
      <c r="D41" s="9"/>
      <c r="E41" s="9">
        <v>597410975628</v>
      </c>
      <c r="F41" s="9"/>
      <c r="G41" s="9">
        <v>602486880635</v>
      </c>
      <c r="H41" s="9"/>
      <c r="I41" s="9">
        <f t="shared" si="0"/>
        <v>-5075905007</v>
      </c>
      <c r="J41" s="9"/>
      <c r="K41" s="9">
        <v>186294745</v>
      </c>
      <c r="L41" s="9"/>
      <c r="M41" s="9">
        <v>597410975628</v>
      </c>
      <c r="N41" s="9"/>
      <c r="O41" s="9">
        <v>602486880635</v>
      </c>
      <c r="P41" s="9"/>
      <c r="Q41" s="9">
        <v>-5075905007</v>
      </c>
    </row>
    <row r="42" spans="1:17" ht="21" x14ac:dyDescent="0.2">
      <c r="A42" s="3" t="s">
        <v>122</v>
      </c>
      <c r="C42" s="9">
        <v>7400000</v>
      </c>
      <c r="D42" s="9"/>
      <c r="E42" s="9">
        <v>45827693100</v>
      </c>
      <c r="F42" s="9"/>
      <c r="G42" s="9">
        <v>46232864096</v>
      </c>
      <c r="H42" s="9"/>
      <c r="I42" s="9">
        <f t="shared" si="0"/>
        <v>-405170996</v>
      </c>
      <c r="J42" s="9"/>
      <c r="K42" s="9">
        <v>7400000</v>
      </c>
      <c r="L42" s="9"/>
      <c r="M42" s="9">
        <v>45827693100</v>
      </c>
      <c r="N42" s="9"/>
      <c r="O42" s="9">
        <v>46232864096</v>
      </c>
      <c r="P42" s="9"/>
      <c r="Q42" s="9">
        <v>-405170996</v>
      </c>
    </row>
    <row r="43" spans="1:17" ht="21" x14ac:dyDescent="0.2">
      <c r="A43" s="3" t="s">
        <v>84</v>
      </c>
      <c r="C43" s="9">
        <v>28705845</v>
      </c>
      <c r="D43" s="9"/>
      <c r="E43" s="9">
        <v>291057461267</v>
      </c>
      <c r="F43" s="9"/>
      <c r="G43" s="9">
        <v>342223192796</v>
      </c>
      <c r="H43" s="9"/>
      <c r="I43" s="9">
        <f t="shared" si="0"/>
        <v>-51165731529</v>
      </c>
      <c r="J43" s="9"/>
      <c r="K43" s="9">
        <v>28705845</v>
      </c>
      <c r="L43" s="9"/>
      <c r="M43" s="9">
        <v>291057461267</v>
      </c>
      <c r="N43" s="9"/>
      <c r="O43" s="9">
        <v>310382452859</v>
      </c>
      <c r="P43" s="9"/>
      <c r="Q43" s="9">
        <v>-19324991592</v>
      </c>
    </row>
    <row r="44" spans="1:17" ht="21" x14ac:dyDescent="0.2">
      <c r="A44" s="3" t="s">
        <v>66</v>
      </c>
      <c r="C44" s="9">
        <v>9900411</v>
      </c>
      <c r="D44" s="9"/>
      <c r="E44" s="9">
        <v>365907102158</v>
      </c>
      <c r="F44" s="9"/>
      <c r="G44" s="9">
        <v>378377711111</v>
      </c>
      <c r="H44" s="9"/>
      <c r="I44" s="9">
        <f t="shared" si="0"/>
        <v>-12470608953</v>
      </c>
      <c r="J44" s="9"/>
      <c r="K44" s="9">
        <v>9900411</v>
      </c>
      <c r="L44" s="9"/>
      <c r="M44" s="9">
        <v>365907102158</v>
      </c>
      <c r="N44" s="9"/>
      <c r="O44" s="9">
        <v>342380560626</v>
      </c>
      <c r="P44" s="9"/>
      <c r="Q44" s="9">
        <v>23526541532</v>
      </c>
    </row>
    <row r="45" spans="1:17" ht="21" x14ac:dyDescent="0.2">
      <c r="A45" s="3" t="s">
        <v>101</v>
      </c>
      <c r="C45" s="9">
        <v>800000</v>
      </c>
      <c r="D45" s="9"/>
      <c r="E45" s="9">
        <v>11968362000</v>
      </c>
      <c r="F45" s="9"/>
      <c r="G45" s="9">
        <v>16151756749</v>
      </c>
      <c r="H45" s="9"/>
      <c r="I45" s="9">
        <f t="shared" si="0"/>
        <v>-4183394749</v>
      </c>
      <c r="J45" s="9"/>
      <c r="K45" s="9">
        <v>800000</v>
      </c>
      <c r="L45" s="9"/>
      <c r="M45" s="9">
        <v>11968362000</v>
      </c>
      <c r="N45" s="9"/>
      <c r="O45" s="9">
        <v>11427166457</v>
      </c>
      <c r="P45" s="9"/>
      <c r="Q45" s="9">
        <v>541195543</v>
      </c>
    </row>
    <row r="46" spans="1:17" ht="21" x14ac:dyDescent="0.2">
      <c r="A46" s="3" t="s">
        <v>77</v>
      </c>
      <c r="C46" s="9">
        <v>50754812</v>
      </c>
      <c r="D46" s="9"/>
      <c r="E46" s="9">
        <v>66244553800</v>
      </c>
      <c r="F46" s="9"/>
      <c r="G46" s="9">
        <v>71996175379</v>
      </c>
      <c r="H46" s="9"/>
      <c r="I46" s="9">
        <f t="shared" si="0"/>
        <v>-5751621579</v>
      </c>
      <c r="J46" s="9"/>
      <c r="K46" s="9">
        <v>50754812</v>
      </c>
      <c r="L46" s="9"/>
      <c r="M46" s="9">
        <v>66244553800</v>
      </c>
      <c r="N46" s="9"/>
      <c r="O46" s="9">
        <v>76789193362</v>
      </c>
      <c r="P46" s="9"/>
      <c r="Q46" s="9">
        <v>-10544639562</v>
      </c>
    </row>
    <row r="47" spans="1:17" ht="21" x14ac:dyDescent="0.2">
      <c r="A47" s="3" t="s">
        <v>99</v>
      </c>
      <c r="C47" s="9">
        <v>250000</v>
      </c>
      <c r="D47" s="9"/>
      <c r="E47" s="9">
        <v>1930942125</v>
      </c>
      <c r="F47" s="9"/>
      <c r="G47" s="9">
        <v>2500035750</v>
      </c>
      <c r="H47" s="9"/>
      <c r="I47" s="9">
        <f t="shared" si="0"/>
        <v>-569093625</v>
      </c>
      <c r="J47" s="9"/>
      <c r="K47" s="9">
        <v>250000</v>
      </c>
      <c r="L47" s="9"/>
      <c r="M47" s="9">
        <v>1930942125</v>
      </c>
      <c r="N47" s="9"/>
      <c r="O47" s="9">
        <v>1789373273</v>
      </c>
      <c r="P47" s="9"/>
      <c r="Q47" s="9">
        <v>141568852</v>
      </c>
    </row>
    <row r="48" spans="1:17" ht="21" x14ac:dyDescent="0.2">
      <c r="A48" s="3" t="s">
        <v>55</v>
      </c>
      <c r="C48" s="9">
        <v>2182602</v>
      </c>
      <c r="D48" s="9"/>
      <c r="E48" s="9">
        <v>219109471173</v>
      </c>
      <c r="F48" s="9"/>
      <c r="G48" s="9">
        <v>211884651497</v>
      </c>
      <c r="H48" s="9"/>
      <c r="I48" s="9">
        <f t="shared" si="0"/>
        <v>7224819676</v>
      </c>
      <c r="J48" s="9"/>
      <c r="K48" s="9">
        <v>2182602</v>
      </c>
      <c r="L48" s="9"/>
      <c r="M48" s="9">
        <v>219109471173</v>
      </c>
      <c r="N48" s="9"/>
      <c r="O48" s="9">
        <v>180795823340</v>
      </c>
      <c r="P48" s="9"/>
      <c r="Q48" s="9">
        <v>38313647833</v>
      </c>
    </row>
    <row r="49" spans="1:17" ht="21" x14ac:dyDescent="0.2">
      <c r="A49" s="3" t="s">
        <v>75</v>
      </c>
      <c r="C49" s="9">
        <v>4127395</v>
      </c>
      <c r="D49" s="9"/>
      <c r="E49" s="9">
        <v>106017308074</v>
      </c>
      <c r="F49" s="9"/>
      <c r="G49" s="9">
        <v>110452023861</v>
      </c>
      <c r="H49" s="9"/>
      <c r="I49" s="9">
        <f t="shared" si="0"/>
        <v>-4434715787</v>
      </c>
      <c r="K49" s="9">
        <v>4127395</v>
      </c>
      <c r="L49" s="9"/>
      <c r="M49" s="9">
        <v>106017308074</v>
      </c>
      <c r="N49" s="9"/>
      <c r="O49" s="9">
        <v>100312689824</v>
      </c>
      <c r="Q49" s="9">
        <v>5704618250</v>
      </c>
    </row>
    <row r="50" spans="1:17" ht="21.75" thickBot="1" x14ac:dyDescent="0.25">
      <c r="A50" s="3" t="s">
        <v>103</v>
      </c>
      <c r="C50" s="9">
        <v>9201101</v>
      </c>
      <c r="D50" s="9"/>
      <c r="E50" s="9">
        <v>36219563618</v>
      </c>
      <c r="F50" s="9"/>
      <c r="G50" s="9">
        <v>44057989381</v>
      </c>
      <c r="H50" s="9"/>
      <c r="I50" s="9">
        <f t="shared" si="0"/>
        <v>-7838425763</v>
      </c>
      <c r="K50" s="9">
        <v>9201101</v>
      </c>
      <c r="L50" s="9"/>
      <c r="M50" s="9">
        <v>36219563618</v>
      </c>
      <c r="N50" s="9"/>
      <c r="O50" s="9">
        <v>45518406498</v>
      </c>
      <c r="Q50" s="9">
        <v>-9298842880</v>
      </c>
    </row>
    <row r="51" spans="1:17" ht="21.75" thickBot="1" x14ac:dyDescent="0.25">
      <c r="E51" s="21">
        <f>SUM(E8:E50)</f>
        <v>9443081514626</v>
      </c>
      <c r="F51" s="74"/>
      <c r="G51" s="21">
        <f>SUM(G8:G50)</f>
        <v>9583405026215</v>
      </c>
      <c r="H51" s="74"/>
      <c r="I51" s="21">
        <f>SUM(I8:I50)</f>
        <v>-140323511589</v>
      </c>
      <c r="J51" s="74"/>
      <c r="K51" s="74" t="s">
        <v>15</v>
      </c>
      <c r="L51" s="74"/>
      <c r="M51" s="21">
        <f>SUM(M8:M50)</f>
        <v>9443081514626</v>
      </c>
      <c r="N51" s="74"/>
      <c r="O51" s="21">
        <f>SUM(O8:O50)</f>
        <v>9215862685139</v>
      </c>
      <c r="P51" s="74"/>
      <c r="Q51" s="21">
        <f>SUM(Q8:Q50)</f>
        <v>227218829487</v>
      </c>
    </row>
    <row r="52" spans="1:17" ht="19.5" thickTop="1" x14ac:dyDescent="0.2"/>
    <row r="53" spans="1:17" x14ac:dyDescent="0.2">
      <c r="I53" s="22"/>
    </row>
    <row r="54" spans="1:17" x14ac:dyDescent="0.2">
      <c r="I54" s="22"/>
    </row>
    <row r="55" spans="1:17" x14ac:dyDescent="0.2">
      <c r="I55" s="22"/>
    </row>
    <row r="56" spans="1:17" x14ac:dyDescent="0.2">
      <c r="I56" s="22"/>
    </row>
    <row r="57" spans="1:17" x14ac:dyDescent="0.2">
      <c r="I57" s="22"/>
    </row>
    <row r="58" spans="1:17" x14ac:dyDescent="0.2">
      <c r="I58" s="22"/>
    </row>
    <row r="59" spans="1:17" x14ac:dyDescent="0.2">
      <c r="I59" s="22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CDC3-183A-4612-9DA1-ED923B060E7B}">
  <dimension ref="A2:P13"/>
  <sheetViews>
    <sheetView rightToLeft="1" workbookViewId="0">
      <selection activeCell="I13" sqref="I13"/>
    </sheetView>
  </sheetViews>
  <sheetFormatPr defaultRowHeight="18.75" x14ac:dyDescent="0.45"/>
  <cols>
    <col min="1" max="1" width="13.25" style="44" customWidth="1"/>
    <col min="2" max="2" width="0.875" style="44" customWidth="1"/>
    <col min="3" max="3" width="16.625" style="44" customWidth="1"/>
    <col min="4" max="4" width="0.875" style="44" customWidth="1"/>
    <col min="5" max="5" width="14" style="44" customWidth="1"/>
    <col min="6" max="6" width="0.875" style="44" customWidth="1"/>
    <col min="7" max="7" width="18.375" style="44" customWidth="1"/>
    <col min="8" max="8" width="0.875" style="44" customWidth="1"/>
    <col min="9" max="9" width="14.875" style="44" customWidth="1"/>
    <col min="10" max="10" width="0.875" style="44" customWidth="1"/>
    <col min="11" max="11" width="24.5" style="44" customWidth="1"/>
    <col min="12" max="12" width="0.875" style="44" customWidth="1"/>
    <col min="13" max="13" width="16.875" style="44" customWidth="1"/>
    <col min="14" max="14" width="0.875" style="44" customWidth="1"/>
    <col min="15" max="15" width="20.375" style="44" bestFit="1" customWidth="1"/>
    <col min="16" max="16384" width="9" style="44"/>
  </cols>
  <sheetData>
    <row r="2" spans="1:16" ht="26.25" x14ac:dyDescent="0.45">
      <c r="A2" s="62" t="s">
        <v>89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</row>
    <row r="3" spans="1:16" ht="26.25" x14ac:dyDescent="0.45">
      <c r="A3" s="62" t="s">
        <v>1</v>
      </c>
      <c r="B3" s="62" t="s">
        <v>1</v>
      </c>
      <c r="C3" s="62" t="s">
        <v>1</v>
      </c>
      <c r="D3" s="62" t="s">
        <v>1</v>
      </c>
      <c r="E3" s="62" t="s">
        <v>1</v>
      </c>
      <c r="F3" s="62" t="s">
        <v>1</v>
      </c>
      <c r="G3" s="62" t="s">
        <v>1</v>
      </c>
      <c r="H3" s="62" t="s">
        <v>1</v>
      </c>
      <c r="I3" s="62" t="s">
        <v>1</v>
      </c>
      <c r="J3" s="62" t="s">
        <v>1</v>
      </c>
      <c r="K3" s="62" t="s">
        <v>1</v>
      </c>
      <c r="L3" s="62" t="s">
        <v>1</v>
      </c>
      <c r="M3" s="62" t="s">
        <v>1</v>
      </c>
    </row>
    <row r="4" spans="1:16" ht="26.25" x14ac:dyDescent="0.45">
      <c r="A4" s="62" t="s">
        <v>118</v>
      </c>
      <c r="B4" s="62" t="s">
        <v>90</v>
      </c>
      <c r="C4" s="62" t="s">
        <v>90</v>
      </c>
      <c r="D4" s="62" t="s">
        <v>90</v>
      </c>
      <c r="E4" s="62" t="s">
        <v>90</v>
      </c>
      <c r="F4" s="62" t="s">
        <v>90</v>
      </c>
      <c r="G4" s="62" t="s">
        <v>90</v>
      </c>
      <c r="H4" s="62" t="s">
        <v>90</v>
      </c>
      <c r="I4" s="62" t="s">
        <v>90</v>
      </c>
      <c r="J4" s="62" t="s">
        <v>90</v>
      </c>
      <c r="K4" s="62" t="s">
        <v>90</v>
      </c>
      <c r="L4" s="62" t="s">
        <v>90</v>
      </c>
      <c r="M4" s="62" t="s">
        <v>90</v>
      </c>
    </row>
    <row r="6" spans="1:16" ht="27" thickBot="1" x14ac:dyDescent="0.5">
      <c r="A6" s="63" t="s">
        <v>3</v>
      </c>
      <c r="C6" s="63" t="s">
        <v>119</v>
      </c>
      <c r="D6" s="63" t="s">
        <v>91</v>
      </c>
      <c r="E6" s="63" t="s">
        <v>91</v>
      </c>
      <c r="F6" s="63" t="s">
        <v>91</v>
      </c>
      <c r="G6" s="63" t="s">
        <v>91</v>
      </c>
      <c r="H6" s="63" t="s">
        <v>91</v>
      </c>
      <c r="I6" s="63" t="s">
        <v>91</v>
      </c>
      <c r="J6" s="63" t="s">
        <v>91</v>
      </c>
      <c r="K6" s="63" t="s">
        <v>91</v>
      </c>
      <c r="L6" s="63" t="s">
        <v>91</v>
      </c>
      <c r="M6" s="63" t="s">
        <v>91</v>
      </c>
    </row>
    <row r="7" spans="1:16" ht="27" thickBot="1" x14ac:dyDescent="0.5">
      <c r="A7" s="63" t="s">
        <v>3</v>
      </c>
      <c r="C7" s="31" t="s">
        <v>7</v>
      </c>
      <c r="E7" s="31" t="s">
        <v>112</v>
      </c>
      <c r="G7" s="31" t="s">
        <v>113</v>
      </c>
      <c r="I7" s="31" t="s">
        <v>114</v>
      </c>
      <c r="K7" s="31" t="s">
        <v>115</v>
      </c>
      <c r="M7" s="31" t="s">
        <v>116</v>
      </c>
    </row>
    <row r="8" spans="1:16" ht="21" x14ac:dyDescent="0.55000000000000004">
      <c r="A8" s="45" t="s">
        <v>61</v>
      </c>
      <c r="C8" s="7">
        <v>523161</v>
      </c>
      <c r="D8" s="6"/>
      <c r="E8" s="7">
        <v>139250</v>
      </c>
      <c r="F8" s="6"/>
      <c r="G8" s="7">
        <v>160000</v>
      </c>
      <c r="H8" s="6"/>
      <c r="I8" s="73" t="s">
        <v>127</v>
      </c>
      <c r="J8" s="6"/>
      <c r="K8" s="7">
        <v>83705760000</v>
      </c>
      <c r="L8" s="6"/>
      <c r="M8" s="6" t="s">
        <v>117</v>
      </c>
      <c r="O8" s="57"/>
      <c r="P8" s="58"/>
    </row>
    <row r="9" spans="1:16" ht="21.75" thickBot="1" x14ac:dyDescent="0.5">
      <c r="K9" s="59">
        <f>SUM(K8)</f>
        <v>83705760000</v>
      </c>
    </row>
    <row r="10" spans="1:16" ht="19.5" thickTop="1" x14ac:dyDescent="0.45"/>
    <row r="13" spans="1:16" x14ac:dyDescent="0.45">
      <c r="G13" s="49"/>
      <c r="I13" s="49"/>
    </row>
  </sheetData>
  <mergeCells count="5">
    <mergeCell ref="A2:M2"/>
    <mergeCell ref="A3:M3"/>
    <mergeCell ref="A4:M4"/>
    <mergeCell ref="A6:A7"/>
    <mergeCell ref="C6:M6"/>
  </mergeCells>
  <pageMargins left="0.7" right="0.7" top="0.75" bottom="0.75" header="0.3" footer="0.3"/>
  <ignoredErrors>
    <ignoredError sqref="I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5"/>
  <sheetViews>
    <sheetView rightToLeft="1" workbookViewId="0">
      <selection activeCell="G61" sqref="G61:G62"/>
    </sheetView>
  </sheetViews>
  <sheetFormatPr defaultRowHeight="22.5" x14ac:dyDescent="0.2"/>
  <cols>
    <col min="1" max="1" width="24.75" style="33" bestFit="1" customWidth="1"/>
    <col min="2" max="2" width="0.875" style="33" customWidth="1"/>
    <col min="3" max="3" width="18" style="33" bestFit="1" customWidth="1"/>
    <col min="4" max="4" width="0.875" style="33" customWidth="1"/>
    <col min="5" max="5" width="18" style="33" bestFit="1" customWidth="1"/>
    <col min="6" max="6" width="0.875" style="33" customWidth="1"/>
    <col min="7" max="7" width="17.875" style="33" bestFit="1" customWidth="1"/>
    <col min="8" max="8" width="0.875" style="33" customWidth="1"/>
    <col min="9" max="9" width="18.875" style="33" bestFit="1" customWidth="1"/>
    <col min="10" max="10" width="0.875" style="33" customWidth="1"/>
    <col min="11" max="11" width="18.25" style="33" bestFit="1" customWidth="1"/>
    <col min="12" max="12" width="0.875" style="33" customWidth="1"/>
    <col min="13" max="13" width="8" style="33" customWidth="1"/>
    <col min="14" max="16384" width="9" style="33"/>
  </cols>
  <sheetData>
    <row r="2" spans="1:20" ht="24" x14ac:dyDescent="0.2">
      <c r="A2" s="64" t="str">
        <f>+سهام!A2</f>
        <v>صندوق سرمایه‌گذاری بخشی صنایع مفید - اکتان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</row>
    <row r="3" spans="1:20" ht="24" x14ac:dyDescent="0.2">
      <c r="A3" s="64" t="s">
        <v>1</v>
      </c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  <c r="G3" s="64" t="s">
        <v>1</v>
      </c>
      <c r="H3" s="64" t="s">
        <v>1</v>
      </c>
      <c r="I3" s="64" t="s">
        <v>1</v>
      </c>
      <c r="J3" s="64" t="s">
        <v>1</v>
      </c>
      <c r="K3" s="64" t="s">
        <v>1</v>
      </c>
    </row>
    <row r="4" spans="1:20" ht="24" x14ac:dyDescent="0.2">
      <c r="A4" s="64" t="str">
        <f>+سهام!A4</f>
        <v>برای ماه منتهی به 1403/11/30</v>
      </c>
      <c r="B4" s="64" t="s">
        <v>16</v>
      </c>
      <c r="C4" s="64" t="s">
        <v>16</v>
      </c>
      <c r="D4" s="64" t="s">
        <v>16</v>
      </c>
      <c r="E4" s="64" t="s">
        <v>16</v>
      </c>
      <c r="F4" s="64" t="s">
        <v>16</v>
      </c>
      <c r="G4" s="64" t="s">
        <v>16</v>
      </c>
      <c r="H4" s="64" t="s">
        <v>16</v>
      </c>
      <c r="I4" s="64" t="s">
        <v>16</v>
      </c>
      <c r="J4" s="64" t="s">
        <v>16</v>
      </c>
      <c r="K4" s="64" t="s">
        <v>16</v>
      </c>
    </row>
    <row r="5" spans="1:20" ht="25.5" x14ac:dyDescent="0.2">
      <c r="A5" s="65" t="s">
        <v>17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4.75" thickBot="1" x14ac:dyDescent="0.25">
      <c r="A6" s="66" t="s">
        <v>18</v>
      </c>
      <c r="C6" s="52" t="s">
        <v>91</v>
      </c>
      <c r="E6" s="66" t="s">
        <v>5</v>
      </c>
      <c r="F6" s="66" t="s">
        <v>5</v>
      </c>
      <c r="G6" s="66" t="s">
        <v>5</v>
      </c>
      <c r="I6" s="66" t="s">
        <v>119</v>
      </c>
      <c r="J6" s="66" t="s">
        <v>4</v>
      </c>
      <c r="K6" s="66" t="s">
        <v>4</v>
      </c>
    </row>
    <row r="7" spans="1:20" ht="24.75" thickBot="1" x14ac:dyDescent="0.25">
      <c r="A7" s="66" t="s">
        <v>18</v>
      </c>
      <c r="C7" s="52" t="s">
        <v>19</v>
      </c>
      <c r="E7" s="52" t="s">
        <v>20</v>
      </c>
      <c r="G7" s="52" t="s">
        <v>21</v>
      </c>
      <c r="I7" s="52" t="s">
        <v>19</v>
      </c>
      <c r="K7" s="52" t="s">
        <v>22</v>
      </c>
    </row>
    <row r="8" spans="1:20" ht="24" x14ac:dyDescent="0.2">
      <c r="A8" s="53" t="s">
        <v>23</v>
      </c>
      <c r="C8" s="18">
        <v>289533438757</v>
      </c>
      <c r="D8" s="18"/>
      <c r="E8" s="18">
        <v>3401258054904</v>
      </c>
      <c r="F8" s="18"/>
      <c r="G8" s="18">
        <v>3673728504000</v>
      </c>
      <c r="H8" s="18"/>
      <c r="I8" s="18">
        <v>17062989661</v>
      </c>
      <c r="K8" s="54">
        <v>1.792454164705922E-3</v>
      </c>
      <c r="M8" s="18"/>
      <c r="N8" s="18"/>
    </row>
    <row r="9" spans="1:20" ht="24.75" thickBot="1" x14ac:dyDescent="0.25">
      <c r="A9" s="32" t="s">
        <v>86</v>
      </c>
      <c r="C9" s="18">
        <v>24030526</v>
      </c>
      <c r="E9" s="18">
        <v>602755</v>
      </c>
      <c r="F9" s="18"/>
      <c r="G9" s="18">
        <v>504000</v>
      </c>
      <c r="I9" s="18">
        <v>24129281</v>
      </c>
      <c r="K9" s="54">
        <v>2.5347627279330316E-6</v>
      </c>
      <c r="M9" s="18"/>
      <c r="N9" s="18"/>
    </row>
    <row r="10" spans="1:20" ht="23.25" thickBot="1" x14ac:dyDescent="0.25">
      <c r="A10" s="33" t="s">
        <v>15</v>
      </c>
      <c r="C10" s="55">
        <f>SUM(C8:C9)</f>
        <v>289557469283</v>
      </c>
      <c r="E10" s="55">
        <f>SUM(E8:E9)</f>
        <v>3401258657659</v>
      </c>
      <c r="G10" s="55">
        <f>SUM(G8:G9)</f>
        <v>3673729008000</v>
      </c>
      <c r="I10" s="55">
        <f>SUM(I8:I9)</f>
        <v>17087118942</v>
      </c>
      <c r="K10" s="56">
        <f>SUM(K8:K9)</f>
        <v>1.7949889274338552E-3</v>
      </c>
    </row>
    <row r="11" spans="1:20" ht="23.25" thickTop="1" x14ac:dyDescent="0.2">
      <c r="I11" s="18"/>
    </row>
    <row r="12" spans="1:20" x14ac:dyDescent="0.2">
      <c r="C12" s="18"/>
      <c r="I12" s="18"/>
    </row>
    <row r="13" spans="1:20" x14ac:dyDescent="0.2">
      <c r="C13" s="18"/>
      <c r="I13" s="18"/>
    </row>
    <row r="15" spans="1:20" x14ac:dyDescent="0.2">
      <c r="C15" s="18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workbookViewId="0">
      <selection activeCell="G15" sqref="G15"/>
    </sheetView>
  </sheetViews>
  <sheetFormatPr defaultRowHeight="18.75" x14ac:dyDescent="0.45"/>
  <cols>
    <col min="1" max="1" width="20.875" style="44" bestFit="1" customWidth="1"/>
    <col min="2" max="2" width="0.875" style="44" customWidth="1"/>
    <col min="3" max="3" width="20.125" style="44" customWidth="1"/>
    <col min="4" max="4" width="0.875" style="44" customWidth="1"/>
    <col min="5" max="5" width="20.125" style="44" customWidth="1"/>
    <col min="6" max="6" width="0.875" style="44" customWidth="1"/>
    <col min="7" max="7" width="28" style="44" customWidth="1"/>
    <col min="8" max="8" width="0.875" style="44" customWidth="1"/>
    <col min="9" max="9" width="8" style="44" customWidth="1"/>
    <col min="10" max="16384" width="9" style="44"/>
  </cols>
  <sheetData>
    <row r="2" spans="1:7" ht="26.25" x14ac:dyDescent="0.45">
      <c r="A2" s="62" t="str">
        <f>+سپرده!A2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</row>
    <row r="3" spans="1:7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</row>
    <row r="4" spans="1:7" ht="26.25" x14ac:dyDescent="0.45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</row>
    <row r="6" spans="1:7" ht="27" thickBot="1" x14ac:dyDescent="0.5">
      <c r="A6" s="31" t="s">
        <v>28</v>
      </c>
      <c r="C6" s="31" t="s">
        <v>19</v>
      </c>
      <c r="E6" s="31" t="s">
        <v>45</v>
      </c>
      <c r="G6" s="31" t="s">
        <v>13</v>
      </c>
    </row>
    <row r="7" spans="1:7" ht="21" x14ac:dyDescent="0.55000000000000004">
      <c r="A7" s="45" t="s">
        <v>51</v>
      </c>
      <c r="C7" s="43">
        <f>+'درآمد سرمایه‌گذاری در سهام'!I63</f>
        <v>-60724875711</v>
      </c>
      <c r="D7" s="6"/>
      <c r="E7" s="1">
        <f>+C7/$C$10</f>
        <v>1.1744917611771788</v>
      </c>
      <c r="F7" s="6"/>
      <c r="G7" s="1">
        <v>-6.3791022869934934E-3</v>
      </c>
    </row>
    <row r="8" spans="1:7" ht="21" x14ac:dyDescent="0.55000000000000004">
      <c r="A8" s="45" t="s">
        <v>52</v>
      </c>
      <c r="C8" s="43">
        <f>+'درآمد سپرده بانکی'!E10</f>
        <v>8826421847</v>
      </c>
      <c r="D8" s="6"/>
      <c r="E8" s="1">
        <f t="shared" ref="E8:E9" si="0">+C8/$C$10</f>
        <v>-0.17071356044122638</v>
      </c>
      <c r="F8" s="6"/>
      <c r="G8" s="1">
        <v>9.2720894247903308E-4</v>
      </c>
    </row>
    <row r="9" spans="1:7" ht="21.75" thickBot="1" x14ac:dyDescent="0.6">
      <c r="A9" s="45" t="s">
        <v>111</v>
      </c>
      <c r="C9" s="43">
        <f>+'سایر درآمدها'!C9</f>
        <v>195344725</v>
      </c>
      <c r="D9" s="6"/>
      <c r="E9" s="1">
        <f t="shared" si="0"/>
        <v>-3.7782007359524567E-3</v>
      </c>
      <c r="F9" s="6"/>
      <c r="G9" s="1">
        <v>2.0520815685652957E-5</v>
      </c>
    </row>
    <row r="10" spans="1:7" s="45" customFormat="1" ht="21.75" thickBot="1" x14ac:dyDescent="0.6">
      <c r="A10" s="45" t="s">
        <v>15</v>
      </c>
      <c r="C10" s="13">
        <f>SUM(C7:C9)</f>
        <v>-51703109139</v>
      </c>
      <c r="D10" s="5"/>
      <c r="E10" s="46">
        <f>SUM(E7:E9)</f>
        <v>0.99999999999999989</v>
      </c>
      <c r="F10" s="5"/>
      <c r="G10" s="47">
        <f>SUM(G7:G9)</f>
        <v>-5.4313725288288074E-3</v>
      </c>
    </row>
    <row r="11" spans="1:7" ht="19.5" thickTop="1" x14ac:dyDescent="0.45"/>
    <row r="12" spans="1:7" x14ac:dyDescent="0.45">
      <c r="C12" s="48"/>
      <c r="E12" s="49"/>
      <c r="G12" s="48"/>
    </row>
    <row r="13" spans="1:7" x14ac:dyDescent="0.45">
      <c r="C13" s="50"/>
      <c r="E13" s="49"/>
      <c r="G13" s="48"/>
    </row>
    <row r="14" spans="1:7" x14ac:dyDescent="0.45">
      <c r="C14" s="50"/>
      <c r="E14" s="49"/>
      <c r="G14" s="51"/>
    </row>
    <row r="15" spans="1:7" x14ac:dyDescent="0.45">
      <c r="C15" s="50"/>
    </row>
    <row r="16" spans="1:7" x14ac:dyDescent="0.45">
      <c r="C16" s="49"/>
      <c r="E16" s="49"/>
    </row>
    <row r="17" spans="3:5" x14ac:dyDescent="0.45">
      <c r="C17" s="49"/>
      <c r="E17" s="49"/>
    </row>
    <row r="18" spans="3:5" x14ac:dyDescent="0.45">
      <c r="C18" s="49"/>
      <c r="E18" s="49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109"/>
  <sheetViews>
    <sheetView rightToLeft="1" topLeftCell="A37" zoomScale="85" zoomScaleNormal="85" workbookViewId="0">
      <selection activeCell="I38" sqref="I38"/>
    </sheetView>
  </sheetViews>
  <sheetFormatPr defaultRowHeight="18.75" x14ac:dyDescent="0.45"/>
  <cols>
    <col min="1" max="1" width="35.25" style="14" bestFit="1" customWidth="1"/>
    <col min="2" max="2" width="0.875" style="14" customWidth="1"/>
    <col min="3" max="3" width="19.25" style="14" customWidth="1"/>
    <col min="4" max="4" width="0.875" style="14" customWidth="1"/>
    <col min="5" max="5" width="19.25" style="14" customWidth="1"/>
    <col min="6" max="6" width="0.875" style="14" customWidth="1"/>
    <col min="7" max="7" width="19.25" style="14" customWidth="1"/>
    <col min="8" max="8" width="0.875" style="14" customWidth="1"/>
    <col min="9" max="9" width="19.25" style="14" customWidth="1"/>
    <col min="10" max="10" width="0.875" style="14" customWidth="1"/>
    <col min="11" max="11" width="20.125" style="14" customWidth="1"/>
    <col min="12" max="12" width="0.875" style="14" customWidth="1"/>
    <col min="13" max="13" width="19.25" style="14" customWidth="1"/>
    <col min="14" max="14" width="0.875" style="14" customWidth="1"/>
    <col min="15" max="15" width="20.125" style="14" customWidth="1"/>
    <col min="16" max="16" width="0.875" style="14" customWidth="1"/>
    <col min="17" max="17" width="19.25" style="14" customWidth="1"/>
    <col min="18" max="18" width="0.875" style="14" customWidth="1"/>
    <col min="19" max="19" width="20.125" style="14" customWidth="1"/>
    <col min="20" max="20" width="0.875" style="14" customWidth="1"/>
    <col min="21" max="21" width="20.125" style="14" customWidth="1"/>
    <col min="22" max="22" width="0.875" style="14" customWidth="1"/>
    <col min="23" max="23" width="8" style="14" customWidth="1"/>
    <col min="24" max="16384" width="9" style="14"/>
  </cols>
  <sheetData>
    <row r="2" spans="1:21" ht="26.25" x14ac:dyDescent="0.45">
      <c r="A2" s="62" t="str">
        <f>+درآمدها!A2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  <c r="T2" s="62" t="s">
        <v>0</v>
      </c>
      <c r="U2" s="62" t="s">
        <v>0</v>
      </c>
    </row>
    <row r="3" spans="1:21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  <c r="N3" s="62" t="s">
        <v>24</v>
      </c>
      <c r="O3" s="62" t="s">
        <v>24</v>
      </c>
      <c r="P3" s="62" t="s">
        <v>24</v>
      </c>
      <c r="Q3" s="62" t="s">
        <v>24</v>
      </c>
      <c r="R3" s="62" t="s">
        <v>24</v>
      </c>
      <c r="S3" s="62" t="s">
        <v>24</v>
      </c>
      <c r="T3" s="62" t="s">
        <v>24</v>
      </c>
      <c r="U3" s="62" t="s">
        <v>24</v>
      </c>
    </row>
    <row r="4" spans="1:21" ht="26.25" x14ac:dyDescent="0.45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  <c r="T4" s="62" t="s">
        <v>2</v>
      </c>
      <c r="U4" s="62" t="s">
        <v>2</v>
      </c>
    </row>
    <row r="6" spans="1:21" ht="27" thickBot="1" x14ac:dyDescent="0.5">
      <c r="A6" s="63" t="s">
        <v>3</v>
      </c>
      <c r="C6" s="63" t="s">
        <v>26</v>
      </c>
      <c r="D6" s="63" t="s">
        <v>26</v>
      </c>
      <c r="E6" s="63" t="s">
        <v>26</v>
      </c>
      <c r="F6" s="63" t="s">
        <v>26</v>
      </c>
      <c r="G6" s="63" t="s">
        <v>26</v>
      </c>
      <c r="H6" s="63" t="s">
        <v>26</v>
      </c>
      <c r="I6" s="63" t="s">
        <v>26</v>
      </c>
      <c r="J6" s="63" t="s">
        <v>26</v>
      </c>
      <c r="K6" s="63" t="s">
        <v>26</v>
      </c>
      <c r="M6" s="63" t="s">
        <v>27</v>
      </c>
      <c r="N6" s="63" t="s">
        <v>27</v>
      </c>
      <c r="O6" s="63" t="s">
        <v>27</v>
      </c>
      <c r="P6" s="63" t="s">
        <v>27</v>
      </c>
      <c r="Q6" s="63" t="s">
        <v>27</v>
      </c>
      <c r="R6" s="63" t="s">
        <v>27</v>
      </c>
      <c r="S6" s="63" t="s">
        <v>27</v>
      </c>
      <c r="T6" s="63" t="s">
        <v>27</v>
      </c>
      <c r="U6" s="63" t="s">
        <v>27</v>
      </c>
    </row>
    <row r="7" spans="1:21" ht="27" thickBot="1" x14ac:dyDescent="0.5">
      <c r="A7" s="63" t="s">
        <v>3</v>
      </c>
      <c r="C7" s="31" t="s">
        <v>42</v>
      </c>
      <c r="E7" s="31" t="s">
        <v>43</v>
      </c>
      <c r="G7" s="31" t="s">
        <v>44</v>
      </c>
      <c r="I7" s="31" t="s">
        <v>19</v>
      </c>
      <c r="K7" s="31" t="s">
        <v>45</v>
      </c>
      <c r="M7" s="31" t="s">
        <v>42</v>
      </c>
      <c r="O7" s="31" t="s">
        <v>43</v>
      </c>
      <c r="Q7" s="31" t="s">
        <v>44</v>
      </c>
      <c r="S7" s="31" t="s">
        <v>19</v>
      </c>
      <c r="U7" s="31" t="s">
        <v>45</v>
      </c>
    </row>
    <row r="8" spans="1:21" ht="21" x14ac:dyDescent="0.55000000000000004">
      <c r="A8" s="40" t="s">
        <v>78</v>
      </c>
      <c r="C8" s="43">
        <v>0</v>
      </c>
      <c r="D8" s="43"/>
      <c r="E8" s="43">
        <f>VLOOKUP(A8,'درآمد ناشی از تغییر قیمت اوراق'!A:Q,9,0)</f>
        <v>-76762331865</v>
      </c>
      <c r="F8" s="43"/>
      <c r="G8" s="43">
        <f>IFERROR(VLOOKUP(A8,'درآمد ناشی از فروش'!A:Q,9,0),0)</f>
        <v>-1997332664</v>
      </c>
      <c r="H8" s="43"/>
      <c r="I8" s="43">
        <f>+G8+E8+C8</f>
        <v>-78759664529</v>
      </c>
      <c r="J8" s="6"/>
      <c r="K8" s="1">
        <f>+I8/$I$63</f>
        <v>1.2969917781936784</v>
      </c>
      <c r="L8" s="6"/>
      <c r="M8" s="43">
        <v>71112646796</v>
      </c>
      <c r="N8" s="43"/>
      <c r="O8" s="43">
        <f>VLOOKUP(A8,'درآمد ناشی از تغییر قیمت اوراق'!A:Q,17,0)</f>
        <v>-78551171901</v>
      </c>
      <c r="P8" s="43"/>
      <c r="Q8" s="43">
        <f>IFERROR(VLOOKUP(A8,'درآمد ناشی از فروش'!A:Q,17,0),0)</f>
        <v>-1997332664</v>
      </c>
      <c r="R8" s="43"/>
      <c r="S8" s="43">
        <f>+Q8+O8+M8</f>
        <v>-9435857769</v>
      </c>
      <c r="T8" s="6"/>
      <c r="U8" s="1">
        <f>+S8/$S$63</f>
        <v>-2.464282959332385E-2</v>
      </c>
    </row>
    <row r="9" spans="1:21" ht="21" x14ac:dyDescent="0.55000000000000004">
      <c r="A9" s="40" t="s">
        <v>75</v>
      </c>
      <c r="C9" s="43">
        <v>0</v>
      </c>
      <c r="D9" s="43"/>
      <c r="E9" s="43">
        <f>VLOOKUP(A9,'درآمد ناشی از تغییر قیمت اوراق'!A:Q,9,0)</f>
        <v>-4434715787</v>
      </c>
      <c r="F9" s="43"/>
      <c r="G9" s="43">
        <f>IFERROR(VLOOKUP(A9,'درآمد ناشی از فروش'!A:Q,9,0),0)</f>
        <v>0</v>
      </c>
      <c r="H9" s="43"/>
      <c r="I9" s="43">
        <f t="shared" ref="I9:I62" si="0">+G9+E9+C9</f>
        <v>-4434715787</v>
      </c>
      <c r="J9" s="6"/>
      <c r="K9" s="1">
        <f t="shared" ref="K9:K62" si="1">+I9/$I$63</f>
        <v>7.3029639584699449E-2</v>
      </c>
      <c r="L9" s="6"/>
      <c r="M9" s="43">
        <v>0</v>
      </c>
      <c r="N9" s="43"/>
      <c r="O9" s="43">
        <f>VLOOKUP(A9,'درآمد ناشی از تغییر قیمت اوراق'!A:Q,17,0)</f>
        <v>5704618250</v>
      </c>
      <c r="P9" s="43"/>
      <c r="Q9" s="43">
        <f>IFERROR(VLOOKUP(A9,'درآمد ناشی از فروش'!A:Q,17,0),0)</f>
        <v>0</v>
      </c>
      <c r="R9" s="43"/>
      <c r="S9" s="43">
        <f t="shared" ref="S9:S62" si="2">+Q9+O9+M9</f>
        <v>5704618250</v>
      </c>
      <c r="T9" s="6"/>
      <c r="U9" s="1">
        <f t="shared" ref="U9:U62" si="3">+S9/$S$63</f>
        <v>1.4898267743242339E-2</v>
      </c>
    </row>
    <row r="10" spans="1:21" s="5" customFormat="1" ht="21" x14ac:dyDescent="0.55000000000000004">
      <c r="A10" s="40" t="s">
        <v>81</v>
      </c>
      <c r="C10" s="43">
        <v>0</v>
      </c>
      <c r="D10" s="11"/>
      <c r="E10" s="43">
        <f>VLOOKUP(A10,'درآمد ناشی از تغییر قیمت اوراق'!A:Q,9,0)</f>
        <v>-13036229540</v>
      </c>
      <c r="F10" s="11"/>
      <c r="G10" s="43">
        <f>IFERROR(VLOOKUP(A10,'درآمد ناشی از فروش'!A:Q,9,0),0)</f>
        <v>0</v>
      </c>
      <c r="H10" s="11"/>
      <c r="I10" s="43">
        <f t="shared" si="0"/>
        <v>-13036229540</v>
      </c>
      <c r="K10" s="1">
        <f t="shared" si="1"/>
        <v>0.21467692419893342</v>
      </c>
      <c r="M10" s="43">
        <v>0</v>
      </c>
      <c r="N10" s="11"/>
      <c r="O10" s="43">
        <f>VLOOKUP(A10,'درآمد ناشی از تغییر قیمت اوراق'!A:Q,17,0)</f>
        <v>-7583751828</v>
      </c>
      <c r="P10" s="11"/>
      <c r="Q10" s="43">
        <f>IFERROR(VLOOKUP(A10,'درآمد ناشی از فروش'!A:Q,17,0),0)</f>
        <v>0</v>
      </c>
      <c r="R10" s="11"/>
      <c r="S10" s="43">
        <f t="shared" si="2"/>
        <v>-7583751828</v>
      </c>
      <c r="U10" s="1">
        <f t="shared" si="3"/>
        <v>-1.9805841562114609E-2</v>
      </c>
    </row>
    <row r="11" spans="1:21" ht="21" x14ac:dyDescent="0.55000000000000004">
      <c r="A11" s="40" t="s">
        <v>69</v>
      </c>
      <c r="C11" s="43">
        <v>0</v>
      </c>
      <c r="D11" s="43"/>
      <c r="E11" s="43">
        <f>VLOOKUP(A11,'درآمد ناشی از تغییر قیمت اوراق'!A:Q,9,0)</f>
        <v>-6636383229</v>
      </c>
      <c r="F11" s="43"/>
      <c r="G11" s="43">
        <f>IFERROR(VLOOKUP(A11,'درآمد ناشی از فروش'!A:Q,9,0),0)</f>
        <v>0</v>
      </c>
      <c r="H11" s="43"/>
      <c r="I11" s="43">
        <f t="shared" si="0"/>
        <v>-6636383229</v>
      </c>
      <c r="J11" s="6"/>
      <c r="K11" s="1">
        <f t="shared" si="1"/>
        <v>0.109286073479733</v>
      </c>
      <c r="L11" s="6"/>
      <c r="M11" s="43">
        <v>0</v>
      </c>
      <c r="N11" s="43"/>
      <c r="O11" s="43">
        <f>VLOOKUP(A11,'درآمد ناشی از تغییر قیمت اوراق'!A:Q,17,0)</f>
        <v>2753413249</v>
      </c>
      <c r="P11" s="43"/>
      <c r="Q11" s="43">
        <f>IFERROR(VLOOKUP(A11,'درآمد ناشی از فروش'!A:Q,17,0),0)</f>
        <v>0</v>
      </c>
      <c r="R11" s="43"/>
      <c r="S11" s="43">
        <f t="shared" si="2"/>
        <v>2753413249</v>
      </c>
      <c r="T11" s="6"/>
      <c r="U11" s="1">
        <f t="shared" si="3"/>
        <v>7.190855898445577E-3</v>
      </c>
    </row>
    <row r="12" spans="1:21" ht="21" x14ac:dyDescent="0.55000000000000004">
      <c r="A12" s="40" t="s">
        <v>85</v>
      </c>
      <c r="C12" s="43">
        <v>0</v>
      </c>
      <c r="D12" s="43"/>
      <c r="E12" s="43">
        <f>VLOOKUP(A12,'درآمد ناشی از تغییر قیمت اوراق'!A:Q,9,0)</f>
        <v>-1633224150</v>
      </c>
      <c r="F12" s="43"/>
      <c r="G12" s="43">
        <f>IFERROR(VLOOKUP(A12,'درآمد ناشی از فروش'!A:Q,9,0),0)</f>
        <v>0</v>
      </c>
      <c r="H12" s="43"/>
      <c r="I12" s="43">
        <f t="shared" si="0"/>
        <v>-1633224150</v>
      </c>
      <c r="J12" s="6"/>
      <c r="K12" s="1">
        <f t="shared" si="1"/>
        <v>2.6895471269019821E-2</v>
      </c>
      <c r="L12" s="6"/>
      <c r="M12" s="43">
        <v>0</v>
      </c>
      <c r="N12" s="43"/>
      <c r="O12" s="43">
        <f>VLOOKUP(A12,'درآمد ناشی از تغییر قیمت اوراق'!A:Q,17,0)</f>
        <v>4033429031</v>
      </c>
      <c r="P12" s="43"/>
      <c r="Q12" s="43">
        <f>IFERROR(VLOOKUP(A12,'درآمد ناشی از فروش'!A:Q,17,0),0)</f>
        <v>0</v>
      </c>
      <c r="R12" s="43"/>
      <c r="S12" s="43">
        <f t="shared" si="2"/>
        <v>4033429031</v>
      </c>
      <c r="T12" s="6"/>
      <c r="U12" s="1">
        <f t="shared" si="3"/>
        <v>1.0533764573502268E-2</v>
      </c>
    </row>
    <row r="13" spans="1:21" ht="21" x14ac:dyDescent="0.55000000000000004">
      <c r="A13" s="40" t="s">
        <v>67</v>
      </c>
      <c r="C13" s="43">
        <v>0</v>
      </c>
      <c r="D13" s="43"/>
      <c r="E13" s="43">
        <f>VLOOKUP(A13,'درآمد ناشی از تغییر قیمت اوراق'!A:Q,9,0)</f>
        <v>-20090870396</v>
      </c>
      <c r="F13" s="43"/>
      <c r="G13" s="43">
        <f>IFERROR(VLOOKUP(A13,'درآمد ناشی از فروش'!A:Q,9,0),0)</f>
        <v>0</v>
      </c>
      <c r="H13" s="43"/>
      <c r="I13" s="43">
        <f t="shared" si="0"/>
        <v>-20090870396</v>
      </c>
      <c r="J13" s="6"/>
      <c r="K13" s="1">
        <f t="shared" si="1"/>
        <v>0.33085074544435239</v>
      </c>
      <c r="L13" s="6"/>
      <c r="M13" s="43">
        <v>0</v>
      </c>
      <c r="N13" s="43"/>
      <c r="O13" s="43">
        <f>VLOOKUP(A13,'درآمد ناشی از تغییر قیمت اوراق'!A:Q,17,0)</f>
        <v>-6507962250</v>
      </c>
      <c r="P13" s="43"/>
      <c r="Q13" s="43">
        <f>IFERROR(VLOOKUP(A13,'درآمد ناشی از فروش'!A:Q,17,0),0)</f>
        <v>0</v>
      </c>
      <c r="R13" s="43"/>
      <c r="S13" s="43">
        <f t="shared" si="2"/>
        <v>-6507962250</v>
      </c>
      <c r="T13" s="6"/>
      <c r="U13" s="1">
        <f t="shared" si="3"/>
        <v>-1.6996293146068771E-2</v>
      </c>
    </row>
    <row r="14" spans="1:21" ht="21" x14ac:dyDescent="0.55000000000000004">
      <c r="A14" s="40" t="s">
        <v>56</v>
      </c>
      <c r="C14" s="43">
        <v>0</v>
      </c>
      <c r="D14" s="43"/>
      <c r="E14" s="43">
        <f>VLOOKUP(A14,'درآمد ناشی از تغییر قیمت اوراق'!A:Q,9,0)</f>
        <v>-12489272192</v>
      </c>
      <c r="F14" s="43"/>
      <c r="G14" s="43">
        <f>IFERROR(VLOOKUP(A14,'درآمد ناشی از فروش'!A:Q,9,0),0)</f>
        <v>0</v>
      </c>
      <c r="H14" s="43"/>
      <c r="I14" s="43">
        <f t="shared" si="0"/>
        <v>-12489272192</v>
      </c>
      <c r="J14" s="6"/>
      <c r="K14" s="1">
        <f t="shared" si="1"/>
        <v>0.2056697859941051</v>
      </c>
      <c r="L14" s="6"/>
      <c r="M14" s="43">
        <v>0</v>
      </c>
      <c r="N14" s="43"/>
      <c r="O14" s="43">
        <f>VLOOKUP(A14,'درآمد ناشی از تغییر قیمت اوراق'!A:Q,17,0)</f>
        <v>-4069981551</v>
      </c>
      <c r="P14" s="43"/>
      <c r="Q14" s="43">
        <f>IFERROR(VLOOKUP(A14,'درآمد ناشی از فروش'!A:Q,17,0),0)</f>
        <v>-11151</v>
      </c>
      <c r="R14" s="43"/>
      <c r="S14" s="43">
        <f t="shared" si="2"/>
        <v>-4069992702</v>
      </c>
      <c r="T14" s="6"/>
      <c r="U14" s="1">
        <f t="shared" si="3"/>
        <v>-1.0629254812526382E-2</v>
      </c>
    </row>
    <row r="15" spans="1:21" ht="21" x14ac:dyDescent="0.55000000000000004">
      <c r="A15" s="40" t="s">
        <v>73</v>
      </c>
      <c r="C15" s="43">
        <v>0</v>
      </c>
      <c r="D15" s="43"/>
      <c r="E15" s="43">
        <f>VLOOKUP(A15,'درآمد ناشی از تغییر قیمت اوراق'!A:Q,9,0)</f>
        <v>114744035767</v>
      </c>
      <c r="F15" s="43"/>
      <c r="G15" s="43">
        <f>IFERROR(VLOOKUP(A15,'درآمد ناشی از فروش'!A:Q,9,0),0)</f>
        <v>12856773600</v>
      </c>
      <c r="H15" s="43"/>
      <c r="I15" s="43">
        <f t="shared" si="0"/>
        <v>127600809367</v>
      </c>
      <c r="J15" s="6"/>
      <c r="K15" s="1">
        <f t="shared" si="1"/>
        <v>-2.1012938745938969</v>
      </c>
      <c r="L15" s="6"/>
      <c r="M15" s="43">
        <v>0</v>
      </c>
      <c r="N15" s="43"/>
      <c r="O15" s="43">
        <f>VLOOKUP(A15,'درآمد ناشی از تغییر قیمت اوراق'!A:Q,17,0)</f>
        <v>141407059942</v>
      </c>
      <c r="P15" s="43"/>
      <c r="Q15" s="43">
        <f>IFERROR(VLOOKUP(A15,'درآمد ناشی از فروش'!A:Q,17,0),0)</f>
        <v>12856773600</v>
      </c>
      <c r="R15" s="43"/>
      <c r="S15" s="43">
        <f t="shared" si="2"/>
        <v>154263833542</v>
      </c>
      <c r="T15" s="6"/>
      <c r="U15" s="1">
        <f t="shared" si="3"/>
        <v>0.40287777279534598</v>
      </c>
    </row>
    <row r="16" spans="1:21" ht="21" x14ac:dyDescent="0.55000000000000004">
      <c r="A16" s="40" t="s">
        <v>77</v>
      </c>
      <c r="C16" s="43">
        <v>0</v>
      </c>
      <c r="D16" s="43"/>
      <c r="E16" s="43">
        <f>VLOOKUP(A16,'درآمد ناشی از تغییر قیمت اوراق'!A:Q,9,0)</f>
        <v>-5751621579</v>
      </c>
      <c r="F16" s="43"/>
      <c r="G16" s="43">
        <f>IFERROR(VLOOKUP(A16,'درآمد ناشی از فروش'!A:Q,9,0),0)</f>
        <v>0</v>
      </c>
      <c r="H16" s="43"/>
      <c r="I16" s="43">
        <f t="shared" si="0"/>
        <v>-5751621579</v>
      </c>
      <c r="J16" s="6"/>
      <c r="K16" s="1">
        <f t="shared" si="1"/>
        <v>9.4716070006844386E-2</v>
      </c>
      <c r="L16" s="6"/>
      <c r="M16" s="43">
        <v>0</v>
      </c>
      <c r="N16" s="43"/>
      <c r="O16" s="43">
        <f>VLOOKUP(A16,'درآمد ناشی از تغییر قیمت اوراق'!A:Q,17,0)</f>
        <v>-10544639562</v>
      </c>
      <c r="P16" s="43"/>
      <c r="Q16" s="43">
        <f>IFERROR(VLOOKUP(A16,'درآمد ناشی از فروش'!A:Q,17,0),0)</f>
        <v>0</v>
      </c>
      <c r="R16" s="43"/>
      <c r="S16" s="43">
        <f t="shared" si="2"/>
        <v>-10544639562</v>
      </c>
      <c r="T16" s="6"/>
      <c r="U16" s="1">
        <f t="shared" si="3"/>
        <v>-2.7538540979610969E-2</v>
      </c>
    </row>
    <row r="17" spans="1:21" ht="21" x14ac:dyDescent="0.55000000000000004">
      <c r="A17" s="40" t="s">
        <v>53</v>
      </c>
      <c r="C17" s="43">
        <v>0</v>
      </c>
      <c r="D17" s="43"/>
      <c r="E17" s="43">
        <f>VLOOKUP(A17,'درآمد ناشی از تغییر قیمت اوراق'!A:Q,9,0)</f>
        <v>-426248640</v>
      </c>
      <c r="F17" s="43"/>
      <c r="G17" s="43">
        <f>IFERROR(VLOOKUP(A17,'درآمد ناشی از فروش'!A:Q,9,0),0)</f>
        <v>0</v>
      </c>
      <c r="H17" s="43"/>
      <c r="I17" s="43">
        <f t="shared" si="0"/>
        <v>-426248640</v>
      </c>
      <c r="J17" s="6"/>
      <c r="K17" s="1">
        <f t="shared" si="1"/>
        <v>7.0193414973558728E-3</v>
      </c>
      <c r="L17" s="6"/>
      <c r="M17" s="43">
        <v>0</v>
      </c>
      <c r="N17" s="43"/>
      <c r="O17" s="43">
        <f>VLOOKUP(A17,'درآمد ناشی از تغییر قیمت اوراق'!A:Q,17,0)</f>
        <v>-46620943</v>
      </c>
      <c r="P17" s="43"/>
      <c r="Q17" s="43">
        <f>IFERROR(VLOOKUP(A17,'درآمد ناشی از فروش'!A:Q,17,0),0)</f>
        <v>925758785</v>
      </c>
      <c r="R17" s="43"/>
      <c r="S17" s="43">
        <f t="shared" si="2"/>
        <v>879137842</v>
      </c>
      <c r="T17" s="6"/>
      <c r="U17" s="1">
        <f t="shared" si="3"/>
        <v>2.2959697528107652E-3</v>
      </c>
    </row>
    <row r="18" spans="1:21" ht="21" x14ac:dyDescent="0.55000000000000004">
      <c r="A18" s="40" t="s">
        <v>83</v>
      </c>
      <c r="C18" s="43">
        <v>0</v>
      </c>
      <c r="D18" s="43"/>
      <c r="E18" s="43">
        <f>VLOOKUP(A18,'درآمد ناشی از تغییر قیمت اوراق'!A:Q,9,0)</f>
        <v>-347917500</v>
      </c>
      <c r="F18" s="43"/>
      <c r="G18" s="43">
        <f>IFERROR(VLOOKUP(A18,'درآمد ناشی از فروش'!A:Q,9,0),0)</f>
        <v>0</v>
      </c>
      <c r="H18" s="43"/>
      <c r="I18" s="43">
        <f t="shared" si="0"/>
        <v>-347917500</v>
      </c>
      <c r="J18" s="6"/>
      <c r="K18" s="1">
        <f t="shared" si="1"/>
        <v>5.729406539352974E-3</v>
      </c>
      <c r="L18" s="6"/>
      <c r="M18" s="43">
        <v>0</v>
      </c>
      <c r="N18" s="43"/>
      <c r="O18" s="43">
        <f>VLOOKUP(A18,'درآمد ناشی از تغییر قیمت اوراق'!A:Q,17,0)</f>
        <v>-593944878</v>
      </c>
      <c r="P18" s="43"/>
      <c r="Q18" s="43">
        <f>IFERROR(VLOOKUP(A18,'درآمد ناشی از فروش'!A:Q,17,0),0)</f>
        <v>280819184</v>
      </c>
      <c r="R18" s="43"/>
      <c r="S18" s="43">
        <f t="shared" si="2"/>
        <v>-313125694</v>
      </c>
      <c r="T18" s="6"/>
      <c r="U18" s="1">
        <f t="shared" si="3"/>
        <v>-8.1776382258367088E-4</v>
      </c>
    </row>
    <row r="19" spans="1:21" ht="21" x14ac:dyDescent="0.55000000000000004">
      <c r="A19" s="40" t="s">
        <v>82</v>
      </c>
      <c r="C19" s="43">
        <v>0</v>
      </c>
      <c r="D19" s="43"/>
      <c r="E19" s="43">
        <f>VLOOKUP(A19,'درآمد ناشی از تغییر قیمت اوراق'!A:Q,9,0)</f>
        <v>-17057431850</v>
      </c>
      <c r="F19" s="43"/>
      <c r="G19" s="43">
        <f>IFERROR(VLOOKUP(A19,'درآمد ناشی از فروش'!A:Q,9,0),0)</f>
        <v>0</v>
      </c>
      <c r="H19" s="43"/>
      <c r="I19" s="43">
        <f t="shared" si="0"/>
        <v>-17057431850</v>
      </c>
      <c r="J19" s="6"/>
      <c r="K19" s="1">
        <f t="shared" si="1"/>
        <v>0.28089694133223453</v>
      </c>
      <c r="L19" s="6"/>
      <c r="M19" s="43">
        <v>0</v>
      </c>
      <c r="N19" s="43"/>
      <c r="O19" s="43">
        <f>VLOOKUP(A19,'درآمد ناشی از تغییر قیمت اوراق'!A:Q,17,0)</f>
        <v>-12905096133</v>
      </c>
      <c r="P19" s="43"/>
      <c r="Q19" s="43">
        <f>IFERROR(VLOOKUP(A19,'درآمد ناشی از فروش'!A:Q,17,0),0)</f>
        <v>0</v>
      </c>
      <c r="R19" s="43"/>
      <c r="S19" s="43">
        <f t="shared" si="2"/>
        <v>-12905096133</v>
      </c>
      <c r="T19" s="6"/>
      <c r="U19" s="1">
        <f t="shared" si="3"/>
        <v>-3.3703145244068755E-2</v>
      </c>
    </row>
    <row r="20" spans="1:21" ht="21" x14ac:dyDescent="0.55000000000000004">
      <c r="A20" s="40" t="s">
        <v>71</v>
      </c>
      <c r="C20" s="43">
        <v>0</v>
      </c>
      <c r="D20" s="43"/>
      <c r="E20" s="43">
        <f>VLOOKUP(A20,'درآمد ناشی از تغییر قیمت اوراق'!A:Q,9,0)</f>
        <v>-3441211546</v>
      </c>
      <c r="F20" s="43"/>
      <c r="G20" s="43">
        <f>IFERROR(VLOOKUP(A20,'درآمد ناشی از فروش'!A:Q,9,0),0)</f>
        <v>0</v>
      </c>
      <c r="H20" s="43"/>
      <c r="I20" s="43">
        <f t="shared" si="0"/>
        <v>-3441211546</v>
      </c>
      <c r="J20" s="6"/>
      <c r="K20" s="1">
        <f t="shared" si="1"/>
        <v>5.6668894019269965E-2</v>
      </c>
      <c r="L20" s="6"/>
      <c r="M20" s="43">
        <v>0</v>
      </c>
      <c r="N20" s="43"/>
      <c r="O20" s="43">
        <f>VLOOKUP(A20,'درآمد ناشی از تغییر قیمت اوراق'!A:Q,17,0)</f>
        <v>-21008837138</v>
      </c>
      <c r="P20" s="43"/>
      <c r="Q20" s="43">
        <f>IFERROR(VLOOKUP(A20,'درآمد ناشی از فروش'!A:Q,17,0),0)</f>
        <v>0</v>
      </c>
      <c r="R20" s="43"/>
      <c r="S20" s="43">
        <f t="shared" si="2"/>
        <v>-21008837138</v>
      </c>
      <c r="T20" s="6"/>
      <c r="U20" s="1">
        <f t="shared" si="3"/>
        <v>-5.4866998445706174E-2</v>
      </c>
    </row>
    <row r="21" spans="1:21" ht="21" x14ac:dyDescent="0.55000000000000004">
      <c r="A21" s="40" t="s">
        <v>72</v>
      </c>
      <c r="C21" s="43">
        <v>0</v>
      </c>
      <c r="D21" s="43"/>
      <c r="E21" s="43">
        <f>VLOOKUP(A21,'درآمد ناشی از تغییر قیمت اوراق'!A:Q,9,0)</f>
        <v>17403787816</v>
      </c>
      <c r="F21" s="43"/>
      <c r="G21" s="43">
        <f>IFERROR(VLOOKUP(A21,'درآمد ناشی از فروش'!A:Q,9,0),0)</f>
        <v>67203723</v>
      </c>
      <c r="H21" s="43"/>
      <c r="I21" s="43">
        <f t="shared" si="0"/>
        <v>17470991539</v>
      </c>
      <c r="J21" s="6"/>
      <c r="K21" s="1">
        <f t="shared" si="1"/>
        <v>-0.28770732478971905</v>
      </c>
      <c r="L21" s="6"/>
      <c r="M21" s="43">
        <v>0</v>
      </c>
      <c r="N21" s="43"/>
      <c r="O21" s="43">
        <f>VLOOKUP(A21,'درآمد ناشی از تغییر قیمت اوراق'!A:Q,17,0)</f>
        <v>17953982930</v>
      </c>
      <c r="P21" s="43"/>
      <c r="Q21" s="43">
        <f>IFERROR(VLOOKUP(A21,'درآمد ناشی از فروش'!A:Q,17,0),0)</f>
        <v>67203723</v>
      </c>
      <c r="R21" s="43"/>
      <c r="S21" s="43">
        <f t="shared" si="2"/>
        <v>18021186653</v>
      </c>
      <c r="T21" s="6"/>
      <c r="U21" s="1">
        <f t="shared" si="3"/>
        <v>4.7064405020851179E-2</v>
      </c>
    </row>
    <row r="22" spans="1:21" ht="21" x14ac:dyDescent="0.55000000000000004">
      <c r="A22" s="40" t="s">
        <v>66</v>
      </c>
      <c r="C22" s="43">
        <v>0</v>
      </c>
      <c r="D22" s="43"/>
      <c r="E22" s="43">
        <f>VLOOKUP(A22,'درآمد ناشی از تغییر قیمت اوراق'!A:Q,9,0)</f>
        <v>-12470608953</v>
      </c>
      <c r="F22" s="43"/>
      <c r="G22" s="43">
        <f>IFERROR(VLOOKUP(A22,'درآمد ناشی از فروش'!A:Q,9,0),0)</f>
        <v>0</v>
      </c>
      <c r="H22" s="43"/>
      <c r="I22" s="43">
        <f t="shared" si="0"/>
        <v>-12470608953</v>
      </c>
      <c r="J22" s="6"/>
      <c r="K22" s="1">
        <f>+I22/$I$63</f>
        <v>0.2053624450768701</v>
      </c>
      <c r="L22" s="6"/>
      <c r="M22" s="43">
        <v>0</v>
      </c>
      <c r="N22" s="43"/>
      <c r="O22" s="43">
        <f>VLOOKUP(A22,'درآمد ناشی از تغییر قیمت اوراق'!A:Q,17,0)</f>
        <v>23526541532</v>
      </c>
      <c r="P22" s="43"/>
      <c r="Q22" s="43">
        <f>IFERROR(VLOOKUP(A22,'درآمد ناشی از فروش'!A:Q,17,0),0)</f>
        <v>0</v>
      </c>
      <c r="R22" s="43"/>
      <c r="S22" s="43">
        <f t="shared" si="2"/>
        <v>23526541532</v>
      </c>
      <c r="T22" s="6"/>
      <c r="U22" s="1">
        <f t="shared" si="3"/>
        <v>6.1442273515190396E-2</v>
      </c>
    </row>
    <row r="23" spans="1:21" ht="21" x14ac:dyDescent="0.55000000000000004">
      <c r="A23" s="40" t="s">
        <v>54</v>
      </c>
      <c r="C23" s="43">
        <v>0</v>
      </c>
      <c r="D23" s="43"/>
      <c r="E23" s="43">
        <v>0</v>
      </c>
      <c r="F23" s="43"/>
      <c r="G23" s="43">
        <f>IFERROR(VLOOKUP(A23,'درآمد ناشی از فروش'!A:Q,9,0),0)</f>
        <v>423731001</v>
      </c>
      <c r="H23" s="43"/>
      <c r="I23" s="43">
        <f t="shared" si="0"/>
        <v>423731001</v>
      </c>
      <c r="J23" s="6"/>
      <c r="K23" s="1">
        <f t="shared" si="1"/>
        <v>-6.9778817336178314E-3</v>
      </c>
      <c r="L23" s="6"/>
      <c r="M23" s="43">
        <v>0</v>
      </c>
      <c r="N23" s="43"/>
      <c r="O23" s="43">
        <v>0</v>
      </c>
      <c r="P23" s="43"/>
      <c r="Q23" s="43">
        <f>IFERROR(VLOOKUP(A23,'درآمد ناشی از فروش'!A:Q,17,0),0)</f>
        <v>423731001</v>
      </c>
      <c r="R23" s="43"/>
      <c r="S23" s="43">
        <f t="shared" si="2"/>
        <v>423731001</v>
      </c>
      <c r="T23" s="6"/>
      <c r="U23" s="1">
        <f t="shared" si="3"/>
        <v>1.1066223237655012E-3</v>
      </c>
    </row>
    <row r="24" spans="1:21" ht="21" x14ac:dyDescent="0.55000000000000004">
      <c r="A24" s="40" t="s">
        <v>55</v>
      </c>
      <c r="C24" s="43">
        <v>0</v>
      </c>
      <c r="D24" s="43"/>
      <c r="E24" s="43">
        <f>VLOOKUP(A24,'درآمد ناشی از تغییر قیمت اوراق'!A:Q,9,0)</f>
        <v>7224819676</v>
      </c>
      <c r="F24" s="43"/>
      <c r="G24" s="43">
        <f>IFERROR(VLOOKUP(A24,'درآمد ناشی از فروش'!A:Q,9,0),0)</f>
        <v>0</v>
      </c>
      <c r="H24" s="43"/>
      <c r="I24" s="43">
        <f t="shared" si="0"/>
        <v>7224819676</v>
      </c>
      <c r="J24" s="6"/>
      <c r="K24" s="1">
        <f t="shared" si="1"/>
        <v>-0.11897627770181275</v>
      </c>
      <c r="L24" s="6"/>
      <c r="M24" s="43">
        <v>0</v>
      </c>
      <c r="N24" s="43"/>
      <c r="O24" s="43">
        <f>VLOOKUP(A24,'درآمد ناشی از تغییر قیمت اوراق'!A:Q,17,0)</f>
        <v>38313647833</v>
      </c>
      <c r="P24" s="43"/>
      <c r="Q24" s="43">
        <f>IFERROR(VLOOKUP(A24,'درآمد ناشی از فروش'!A:Q,17,0),0)</f>
        <v>0</v>
      </c>
      <c r="R24" s="43"/>
      <c r="S24" s="43">
        <f t="shared" si="2"/>
        <v>38313647833</v>
      </c>
      <c r="T24" s="6"/>
      <c r="U24" s="1">
        <f t="shared" si="3"/>
        <v>0.10006050512430531</v>
      </c>
    </row>
    <row r="25" spans="1:21" ht="21" x14ac:dyDescent="0.55000000000000004">
      <c r="A25" s="40" t="s">
        <v>65</v>
      </c>
      <c r="C25" s="43">
        <v>0</v>
      </c>
      <c r="D25" s="43"/>
      <c r="E25" s="43">
        <f>VLOOKUP(A25,'درآمد ناشی از تغییر قیمت اوراق'!A:Q,9,0)</f>
        <v>-24484568017</v>
      </c>
      <c r="F25" s="43"/>
      <c r="G25" s="43">
        <f>IFERROR(VLOOKUP(A25,'درآمد ناشی از فروش'!A:Q,9,0),0)</f>
        <v>0</v>
      </c>
      <c r="H25" s="43"/>
      <c r="I25" s="43">
        <f t="shared" si="0"/>
        <v>-24484568017</v>
      </c>
      <c r="J25" s="6"/>
      <c r="K25" s="1">
        <f t="shared" si="1"/>
        <v>0.40320490952548371</v>
      </c>
      <c r="L25" s="6"/>
      <c r="M25" s="43">
        <v>0</v>
      </c>
      <c r="N25" s="43"/>
      <c r="O25" s="43">
        <f>VLOOKUP(A25,'درآمد ناشی از تغییر قیمت اوراق'!A:Q,17,0)</f>
        <v>28052389517</v>
      </c>
      <c r="P25" s="43"/>
      <c r="Q25" s="43">
        <f>IFERROR(VLOOKUP(A25,'درآمد ناشی از فروش'!A:Q,17,0),0)</f>
        <v>0</v>
      </c>
      <c r="R25" s="43"/>
      <c r="S25" s="43">
        <f t="shared" si="2"/>
        <v>28052389517</v>
      </c>
      <c r="T25" s="6"/>
      <c r="U25" s="1">
        <f t="shared" si="3"/>
        <v>7.3262046914706447E-2</v>
      </c>
    </row>
    <row r="26" spans="1:21" ht="21" x14ac:dyDescent="0.55000000000000004">
      <c r="A26" s="40" t="s">
        <v>62</v>
      </c>
      <c r="C26" s="43">
        <v>0</v>
      </c>
      <c r="D26" s="43"/>
      <c r="E26" s="43">
        <f>VLOOKUP(A26,'درآمد ناشی از تغییر قیمت اوراق'!A:Q,9,0)</f>
        <v>-9900738000</v>
      </c>
      <c r="F26" s="43"/>
      <c r="G26" s="43">
        <f>IFERROR(VLOOKUP(A26,'درآمد ناشی از فروش'!A:Q,9,0),0)</f>
        <v>0</v>
      </c>
      <c r="H26" s="43"/>
      <c r="I26" s="43">
        <f t="shared" si="0"/>
        <v>-9900738000</v>
      </c>
      <c r="J26" s="6"/>
      <c r="K26" s="1">
        <f t="shared" si="1"/>
        <v>0.16304254037701607</v>
      </c>
      <c r="L26" s="6"/>
      <c r="M26" s="43">
        <v>0</v>
      </c>
      <c r="N26" s="43"/>
      <c r="O26" s="43">
        <f>VLOOKUP(A26,'درآمد ناشی از تغییر قیمت اوراق'!A:Q,17,0)</f>
        <v>-5815123080</v>
      </c>
      <c r="P26" s="43"/>
      <c r="Q26" s="43">
        <f>IFERROR(VLOOKUP(A26,'درآمد ناشی از فروش'!A:Q,17,0),0)</f>
        <v>0</v>
      </c>
      <c r="R26" s="43"/>
      <c r="S26" s="43">
        <f t="shared" si="2"/>
        <v>-5815123080</v>
      </c>
      <c r="T26" s="6"/>
      <c r="U26" s="1">
        <f t="shared" si="3"/>
        <v>-1.5186863837163519E-2</v>
      </c>
    </row>
    <row r="27" spans="1:21" ht="21" x14ac:dyDescent="0.55000000000000004">
      <c r="A27" s="40" t="s">
        <v>84</v>
      </c>
      <c r="C27" s="43">
        <v>0</v>
      </c>
      <c r="D27" s="43"/>
      <c r="E27" s="43">
        <f>VLOOKUP(A27,'درآمد ناشی از تغییر قیمت اوراق'!A:Q,9,0)</f>
        <v>-51165731529</v>
      </c>
      <c r="F27" s="43"/>
      <c r="G27" s="43">
        <f>IFERROR(VLOOKUP(A27,'درآمد ناشی از فروش'!A:Q,9,0),0)</f>
        <v>0</v>
      </c>
      <c r="H27" s="43"/>
      <c r="I27" s="43">
        <f t="shared" si="0"/>
        <v>-51165731529</v>
      </c>
      <c r="J27" s="6"/>
      <c r="K27" s="1">
        <f t="shared" si="1"/>
        <v>0.84258272956385138</v>
      </c>
      <c r="L27" s="6"/>
      <c r="M27" s="43">
        <v>0</v>
      </c>
      <c r="N27" s="43"/>
      <c r="O27" s="43">
        <f>VLOOKUP(A27,'درآمد ناشی از تغییر قیمت اوراق'!A:Q,17,0)</f>
        <v>-19324991592</v>
      </c>
      <c r="P27" s="43"/>
      <c r="Q27" s="43">
        <f>IFERROR(VLOOKUP(A27,'درآمد ناشی از فروش'!A:Q,17,0),0)</f>
        <v>0</v>
      </c>
      <c r="R27" s="43"/>
      <c r="S27" s="43">
        <f t="shared" si="2"/>
        <v>-19324991592</v>
      </c>
      <c r="T27" s="6"/>
      <c r="U27" s="1">
        <f t="shared" si="3"/>
        <v>-5.0469441819971567E-2</v>
      </c>
    </row>
    <row r="28" spans="1:21" ht="21" x14ac:dyDescent="0.55000000000000004">
      <c r="A28" s="40" t="s">
        <v>74</v>
      </c>
      <c r="C28" s="43">
        <v>0</v>
      </c>
      <c r="D28" s="43"/>
      <c r="E28" s="43">
        <f>VLOOKUP(A28,'درآمد ناشی از تغییر قیمت اوراق'!A:Q,9,0)</f>
        <v>-62218391792</v>
      </c>
      <c r="F28" s="43"/>
      <c r="G28" s="43">
        <f>IFERROR(VLOOKUP(A28,'درآمد ناشی از فروش'!A:Q,9,0),0)</f>
        <v>11770119930</v>
      </c>
      <c r="H28" s="43"/>
      <c r="I28" s="43">
        <f t="shared" si="0"/>
        <v>-50448271862</v>
      </c>
      <c r="J28" s="6"/>
      <c r="K28" s="1">
        <f t="shared" si="1"/>
        <v>0.83076780761301017</v>
      </c>
      <c r="L28" s="6"/>
      <c r="M28" s="43">
        <v>0</v>
      </c>
      <c r="N28" s="43"/>
      <c r="O28" s="43">
        <f>VLOOKUP(A28,'درآمد ناشی از تغییر قیمت اوراق'!A:Q,17,0)</f>
        <v>73335271065</v>
      </c>
      <c r="P28" s="43"/>
      <c r="Q28" s="43">
        <f>IFERROR(VLOOKUP(A28,'درآمد ناشی از فروش'!A:Q,17,0),0)</f>
        <v>11770119930</v>
      </c>
      <c r="R28" s="43"/>
      <c r="S28" s="43">
        <f t="shared" si="2"/>
        <v>85105390995</v>
      </c>
      <c r="T28" s="6"/>
      <c r="U28" s="1">
        <f t="shared" si="3"/>
        <v>0.22226253289373665</v>
      </c>
    </row>
    <row r="29" spans="1:21" ht="21" x14ac:dyDescent="0.55000000000000004">
      <c r="A29" s="40" t="s">
        <v>70</v>
      </c>
      <c r="C29" s="43">
        <v>0</v>
      </c>
      <c r="D29" s="43"/>
      <c r="E29" s="43">
        <f>VLOOKUP(A29,'درآمد ناشی از تغییر قیمت اوراق'!A:Q,9,0)</f>
        <v>-14039767540</v>
      </c>
      <c r="F29" s="43"/>
      <c r="G29" s="43">
        <f>IFERROR(VLOOKUP(A29,'درآمد ناشی از فروش'!A:Q,9,0),0)</f>
        <v>-2321708438</v>
      </c>
      <c r="H29" s="43"/>
      <c r="I29" s="43">
        <f t="shared" si="0"/>
        <v>-16361475978</v>
      </c>
      <c r="J29" s="6"/>
      <c r="K29" s="1">
        <f t="shared" si="1"/>
        <v>0.26943613776777486</v>
      </c>
      <c r="L29" s="6"/>
      <c r="M29" s="43">
        <v>0</v>
      </c>
      <c r="N29" s="43"/>
      <c r="O29" s="43">
        <f>VLOOKUP(A29,'درآمد ناشی از تغییر قیمت اوراق'!A:Q,17,0)</f>
        <v>-20803880412</v>
      </c>
      <c r="P29" s="43"/>
      <c r="Q29" s="43">
        <f>IFERROR(VLOOKUP(A29,'درآمد ناشی از فروش'!A:Q,17,0),0)</f>
        <v>-2321708438</v>
      </c>
      <c r="R29" s="43"/>
      <c r="S29" s="43">
        <f t="shared" si="2"/>
        <v>-23125588850</v>
      </c>
      <c r="T29" s="6"/>
      <c r="U29" s="1">
        <f t="shared" si="3"/>
        <v>-6.0395139395601045E-2</v>
      </c>
    </row>
    <row r="30" spans="1:21" ht="21" x14ac:dyDescent="0.55000000000000004">
      <c r="A30" s="40" t="s">
        <v>80</v>
      </c>
      <c r="C30" s="43">
        <v>0</v>
      </c>
      <c r="D30" s="43"/>
      <c r="E30" s="43">
        <v>0</v>
      </c>
      <c r="F30" s="43"/>
      <c r="G30" s="43">
        <f>IFERROR(VLOOKUP(A30,'درآمد ناشی از فروش'!A:Q,9,0),0)</f>
        <v>-13819148</v>
      </c>
      <c r="H30" s="43"/>
      <c r="I30" s="43">
        <f t="shared" si="0"/>
        <v>-13819148</v>
      </c>
      <c r="J30" s="6"/>
      <c r="K30" s="1">
        <f t="shared" si="1"/>
        <v>2.2756980295468487E-4</v>
      </c>
      <c r="L30" s="6"/>
      <c r="M30" s="43">
        <v>0</v>
      </c>
      <c r="N30" s="43"/>
      <c r="O30" s="43">
        <v>0</v>
      </c>
      <c r="P30" s="43"/>
      <c r="Q30" s="43">
        <f>IFERROR(VLOOKUP(A30,'درآمد ناشی از فروش'!A:Q,17,0),0)</f>
        <v>-13819148</v>
      </c>
      <c r="R30" s="43"/>
      <c r="S30" s="43">
        <f t="shared" si="2"/>
        <v>-13819148</v>
      </c>
      <c r="T30" s="6"/>
      <c r="U30" s="1">
        <f t="shared" si="3"/>
        <v>-3.6090296995332138E-5</v>
      </c>
    </row>
    <row r="31" spans="1:21" ht="21" x14ac:dyDescent="0.55000000000000004">
      <c r="A31" s="40" t="s">
        <v>105</v>
      </c>
      <c r="C31" s="43">
        <v>0</v>
      </c>
      <c r="D31" s="43"/>
      <c r="E31" s="43">
        <v>0</v>
      </c>
      <c r="F31" s="43"/>
      <c r="G31" s="43">
        <f>IFERROR(VLOOKUP(A31,'درآمد ناشی از فروش'!A:Q,9,0),0)</f>
        <v>0</v>
      </c>
      <c r="H31" s="43"/>
      <c r="I31" s="43">
        <f t="shared" si="0"/>
        <v>0</v>
      </c>
      <c r="J31" s="6"/>
      <c r="K31" s="1">
        <f t="shared" si="1"/>
        <v>0</v>
      </c>
      <c r="L31" s="6"/>
      <c r="M31" s="43">
        <v>0</v>
      </c>
      <c r="N31" s="43"/>
      <c r="O31" s="43">
        <v>0</v>
      </c>
      <c r="P31" s="43"/>
      <c r="Q31" s="43">
        <f>IFERROR(VLOOKUP(A31,'درآمد ناشی از فروش'!A:Q,17,0),0)</f>
        <v>0</v>
      </c>
      <c r="R31" s="43"/>
      <c r="S31" s="43">
        <f t="shared" si="2"/>
        <v>0</v>
      </c>
      <c r="T31" s="6"/>
      <c r="U31" s="1">
        <f t="shared" si="3"/>
        <v>0</v>
      </c>
    </row>
    <row r="32" spans="1:21" ht="21" x14ac:dyDescent="0.55000000000000004">
      <c r="A32" s="40" t="s">
        <v>106</v>
      </c>
      <c r="C32" s="43">
        <v>0</v>
      </c>
      <c r="D32" s="43"/>
      <c r="E32" s="43">
        <v>0</v>
      </c>
      <c r="F32" s="43"/>
      <c r="G32" s="43">
        <f>IFERROR(VLOOKUP(A32,'درآمد ناشی از فروش'!A:Q,9,0),0)</f>
        <v>0</v>
      </c>
      <c r="H32" s="43"/>
      <c r="I32" s="43">
        <f t="shared" si="0"/>
        <v>0</v>
      </c>
      <c r="J32" s="6"/>
      <c r="K32" s="1">
        <f t="shared" si="1"/>
        <v>0</v>
      </c>
      <c r="L32" s="6"/>
      <c r="M32" s="43">
        <v>0</v>
      </c>
      <c r="N32" s="43"/>
      <c r="O32" s="43">
        <v>0</v>
      </c>
      <c r="P32" s="43"/>
      <c r="Q32" s="43">
        <f>IFERROR(VLOOKUP(A32,'درآمد ناشی از فروش'!A:Q,17,0),0)</f>
        <v>0</v>
      </c>
      <c r="R32" s="43"/>
      <c r="S32" s="43">
        <f t="shared" si="2"/>
        <v>0</v>
      </c>
      <c r="T32" s="6"/>
      <c r="U32" s="1">
        <f t="shared" si="3"/>
        <v>0</v>
      </c>
    </row>
    <row r="33" spans="1:21" ht="21" x14ac:dyDescent="0.45">
      <c r="A33" s="3" t="s">
        <v>64</v>
      </c>
      <c r="C33" s="14">
        <v>0</v>
      </c>
      <c r="E33" s="43">
        <f>VLOOKUP(A33,'درآمد ناشی از تغییر قیمت اوراق'!A:Q,9,0)</f>
        <v>9957763332</v>
      </c>
      <c r="G33" s="43">
        <f>IFERROR(VLOOKUP(A33,'درآمد ناشی از فروش'!A:Q,9,0),0)</f>
        <v>0</v>
      </c>
      <c r="I33" s="43">
        <f t="shared" si="0"/>
        <v>9957763332</v>
      </c>
      <c r="K33" s="1">
        <f t="shared" si="1"/>
        <v>-0.16398161734230116</v>
      </c>
      <c r="M33" s="14">
        <v>0</v>
      </c>
      <c r="O33" s="43">
        <f>VLOOKUP(A33,'درآمد ناشی از تغییر قیمت اوراق'!A:Q,17,0)</f>
        <v>9957763332</v>
      </c>
      <c r="Q33" s="43">
        <f>IFERROR(VLOOKUP(A33,'درآمد ناشی از فروش'!A:Q,17,0),0)</f>
        <v>0</v>
      </c>
      <c r="S33" s="43">
        <f t="shared" si="2"/>
        <v>9957763332</v>
      </c>
      <c r="U33" s="1">
        <f t="shared" si="3"/>
        <v>2.6005846095657138E-2</v>
      </c>
    </row>
    <row r="34" spans="1:21" ht="21" x14ac:dyDescent="0.45">
      <c r="A34" s="3" t="s">
        <v>79</v>
      </c>
      <c r="C34" s="14">
        <v>0</v>
      </c>
      <c r="E34" s="43">
        <f>VLOOKUP(A34,'درآمد ناشی از تغییر قیمت اوراق'!A:Q,9,0)</f>
        <v>0</v>
      </c>
      <c r="G34" s="43">
        <f>IFERROR(VLOOKUP(A34,'درآمد ناشی از فروش'!A:Q,9,0),0)</f>
        <v>0</v>
      </c>
      <c r="I34" s="43">
        <f t="shared" si="0"/>
        <v>0</v>
      </c>
      <c r="K34" s="1">
        <f t="shared" si="1"/>
        <v>0</v>
      </c>
      <c r="M34" s="14">
        <v>0</v>
      </c>
      <c r="O34" s="43">
        <f>VLOOKUP(A34,'درآمد ناشی از تغییر قیمت اوراق'!A:Q,17,0)</f>
        <v>0</v>
      </c>
      <c r="Q34" s="43">
        <f>IFERROR(VLOOKUP(A34,'درآمد ناشی از فروش'!A:Q,17,0),0)</f>
        <v>0</v>
      </c>
      <c r="S34" s="43">
        <f t="shared" si="2"/>
        <v>0</v>
      </c>
      <c r="U34" s="1">
        <f t="shared" si="3"/>
        <v>0</v>
      </c>
    </row>
    <row r="35" spans="1:21" ht="21" x14ac:dyDescent="0.45">
      <c r="A35" s="3" t="s">
        <v>76</v>
      </c>
      <c r="C35" s="14">
        <v>0</v>
      </c>
      <c r="E35" s="43">
        <f>VLOOKUP(A35,'درآمد ناشی از تغییر قیمت اوراق'!A:Q,9,0)</f>
        <v>0</v>
      </c>
      <c r="G35" s="43">
        <f>IFERROR(VLOOKUP(A35,'درآمد ناشی از فروش'!A:Q,9,0),0)</f>
        <v>0</v>
      </c>
      <c r="I35" s="43">
        <f t="shared" si="0"/>
        <v>0</v>
      </c>
      <c r="K35" s="1">
        <f t="shared" si="1"/>
        <v>0</v>
      </c>
      <c r="M35" s="14">
        <v>0</v>
      </c>
      <c r="O35" s="43">
        <f>VLOOKUP(A35,'درآمد ناشی از تغییر قیمت اوراق'!A:Q,17,0)</f>
        <v>0</v>
      </c>
      <c r="Q35" s="43">
        <f>IFERROR(VLOOKUP(A35,'درآمد ناشی از فروش'!A:Q,17,0),0)</f>
        <v>0</v>
      </c>
      <c r="S35" s="43">
        <f t="shared" si="2"/>
        <v>0</v>
      </c>
      <c r="U35" s="1">
        <f t="shared" si="3"/>
        <v>0</v>
      </c>
    </row>
    <row r="36" spans="1:21" ht="21" x14ac:dyDescent="0.45">
      <c r="A36" s="3" t="s">
        <v>68</v>
      </c>
      <c r="C36" s="14">
        <v>0</v>
      </c>
      <c r="E36" s="43">
        <f>VLOOKUP(A36,'درآمد ناشی از تغییر قیمت اوراق'!A:Q,9,0)</f>
        <v>19779394074</v>
      </c>
      <c r="G36" s="43">
        <f>IFERROR(VLOOKUP(A36,'درآمد ناشی از فروش'!A:Q,9,0),0)</f>
        <v>0</v>
      </c>
      <c r="I36" s="43">
        <f t="shared" si="0"/>
        <v>19779394074</v>
      </c>
      <c r="K36" s="1">
        <f t="shared" si="1"/>
        <v>-0.3257214418706017</v>
      </c>
      <c r="M36" s="14">
        <v>0</v>
      </c>
      <c r="O36" s="43">
        <f>VLOOKUP(A36,'درآمد ناشی از تغییر قیمت اوراق'!A:Q,17,0)</f>
        <v>19779394074</v>
      </c>
      <c r="Q36" s="43">
        <f>IFERROR(VLOOKUP(A36,'درآمد ناشی از فروش'!A:Q,17,0),0)</f>
        <v>0</v>
      </c>
      <c r="S36" s="43">
        <f t="shared" si="2"/>
        <v>19779394074</v>
      </c>
      <c r="U36" s="1">
        <f t="shared" si="3"/>
        <v>5.1656166249784176E-2</v>
      </c>
    </row>
    <row r="37" spans="1:21" ht="21" x14ac:dyDescent="0.45">
      <c r="A37" s="3" t="s">
        <v>120</v>
      </c>
      <c r="C37" s="14">
        <v>0</v>
      </c>
      <c r="E37" s="43">
        <f>VLOOKUP(A37,'درآمد ناشی از تغییر قیمت اوراق'!A:Q,9,0)</f>
        <v>413352140</v>
      </c>
      <c r="G37" s="43">
        <f>IFERROR(VLOOKUP(A37,'درآمد ناشی از فروش'!A:Q,9,0),0)</f>
        <v>503462799</v>
      </c>
      <c r="I37" s="43">
        <f t="shared" si="0"/>
        <v>916814939</v>
      </c>
      <c r="K37" s="1">
        <f t="shared" si="1"/>
        <v>-1.5097847929130033E-2</v>
      </c>
      <c r="M37" s="14">
        <v>0</v>
      </c>
      <c r="O37" s="43">
        <f>VLOOKUP(A37,'درآمد ناشی از تغییر قیمت اوراق'!A:Q,17,0)</f>
        <v>413352140</v>
      </c>
      <c r="Q37" s="43">
        <f>IFERROR(VLOOKUP(A37,'درآمد ناشی از فروش'!A:Q,17,0),0)</f>
        <v>503462799</v>
      </c>
      <c r="S37" s="43">
        <f t="shared" si="2"/>
        <v>916814939</v>
      </c>
      <c r="U37" s="1">
        <f t="shared" si="3"/>
        <v>2.3943678321027692E-3</v>
      </c>
    </row>
    <row r="38" spans="1:21" ht="21" x14ac:dyDescent="0.45">
      <c r="A38" s="3" t="s">
        <v>121</v>
      </c>
      <c r="C38" s="14">
        <v>0</v>
      </c>
      <c r="E38" s="43">
        <f>VLOOKUP(A38,'درآمد ناشی از تغییر قیمت اوراق'!A:Q,9,0)</f>
        <v>363153942</v>
      </c>
      <c r="G38" s="43">
        <f>IFERROR(VLOOKUP(A38,'درآمد ناشی از فروش'!A:Q,9,0),0)</f>
        <v>0</v>
      </c>
      <c r="I38" s="43">
        <f t="shared" si="0"/>
        <v>363153942</v>
      </c>
      <c r="K38" s="1">
        <f t="shared" si="1"/>
        <v>-5.9803159372167564E-3</v>
      </c>
      <c r="M38" s="14">
        <v>0</v>
      </c>
      <c r="O38" s="43">
        <f>VLOOKUP(A38,'درآمد ناشی از تغییر قیمت اوراق'!A:Q,17,0)</f>
        <v>363153942</v>
      </c>
      <c r="Q38" s="43">
        <f>IFERROR(VLOOKUP(A38,'درآمد ناشی از فروش'!A:Q,17,0),0)</f>
        <v>0</v>
      </c>
      <c r="S38" s="43">
        <f t="shared" si="2"/>
        <v>363153942</v>
      </c>
      <c r="U38" s="1">
        <f t="shared" si="3"/>
        <v>9.4841835558933307E-4</v>
      </c>
    </row>
    <row r="39" spans="1:21" ht="21" x14ac:dyDescent="0.45">
      <c r="A39" s="3" t="s">
        <v>60</v>
      </c>
      <c r="C39" s="14">
        <v>0</v>
      </c>
      <c r="E39" s="43">
        <f>VLOOKUP(A39,'درآمد ناشی از تغییر قیمت اوراق'!A:Q,9,0)</f>
        <v>49408951796</v>
      </c>
      <c r="G39" s="43">
        <f>IFERROR(VLOOKUP(A39,'درآمد ناشی از فروش'!A:Q,9,0),0)</f>
        <v>7014108782</v>
      </c>
      <c r="I39" s="43">
        <f t="shared" si="0"/>
        <v>56423060578</v>
      </c>
      <c r="K39" s="1">
        <f t="shared" si="1"/>
        <v>-0.9291589306255138</v>
      </c>
      <c r="M39" s="14">
        <v>0</v>
      </c>
      <c r="O39" s="43">
        <f>VLOOKUP(A39,'درآمد ناشی از تغییر قیمت اوراق'!A:Q,17,0)</f>
        <v>49408951796</v>
      </c>
      <c r="Q39" s="43">
        <f>IFERROR(VLOOKUP(A39,'درآمد ناشی از فروش'!A:Q,17,0),0)</f>
        <v>7014108782</v>
      </c>
      <c r="S39" s="43">
        <f t="shared" si="2"/>
        <v>56423060578</v>
      </c>
      <c r="U39" s="1">
        <f t="shared" si="3"/>
        <v>0.14735532274823573</v>
      </c>
    </row>
    <row r="40" spans="1:21" ht="21" x14ac:dyDescent="0.45">
      <c r="A40" s="3" t="s">
        <v>123</v>
      </c>
      <c r="C40" s="14">
        <v>0</v>
      </c>
      <c r="E40" s="43">
        <f>VLOOKUP(A40,'درآمد ناشی از تغییر قیمت اوراق'!A:Q,9,0)</f>
        <v>1019032326</v>
      </c>
      <c r="G40" s="43">
        <f>IFERROR(VLOOKUP(A40,'درآمد ناشی از فروش'!A:Q,9,0),0)</f>
        <v>0</v>
      </c>
      <c r="I40" s="43">
        <f t="shared" si="0"/>
        <v>1019032326</v>
      </c>
      <c r="K40" s="1">
        <f t="shared" si="1"/>
        <v>-1.6781134816145987E-2</v>
      </c>
      <c r="M40" s="14">
        <v>0</v>
      </c>
      <c r="O40" s="43">
        <f>VLOOKUP(A40,'درآمد ناشی از تغییر قیمت اوراق'!A:Q,17,0)</f>
        <v>1019032326</v>
      </c>
      <c r="Q40" s="43">
        <f>IFERROR(VLOOKUP(A40,'درآمد ناشی از فروش'!A:Q,17,0),0)</f>
        <v>0</v>
      </c>
      <c r="S40" s="43">
        <f t="shared" si="2"/>
        <v>1019032326</v>
      </c>
      <c r="U40" s="1">
        <f t="shared" si="3"/>
        <v>2.661320313899534E-3</v>
      </c>
    </row>
    <row r="41" spans="1:21" ht="21" x14ac:dyDescent="0.45">
      <c r="A41" s="3" t="s">
        <v>61</v>
      </c>
      <c r="C41" s="14">
        <v>0</v>
      </c>
      <c r="E41" s="43">
        <f>VLOOKUP(A41,'درآمد ناشی از تغییر قیمت اوراق'!A:Q,9,0)</f>
        <v>-71506626</v>
      </c>
      <c r="G41" s="43">
        <f>IFERROR(VLOOKUP(A41,'درآمد ناشی از فروش'!A:Q,9,0),0)</f>
        <v>0</v>
      </c>
      <c r="I41" s="43">
        <f t="shared" si="0"/>
        <v>-71506626</v>
      </c>
      <c r="K41" s="1">
        <f t="shared" si="1"/>
        <v>1.1775508004382286E-3</v>
      </c>
      <c r="M41" s="14">
        <v>0</v>
      </c>
      <c r="O41" s="43">
        <f>VLOOKUP(A41,'درآمد ناشی از تغییر قیمت اوراق'!A:Q,17,0)</f>
        <v>-71506626</v>
      </c>
      <c r="Q41" s="43">
        <f>IFERROR(VLOOKUP(A41,'درآمد ناشی از فروش'!A:Q,17,0),0)</f>
        <v>0</v>
      </c>
      <c r="S41" s="43">
        <f t="shared" si="2"/>
        <v>-71506626</v>
      </c>
      <c r="U41" s="1">
        <f t="shared" si="3"/>
        <v>-1.8674779150452248E-4</v>
      </c>
    </row>
    <row r="42" spans="1:21" ht="21" x14ac:dyDescent="0.45">
      <c r="A42" s="3" t="s">
        <v>59</v>
      </c>
      <c r="C42" s="14">
        <v>0</v>
      </c>
      <c r="E42" s="43">
        <f>VLOOKUP(A42,'درآمد ناشی از تغییر قیمت اوراق'!A:Q,9,0)</f>
        <v>-7690580153</v>
      </c>
      <c r="G42" s="43">
        <f>IFERROR(VLOOKUP(A42,'درآمد ناشی از فروش'!A:Q,9,0),0)</f>
        <v>0</v>
      </c>
      <c r="I42" s="43">
        <f t="shared" si="0"/>
        <v>-7690580153</v>
      </c>
      <c r="K42" s="1">
        <f t="shared" si="1"/>
        <v>0.12664628890474436</v>
      </c>
      <c r="M42" s="14">
        <v>0</v>
      </c>
      <c r="O42" s="43">
        <f>VLOOKUP(A42,'درآمد ناشی از تغییر قیمت اوراق'!A:Q,17,0)</f>
        <v>-7690580153</v>
      </c>
      <c r="Q42" s="43">
        <f>IFERROR(VLOOKUP(A42,'درآمد ناشی از فروش'!A:Q,17,0),0)</f>
        <v>0</v>
      </c>
      <c r="S42" s="43">
        <f t="shared" si="2"/>
        <v>-7690580153</v>
      </c>
      <c r="U42" s="1">
        <f t="shared" si="3"/>
        <v>-2.0084836039687602E-2</v>
      </c>
    </row>
    <row r="43" spans="1:21" ht="21" x14ac:dyDescent="0.45">
      <c r="A43" s="3" t="s">
        <v>58</v>
      </c>
      <c r="C43" s="14">
        <v>0</v>
      </c>
      <c r="E43" s="43">
        <f>VLOOKUP(A43,'درآمد ناشی از تغییر قیمت اوراق'!A:Q,9,0)</f>
        <v>32248535277</v>
      </c>
      <c r="G43" s="43">
        <f>IFERROR(VLOOKUP(A43,'درآمد ناشی از فروش'!A:Q,9,0),0)</f>
        <v>0</v>
      </c>
      <c r="I43" s="43">
        <f t="shared" si="0"/>
        <v>32248535277</v>
      </c>
      <c r="K43" s="1">
        <f t="shared" si="1"/>
        <v>-0.53105971645749028</v>
      </c>
      <c r="M43" s="14">
        <v>0</v>
      </c>
      <c r="O43" s="43">
        <f>VLOOKUP(A43,'درآمد ناشی از تغییر قیمت اوراق'!A:Q,17,0)</f>
        <v>32248535277</v>
      </c>
      <c r="Q43" s="43">
        <f>IFERROR(VLOOKUP(A43,'درآمد ناشی از فروش'!A:Q,17,0),0)</f>
        <v>0</v>
      </c>
      <c r="S43" s="43">
        <f t="shared" si="2"/>
        <v>32248535277</v>
      </c>
      <c r="U43" s="1">
        <f t="shared" si="3"/>
        <v>8.4220764971283002E-2</v>
      </c>
    </row>
    <row r="44" spans="1:21" ht="21" x14ac:dyDescent="0.45">
      <c r="A44" s="3" t="s">
        <v>63</v>
      </c>
      <c r="C44" s="14">
        <v>0</v>
      </c>
      <c r="E44" s="43">
        <f>VLOOKUP(A44,'درآمد ناشی از تغییر قیمت اوراق'!A:Q,9,0)</f>
        <v>-8545417367</v>
      </c>
      <c r="G44" s="43">
        <f>IFERROR(VLOOKUP(A44,'درآمد ناشی از فروش'!A:Q,9,0),0)</f>
        <v>0</v>
      </c>
      <c r="I44" s="43">
        <f t="shared" si="0"/>
        <v>-8545417367</v>
      </c>
      <c r="K44" s="1">
        <f t="shared" si="1"/>
        <v>0.14072350526774385</v>
      </c>
      <c r="M44" s="14">
        <v>0</v>
      </c>
      <c r="O44" s="43">
        <f>VLOOKUP(A44,'درآمد ناشی از تغییر قیمت اوراق'!A:Q,17,0)</f>
        <v>-8545417367</v>
      </c>
      <c r="Q44" s="43">
        <f>IFERROR(VLOOKUP(A44,'درآمد ناشی از فروش'!A:Q,17,0),0)</f>
        <v>0</v>
      </c>
      <c r="S44" s="43">
        <f t="shared" si="2"/>
        <v>-8545417367</v>
      </c>
      <c r="U44" s="1">
        <f t="shared" si="3"/>
        <v>-2.2317341902995697E-2</v>
      </c>
    </row>
    <row r="45" spans="1:21" ht="21" x14ac:dyDescent="0.45">
      <c r="A45" s="3" t="s">
        <v>57</v>
      </c>
      <c r="C45" s="14">
        <v>0</v>
      </c>
      <c r="E45" s="43">
        <f>VLOOKUP(A45,'درآمد ناشی از تغییر قیمت اوراق'!A:Q,9,0)</f>
        <v>-5075905007</v>
      </c>
      <c r="G45" s="43">
        <f>IFERROR(VLOOKUP(A45,'درآمد ناشی از فروش'!A:Q,9,0),0)</f>
        <v>0</v>
      </c>
      <c r="I45" s="43">
        <f t="shared" si="0"/>
        <v>-5075905007</v>
      </c>
      <c r="K45" s="1">
        <f t="shared" si="1"/>
        <v>8.3588561484375767E-2</v>
      </c>
      <c r="M45" s="14">
        <v>0</v>
      </c>
      <c r="O45" s="43">
        <f>VLOOKUP(A45,'درآمد ناشی از تغییر قیمت اوراق'!A:Q,17,0)</f>
        <v>-5075905007</v>
      </c>
      <c r="Q45" s="43">
        <f>IFERROR(VLOOKUP(A45,'درآمد ناشی از فروش'!A:Q,17,0),0)</f>
        <v>0</v>
      </c>
      <c r="S45" s="43">
        <f t="shared" si="2"/>
        <v>-5075905007</v>
      </c>
      <c r="U45" s="1">
        <f t="shared" si="3"/>
        <v>-1.3256310680131904E-2</v>
      </c>
    </row>
    <row r="46" spans="1:21" ht="21" x14ac:dyDescent="0.45">
      <c r="A46" s="3" t="s">
        <v>122</v>
      </c>
      <c r="C46" s="14">
        <v>0</v>
      </c>
      <c r="E46" s="43">
        <f>VLOOKUP(A46,'درآمد ناشی از تغییر قیمت اوراق'!A:Q,9,0)</f>
        <v>-405170996</v>
      </c>
      <c r="G46" s="43">
        <f>IFERROR(VLOOKUP(A46,'درآمد ناشی از فروش'!A:Q,9,0),0)</f>
        <v>0</v>
      </c>
      <c r="I46" s="43">
        <f t="shared" si="0"/>
        <v>-405170996</v>
      </c>
      <c r="K46" s="1">
        <f t="shared" si="1"/>
        <v>6.6722408445638922E-3</v>
      </c>
      <c r="M46" s="14">
        <v>0</v>
      </c>
      <c r="O46" s="43">
        <f>VLOOKUP(A46,'درآمد ناشی از تغییر قیمت اوراق'!A:Q,17,0)</f>
        <v>-405170996</v>
      </c>
      <c r="Q46" s="43">
        <f>IFERROR(VLOOKUP(A46,'درآمد ناشی از فروش'!A:Q,17,0),0)</f>
        <v>0</v>
      </c>
      <c r="S46" s="43">
        <f t="shared" si="2"/>
        <v>-405170996</v>
      </c>
      <c r="U46" s="1">
        <f t="shared" si="3"/>
        <v>-1.0581507325585144E-3</v>
      </c>
    </row>
    <row r="47" spans="1:21" ht="21" x14ac:dyDescent="0.55000000000000004">
      <c r="A47" s="40" t="s">
        <v>107</v>
      </c>
      <c r="C47" s="43">
        <v>0</v>
      </c>
      <c r="D47" s="43"/>
      <c r="E47" s="43">
        <v>0</v>
      </c>
      <c r="F47" s="43"/>
      <c r="G47" s="43">
        <f>IFERROR(VLOOKUP(A47,'درآمد ناشی از فروش'!A:Q,9,0),0)</f>
        <v>0</v>
      </c>
      <c r="H47" s="43"/>
      <c r="I47" s="43">
        <f t="shared" si="0"/>
        <v>0</v>
      </c>
      <c r="J47" s="6"/>
      <c r="K47" s="1">
        <f t="shared" si="1"/>
        <v>0</v>
      </c>
      <c r="L47" s="6"/>
      <c r="M47" s="43">
        <v>0</v>
      </c>
      <c r="N47" s="43"/>
      <c r="O47" s="43">
        <v>0</v>
      </c>
      <c r="P47" s="43"/>
      <c r="Q47" s="43">
        <f>IFERROR(VLOOKUP(A47,'درآمد ناشی از فروش'!A:Q,17,0),0)</f>
        <v>0</v>
      </c>
      <c r="R47" s="43"/>
      <c r="S47" s="43">
        <f t="shared" si="2"/>
        <v>0</v>
      </c>
      <c r="T47" s="6"/>
      <c r="U47" s="1">
        <f t="shared" si="3"/>
        <v>0</v>
      </c>
    </row>
    <row r="48" spans="1:21" ht="21" x14ac:dyDescent="0.55000000000000004">
      <c r="A48" s="40" t="s">
        <v>108</v>
      </c>
      <c r="C48" s="43">
        <v>0</v>
      </c>
      <c r="D48" s="43"/>
      <c r="E48" s="43">
        <v>0</v>
      </c>
      <c r="F48" s="43"/>
      <c r="G48" s="43">
        <f>IFERROR(VLOOKUP(A48,'درآمد ناشی از فروش'!A:Q,9,0),0)</f>
        <v>0</v>
      </c>
      <c r="H48" s="43"/>
      <c r="I48" s="43">
        <f t="shared" si="0"/>
        <v>0</v>
      </c>
      <c r="J48" s="6"/>
      <c r="K48" s="1">
        <f t="shared" si="1"/>
        <v>0</v>
      </c>
      <c r="L48" s="6"/>
      <c r="M48" s="43">
        <v>0</v>
      </c>
      <c r="N48" s="43"/>
      <c r="O48" s="43">
        <v>0</v>
      </c>
      <c r="P48" s="43"/>
      <c r="Q48" s="43">
        <f>IFERROR(VLOOKUP(A48,'درآمد ناشی از فروش'!A:Q,17,0),0)</f>
        <v>0</v>
      </c>
      <c r="R48" s="43"/>
      <c r="S48" s="43">
        <f t="shared" si="2"/>
        <v>0</v>
      </c>
      <c r="T48" s="6"/>
      <c r="U48" s="1">
        <f t="shared" si="3"/>
        <v>0</v>
      </c>
    </row>
    <row r="49" spans="1:21" ht="21" x14ac:dyDescent="0.55000000000000004">
      <c r="A49" s="40" t="s">
        <v>109</v>
      </c>
      <c r="C49" s="43">
        <v>0</v>
      </c>
      <c r="D49" s="43"/>
      <c r="E49" s="43">
        <v>0</v>
      </c>
      <c r="F49" s="43"/>
      <c r="G49" s="43">
        <f>IFERROR(VLOOKUP(A49,'درآمد ناشی از فروش'!A:Q,9,0),0)</f>
        <v>0</v>
      </c>
      <c r="H49" s="43"/>
      <c r="I49" s="43">
        <f t="shared" si="0"/>
        <v>0</v>
      </c>
      <c r="J49" s="6"/>
      <c r="K49" s="1">
        <f t="shared" si="1"/>
        <v>0</v>
      </c>
      <c r="L49" s="6"/>
      <c r="M49" s="43">
        <v>0</v>
      </c>
      <c r="N49" s="43"/>
      <c r="O49" s="43">
        <v>0</v>
      </c>
      <c r="P49" s="43"/>
      <c r="Q49" s="43">
        <f>IFERROR(VLOOKUP(A49,'درآمد ناشی از فروش'!A:Q,17,0),0)</f>
        <v>0</v>
      </c>
      <c r="R49" s="43"/>
      <c r="S49" s="43">
        <f t="shared" si="2"/>
        <v>0</v>
      </c>
      <c r="T49" s="6"/>
      <c r="U49" s="1">
        <f t="shared" si="3"/>
        <v>0</v>
      </c>
    </row>
    <row r="50" spans="1:21" ht="21" x14ac:dyDescent="0.55000000000000004">
      <c r="A50" s="40" t="s">
        <v>95</v>
      </c>
      <c r="C50" s="43">
        <v>0</v>
      </c>
      <c r="D50" s="43"/>
      <c r="E50" s="43">
        <v>0</v>
      </c>
      <c r="F50" s="43"/>
      <c r="G50" s="43">
        <f>IFERROR(VLOOKUP(A50,'درآمد ناشی از فروش'!A:Q,9,0),0)</f>
        <v>20299435647</v>
      </c>
      <c r="H50" s="43"/>
      <c r="I50" s="43">
        <f t="shared" si="0"/>
        <v>20299435647</v>
      </c>
      <c r="J50" s="6"/>
      <c r="K50" s="1">
        <f t="shared" si="1"/>
        <v>-0.33428533874006533</v>
      </c>
      <c r="L50" s="6"/>
      <c r="M50" s="43">
        <v>0</v>
      </c>
      <c r="N50" s="43"/>
      <c r="O50" s="43">
        <v>0</v>
      </c>
      <c r="P50" s="43"/>
      <c r="Q50" s="43">
        <f>IFERROR(VLOOKUP(A50,'درآمد ناشی از فروش'!A:Q,17,0),0)</f>
        <v>20299435647</v>
      </c>
      <c r="R50" s="43"/>
      <c r="S50" s="43">
        <f t="shared" si="2"/>
        <v>20299435647</v>
      </c>
      <c r="T50" s="6"/>
      <c r="U50" s="1">
        <f t="shared" si="3"/>
        <v>5.3014314727497104E-2</v>
      </c>
    </row>
    <row r="51" spans="1:21" ht="21" x14ac:dyDescent="0.55000000000000004">
      <c r="A51" s="40" t="s">
        <v>104</v>
      </c>
      <c r="C51" s="43">
        <v>0</v>
      </c>
      <c r="D51" s="43"/>
      <c r="E51" s="43">
        <f>VLOOKUP(A51,'درآمد ناشی از تغییر قیمت اوراق'!A:Q,9,0)</f>
        <v>-1858873500</v>
      </c>
      <c r="F51" s="43"/>
      <c r="G51" s="43">
        <f>IFERROR(VLOOKUP(A51,'درآمد ناشی از فروش'!A:Q,9,0),0)</f>
        <v>0</v>
      </c>
      <c r="H51" s="43"/>
      <c r="I51" s="43">
        <f t="shared" si="0"/>
        <v>-1858873500</v>
      </c>
      <c r="J51" s="6"/>
      <c r="K51" s="1">
        <f t="shared" si="1"/>
        <v>3.0611400653114462E-2</v>
      </c>
      <c r="L51" s="6"/>
      <c r="M51" s="43">
        <v>0</v>
      </c>
      <c r="N51" s="43"/>
      <c r="O51" s="43">
        <f>VLOOKUP(A51,'درآمد ناشی از تغییر قیمت اوراق'!A:Q,17,0)</f>
        <v>-1371517525</v>
      </c>
      <c r="P51" s="43"/>
      <c r="Q51" s="43">
        <f>IFERROR(VLOOKUP(A51,'درآمد ناشی از فروش'!A:Q,17,0),0)</f>
        <v>0</v>
      </c>
      <c r="R51" s="43"/>
      <c r="S51" s="43">
        <f t="shared" si="2"/>
        <v>-1371517525</v>
      </c>
      <c r="T51" s="6"/>
      <c r="U51" s="1">
        <f t="shared" si="3"/>
        <v>-3.5818760180839561E-3</v>
      </c>
    </row>
    <row r="52" spans="1:21" ht="21" x14ac:dyDescent="0.55000000000000004">
      <c r="A52" s="40" t="s">
        <v>96</v>
      </c>
      <c r="C52" s="43">
        <v>0</v>
      </c>
      <c r="D52" s="43"/>
      <c r="E52" s="43">
        <v>0</v>
      </c>
      <c r="F52" s="43"/>
      <c r="G52" s="43">
        <f>IFERROR(VLOOKUP(A52,'درآمد ناشی از فروش'!A:Q,9,0),0)</f>
        <v>1084633617</v>
      </c>
      <c r="H52" s="43"/>
      <c r="I52" s="43">
        <f t="shared" si="0"/>
        <v>1084633617</v>
      </c>
      <c r="J52" s="6"/>
      <c r="K52" s="1">
        <f t="shared" si="1"/>
        <v>-1.7861438237633545E-2</v>
      </c>
      <c r="L52" s="6"/>
      <c r="M52" s="43">
        <v>0</v>
      </c>
      <c r="N52" s="43"/>
      <c r="O52" s="43">
        <v>0</v>
      </c>
      <c r="P52" s="43"/>
      <c r="Q52" s="43">
        <f>IFERROR(VLOOKUP(A52,'درآمد ناشی از فروش'!A:Q,17,0),0)</f>
        <v>1084633617</v>
      </c>
      <c r="R52" s="43"/>
      <c r="S52" s="43">
        <f t="shared" si="2"/>
        <v>1084633617</v>
      </c>
      <c r="T52" s="6"/>
      <c r="U52" s="1">
        <f t="shared" si="3"/>
        <v>2.8326456427452203E-3</v>
      </c>
    </row>
    <row r="53" spans="1:21" ht="21" x14ac:dyDescent="0.55000000000000004">
      <c r="A53" s="40" t="s">
        <v>93</v>
      </c>
      <c r="C53" s="43">
        <v>0</v>
      </c>
      <c r="D53" s="43"/>
      <c r="E53" s="43">
        <f>VLOOKUP(A53,'درآمد ناشی از تغییر قیمت اوراق'!A:Q,9,0)</f>
        <v>-10937594476</v>
      </c>
      <c r="F53" s="43"/>
      <c r="G53" s="43">
        <f>IFERROR(VLOOKUP(A53,'درآمد ناشی از فروش'!A:Q,9,0),0)</f>
        <v>0</v>
      </c>
      <c r="H53" s="43"/>
      <c r="I53" s="43">
        <f t="shared" si="0"/>
        <v>-10937594476</v>
      </c>
      <c r="J53" s="6"/>
      <c r="K53" s="1">
        <f t="shared" si="1"/>
        <v>0.1801171982311478</v>
      </c>
      <c r="L53" s="6"/>
      <c r="M53" s="43">
        <v>0</v>
      </c>
      <c r="N53" s="43"/>
      <c r="O53" s="43">
        <f>VLOOKUP(A53,'درآمد ناشی از تغییر قیمت اوراق'!A:Q,17,0)</f>
        <v>3559323067</v>
      </c>
      <c r="P53" s="43"/>
      <c r="Q53" s="43">
        <f>IFERROR(VLOOKUP(A53,'درآمد ناشی از فروش'!A:Q,17,0),0)</f>
        <v>0</v>
      </c>
      <c r="R53" s="43"/>
      <c r="S53" s="43">
        <f t="shared" si="2"/>
        <v>3559323067</v>
      </c>
      <c r="T53" s="6"/>
      <c r="U53" s="1">
        <f t="shared" si="3"/>
        <v>9.2955822305663457E-3</v>
      </c>
    </row>
    <row r="54" spans="1:21" ht="21" x14ac:dyDescent="0.55000000000000004">
      <c r="A54" s="40" t="s">
        <v>94</v>
      </c>
      <c r="C54" s="43">
        <v>0</v>
      </c>
      <c r="D54" s="43"/>
      <c r="E54" s="43">
        <f>VLOOKUP(A54,'درآمد ناشی از تغییر قیمت اوراق'!A:Q,9,0)</f>
        <v>-5548021074</v>
      </c>
      <c r="F54" s="43"/>
      <c r="G54" s="43">
        <f>IFERROR(VLOOKUP(A54,'درآمد ناشی از فروش'!A:Q,9,0),0)</f>
        <v>4552103163</v>
      </c>
      <c r="H54" s="43"/>
      <c r="I54" s="43">
        <f t="shared" si="0"/>
        <v>-995917911</v>
      </c>
      <c r="J54" s="6"/>
      <c r="K54" s="1">
        <f t="shared" si="1"/>
        <v>1.6400493197215298E-2</v>
      </c>
      <c r="L54" s="6"/>
      <c r="M54" s="43">
        <v>0</v>
      </c>
      <c r="N54" s="43"/>
      <c r="O54" s="43">
        <f>VLOOKUP(A54,'درآمد ناشی از تغییر قیمت اوراق'!A:Q,17,0)</f>
        <v>37021676</v>
      </c>
      <c r="P54" s="43"/>
      <c r="Q54" s="43">
        <f>IFERROR(VLOOKUP(A54,'درآمد ناشی از فروش'!A:Q,17,0),0)</f>
        <v>4552103163</v>
      </c>
      <c r="R54" s="43"/>
      <c r="S54" s="43">
        <f t="shared" si="2"/>
        <v>4589124839</v>
      </c>
      <c r="T54" s="6"/>
      <c r="U54" s="1">
        <f t="shared" si="3"/>
        <v>1.1985028193356477E-2</v>
      </c>
    </row>
    <row r="55" spans="1:21" ht="21" x14ac:dyDescent="0.55000000000000004">
      <c r="A55" s="40" t="s">
        <v>102</v>
      </c>
      <c r="C55" s="43">
        <v>0</v>
      </c>
      <c r="D55" s="43"/>
      <c r="E55" s="43">
        <v>0</v>
      </c>
      <c r="F55" s="43"/>
      <c r="G55" s="43">
        <f>IFERROR(VLOOKUP(A55,'درآمد ناشی از فروش'!A:Q,9,0),0)</f>
        <v>3134781730</v>
      </c>
      <c r="H55" s="43"/>
      <c r="I55" s="43">
        <f t="shared" si="0"/>
        <v>3134781730</v>
      </c>
      <c r="J55" s="6"/>
      <c r="K55" s="1">
        <f t="shared" si="1"/>
        <v>-5.1622694872509228E-2</v>
      </c>
      <c r="L55" s="6"/>
      <c r="M55" s="43">
        <v>0</v>
      </c>
      <c r="N55" s="43"/>
      <c r="O55" s="43">
        <v>0</v>
      </c>
      <c r="P55" s="43"/>
      <c r="Q55" s="43">
        <f>IFERROR(VLOOKUP(A55,'درآمد ناشی از فروش'!A:Q,17,0),0)</f>
        <v>3134781730</v>
      </c>
      <c r="R55" s="43"/>
      <c r="S55" s="43">
        <f t="shared" si="2"/>
        <v>3134781730</v>
      </c>
      <c r="T55" s="6"/>
      <c r="U55" s="1">
        <f t="shared" si="3"/>
        <v>8.1868436209845269E-3</v>
      </c>
    </row>
    <row r="56" spans="1:21" ht="21" x14ac:dyDescent="0.55000000000000004">
      <c r="A56" s="40" t="s">
        <v>97</v>
      </c>
      <c r="C56" s="43">
        <v>0</v>
      </c>
      <c r="D56" s="43"/>
      <c r="E56" s="43">
        <v>0</v>
      </c>
      <c r="F56" s="43"/>
      <c r="G56" s="43">
        <f>IFERROR(VLOOKUP(A56,'درآمد ناشی از فروش'!A:Q,9,0),0)</f>
        <v>3641836956</v>
      </c>
      <c r="H56" s="43"/>
      <c r="I56" s="43">
        <f t="shared" si="0"/>
        <v>3641836956</v>
      </c>
      <c r="J56" s="6"/>
      <c r="K56" s="1">
        <f t="shared" si="1"/>
        <v>-5.9972736269269959E-2</v>
      </c>
      <c r="L56" s="6"/>
      <c r="M56" s="43">
        <v>0</v>
      </c>
      <c r="N56" s="43"/>
      <c r="O56" s="43">
        <v>0</v>
      </c>
      <c r="P56" s="43"/>
      <c r="Q56" s="43">
        <f>IFERROR(VLOOKUP(A56,'درآمد ناشی از فروش'!A:Q,17,0),0)</f>
        <v>6736573640</v>
      </c>
      <c r="R56" s="43"/>
      <c r="S56" s="43">
        <f t="shared" si="2"/>
        <v>6736573640</v>
      </c>
      <c r="T56" s="6"/>
      <c r="U56" s="1">
        <f t="shared" si="3"/>
        <v>1.7593338127540544E-2</v>
      </c>
    </row>
    <row r="57" spans="1:21" ht="21" x14ac:dyDescent="0.55000000000000004">
      <c r="A57" s="40" t="s">
        <v>98</v>
      </c>
      <c r="C57" s="43">
        <v>0</v>
      </c>
      <c r="D57" s="43"/>
      <c r="E57" s="43">
        <v>0</v>
      </c>
      <c r="F57" s="43"/>
      <c r="G57" s="43">
        <f>IFERROR(VLOOKUP(A57,'درآمد ناشی از فروش'!A:Q,9,0),0)</f>
        <v>12362152981</v>
      </c>
      <c r="H57" s="43"/>
      <c r="I57" s="43">
        <f t="shared" si="0"/>
        <v>12362152981</v>
      </c>
      <c r="J57" s="6"/>
      <c r="K57" s="1">
        <f t="shared" si="1"/>
        <v>-0.20357642294458678</v>
      </c>
      <c r="L57" s="6"/>
      <c r="M57" s="43">
        <v>0</v>
      </c>
      <c r="N57" s="43"/>
      <c r="O57" s="43">
        <v>0</v>
      </c>
      <c r="P57" s="43"/>
      <c r="Q57" s="43">
        <f>IFERROR(VLOOKUP(A57,'درآمد ناشی از فروش'!A:Q,17,0),0)</f>
        <v>12362152981</v>
      </c>
      <c r="R57" s="43"/>
      <c r="S57" s="43">
        <f t="shared" si="2"/>
        <v>12362152981</v>
      </c>
      <c r="T57" s="6"/>
      <c r="U57" s="1">
        <f t="shared" si="3"/>
        <v>3.2285186654489879E-2</v>
      </c>
    </row>
    <row r="58" spans="1:21" ht="21" x14ac:dyDescent="0.55000000000000004">
      <c r="A58" s="40" t="s">
        <v>110</v>
      </c>
      <c r="C58" s="43">
        <v>0</v>
      </c>
      <c r="D58" s="43"/>
      <c r="E58" s="43">
        <f>VLOOKUP(A58,'درآمد ناشی از تغییر قیمت اوراق'!A:Q,9,0)</f>
        <v>484165444</v>
      </c>
      <c r="F58" s="43"/>
      <c r="G58" s="43">
        <f>IFERROR(VLOOKUP(A58,'درآمد ناشی از فروش'!A:Q,9,0),0)</f>
        <v>3023854903</v>
      </c>
      <c r="H58" s="43"/>
      <c r="I58" s="43">
        <f t="shared" si="0"/>
        <v>3508020347</v>
      </c>
      <c r="J58" s="6"/>
      <c r="K58" s="1">
        <f t="shared" si="1"/>
        <v>-5.776908237235865E-2</v>
      </c>
      <c r="L58" s="6"/>
      <c r="M58" s="43">
        <v>0</v>
      </c>
      <c r="N58" s="43"/>
      <c r="O58" s="43">
        <f>VLOOKUP(A58,'درآمد ناشی از تغییر قیمت اوراق'!A:Q,17,0)</f>
        <v>2271085697</v>
      </c>
      <c r="P58" s="43"/>
      <c r="Q58" s="43">
        <f>IFERROR(VLOOKUP(A58,'درآمد ناشی از فروش'!A:Q,17,0),0)</f>
        <v>3023854903</v>
      </c>
      <c r="R58" s="43"/>
      <c r="S58" s="43">
        <f t="shared" si="2"/>
        <v>5294940600</v>
      </c>
      <c r="T58" s="6"/>
      <c r="U58" s="1">
        <f t="shared" si="3"/>
        <v>1.382834736458732E-2</v>
      </c>
    </row>
    <row r="59" spans="1:21" ht="21" x14ac:dyDescent="0.55000000000000004">
      <c r="A59" s="40" t="s">
        <v>100</v>
      </c>
      <c r="C59" s="43">
        <v>0</v>
      </c>
      <c r="D59" s="43"/>
      <c r="E59" s="43">
        <f>VLOOKUP(A59,'درآمد ناشی از تغییر قیمت اوراق'!A:Q,9,0)</f>
        <v>-4259255738</v>
      </c>
      <c r="F59" s="43"/>
      <c r="G59" s="43">
        <f>IFERROR(VLOOKUP(A59,'درآمد ناشی از فروش'!A:Q,9,0),0)</f>
        <v>0</v>
      </c>
      <c r="H59" s="43"/>
      <c r="I59" s="43">
        <f t="shared" si="0"/>
        <v>-4259255738</v>
      </c>
      <c r="J59" s="6"/>
      <c r="K59" s="1">
        <f t="shared" si="1"/>
        <v>7.0140213349641448E-2</v>
      </c>
      <c r="L59" s="6"/>
      <c r="M59" s="43">
        <v>0</v>
      </c>
      <c r="N59" s="43"/>
      <c r="O59" s="43">
        <f>VLOOKUP(A59,'درآمد ناشی از تغییر قیمت اوراق'!A:Q,17,0)</f>
        <v>-7386959762</v>
      </c>
      <c r="P59" s="43"/>
      <c r="Q59" s="43">
        <f>IFERROR(VLOOKUP(A59,'درآمد ناشی از فروش'!A:Q,17,0),0)</f>
        <v>0</v>
      </c>
      <c r="R59" s="43"/>
      <c r="S59" s="43">
        <f t="shared" si="2"/>
        <v>-7386959762</v>
      </c>
      <c r="T59" s="6"/>
      <c r="U59" s="1">
        <f t="shared" si="3"/>
        <v>-1.9291896410918243E-2</v>
      </c>
    </row>
    <row r="60" spans="1:21" ht="21" x14ac:dyDescent="0.55000000000000004">
      <c r="A60" s="40" t="s">
        <v>101</v>
      </c>
      <c r="C60" s="43">
        <v>0</v>
      </c>
      <c r="D60" s="43"/>
      <c r="E60" s="43">
        <f>VLOOKUP(A60,'درآمد ناشی از تغییر قیمت اوراق'!A:Q,9,0)</f>
        <v>-4183394749</v>
      </c>
      <c r="F60" s="43"/>
      <c r="G60" s="43">
        <f>IFERROR(VLOOKUP(A60,'درآمد ناشی از فروش'!A:Q,9,0),0)</f>
        <v>3197297296</v>
      </c>
      <c r="H60" s="43"/>
      <c r="I60" s="43">
        <f t="shared" si="0"/>
        <v>-986097453</v>
      </c>
      <c r="J60" s="6"/>
      <c r="K60" s="1">
        <f t="shared" si="1"/>
        <v>1.6238772685069052E-2</v>
      </c>
      <c r="L60" s="6"/>
      <c r="M60" s="43">
        <v>0</v>
      </c>
      <c r="N60" s="43"/>
      <c r="O60" s="43">
        <f>VLOOKUP(A60,'درآمد ناشی از تغییر قیمت اوراق'!A:Q,17,0)</f>
        <v>541195543</v>
      </c>
      <c r="P60" s="43"/>
      <c r="Q60" s="43">
        <f>IFERROR(VLOOKUP(A60,'درآمد ناشی از فروش'!A:Q,17,0),0)</f>
        <v>3197297296</v>
      </c>
      <c r="R60" s="43"/>
      <c r="S60" s="43">
        <f t="shared" si="2"/>
        <v>3738492839</v>
      </c>
      <c r="T60" s="6"/>
      <c r="U60" s="1">
        <f t="shared" si="3"/>
        <v>9.7635047308584008E-3</v>
      </c>
    </row>
    <row r="61" spans="1:21" ht="21" x14ac:dyDescent="0.55000000000000004">
      <c r="A61" s="40" t="s">
        <v>99</v>
      </c>
      <c r="C61" s="43">
        <v>0</v>
      </c>
      <c r="D61" s="43"/>
      <c r="E61" s="43">
        <f>VLOOKUP(A61,'درآمد ناشی از تغییر قیمت اوراق'!A:Q,9,0)</f>
        <v>-569093625</v>
      </c>
      <c r="F61" s="43"/>
      <c r="G61" s="43">
        <f>IFERROR(VLOOKUP(A61,'درآمد ناشی از فروش'!A:Q,9,0),0)</f>
        <v>0</v>
      </c>
      <c r="H61" s="43"/>
      <c r="I61" s="43">
        <f t="shared" si="0"/>
        <v>-569093625</v>
      </c>
      <c r="J61" s="6"/>
      <c r="K61" s="1">
        <f t="shared" si="1"/>
        <v>9.371672125084508E-3</v>
      </c>
      <c r="L61" s="6"/>
      <c r="M61" s="43">
        <v>0</v>
      </c>
      <c r="N61" s="43"/>
      <c r="O61" s="43">
        <f>VLOOKUP(A61,'درآمد ناشی از تغییر قیمت اوراق'!A:Q,17,0)</f>
        <v>141568852</v>
      </c>
      <c r="P61" s="43"/>
      <c r="Q61" s="43">
        <f>IFERROR(VLOOKUP(A61,'درآمد ناشی از فروش'!A:Q,17,0),0)</f>
        <v>673385641</v>
      </c>
      <c r="R61" s="43"/>
      <c r="S61" s="43">
        <f t="shared" si="2"/>
        <v>814954493</v>
      </c>
      <c r="T61" s="6"/>
      <c r="U61" s="1">
        <f t="shared" si="3"/>
        <v>2.1283475428478171E-3</v>
      </c>
    </row>
    <row r="62" spans="1:21" ht="21.75" thickBot="1" x14ac:dyDescent="0.6">
      <c r="A62" s="40" t="s">
        <v>103</v>
      </c>
      <c r="C62" s="43">
        <v>0</v>
      </c>
      <c r="D62" s="43"/>
      <c r="E62" s="43">
        <f>VLOOKUP(A62,'درآمد ناشی از تغییر قیمت اوراق'!A:Q,9,0)</f>
        <v>-7838425763</v>
      </c>
      <c r="F62" s="43"/>
      <c r="G62" s="43">
        <f>IFERROR(VLOOKUP(A62,'درآمد ناشی از فروش'!A:Q,9,0),0)</f>
        <v>0</v>
      </c>
      <c r="H62" s="43"/>
      <c r="I62" s="43">
        <f t="shared" si="0"/>
        <v>-7838425763</v>
      </c>
      <c r="J62" s="6"/>
      <c r="K62" s="1">
        <f t="shared" si="1"/>
        <v>0.12908096840419073</v>
      </c>
      <c r="L62" s="6"/>
      <c r="M62" s="43">
        <v>0</v>
      </c>
      <c r="N62" s="43"/>
      <c r="O62" s="43">
        <f>VLOOKUP(A62,'درآمد ناشی از تغییر قیمت اوراق'!A:Q,17,0)</f>
        <v>-9298842880</v>
      </c>
      <c r="P62" s="43"/>
      <c r="Q62" s="43">
        <f>IFERROR(VLOOKUP(A62,'درآمد ناشی از فروش'!A:Q,17,0),0)</f>
        <v>0</v>
      </c>
      <c r="R62" s="43"/>
      <c r="S62" s="43">
        <f t="shared" si="2"/>
        <v>-9298842880</v>
      </c>
      <c r="T62" s="6"/>
      <c r="U62" s="1">
        <f t="shared" si="3"/>
        <v>-2.4284999426312653E-2</v>
      </c>
    </row>
    <row r="63" spans="1:21" s="40" customFormat="1" ht="21.75" thickBot="1" x14ac:dyDescent="0.6">
      <c r="A63" s="40" t="s">
        <v>15</v>
      </c>
      <c r="C63" s="12">
        <f>SUM(C8:C62)</f>
        <v>0</v>
      </c>
      <c r="D63" s="5"/>
      <c r="E63" s="13">
        <f>SUM(E8:E62)</f>
        <v>-140323511589</v>
      </c>
      <c r="F63" s="11"/>
      <c r="G63" s="13">
        <f>SUM(G8:G62)</f>
        <v>79598635878</v>
      </c>
      <c r="H63" s="11"/>
      <c r="I63" s="13">
        <f>SUM(I8:I62)</f>
        <v>-60724875711</v>
      </c>
      <c r="J63" s="5"/>
      <c r="K63" s="41">
        <f>SUM(K8:K62)</f>
        <v>1</v>
      </c>
      <c r="L63" s="5"/>
      <c r="M63" s="13">
        <f>SUM(M8:M62)</f>
        <v>71112646796</v>
      </c>
      <c r="N63" s="11"/>
      <c r="O63" s="13">
        <f>SUM(O8:O62)</f>
        <v>227218829487</v>
      </c>
      <c r="P63" s="11"/>
      <c r="Q63" s="13">
        <f>SUM(Q8:Q62)</f>
        <v>84573325021</v>
      </c>
      <c r="R63" s="11"/>
      <c r="S63" s="13">
        <f>SUM(S8:S62)</f>
        <v>382904801304</v>
      </c>
      <c r="T63" s="5"/>
      <c r="U63" s="41">
        <f>SUM(U8:U62)</f>
        <v>0.99999999999999989</v>
      </c>
    </row>
    <row r="64" spans="1:21" ht="19.5" thickTop="1" x14ac:dyDescent="0.45"/>
    <row r="65" s="14" customFormat="1" x14ac:dyDescent="0.45"/>
    <row r="66" s="14" customFormat="1" x14ac:dyDescent="0.45"/>
    <row r="67" s="14" customFormat="1" x14ac:dyDescent="0.45"/>
    <row r="68" s="14" customFormat="1" x14ac:dyDescent="0.45"/>
    <row r="69" s="14" customFormat="1" x14ac:dyDescent="0.45"/>
    <row r="70" s="14" customFormat="1" x14ac:dyDescent="0.45"/>
    <row r="71" s="14" customFormat="1" x14ac:dyDescent="0.45"/>
    <row r="72" s="14" customFormat="1" x14ac:dyDescent="0.45"/>
    <row r="73" s="14" customFormat="1" x14ac:dyDescent="0.45"/>
    <row r="74" s="14" customFormat="1" x14ac:dyDescent="0.45"/>
    <row r="75" s="14" customFormat="1" x14ac:dyDescent="0.45"/>
    <row r="76" s="14" customFormat="1" x14ac:dyDescent="0.45"/>
    <row r="77" s="14" customFormat="1" x14ac:dyDescent="0.45"/>
    <row r="78" s="14" customFormat="1" x14ac:dyDescent="0.45"/>
    <row r="79" s="14" customFormat="1" x14ac:dyDescent="0.45"/>
    <row r="80" s="14" customFormat="1" x14ac:dyDescent="0.45"/>
    <row r="81" s="14" customFormat="1" x14ac:dyDescent="0.45"/>
    <row r="82" s="14" customFormat="1" x14ac:dyDescent="0.45"/>
    <row r="83" s="14" customFormat="1" x14ac:dyDescent="0.45"/>
    <row r="84" s="14" customFormat="1" x14ac:dyDescent="0.45"/>
    <row r="85" s="14" customFormat="1" x14ac:dyDescent="0.45"/>
    <row r="86" s="14" customFormat="1" x14ac:dyDescent="0.45"/>
    <row r="87" s="14" customFormat="1" x14ac:dyDescent="0.45"/>
    <row r="88" s="14" customFormat="1" x14ac:dyDescent="0.45"/>
    <row r="89" s="14" customFormat="1" x14ac:dyDescent="0.45"/>
    <row r="90" s="14" customFormat="1" x14ac:dyDescent="0.45"/>
    <row r="91" s="14" customFormat="1" x14ac:dyDescent="0.45"/>
    <row r="92" s="14" customFormat="1" x14ac:dyDescent="0.45"/>
    <row r="93" s="14" customFormat="1" x14ac:dyDescent="0.45"/>
    <row r="94" s="14" customFormat="1" x14ac:dyDescent="0.45"/>
    <row r="95" s="14" customFormat="1" x14ac:dyDescent="0.45"/>
    <row r="96" s="14" customFormat="1" x14ac:dyDescent="0.45"/>
    <row r="97" s="14" customFormat="1" x14ac:dyDescent="0.45"/>
    <row r="98" s="14" customFormat="1" x14ac:dyDescent="0.45"/>
    <row r="99" s="14" customFormat="1" x14ac:dyDescent="0.45"/>
    <row r="100" s="14" customFormat="1" x14ac:dyDescent="0.45"/>
    <row r="101" s="14" customFormat="1" x14ac:dyDescent="0.45"/>
    <row r="102" s="14" customFormat="1" x14ac:dyDescent="0.45"/>
    <row r="103" s="14" customFormat="1" x14ac:dyDescent="0.45"/>
    <row r="104" s="14" customFormat="1" x14ac:dyDescent="0.45"/>
    <row r="105" s="14" customFormat="1" x14ac:dyDescent="0.45"/>
    <row r="106" s="14" customFormat="1" x14ac:dyDescent="0.45"/>
    <row r="107" s="14" customFormat="1" x14ac:dyDescent="0.45"/>
    <row r="108" s="14" customFormat="1" x14ac:dyDescent="0.45"/>
    <row r="109" s="14" customFormat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1"/>
  <sheetViews>
    <sheetView rightToLeft="1" workbookViewId="0">
      <selection activeCell="G61" sqref="G61:G62"/>
    </sheetView>
  </sheetViews>
  <sheetFormatPr defaultRowHeight="18.75" x14ac:dyDescent="0.45"/>
  <cols>
    <col min="1" max="1" width="17.125" style="14" bestFit="1" customWidth="1"/>
    <col min="2" max="2" width="0.875" style="14" customWidth="1"/>
    <col min="3" max="3" width="27.125" style="14" customWidth="1"/>
    <col min="4" max="4" width="0.875" style="14" customWidth="1"/>
    <col min="5" max="5" width="32.125" style="14" bestFit="1" customWidth="1"/>
    <col min="6" max="6" width="0.875" style="14" customWidth="1"/>
    <col min="7" max="7" width="27.875" style="14" bestFit="1" customWidth="1"/>
    <col min="8" max="8" width="0.875" style="14" customWidth="1"/>
    <col min="9" max="9" width="32.125" style="14" bestFit="1" customWidth="1"/>
    <col min="10" max="10" width="0.875" style="14" customWidth="1"/>
    <col min="11" max="11" width="27.875" style="14" bestFit="1" customWidth="1"/>
    <col min="12" max="12" width="0.875" style="14" customWidth="1"/>
    <col min="13" max="13" width="8" style="14" customWidth="1"/>
    <col min="14" max="16384" width="9" style="14"/>
  </cols>
  <sheetData>
    <row r="2" spans="1:11" ht="26.25" x14ac:dyDescent="0.45">
      <c r="A2" s="62" t="str">
        <f>+درآمدها!A2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</row>
    <row r="3" spans="1:11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</row>
    <row r="4" spans="1:11" ht="26.25" x14ac:dyDescent="0.45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</row>
    <row r="6" spans="1:11" ht="27" thickBot="1" x14ac:dyDescent="0.5">
      <c r="A6" s="63" t="s">
        <v>46</v>
      </c>
      <c r="B6" s="63" t="s">
        <v>46</v>
      </c>
      <c r="C6" s="63" t="s">
        <v>46</v>
      </c>
      <c r="E6" s="63" t="s">
        <v>26</v>
      </c>
      <c r="F6" s="63" t="s">
        <v>26</v>
      </c>
      <c r="G6" s="63" t="s">
        <v>26</v>
      </c>
      <c r="I6" s="63" t="s">
        <v>27</v>
      </c>
      <c r="J6" s="63" t="s">
        <v>27</v>
      </c>
      <c r="K6" s="63" t="s">
        <v>27</v>
      </c>
    </row>
    <row r="7" spans="1:11" ht="27" thickBot="1" x14ac:dyDescent="0.5">
      <c r="A7" s="31" t="s">
        <v>47</v>
      </c>
      <c r="C7" s="31" t="s">
        <v>48</v>
      </c>
      <c r="E7" s="31" t="s">
        <v>49</v>
      </c>
      <c r="G7" s="31" t="s">
        <v>50</v>
      </c>
      <c r="I7" s="31" t="s">
        <v>49</v>
      </c>
      <c r="K7" s="31" t="s">
        <v>50</v>
      </c>
    </row>
    <row r="8" spans="1:11" ht="22.5" x14ac:dyDescent="0.55000000000000004">
      <c r="A8" s="35" t="s">
        <v>23</v>
      </c>
      <c r="B8" s="36"/>
      <c r="C8" s="35" t="s">
        <v>87</v>
      </c>
      <c r="D8" s="36"/>
      <c r="E8" s="37">
        <v>8826323092</v>
      </c>
      <c r="F8" s="38"/>
      <c r="G8" s="39">
        <f>+E8/$E$10</f>
        <v>0.99998881143438278</v>
      </c>
      <c r="H8" s="38"/>
      <c r="I8" s="37">
        <v>20015686346</v>
      </c>
      <c r="J8" s="36"/>
      <c r="K8" s="39">
        <f>+I8/$I$10</f>
        <v>0.99999506614407074</v>
      </c>
    </row>
    <row r="9" spans="1:11" ht="23.25" thickBot="1" x14ac:dyDescent="0.6">
      <c r="A9" s="35" t="s">
        <v>125</v>
      </c>
      <c r="B9" s="36"/>
      <c r="C9" s="35" t="s">
        <v>124</v>
      </c>
      <c r="D9" s="36"/>
      <c r="E9" s="37">
        <v>98755</v>
      </c>
      <c r="F9" s="38"/>
      <c r="G9" s="39">
        <f>+E9/$E$10</f>
        <v>1.1188565617172003E-5</v>
      </c>
      <c r="H9" s="38"/>
      <c r="I9" s="37">
        <v>98755</v>
      </c>
      <c r="J9" s="36"/>
      <c r="K9" s="39">
        <f>+I9/$I$10</f>
        <v>4.9338559292918342E-6</v>
      </c>
    </row>
    <row r="10" spans="1:11" ht="21.75" thickBot="1" x14ac:dyDescent="0.6">
      <c r="A10" s="14" t="s">
        <v>15</v>
      </c>
      <c r="C10" s="40" t="s">
        <v>15</v>
      </c>
      <c r="D10" s="40"/>
      <c r="E10" s="12">
        <f>SUM(E8:E9)</f>
        <v>8826421847</v>
      </c>
      <c r="F10" s="5"/>
      <c r="G10" s="41">
        <f>SUM(G8:G9)</f>
        <v>1</v>
      </c>
      <c r="H10" s="5"/>
      <c r="I10" s="12">
        <f>SUM(I8:I9)</f>
        <v>20015785101</v>
      </c>
      <c r="J10" s="5"/>
      <c r="K10" s="41">
        <f>SUM(K8:K9)</f>
        <v>1</v>
      </c>
    </row>
    <row r="11" spans="1:11" ht="19.5" thickTop="1" x14ac:dyDescent="0.45">
      <c r="G11" s="42"/>
    </row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G61" sqref="G61:G62"/>
    </sheetView>
  </sheetViews>
  <sheetFormatPr defaultRowHeight="18.75" x14ac:dyDescent="0.2"/>
  <cols>
    <col min="1" max="1" width="15" style="6" customWidth="1"/>
    <col min="2" max="2" width="0.875" style="6" customWidth="1"/>
    <col min="3" max="3" width="25.125" style="6" customWidth="1"/>
    <col min="4" max="4" width="0.875" style="6" customWidth="1"/>
    <col min="5" max="5" width="28.875" style="6" bestFit="1" customWidth="1"/>
    <col min="6" max="6" width="0.875" style="6" customWidth="1"/>
    <col min="7" max="7" width="8" style="6" customWidth="1"/>
    <col min="8" max="16384" width="9" style="6"/>
  </cols>
  <sheetData>
    <row r="2" spans="1:5" ht="26.25" x14ac:dyDescent="0.2">
      <c r="A2" s="62" t="str">
        <f>+سهام!A2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</row>
    <row r="3" spans="1:5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</row>
    <row r="4" spans="1:5" ht="26.25" x14ac:dyDescent="0.2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</row>
    <row r="6" spans="1:5" ht="27" thickBot="1" x14ac:dyDescent="0.25">
      <c r="A6" s="63" t="s">
        <v>111</v>
      </c>
      <c r="C6" s="31" t="s">
        <v>26</v>
      </c>
      <c r="E6" s="31" t="s">
        <v>27</v>
      </c>
    </row>
    <row r="7" spans="1:5" ht="27" thickBot="1" x14ac:dyDescent="0.25">
      <c r="A7" s="63" t="s">
        <v>111</v>
      </c>
      <c r="C7" s="31" t="s">
        <v>19</v>
      </c>
      <c r="E7" s="31" t="s">
        <v>19</v>
      </c>
    </row>
    <row r="8" spans="1:5" ht="24.75" thickBot="1" x14ac:dyDescent="0.25">
      <c r="A8" s="32" t="s">
        <v>111</v>
      </c>
      <c r="B8" s="33"/>
      <c r="C8" s="18">
        <v>195344725</v>
      </c>
      <c r="D8" s="33"/>
      <c r="E8" s="18">
        <v>735259583</v>
      </c>
    </row>
    <row r="9" spans="1:5" ht="24.75" thickBot="1" x14ac:dyDescent="0.25">
      <c r="A9" s="33" t="s">
        <v>15</v>
      </c>
      <c r="B9" s="33"/>
      <c r="C9" s="34">
        <f>SUM(C8:C8)</f>
        <v>195344725</v>
      </c>
      <c r="D9" s="33"/>
      <c r="E9" s="34">
        <f>SUM(E8:E8)</f>
        <v>735259583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0"/>
  <sheetViews>
    <sheetView rightToLeft="1" zoomScale="85" zoomScaleNormal="85" workbookViewId="0">
      <selection activeCell="O28" sqref="O28"/>
    </sheetView>
  </sheetViews>
  <sheetFormatPr defaultRowHeight="18.75" x14ac:dyDescent="0.2"/>
  <cols>
    <col min="1" max="1" width="24" style="6" bestFit="1" customWidth="1"/>
    <col min="2" max="2" width="0.875" style="6" customWidth="1"/>
    <col min="3" max="3" width="17.5" style="6" customWidth="1"/>
    <col min="4" max="4" width="0.875" style="6" customWidth="1"/>
    <col min="5" max="5" width="30.625" style="6" customWidth="1"/>
    <col min="6" max="6" width="0.875" style="6" customWidth="1"/>
    <col min="7" max="7" width="21" style="6" customWidth="1"/>
    <col min="8" max="8" width="0.875" style="6" customWidth="1"/>
    <col min="9" max="9" width="20.125" style="6" customWidth="1"/>
    <col min="10" max="10" width="0.875" style="6" customWidth="1"/>
    <col min="11" max="11" width="17.5" style="6" customWidth="1"/>
    <col min="12" max="12" width="0.875" style="6" customWidth="1"/>
    <col min="13" max="13" width="21" style="6" customWidth="1"/>
    <col min="14" max="14" width="0.875" style="6" customWidth="1"/>
    <col min="15" max="15" width="20.125" style="6" customWidth="1"/>
    <col min="16" max="16" width="0.875" style="6" customWidth="1"/>
    <col min="17" max="17" width="17.5" style="6" customWidth="1"/>
    <col min="18" max="18" width="0.875" style="6" customWidth="1"/>
    <col min="19" max="19" width="21" style="6" customWidth="1"/>
    <col min="20" max="20" width="0.875" style="6" customWidth="1"/>
    <col min="21" max="16384" width="9" style="6"/>
  </cols>
  <sheetData>
    <row r="2" spans="1:19" ht="26.25" x14ac:dyDescent="0.2">
      <c r="A2" s="62" t="str">
        <f>+درآمدها!A2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</row>
    <row r="3" spans="1:19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  <c r="N3" s="62" t="s">
        <v>24</v>
      </c>
      <c r="O3" s="62" t="s">
        <v>24</v>
      </c>
      <c r="P3" s="62" t="s">
        <v>24</v>
      </c>
      <c r="Q3" s="62" t="s">
        <v>24</v>
      </c>
      <c r="R3" s="62" t="s">
        <v>24</v>
      </c>
      <c r="S3" s="62" t="s">
        <v>24</v>
      </c>
    </row>
    <row r="4" spans="1:19" ht="26.25" x14ac:dyDescent="0.2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</row>
    <row r="6" spans="1:19" ht="27" thickBot="1" x14ac:dyDescent="0.25">
      <c r="A6" s="63" t="s">
        <v>3</v>
      </c>
      <c r="C6" s="63" t="s">
        <v>32</v>
      </c>
      <c r="D6" s="63" t="s">
        <v>32</v>
      </c>
      <c r="E6" s="63" t="s">
        <v>32</v>
      </c>
      <c r="F6" s="63" t="s">
        <v>32</v>
      </c>
      <c r="G6" s="63" t="s">
        <v>32</v>
      </c>
      <c r="I6" s="63" t="s">
        <v>26</v>
      </c>
      <c r="J6" s="63" t="s">
        <v>26</v>
      </c>
      <c r="K6" s="63" t="s">
        <v>26</v>
      </c>
      <c r="L6" s="63" t="s">
        <v>26</v>
      </c>
      <c r="M6" s="63" t="s">
        <v>26</v>
      </c>
      <c r="O6" s="63" t="s">
        <v>27</v>
      </c>
      <c r="P6" s="63" t="s">
        <v>27</v>
      </c>
      <c r="Q6" s="63" t="s">
        <v>27</v>
      </c>
      <c r="R6" s="63" t="s">
        <v>27</v>
      </c>
      <c r="S6" s="63" t="s">
        <v>27</v>
      </c>
    </row>
    <row r="7" spans="1:19" ht="27" thickBot="1" x14ac:dyDescent="0.25">
      <c r="A7" s="63" t="s">
        <v>3</v>
      </c>
      <c r="C7" s="31" t="s">
        <v>33</v>
      </c>
      <c r="E7" s="31" t="s">
        <v>34</v>
      </c>
      <c r="G7" s="31" t="s">
        <v>35</v>
      </c>
      <c r="I7" s="31" t="s">
        <v>36</v>
      </c>
      <c r="K7" s="31" t="s">
        <v>30</v>
      </c>
      <c r="M7" s="31" t="s">
        <v>37</v>
      </c>
      <c r="O7" s="31" t="s">
        <v>36</v>
      </c>
      <c r="Q7" s="31" t="s">
        <v>30</v>
      </c>
      <c r="S7" s="31" t="s">
        <v>37</v>
      </c>
    </row>
    <row r="8" spans="1:19" ht="21.75" thickBot="1" x14ac:dyDescent="0.25">
      <c r="A8" s="5" t="s">
        <v>78</v>
      </c>
      <c r="C8" s="6" t="s">
        <v>126</v>
      </c>
      <c r="E8" s="7">
        <v>0</v>
      </c>
      <c r="G8" s="7">
        <v>0</v>
      </c>
      <c r="I8" s="7">
        <v>0</v>
      </c>
      <c r="J8" s="6">
        <v>0</v>
      </c>
      <c r="K8" s="7">
        <v>0</v>
      </c>
      <c r="L8" s="6">
        <v>0</v>
      </c>
      <c r="M8" s="7">
        <v>0</v>
      </c>
      <c r="O8" s="7">
        <v>82510153200</v>
      </c>
      <c r="Q8" s="7">
        <v>0</v>
      </c>
      <c r="S8" s="7">
        <f>+O8-Q8</f>
        <v>82510153200</v>
      </c>
    </row>
    <row r="9" spans="1:19" s="5" customFormat="1" ht="21.75" thickBot="1" x14ac:dyDescent="0.25">
      <c r="I9" s="12">
        <f>SUM(I8:I8)</f>
        <v>0</v>
      </c>
      <c r="K9" s="12">
        <f>SUM(K8:K8)</f>
        <v>0</v>
      </c>
      <c r="M9" s="12">
        <f>SUM(M8:M8)</f>
        <v>0</v>
      </c>
      <c r="O9" s="12">
        <f>SUM(O8:O8)</f>
        <v>82510153200</v>
      </c>
      <c r="Q9" s="12">
        <f>SUM(Q8:Q8)</f>
        <v>0</v>
      </c>
      <c r="S9" s="12">
        <f>SUM(S8:S8)</f>
        <v>82510153200</v>
      </c>
    </row>
    <row r="10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G61" sqref="G61:G62"/>
    </sheetView>
  </sheetViews>
  <sheetFormatPr defaultRowHeight="18.75" x14ac:dyDescent="0.2"/>
  <cols>
    <col min="1" max="1" width="17.125" style="6" bestFit="1" customWidth="1"/>
    <col min="2" max="2" width="0.875" style="6" customWidth="1"/>
    <col min="3" max="3" width="18.375" style="6" customWidth="1"/>
    <col min="4" max="4" width="0.875" style="6" customWidth="1"/>
    <col min="5" max="5" width="15.75" style="6" customWidth="1"/>
    <col min="6" max="6" width="0.875" style="6" customWidth="1"/>
    <col min="7" max="7" width="18.375" style="6" customWidth="1"/>
    <col min="8" max="8" width="0.875" style="6" customWidth="1"/>
    <col min="9" max="9" width="19.25" style="6" customWidth="1"/>
    <col min="10" max="10" width="0.875" style="6" customWidth="1"/>
    <col min="11" max="11" width="14" style="6" customWidth="1"/>
    <col min="12" max="12" width="0.875" style="6" customWidth="1"/>
    <col min="13" max="13" width="19.25" style="6" customWidth="1"/>
    <col min="14" max="14" width="0.875" style="6" customWidth="1"/>
    <col min="15" max="15" width="8" style="6" customWidth="1"/>
    <col min="16" max="16384" width="9" style="6"/>
  </cols>
  <sheetData>
    <row r="2" spans="1:13" ht="26.25" x14ac:dyDescent="0.2">
      <c r="A2" s="62" t="str">
        <f>+درآمدها!A2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</row>
    <row r="3" spans="1:13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</row>
    <row r="4" spans="1:13" ht="26.25" x14ac:dyDescent="0.2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</row>
    <row r="6" spans="1:13" ht="27" thickBot="1" x14ac:dyDescent="0.25">
      <c r="A6" s="63" t="s">
        <v>25</v>
      </c>
      <c r="B6" s="63" t="s">
        <v>25</v>
      </c>
      <c r="C6" s="63" t="s">
        <v>26</v>
      </c>
      <c r="D6" s="63" t="s">
        <v>26</v>
      </c>
      <c r="E6" s="63" t="s">
        <v>26</v>
      </c>
      <c r="F6" s="63" t="s">
        <v>26</v>
      </c>
      <c r="G6" s="63" t="s">
        <v>26</v>
      </c>
      <c r="I6" s="63" t="s">
        <v>27</v>
      </c>
      <c r="J6" s="63" t="s">
        <v>27</v>
      </c>
      <c r="K6" s="63" t="s">
        <v>27</v>
      </c>
      <c r="L6" s="63" t="s">
        <v>27</v>
      </c>
      <c r="M6" s="63" t="s">
        <v>27</v>
      </c>
    </row>
    <row r="7" spans="1:13" ht="27" thickBot="1" x14ac:dyDescent="0.25">
      <c r="A7" s="31" t="s">
        <v>28</v>
      </c>
      <c r="C7" s="31" t="s">
        <v>29</v>
      </c>
      <c r="E7" s="31" t="s">
        <v>30</v>
      </c>
      <c r="G7" s="31" t="s">
        <v>31</v>
      </c>
      <c r="I7" s="31" t="s">
        <v>29</v>
      </c>
      <c r="K7" s="31" t="s">
        <v>30</v>
      </c>
      <c r="M7" s="31" t="s">
        <v>31</v>
      </c>
    </row>
    <row r="8" spans="1:13" ht="19.5" customHeight="1" x14ac:dyDescent="0.2">
      <c r="A8" s="5" t="s">
        <v>23</v>
      </c>
      <c r="C8" s="7">
        <v>8826323092</v>
      </c>
      <c r="E8" s="7"/>
      <c r="G8" s="7">
        <v>8826323092</v>
      </c>
      <c r="I8" s="7">
        <v>20015686346</v>
      </c>
      <c r="K8" s="7"/>
      <c r="M8" s="7">
        <v>20015686346</v>
      </c>
    </row>
    <row r="9" spans="1:13" ht="19.5" customHeight="1" thickBot="1" x14ac:dyDescent="0.25">
      <c r="A9" s="5" t="s">
        <v>125</v>
      </c>
      <c r="C9" s="7">
        <v>98755</v>
      </c>
      <c r="E9" s="7">
        <v>0</v>
      </c>
      <c r="G9" s="7">
        <v>98755</v>
      </c>
      <c r="I9" s="7">
        <v>98755</v>
      </c>
      <c r="K9" s="7">
        <v>0</v>
      </c>
      <c r="M9" s="7">
        <v>98755</v>
      </c>
    </row>
    <row r="10" spans="1:13" ht="21.75" thickBot="1" x14ac:dyDescent="0.25">
      <c r="A10" s="6" t="s">
        <v>15</v>
      </c>
      <c r="C10" s="12">
        <f>SUM(C8:C9)</f>
        <v>8826421847</v>
      </c>
      <c r="D10" s="5"/>
      <c r="E10" s="12">
        <f>SUM(E8:E9)</f>
        <v>0</v>
      </c>
      <c r="F10" s="5"/>
      <c r="G10" s="12">
        <f>SUM(G8:G9)</f>
        <v>8826421847</v>
      </c>
      <c r="H10" s="5"/>
      <c r="I10" s="12">
        <f>SUM(I8:I9)</f>
        <v>20015785101</v>
      </c>
      <c r="J10" s="5"/>
      <c r="K10" s="12">
        <f>SUM(K8:K9)</f>
        <v>0</v>
      </c>
      <c r="L10" s="5"/>
      <c r="M10" s="12">
        <f>SUM(M8:M9)</f>
        <v>20015785101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تعدیل قیمت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Akrami, Abbas</cp:lastModifiedBy>
  <dcterms:created xsi:type="dcterms:W3CDTF">2024-12-24T13:35:10Z</dcterms:created>
  <dcterms:modified xsi:type="dcterms:W3CDTF">2025-02-23T12:17:28Z</dcterms:modified>
</cp:coreProperties>
</file>