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A6B76B10-BA24-4D08-B618-0F360BAE482F}" xr6:coauthVersionLast="47" xr6:coauthVersionMax="47" xr10:uidLastSave="{00000000-0000-0000-0000-000000000000}"/>
  <bookViews>
    <workbookView xWindow="-120" yWindow="-120" windowWidth="29040" windowHeight="15720" tabRatio="798" activeTab="9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فروش'!$K$6:$Q$36</definedName>
    <definedName name="_xlnm._FilterDatabase" localSheetId="0" hidden="1">سهام!$A$6:$A$47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C9" i="10" l="1"/>
  <c r="C8" i="10"/>
  <c r="S38" i="7"/>
  <c r="S39" i="7"/>
  <c r="I38" i="7"/>
  <c r="I39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8" i="7"/>
  <c r="G9" i="7"/>
  <c r="G10" i="7"/>
  <c r="G12" i="7"/>
  <c r="G13" i="7"/>
  <c r="G14" i="7"/>
  <c r="G15" i="7"/>
  <c r="G17" i="7"/>
  <c r="G18" i="7"/>
  <c r="G19" i="7"/>
  <c r="G20" i="7"/>
  <c r="G21" i="7"/>
  <c r="G22" i="7"/>
  <c r="G24" i="7"/>
  <c r="G28" i="7"/>
  <c r="G29" i="7"/>
  <c r="G31" i="7"/>
  <c r="G32" i="7"/>
  <c r="G35" i="7"/>
  <c r="G37" i="7"/>
  <c r="G38" i="7"/>
  <c r="G39" i="7"/>
  <c r="G40" i="7"/>
  <c r="G42" i="7"/>
  <c r="G43" i="7"/>
  <c r="G44" i="7"/>
  <c r="G45" i="7"/>
  <c r="G46" i="7"/>
  <c r="G8" i="7"/>
  <c r="G47" i="7" s="1"/>
  <c r="E46" i="7"/>
  <c r="I46" i="7" s="1"/>
  <c r="E9" i="7"/>
  <c r="I9" i="7" s="1"/>
  <c r="E10" i="7"/>
  <c r="I10" i="7" s="1"/>
  <c r="E11" i="7"/>
  <c r="I11" i="7" s="1"/>
  <c r="E12" i="7"/>
  <c r="I12" i="7" s="1"/>
  <c r="E13" i="7"/>
  <c r="I13" i="7" s="1"/>
  <c r="E14" i="7"/>
  <c r="I14" i="7" s="1"/>
  <c r="E15" i="7"/>
  <c r="I15" i="7" s="1"/>
  <c r="E16" i="7"/>
  <c r="I16" i="7" s="1"/>
  <c r="E17" i="7"/>
  <c r="I17" i="7" s="1"/>
  <c r="E18" i="7"/>
  <c r="I18" i="7" s="1"/>
  <c r="E19" i="7"/>
  <c r="I19" i="7" s="1"/>
  <c r="E20" i="7"/>
  <c r="I20" i="7" s="1"/>
  <c r="E21" i="7"/>
  <c r="I21" i="7" s="1"/>
  <c r="E22" i="7"/>
  <c r="I22" i="7" s="1"/>
  <c r="E23" i="7"/>
  <c r="I23" i="7" s="1"/>
  <c r="E24" i="7"/>
  <c r="I24" i="7" s="1"/>
  <c r="E25" i="7"/>
  <c r="I25" i="7" s="1"/>
  <c r="E26" i="7"/>
  <c r="I26" i="7" s="1"/>
  <c r="E27" i="7"/>
  <c r="I27" i="7" s="1"/>
  <c r="E28" i="7"/>
  <c r="I28" i="7" s="1"/>
  <c r="E29" i="7"/>
  <c r="I29" i="7" s="1"/>
  <c r="E30" i="7"/>
  <c r="I30" i="7" s="1"/>
  <c r="E31" i="7"/>
  <c r="I31" i="7" s="1"/>
  <c r="E32" i="7"/>
  <c r="I32" i="7" s="1"/>
  <c r="E33" i="7"/>
  <c r="I33" i="7" s="1"/>
  <c r="E34" i="7"/>
  <c r="I34" i="7" s="1"/>
  <c r="E35" i="7"/>
  <c r="I35" i="7" s="1"/>
  <c r="E36" i="7"/>
  <c r="I36" i="7" s="1"/>
  <c r="E37" i="7"/>
  <c r="I37" i="7" s="1"/>
  <c r="E40" i="7"/>
  <c r="I40" i="7" s="1"/>
  <c r="E41" i="7"/>
  <c r="I41" i="7" s="1"/>
  <c r="E42" i="7"/>
  <c r="I42" i="7" s="1"/>
  <c r="E43" i="7"/>
  <c r="I43" i="7" s="1"/>
  <c r="E44" i="7"/>
  <c r="I44" i="7" s="1"/>
  <c r="E45" i="7"/>
  <c r="I45" i="7" s="1"/>
  <c r="O40" i="7"/>
  <c r="S40" i="7" s="1"/>
  <c r="O41" i="7"/>
  <c r="S41" i="7" s="1"/>
  <c r="O42" i="7"/>
  <c r="S42" i="7" s="1"/>
  <c r="O43" i="7"/>
  <c r="S43" i="7" s="1"/>
  <c r="O44" i="7"/>
  <c r="S44" i="7" s="1"/>
  <c r="O45" i="7"/>
  <c r="S45" i="7" s="1"/>
  <c r="O46" i="7"/>
  <c r="S46" i="7" s="1"/>
  <c r="O9" i="7"/>
  <c r="S9" i="7" s="1"/>
  <c r="O10" i="7"/>
  <c r="S10" i="7" s="1"/>
  <c r="O11" i="7"/>
  <c r="S11" i="7" s="1"/>
  <c r="O12" i="7"/>
  <c r="S12" i="7" s="1"/>
  <c r="O13" i="7"/>
  <c r="S13" i="7" s="1"/>
  <c r="O14" i="7"/>
  <c r="S14" i="7" s="1"/>
  <c r="O15" i="7"/>
  <c r="S15" i="7" s="1"/>
  <c r="O16" i="7"/>
  <c r="S16" i="7" s="1"/>
  <c r="O17" i="7"/>
  <c r="S17" i="7" s="1"/>
  <c r="O18" i="7"/>
  <c r="S18" i="7" s="1"/>
  <c r="O19" i="7"/>
  <c r="S19" i="7" s="1"/>
  <c r="O20" i="7"/>
  <c r="S20" i="7" s="1"/>
  <c r="O21" i="7"/>
  <c r="S21" i="7" s="1"/>
  <c r="O22" i="7"/>
  <c r="S22" i="7" s="1"/>
  <c r="O23" i="7"/>
  <c r="S23" i="7" s="1"/>
  <c r="O24" i="7"/>
  <c r="S24" i="7" s="1"/>
  <c r="O25" i="7"/>
  <c r="S25" i="7" s="1"/>
  <c r="O26" i="7"/>
  <c r="S26" i="7" s="1"/>
  <c r="O27" i="7"/>
  <c r="S27" i="7" s="1"/>
  <c r="O28" i="7"/>
  <c r="S28" i="7" s="1"/>
  <c r="O29" i="7"/>
  <c r="S29" i="7" s="1"/>
  <c r="O30" i="7"/>
  <c r="S30" i="7" s="1"/>
  <c r="O31" i="7"/>
  <c r="S31" i="7" s="1"/>
  <c r="O32" i="7"/>
  <c r="S32" i="7" s="1"/>
  <c r="O33" i="7"/>
  <c r="S33" i="7" s="1"/>
  <c r="O34" i="7"/>
  <c r="S34" i="7" s="1"/>
  <c r="O35" i="7"/>
  <c r="S35" i="7" s="1"/>
  <c r="O36" i="7"/>
  <c r="S36" i="7" s="1"/>
  <c r="O37" i="7"/>
  <c r="S37" i="7" s="1"/>
  <c r="O8" i="7"/>
  <c r="S8" i="7" s="1"/>
  <c r="E8" i="7"/>
  <c r="I8" i="7" s="1"/>
  <c r="M45" i="5"/>
  <c r="A4" i="2"/>
  <c r="Y47" i="1"/>
  <c r="M47" i="7"/>
  <c r="C47" i="7"/>
  <c r="S8" i="4"/>
  <c r="M9" i="4"/>
  <c r="G9" i="3"/>
  <c r="G8" i="3"/>
  <c r="I9" i="2"/>
  <c r="I8" i="2"/>
  <c r="E47" i="1"/>
  <c r="G47" i="1"/>
  <c r="A4" i="5"/>
  <c r="A4" i="6"/>
  <c r="A4" i="3"/>
  <c r="A4" i="4"/>
  <c r="A4" i="9"/>
  <c r="A4" i="8"/>
  <c r="A4" i="7"/>
  <c r="A4" i="10"/>
  <c r="A2" i="5"/>
  <c r="A2" i="6"/>
  <c r="A2" i="3"/>
  <c r="A2" i="4"/>
  <c r="A2" i="9"/>
  <c r="A2" i="8"/>
  <c r="A2" i="7"/>
  <c r="A2" i="10"/>
  <c r="A2" i="2"/>
  <c r="M10" i="3"/>
  <c r="K10" i="3"/>
  <c r="E10" i="3"/>
  <c r="C10" i="3"/>
  <c r="I10" i="8"/>
  <c r="K8" i="8" s="1"/>
  <c r="E10" i="8"/>
  <c r="G9" i="8" s="1"/>
  <c r="E10" i="2"/>
  <c r="I9" i="4"/>
  <c r="K9" i="4"/>
  <c r="Q9" i="4"/>
  <c r="K14" i="7" l="1"/>
  <c r="K24" i="7"/>
  <c r="K37" i="7"/>
  <c r="K29" i="7"/>
  <c r="K21" i="7"/>
  <c r="K12" i="7"/>
  <c r="K32" i="7"/>
  <c r="K45" i="7"/>
  <c r="K35" i="7"/>
  <c r="K27" i="7"/>
  <c r="K19" i="7"/>
  <c r="K11" i="7"/>
  <c r="K44" i="7"/>
  <c r="K34" i="7"/>
  <c r="K8" i="7"/>
  <c r="K43" i="7"/>
  <c r="K25" i="7"/>
  <c r="K17" i="7"/>
  <c r="K9" i="7"/>
  <c r="K46" i="7"/>
  <c r="K42" i="7"/>
  <c r="K41" i="7"/>
  <c r="K31" i="7"/>
  <c r="K15" i="7"/>
  <c r="I10" i="2"/>
  <c r="Q47" i="7"/>
  <c r="E47" i="7"/>
  <c r="O47" i="7"/>
  <c r="G45" i="5"/>
  <c r="O45" i="5"/>
  <c r="O36" i="6"/>
  <c r="M36" i="6"/>
  <c r="Q36" i="6"/>
  <c r="G36" i="6"/>
  <c r="I36" i="6"/>
  <c r="W47" i="1"/>
  <c r="G10" i="10"/>
  <c r="S47" i="7"/>
  <c r="U30" i="7" s="1"/>
  <c r="I47" i="7"/>
  <c r="K36" i="7" s="1"/>
  <c r="Q45" i="5"/>
  <c r="I45" i="5"/>
  <c r="G10" i="3"/>
  <c r="O47" i="1"/>
  <c r="K47" i="1"/>
  <c r="U47" i="1"/>
  <c r="K9" i="8"/>
  <c r="K10" i="8" s="1"/>
  <c r="G8" i="8"/>
  <c r="G10" i="8" s="1"/>
  <c r="O9" i="4"/>
  <c r="S9" i="4"/>
  <c r="R13" i="4" s="1"/>
  <c r="E9" i="9"/>
  <c r="C9" i="9"/>
  <c r="G10" i="2"/>
  <c r="C10" i="2"/>
  <c r="U23" i="7" l="1"/>
  <c r="U42" i="7"/>
  <c r="U18" i="7"/>
  <c r="U38" i="7"/>
  <c r="U39" i="7"/>
  <c r="U31" i="7"/>
  <c r="U34" i="7"/>
  <c r="U41" i="7"/>
  <c r="K22" i="7"/>
  <c r="U15" i="7"/>
  <c r="U10" i="7"/>
  <c r="U46" i="7"/>
  <c r="U33" i="7"/>
  <c r="U43" i="7"/>
  <c r="U26" i="7"/>
  <c r="U21" i="7"/>
  <c r="U14" i="7"/>
  <c r="U24" i="7"/>
  <c r="K20" i="7"/>
  <c r="U35" i="7"/>
  <c r="U11" i="7"/>
  <c r="K30" i="7"/>
  <c r="U29" i="7"/>
  <c r="K33" i="7"/>
  <c r="K10" i="7"/>
  <c r="U32" i="7"/>
  <c r="U9" i="7"/>
  <c r="K28" i="7"/>
  <c r="U28" i="7"/>
  <c r="U19" i="7"/>
  <c r="K40" i="7"/>
  <c r="K18" i="7"/>
  <c r="U20" i="7"/>
  <c r="U17" i="7"/>
  <c r="U22" i="7"/>
  <c r="U27" i="7"/>
  <c r="U36" i="7"/>
  <c r="U13" i="7"/>
  <c r="U16" i="7"/>
  <c r="U37" i="7"/>
  <c r="C7" i="10"/>
  <c r="K38" i="7"/>
  <c r="K39" i="7"/>
  <c r="K23" i="7"/>
  <c r="K16" i="7"/>
  <c r="U45" i="7"/>
  <c r="K26" i="7"/>
  <c r="U44" i="7"/>
  <c r="U25" i="7"/>
  <c r="U40" i="7"/>
  <c r="K13" i="7"/>
  <c r="U12" i="7"/>
  <c r="U8" i="7"/>
  <c r="E45" i="5"/>
  <c r="E36" i="6"/>
  <c r="K10" i="2"/>
  <c r="C10" i="10" l="1"/>
  <c r="E9" i="10" l="1"/>
  <c r="E7" i="10"/>
  <c r="E8" i="10"/>
  <c r="E10" i="10" l="1"/>
  <c r="U47" i="7"/>
  <c r="K47" i="7"/>
</calcChain>
</file>

<file path=xl/sharedStrings.xml><?xml version="1.0" encoding="utf-8"?>
<sst xmlns="http://schemas.openxmlformats.org/spreadsheetml/2006/main" count="804" uniqueCount="106">
  <si>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</si>
  <si>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</si>
  <si>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</si>
  <si>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</si>
  <si>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</si>
  <si>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</si>
  <si>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</si>
  <si>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</si>
  <si>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</si>
  <si>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</si>
  <si>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</si>
  <si>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</si>
  <si>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</si>
  <si>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</si>
  <si>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</si>
  <si>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</si>
  <si>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</si>
  <si>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</si>
  <si>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</si>
  <si>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</si>
  <si>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</si>
  <si>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</si>
  <si>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</si>
  <si>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</si>
  <si>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</si>
  <si>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</si>
  <si>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</si>
  <si>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</si>
  <si>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</si>
  <si>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</si>
  <si>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</si>
  <si>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</si>
  <si>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</si>
  <si>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</si>
  <si>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</si>
  <si>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</si>
  <si>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</si>
  <si>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</si>
  <si>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</si>
  <si>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</si>
  <si>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</si>
  <si>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</si>
  <si>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</si>
  <si>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</si>
  <si>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</si>
  <si>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</si>
  <si>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</si>
  <si>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</si>
  <si>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</si>
  <si>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</si>
  <si>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</si>
  <si>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</si>
  <si>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</si>
  <si>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</si>
  <si>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</si>
  <si>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</si>
  <si>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</si>
  <si>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</si>
  <si>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</si>
  <si>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</si>
  <si>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</si>
  <si>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</si>
  <si>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</si>
  <si>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</si>
  <si>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</si>
  <si>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</si>
  <si>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</si>
  <si>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</si>
  <si>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صنایع‌ریخته‌گری‌ایران‌</t>
  </si>
  <si>
    <t>فنرسازی‌خاور</t>
  </si>
  <si>
    <t>فنرسازی‌زر</t>
  </si>
  <si>
    <t>ریخته‌گری‌ تراکتورسازی‌ ایران‌</t>
  </si>
  <si>
    <t>ایران‌ خودرو</t>
  </si>
  <si>
    <t>رینگ‌سازی‌مشهد</t>
  </si>
  <si>
    <t>لنت‌ ترمزایران‌</t>
  </si>
  <si>
    <t>الکتریک‌ خودرو شرق‌</t>
  </si>
  <si>
    <t>لیزینگ رایان‌ سایپا</t>
  </si>
  <si>
    <t>سرمایه‌گذاری‌ رنا(هلدینگ‌</t>
  </si>
  <si>
    <t>رادیاتور ایران‌</t>
  </si>
  <si>
    <t>موتورسازان‌تراکتورسازی‌ایران‌</t>
  </si>
  <si>
    <t>داروسازی‌ کوثر</t>
  </si>
  <si>
    <t>گسترش‌سرمایه‌گذاری‌ایران‌خودرو</t>
  </si>
  <si>
    <t>سرمایه‌گذاری‌ سایپا</t>
  </si>
  <si>
    <t>بهمن  دیزل</t>
  </si>
  <si>
    <t>گروه‌بهمن‌</t>
  </si>
  <si>
    <t>بهمن دیزل</t>
  </si>
  <si>
    <t>100910810707075653</t>
  </si>
  <si>
    <t>207-8100-16555555-2</t>
  </si>
  <si>
    <t>1403/10/30</t>
  </si>
  <si>
    <t>صندوق سرمایه‌گذاری بخشی صنایع مفید - خودران</t>
  </si>
  <si>
    <t>توسعه نیشکر و  صنایع جانبی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</si>
  <si>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</si>
  <si>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</si>
  <si>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</si>
  <si>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</si>
  <si>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</si>
  <si>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فنرسازی خاور</t>
  </si>
  <si>
    <t>سایر درآمد ها</t>
  </si>
  <si>
    <t>1403/10/15</t>
  </si>
  <si>
    <t>سرمایه‌گذاری‌ رنا(هلدینگ‌)</t>
  </si>
  <si>
    <t>توسعه نیشکر و صنایع جانبی</t>
  </si>
  <si>
    <t>برای ماه منتهی به 1403/11/30</t>
  </si>
  <si>
    <t>1403/11/30</t>
  </si>
  <si>
    <t>اخشان خراسان</t>
  </si>
  <si>
    <t>تولید انرژی برق شمس پاسارگاد</t>
  </si>
  <si>
    <t>صنایع الکترونیک مادیران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</si>
</sst>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2" applyFont="1" applyFill="1"/>
    <xf numFmtId="3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9" fillId="0" borderId="0" xfId="4" applyFont="1" applyFill="1" applyAlignment="1">
      <alignment horizontal="right" vertical="center"/>
    </xf>
    <xf numFmtId="164" fontId="7" fillId="0" borderId="0" xfId="4" applyNumberFormat="1" applyFont="1" applyFill="1" applyAlignment="1">
      <alignment horizontal="center" vertical="center"/>
    </xf>
    <xf numFmtId="3" fontId="7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3" fontId="9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Alignment="1">
      <alignment horizontal="center" vertical="center"/>
    </xf>
    <xf numFmtId="9" fontId="2" fillId="0" borderId="3" xfId="1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2" fillId="0" borderId="0" xfId="0" applyNumberFormat="1" applyFont="1" applyFill="1"/>
    <xf numFmtId="3" fontId="2" fillId="0" borderId="0" xfId="2" applyNumberFormat="1" applyFont="1" applyFill="1" applyBorder="1"/>
    <xf numFmtId="3" fontId="11" fillId="0" borderId="0" xfId="0" applyNumberFormat="1" applyFont="1" applyFill="1"/>
    <xf numFmtId="0" fontId="2" fillId="0" borderId="0" xfId="2" applyFont="1" applyFill="1" applyBorder="1"/>
    <xf numFmtId="0" fontId="6" fillId="0" borderId="1" xfId="2" applyFont="1" applyFill="1" applyBorder="1" applyAlignment="1">
      <alignment horizontal="center" vertical="center"/>
    </xf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B48"/>
  <sheetViews>
    <sheetView rightToLeft="1" topLeftCell="D31" zoomScaleNormal="100" workbookViewId="0">
      <selection activeCell="AE45" sqref="AE45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25" style="2" bestFit="1" customWidth="1"/>
    <col min="28" max="16384" width="9" style="2"/>
  </cols>
  <sheetData>
    <row r="2" spans="1:27" ht="26.25" x14ac:dyDescent="0.2">
      <c r="A2" s="58" t="s">
        <v>89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  <c r="V2" s="58" t="s">
        <v>0</v>
      </c>
      <c r="W2" s="58" t="s">
        <v>0</v>
      </c>
      <c r="X2" s="58" t="s">
        <v>0</v>
      </c>
      <c r="Y2" s="58" t="s">
        <v>0</v>
      </c>
    </row>
    <row r="3" spans="1:27" ht="26.25" x14ac:dyDescent="0.2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  <c r="L3" s="58" t="s">
        <v>1</v>
      </c>
      <c r="M3" s="58" t="s">
        <v>1</v>
      </c>
      <c r="N3" s="58" t="s">
        <v>1</v>
      </c>
      <c r="O3" s="58" t="s">
        <v>1</v>
      </c>
      <c r="P3" s="58" t="s">
        <v>1</v>
      </c>
      <c r="Q3" s="58" t="s">
        <v>1</v>
      </c>
      <c r="R3" s="58" t="s">
        <v>1</v>
      </c>
      <c r="S3" s="58" t="s">
        <v>1</v>
      </c>
      <c r="T3" s="58" t="s">
        <v>1</v>
      </c>
      <c r="U3" s="58" t="s">
        <v>1</v>
      </c>
      <c r="V3" s="58" t="s">
        <v>1</v>
      </c>
      <c r="W3" s="58" t="s">
        <v>1</v>
      </c>
      <c r="X3" s="58" t="s">
        <v>1</v>
      </c>
      <c r="Y3" s="58" t="s">
        <v>1</v>
      </c>
    </row>
    <row r="4" spans="1:27" ht="26.25" x14ac:dyDescent="0.2">
      <c r="A4" s="58" t="s">
        <v>101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  <c r="V4" s="58" t="s">
        <v>2</v>
      </c>
      <c r="W4" s="58" t="s">
        <v>2</v>
      </c>
      <c r="X4" s="58" t="s">
        <v>2</v>
      </c>
      <c r="Y4" s="58" t="s">
        <v>2</v>
      </c>
    </row>
    <row r="6" spans="1:27" ht="27" thickBot="1" x14ac:dyDescent="0.25">
      <c r="A6" s="57" t="s">
        <v>3</v>
      </c>
      <c r="C6" s="57" t="s">
        <v>88</v>
      </c>
      <c r="D6" s="57" t="s">
        <v>4</v>
      </c>
      <c r="E6" s="57" t="s">
        <v>4</v>
      </c>
      <c r="F6" s="57" t="s">
        <v>4</v>
      </c>
      <c r="G6" s="57" t="s">
        <v>4</v>
      </c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Q6" s="57" t="s">
        <v>102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27" ht="27" thickBot="1" x14ac:dyDescent="0.25">
      <c r="A7" s="57" t="s">
        <v>3</v>
      </c>
      <c r="C7" s="57" t="s">
        <v>7</v>
      </c>
      <c r="E7" s="57" t="s">
        <v>8</v>
      </c>
      <c r="G7" s="57" t="s">
        <v>9</v>
      </c>
      <c r="I7" s="57" t="s">
        <v>10</v>
      </c>
      <c r="J7" s="57" t="s">
        <v>10</v>
      </c>
      <c r="K7" s="57" t="s">
        <v>10</v>
      </c>
      <c r="M7" s="57" t="s">
        <v>11</v>
      </c>
      <c r="N7" s="57" t="s">
        <v>11</v>
      </c>
      <c r="O7" s="57" t="s">
        <v>11</v>
      </c>
      <c r="Q7" s="57" t="s">
        <v>7</v>
      </c>
      <c r="S7" s="57" t="s">
        <v>12</v>
      </c>
      <c r="U7" s="57" t="s">
        <v>8</v>
      </c>
      <c r="W7" s="57" t="s">
        <v>9</v>
      </c>
      <c r="Y7" s="57" t="s">
        <v>13</v>
      </c>
    </row>
    <row r="8" spans="1:27" ht="27" thickBot="1" x14ac:dyDescent="0.25">
      <c r="A8" s="57" t="s">
        <v>3</v>
      </c>
      <c r="C8" s="57" t="s">
        <v>7</v>
      </c>
      <c r="E8" s="57" t="s">
        <v>8</v>
      </c>
      <c r="G8" s="57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57" t="s">
        <v>7</v>
      </c>
      <c r="S8" s="57" t="s">
        <v>12</v>
      </c>
      <c r="U8" s="57" t="s">
        <v>8</v>
      </c>
      <c r="W8" s="57" t="s">
        <v>9</v>
      </c>
      <c r="Y8" s="57" t="s">
        <v>13</v>
      </c>
    </row>
    <row r="9" spans="1:27" ht="21" x14ac:dyDescent="0.2">
      <c r="A9" s="3" t="s">
        <v>96</v>
      </c>
      <c r="C9" s="10">
        <v>28742602</v>
      </c>
      <c r="D9" s="10"/>
      <c r="E9" s="10">
        <v>128365211648</v>
      </c>
      <c r="F9" s="10"/>
      <c r="G9" s="10">
        <v>114286334072.39999</v>
      </c>
      <c r="H9" s="10"/>
      <c r="I9" s="10">
        <v>0</v>
      </c>
      <c r="J9" s="10"/>
      <c r="K9" s="10">
        <v>0</v>
      </c>
      <c r="L9" s="10"/>
      <c r="M9" s="10">
        <v>-862279</v>
      </c>
      <c r="N9" s="10"/>
      <c r="O9" s="10">
        <v>3320383691</v>
      </c>
      <c r="P9" s="10"/>
      <c r="Q9" s="10">
        <v>27880323</v>
      </c>
      <c r="R9" s="10"/>
      <c r="S9" s="10">
        <v>3549</v>
      </c>
      <c r="T9" s="10"/>
      <c r="U9" s="10">
        <v>124514251101</v>
      </c>
      <c r="V9" s="10"/>
      <c r="W9" s="10">
        <v>98358530092.354401</v>
      </c>
      <c r="Y9" s="1">
        <v>1.4232586333155455E-2</v>
      </c>
      <c r="AA9" s="10"/>
    </row>
    <row r="10" spans="1:27" ht="21" x14ac:dyDescent="0.2">
      <c r="A10" s="3" t="s">
        <v>68</v>
      </c>
      <c r="C10" s="10">
        <v>62100967</v>
      </c>
      <c r="D10" s="10"/>
      <c r="E10" s="10">
        <v>107325175712</v>
      </c>
      <c r="F10" s="10"/>
      <c r="G10" s="10">
        <v>109202963789.793</v>
      </c>
      <c r="H10" s="10"/>
      <c r="I10" s="10">
        <v>0</v>
      </c>
      <c r="J10" s="10"/>
      <c r="K10" s="10">
        <v>0</v>
      </c>
      <c r="L10" s="10"/>
      <c r="M10" s="10">
        <v>-145326</v>
      </c>
      <c r="N10" s="10"/>
      <c r="O10" s="10">
        <v>252666228</v>
      </c>
      <c r="P10" s="10"/>
      <c r="Q10" s="10">
        <v>61955641</v>
      </c>
      <c r="R10" s="10"/>
      <c r="S10" s="10">
        <v>1477</v>
      </c>
      <c r="T10" s="10"/>
      <c r="U10" s="10">
        <v>107074017972</v>
      </c>
      <c r="V10" s="10"/>
      <c r="W10" s="10">
        <v>90964006290.545898</v>
      </c>
      <c r="Y10" s="1">
        <v>1.3162590692685903E-2</v>
      </c>
      <c r="AA10" s="10"/>
    </row>
    <row r="11" spans="1:27" ht="21" x14ac:dyDescent="0.2">
      <c r="A11" s="3" t="s">
        <v>15</v>
      </c>
      <c r="C11" s="10">
        <v>11142287</v>
      </c>
      <c r="D11" s="10"/>
      <c r="E11" s="10">
        <v>16404427879</v>
      </c>
      <c r="F11" s="10"/>
      <c r="G11" s="10">
        <v>25375093988.873798</v>
      </c>
      <c r="H11" s="10"/>
      <c r="I11" s="10">
        <v>0</v>
      </c>
      <c r="J11" s="10"/>
      <c r="K11" s="10">
        <v>0</v>
      </c>
      <c r="L11" s="10"/>
      <c r="M11" s="10">
        <v>-7415119</v>
      </c>
      <c r="N11" s="10"/>
      <c r="O11" s="10">
        <v>16345011690</v>
      </c>
      <c r="P11" s="10"/>
      <c r="Q11" s="10">
        <v>3727168</v>
      </c>
      <c r="R11" s="10"/>
      <c r="S11" s="10">
        <v>1997</v>
      </c>
      <c r="T11" s="10"/>
      <c r="U11" s="10">
        <v>5487388591</v>
      </c>
      <c r="V11" s="10"/>
      <c r="W11" s="10">
        <v>7398867726.7488003</v>
      </c>
      <c r="Y11" s="1">
        <v>1.0706242111352528E-3</v>
      </c>
      <c r="AA11" s="10"/>
    </row>
    <row r="12" spans="1:27" ht="21" x14ac:dyDescent="0.2">
      <c r="A12" s="3" t="s">
        <v>16</v>
      </c>
      <c r="C12" s="10">
        <v>34820</v>
      </c>
      <c r="D12" s="10"/>
      <c r="E12" s="10">
        <v>199999278878</v>
      </c>
      <c r="F12" s="10"/>
      <c r="G12" s="10">
        <v>242630503876.79999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34820</v>
      </c>
      <c r="R12" s="10"/>
      <c r="S12" s="10">
        <v>8780050</v>
      </c>
      <c r="T12" s="10"/>
      <c r="U12" s="10">
        <v>199999278878</v>
      </c>
      <c r="V12" s="10"/>
      <c r="W12" s="10">
        <v>304987609781.59998</v>
      </c>
      <c r="Y12" s="1">
        <v>4.4132039007532556E-2</v>
      </c>
      <c r="AA12" s="10"/>
    </row>
    <row r="13" spans="1:27" ht="21" x14ac:dyDescent="0.2">
      <c r="A13" s="3" t="s">
        <v>75</v>
      </c>
      <c r="C13" s="10">
        <v>11171507</v>
      </c>
      <c r="D13" s="10"/>
      <c r="E13" s="10">
        <v>69553157024</v>
      </c>
      <c r="F13" s="10"/>
      <c r="G13" s="10">
        <v>69406478333.4375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11171507</v>
      </c>
      <c r="R13" s="10"/>
      <c r="S13" s="10">
        <v>5990</v>
      </c>
      <c r="T13" s="10"/>
      <c r="U13" s="10">
        <v>69553157024</v>
      </c>
      <c r="V13" s="10"/>
      <c r="W13" s="10">
        <v>66519168834.766502</v>
      </c>
      <c r="Y13" s="1">
        <v>9.6253961131953711E-3</v>
      </c>
      <c r="AA13" s="10"/>
    </row>
    <row r="14" spans="1:27" ht="21" x14ac:dyDescent="0.2">
      <c r="A14" s="3" t="s">
        <v>60</v>
      </c>
      <c r="C14" s="10">
        <v>321521488</v>
      </c>
      <c r="D14" s="10"/>
      <c r="E14" s="10">
        <v>828434090980</v>
      </c>
      <c r="F14" s="10"/>
      <c r="G14" s="10">
        <v>500506809439.26202</v>
      </c>
      <c r="H14" s="10"/>
      <c r="I14" s="10">
        <v>0</v>
      </c>
      <c r="J14" s="10"/>
      <c r="K14" s="10">
        <v>0</v>
      </c>
      <c r="L14" s="10"/>
      <c r="M14" s="10">
        <v>-9645645</v>
      </c>
      <c r="N14" s="10"/>
      <c r="O14" s="10">
        <v>14567319648</v>
      </c>
      <c r="P14" s="10"/>
      <c r="Q14" s="10">
        <v>311875843</v>
      </c>
      <c r="R14" s="10"/>
      <c r="S14" s="10">
        <v>1329</v>
      </c>
      <c r="T14" s="10"/>
      <c r="U14" s="10">
        <v>803581067313</v>
      </c>
      <c r="V14" s="10"/>
      <c r="W14" s="10">
        <v>412016821524.685</v>
      </c>
      <c r="Y14" s="1">
        <v>5.9619282410547196E-2</v>
      </c>
      <c r="AA14" s="10"/>
    </row>
    <row r="15" spans="1:27" ht="21" x14ac:dyDescent="0.2">
      <c r="A15" s="3" t="s">
        <v>72</v>
      </c>
      <c r="C15" s="10">
        <v>513007050</v>
      </c>
      <c r="D15" s="10"/>
      <c r="E15" s="10">
        <v>1424753729008</v>
      </c>
      <c r="F15" s="10"/>
      <c r="G15" s="10">
        <v>1800139942925.3201</v>
      </c>
      <c r="H15" s="10"/>
      <c r="I15" s="10">
        <v>3200000</v>
      </c>
      <c r="J15" s="10"/>
      <c r="K15" s="10">
        <v>11264844042</v>
      </c>
      <c r="L15" s="10"/>
      <c r="M15" s="10">
        <v>-33349053</v>
      </c>
      <c r="N15" s="10"/>
      <c r="O15" s="10">
        <v>112525245791</v>
      </c>
      <c r="P15" s="10"/>
      <c r="Q15" s="10">
        <v>482857997</v>
      </c>
      <c r="R15" s="10"/>
      <c r="S15" s="10">
        <v>3381</v>
      </c>
      <c r="T15" s="10"/>
      <c r="U15" s="10">
        <v>1343384429915</v>
      </c>
      <c r="V15" s="10"/>
      <c r="W15" s="10">
        <v>1622829257674.25</v>
      </c>
      <c r="Y15" s="1">
        <v>0.23482515946641544</v>
      </c>
      <c r="AA15" s="10"/>
    </row>
    <row r="16" spans="1:27" ht="21" x14ac:dyDescent="0.2">
      <c r="A16" s="3" t="s">
        <v>65</v>
      </c>
      <c r="C16" s="10">
        <v>65433098</v>
      </c>
      <c r="D16" s="10"/>
      <c r="E16" s="10">
        <v>135772442730</v>
      </c>
      <c r="F16" s="10"/>
      <c r="G16" s="10">
        <v>119420363678.828</v>
      </c>
      <c r="H16" s="10"/>
      <c r="I16" s="10">
        <v>0</v>
      </c>
      <c r="J16" s="10"/>
      <c r="K16" s="10">
        <v>0</v>
      </c>
      <c r="L16" s="10"/>
      <c r="M16" s="10">
        <v>-1962993</v>
      </c>
      <c r="N16" s="10"/>
      <c r="O16" s="10">
        <v>3491910096</v>
      </c>
      <c r="P16" s="10"/>
      <c r="Q16" s="10">
        <v>63470105</v>
      </c>
      <c r="R16" s="10"/>
      <c r="S16" s="10">
        <v>1532</v>
      </c>
      <c r="T16" s="10"/>
      <c r="U16" s="10">
        <v>131699269324</v>
      </c>
      <c r="V16" s="10"/>
      <c r="W16" s="10">
        <v>96657645464.882996</v>
      </c>
      <c r="Y16" s="1">
        <v>1.3986466476743474E-2</v>
      </c>
      <c r="AA16" s="10"/>
    </row>
    <row r="17" spans="1:27" ht="21" x14ac:dyDescent="0.2">
      <c r="A17" s="3" t="s">
        <v>83</v>
      </c>
      <c r="C17" s="10">
        <v>96828734</v>
      </c>
      <c r="D17" s="10"/>
      <c r="E17" s="10">
        <v>346778889614</v>
      </c>
      <c r="F17" s="10"/>
      <c r="G17" s="10">
        <v>277592507146.30701</v>
      </c>
      <c r="H17" s="10"/>
      <c r="I17" s="10">
        <v>63778944</v>
      </c>
      <c r="J17" s="10"/>
      <c r="K17" s="10">
        <v>0</v>
      </c>
      <c r="L17" s="10"/>
      <c r="M17" s="10">
        <v>-2904863</v>
      </c>
      <c r="N17" s="10"/>
      <c r="O17" s="10">
        <v>8012390735</v>
      </c>
      <c r="P17" s="10"/>
      <c r="Q17" s="10">
        <v>157702815</v>
      </c>
      <c r="R17" s="10"/>
      <c r="S17" s="10">
        <v>1621</v>
      </c>
      <c r="T17" s="10"/>
      <c r="U17" s="10">
        <v>336375519411</v>
      </c>
      <c r="V17" s="10"/>
      <c r="W17" s="10">
        <v>254115227349.466</v>
      </c>
      <c r="Y17" s="1">
        <v>3.6770749912841932E-2</v>
      </c>
      <c r="AA17" s="10"/>
    </row>
    <row r="18" spans="1:27" ht="21" x14ac:dyDescent="0.2">
      <c r="A18" s="3" t="s">
        <v>59</v>
      </c>
      <c r="C18" s="10">
        <v>314757100</v>
      </c>
      <c r="D18" s="10"/>
      <c r="E18" s="10">
        <v>337148297623</v>
      </c>
      <c r="F18" s="10"/>
      <c r="G18" s="10">
        <v>301933344921.07501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314757100</v>
      </c>
      <c r="R18" s="10"/>
      <c r="S18" s="10">
        <v>790</v>
      </c>
      <c r="T18" s="10"/>
      <c r="U18" s="10">
        <v>337148297623</v>
      </c>
      <c r="V18" s="10"/>
      <c r="W18" s="10">
        <v>247178593251.45001</v>
      </c>
      <c r="Y18" s="1">
        <v>3.576701141076364E-2</v>
      </c>
      <c r="AA18" s="10"/>
    </row>
    <row r="19" spans="1:27" ht="21" x14ac:dyDescent="0.2">
      <c r="A19" s="3" t="s">
        <v>61</v>
      </c>
      <c r="C19" s="10">
        <v>5834203</v>
      </c>
      <c r="D19" s="10"/>
      <c r="E19" s="10">
        <v>61014846332</v>
      </c>
      <c r="F19" s="10"/>
      <c r="G19" s="10">
        <v>58574843870.714996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5834203</v>
      </c>
      <c r="R19" s="10"/>
      <c r="S19" s="10">
        <v>9100</v>
      </c>
      <c r="T19" s="10"/>
      <c r="U19" s="10">
        <v>61014846332</v>
      </c>
      <c r="V19" s="10"/>
      <c r="W19" s="10">
        <v>52775354378.565002</v>
      </c>
      <c r="Y19" s="1">
        <v>7.6366512060572871E-3</v>
      </c>
      <c r="AA19" s="10"/>
    </row>
    <row r="20" spans="1:27" ht="21" x14ac:dyDescent="0.2">
      <c r="A20" s="3" t="s">
        <v>64</v>
      </c>
      <c r="C20" s="10">
        <v>11410747</v>
      </c>
      <c r="D20" s="10"/>
      <c r="E20" s="10">
        <v>56867039078</v>
      </c>
      <c r="F20" s="10"/>
      <c r="G20" s="10">
        <v>58755978826.712997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11410747</v>
      </c>
      <c r="R20" s="10"/>
      <c r="S20" s="10">
        <v>4130</v>
      </c>
      <c r="T20" s="10"/>
      <c r="U20" s="10">
        <v>56867039078</v>
      </c>
      <c r="V20" s="10"/>
      <c r="W20" s="10">
        <v>46845983118.595497</v>
      </c>
      <c r="Y20" s="1">
        <v>6.7786647326969398E-3</v>
      </c>
      <c r="AA20" s="10"/>
    </row>
    <row r="21" spans="1:27" ht="21" x14ac:dyDescent="0.2">
      <c r="A21" s="3" t="s">
        <v>63</v>
      </c>
      <c r="C21" s="10">
        <v>4413885</v>
      </c>
      <c r="D21" s="10"/>
      <c r="E21" s="10">
        <v>91313685057</v>
      </c>
      <c r="F21" s="10"/>
      <c r="G21" s="10">
        <v>74765085427.619995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4413885</v>
      </c>
      <c r="R21" s="10"/>
      <c r="S21" s="10">
        <v>14690</v>
      </c>
      <c r="T21" s="10"/>
      <c r="U21" s="10">
        <v>91313685057</v>
      </c>
      <c r="V21" s="10"/>
      <c r="W21" s="10">
        <v>64454172824.6325</v>
      </c>
      <c r="Y21" s="1">
        <v>9.326588943504471E-3</v>
      </c>
      <c r="AA21" s="10"/>
    </row>
    <row r="22" spans="1:27" ht="21" x14ac:dyDescent="0.2">
      <c r="A22" s="3" t="s">
        <v>78</v>
      </c>
      <c r="C22" s="10">
        <v>62264781</v>
      </c>
      <c r="D22" s="10"/>
      <c r="E22" s="10">
        <v>248370127841</v>
      </c>
      <c r="F22" s="10"/>
      <c r="G22" s="10">
        <v>243368409434.59299</v>
      </c>
      <c r="H22" s="10"/>
      <c r="I22" s="10">
        <v>0</v>
      </c>
      <c r="J22" s="10"/>
      <c r="K22" s="10">
        <v>0</v>
      </c>
      <c r="L22" s="10"/>
      <c r="M22" s="10">
        <v>-3000000</v>
      </c>
      <c r="N22" s="10"/>
      <c r="O22" s="10">
        <v>12131386247</v>
      </c>
      <c r="P22" s="10"/>
      <c r="Q22" s="10">
        <v>59264781</v>
      </c>
      <c r="R22" s="10"/>
      <c r="S22" s="10">
        <v>3717</v>
      </c>
      <c r="T22" s="10"/>
      <c r="U22" s="10">
        <v>236403324594</v>
      </c>
      <c r="V22" s="10"/>
      <c r="W22" s="10">
        <v>218976482190.68701</v>
      </c>
      <c r="Y22" s="1">
        <v>3.1686135252156342E-2</v>
      </c>
      <c r="AA22" s="10"/>
    </row>
    <row r="23" spans="1:27" ht="21" x14ac:dyDescent="0.2">
      <c r="A23" s="3" t="s">
        <v>71</v>
      </c>
      <c r="C23" s="10">
        <v>18190914</v>
      </c>
      <c r="D23" s="10"/>
      <c r="E23" s="10">
        <v>80856270497</v>
      </c>
      <c r="F23" s="10"/>
      <c r="G23" s="10">
        <v>118260714523.51801</v>
      </c>
      <c r="H23" s="10"/>
      <c r="I23" s="10">
        <v>0</v>
      </c>
      <c r="J23" s="10"/>
      <c r="K23" s="10">
        <v>0</v>
      </c>
      <c r="L23" s="10"/>
      <c r="M23" s="10">
        <v>-545728</v>
      </c>
      <c r="N23" s="10"/>
      <c r="O23" s="10">
        <v>3472083585</v>
      </c>
      <c r="P23" s="10"/>
      <c r="Q23" s="10">
        <v>17645186</v>
      </c>
      <c r="R23" s="10"/>
      <c r="S23" s="10">
        <v>5900</v>
      </c>
      <c r="T23" s="10"/>
      <c r="U23" s="10">
        <v>78430579808</v>
      </c>
      <c r="V23" s="10"/>
      <c r="W23" s="10">
        <v>103487163145.47</v>
      </c>
      <c r="Y23" s="1">
        <v>1.4974705116661111E-2</v>
      </c>
      <c r="AA23" s="10"/>
    </row>
    <row r="24" spans="1:27" ht="21" x14ac:dyDescent="0.2">
      <c r="A24" s="3" t="s">
        <v>73</v>
      </c>
      <c r="C24" s="10">
        <v>3401856</v>
      </c>
      <c r="D24" s="10"/>
      <c r="E24" s="10">
        <v>56642557544</v>
      </c>
      <c r="F24" s="10"/>
      <c r="G24" s="10">
        <v>52820825625.216003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3401856</v>
      </c>
      <c r="R24" s="10"/>
      <c r="S24" s="10">
        <v>15970</v>
      </c>
      <c r="T24" s="10"/>
      <c r="U24" s="10">
        <v>56642557544</v>
      </c>
      <c r="V24" s="10"/>
      <c r="W24" s="10">
        <v>54004390860.096001</v>
      </c>
      <c r="Y24" s="1">
        <v>7.8144941223103354E-3</v>
      </c>
      <c r="AA24" s="10"/>
    </row>
    <row r="25" spans="1:27" ht="21" x14ac:dyDescent="0.2">
      <c r="A25" s="3" t="s">
        <v>67</v>
      </c>
      <c r="C25" s="10">
        <v>116401012</v>
      </c>
      <c r="D25" s="10"/>
      <c r="E25" s="10">
        <v>500106683605</v>
      </c>
      <c r="F25" s="10"/>
      <c r="G25" s="10">
        <v>552970567751.729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116401012</v>
      </c>
      <c r="R25" s="10"/>
      <c r="S25" s="10">
        <v>3810</v>
      </c>
      <c r="T25" s="10"/>
      <c r="U25" s="10">
        <v>500106683605</v>
      </c>
      <c r="V25" s="10"/>
      <c r="W25" s="10">
        <v>440849102978.466</v>
      </c>
      <c r="Y25" s="1">
        <v>6.3791344910743841E-2</v>
      </c>
      <c r="AA25" s="10"/>
    </row>
    <row r="26" spans="1:27" ht="21" x14ac:dyDescent="0.2">
      <c r="A26" s="3" t="s">
        <v>62</v>
      </c>
      <c r="C26" s="10">
        <v>306648489</v>
      </c>
      <c r="D26" s="10"/>
      <c r="E26" s="10">
        <v>757702301215</v>
      </c>
      <c r="F26" s="10"/>
      <c r="G26" s="10">
        <v>877892919812.49597</v>
      </c>
      <c r="H26" s="10"/>
      <c r="I26" s="10">
        <v>0</v>
      </c>
      <c r="J26" s="10"/>
      <c r="K26" s="10">
        <v>0</v>
      </c>
      <c r="L26" s="10"/>
      <c r="M26" s="10">
        <v>-9199455</v>
      </c>
      <c r="N26" s="10"/>
      <c r="O26" s="10">
        <v>25696660560</v>
      </c>
      <c r="P26" s="10"/>
      <c r="Q26" s="10">
        <v>297449034</v>
      </c>
      <c r="R26" s="10"/>
      <c r="S26" s="10">
        <v>2721</v>
      </c>
      <c r="T26" s="10"/>
      <c r="U26" s="10">
        <v>734971231362</v>
      </c>
      <c r="V26" s="10"/>
      <c r="W26" s="10">
        <v>804543136525.99194</v>
      </c>
      <c r="Y26" s="1">
        <v>0.11641826731857539</v>
      </c>
      <c r="AA26" s="10"/>
    </row>
    <row r="27" spans="1:27" ht="21" x14ac:dyDescent="0.2">
      <c r="A27" s="3" t="s">
        <v>58</v>
      </c>
      <c r="C27" s="10">
        <v>5412018</v>
      </c>
      <c r="D27" s="10"/>
      <c r="E27" s="10">
        <v>122509977953</v>
      </c>
      <c r="F27" s="10"/>
      <c r="G27" s="10">
        <v>82257394176.440994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5412018</v>
      </c>
      <c r="R27" s="10"/>
      <c r="S27" s="10">
        <v>13110</v>
      </c>
      <c r="T27" s="10"/>
      <c r="U27" s="10">
        <v>122509977953</v>
      </c>
      <c r="V27" s="10"/>
      <c r="W27" s="10">
        <v>70529394221.919006</v>
      </c>
      <c r="Y27" s="1">
        <v>1.0205680090441351E-2</v>
      </c>
      <c r="AA27" s="10"/>
    </row>
    <row r="28" spans="1:27" ht="21" x14ac:dyDescent="0.2">
      <c r="A28" s="3" t="s">
        <v>77</v>
      </c>
      <c r="C28" s="10">
        <v>51340732</v>
      </c>
      <c r="D28" s="10"/>
      <c r="E28" s="10">
        <v>301242011729</v>
      </c>
      <c r="F28" s="10"/>
      <c r="G28" s="10">
        <v>366433128348.22803</v>
      </c>
      <c r="H28" s="10"/>
      <c r="I28" s="10">
        <v>0</v>
      </c>
      <c r="J28" s="10"/>
      <c r="K28" s="10">
        <v>0</v>
      </c>
      <c r="L28" s="10"/>
      <c r="M28" s="10">
        <v>-1083761</v>
      </c>
      <c r="N28" s="10"/>
      <c r="O28" s="10">
        <v>7548281313</v>
      </c>
      <c r="P28" s="10"/>
      <c r="Q28" s="10">
        <v>50256971</v>
      </c>
      <c r="R28" s="10"/>
      <c r="S28" s="10">
        <v>5800</v>
      </c>
      <c r="T28" s="10"/>
      <c r="U28" s="10">
        <v>294883038433</v>
      </c>
      <c r="V28" s="10"/>
      <c r="W28" s="10">
        <v>289756063730.78998</v>
      </c>
      <c r="Y28" s="1">
        <v>4.1928017719780129E-2</v>
      </c>
      <c r="AA28" s="10"/>
    </row>
    <row r="29" spans="1:27" ht="21" x14ac:dyDescent="0.2">
      <c r="A29" s="3" t="s">
        <v>66</v>
      </c>
      <c r="C29" s="10">
        <v>14447345</v>
      </c>
      <c r="D29" s="10"/>
      <c r="E29" s="10">
        <v>72559969248</v>
      </c>
      <c r="F29" s="10"/>
      <c r="G29" s="10">
        <v>81285429462.434998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14447345</v>
      </c>
      <c r="R29" s="10"/>
      <c r="S29" s="10">
        <v>4770</v>
      </c>
      <c r="T29" s="10"/>
      <c r="U29" s="10">
        <v>72559969248</v>
      </c>
      <c r="V29" s="10"/>
      <c r="W29" s="10">
        <v>68503798327.8825</v>
      </c>
      <c r="Y29" s="1">
        <v>9.9125741604229774E-3</v>
      </c>
      <c r="AA29" s="10"/>
    </row>
    <row r="30" spans="1:27" ht="21" x14ac:dyDescent="0.2">
      <c r="A30" s="3" t="s">
        <v>84</v>
      </c>
      <c r="C30" s="10">
        <v>188654235</v>
      </c>
      <c r="D30" s="10"/>
      <c r="E30" s="10">
        <v>354283618076</v>
      </c>
      <c r="F30" s="10"/>
      <c r="G30" s="10">
        <v>391941341410.65698</v>
      </c>
      <c r="H30" s="10"/>
      <c r="I30" s="10">
        <v>0</v>
      </c>
      <c r="J30" s="10"/>
      <c r="K30" s="10">
        <v>0</v>
      </c>
      <c r="L30" s="10"/>
      <c r="M30" s="10">
        <v>-10602781</v>
      </c>
      <c r="N30" s="10"/>
      <c r="O30" s="10">
        <v>21484820074</v>
      </c>
      <c r="P30" s="10"/>
      <c r="Q30" s="10">
        <v>178051454</v>
      </c>
      <c r="R30" s="10"/>
      <c r="S30" s="10">
        <v>1985</v>
      </c>
      <c r="T30" s="10"/>
      <c r="U30" s="10">
        <v>334372103164</v>
      </c>
      <c r="V30" s="10"/>
      <c r="W30" s="10">
        <v>351329214979.66901</v>
      </c>
      <c r="Y30" s="1">
        <v>5.0837719706290696E-2</v>
      </c>
      <c r="AA30" s="10"/>
    </row>
    <row r="31" spans="1:27" ht="21" x14ac:dyDescent="0.2">
      <c r="A31" s="3" t="s">
        <v>81</v>
      </c>
      <c r="C31" s="10">
        <v>78041297</v>
      </c>
      <c r="D31" s="10"/>
      <c r="E31" s="10">
        <v>341404716469</v>
      </c>
      <c r="F31" s="10"/>
      <c r="G31" s="10">
        <v>377799752747.479</v>
      </c>
      <c r="H31" s="10"/>
      <c r="I31" s="10">
        <v>0</v>
      </c>
      <c r="J31" s="10"/>
      <c r="K31" s="10">
        <v>0</v>
      </c>
      <c r="L31" s="10"/>
      <c r="M31" s="10">
        <v>-2341239</v>
      </c>
      <c r="N31" s="10"/>
      <c r="O31" s="10">
        <v>11120691644</v>
      </c>
      <c r="P31" s="10"/>
      <c r="Q31" s="10">
        <v>75700058</v>
      </c>
      <c r="R31" s="10"/>
      <c r="S31" s="10">
        <v>4229</v>
      </c>
      <c r="T31" s="10"/>
      <c r="U31" s="10">
        <v>331162574582</v>
      </c>
      <c r="V31" s="10"/>
      <c r="W31" s="10">
        <v>318230738787.57202</v>
      </c>
      <c r="Y31" s="1">
        <v>4.6048334185201781E-2</v>
      </c>
      <c r="AA31" s="10"/>
    </row>
    <row r="32" spans="1:27" ht="21" x14ac:dyDescent="0.2">
      <c r="A32" s="3" t="s">
        <v>74</v>
      </c>
      <c r="C32" s="10">
        <v>3583996</v>
      </c>
      <c r="D32" s="10"/>
      <c r="E32" s="10">
        <v>57501429623</v>
      </c>
      <c r="F32" s="10"/>
      <c r="G32" s="10">
        <v>49770516996.486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3583996</v>
      </c>
      <c r="R32" s="10"/>
      <c r="S32" s="10">
        <v>13170</v>
      </c>
      <c r="T32" s="10"/>
      <c r="U32" s="10">
        <v>57501429623</v>
      </c>
      <c r="V32" s="10"/>
      <c r="W32" s="10">
        <v>46920380017.445999</v>
      </c>
      <c r="Y32" s="1">
        <v>6.7894300449155608E-3</v>
      </c>
      <c r="AA32" s="10"/>
    </row>
    <row r="33" spans="1:28" ht="21" x14ac:dyDescent="0.2">
      <c r="A33" s="3" t="s">
        <v>76</v>
      </c>
      <c r="C33" s="10">
        <v>43120750</v>
      </c>
      <c r="D33" s="10"/>
      <c r="E33" s="10">
        <v>32939274506</v>
      </c>
      <c r="F33" s="10"/>
      <c r="G33" s="10">
        <v>38063393205.300003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43120750</v>
      </c>
      <c r="R33" s="10"/>
      <c r="S33" s="10">
        <v>783</v>
      </c>
      <c r="T33" s="10"/>
      <c r="U33" s="10">
        <v>32939274506</v>
      </c>
      <c r="V33" s="10"/>
      <c r="W33" s="10">
        <v>33562654143.862499</v>
      </c>
      <c r="Y33" s="1">
        <v>4.8565525758044242E-3</v>
      </c>
      <c r="AA33" s="10"/>
    </row>
    <row r="34" spans="1:28" ht="21" x14ac:dyDescent="0.2">
      <c r="A34" s="3" t="s">
        <v>79</v>
      </c>
      <c r="C34" s="10">
        <v>28480000</v>
      </c>
      <c r="D34" s="10"/>
      <c r="E34" s="10">
        <v>133291703485</v>
      </c>
      <c r="F34" s="10"/>
      <c r="G34" s="10">
        <v>183169219680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28480000</v>
      </c>
      <c r="R34" s="10"/>
      <c r="S34" s="10">
        <v>5720</v>
      </c>
      <c r="T34" s="10"/>
      <c r="U34" s="10">
        <v>133291703485</v>
      </c>
      <c r="V34" s="10"/>
      <c r="W34" s="10">
        <v>161936311680</v>
      </c>
      <c r="Y34" s="1">
        <v>2.3432360511023178E-2</v>
      </c>
      <c r="AA34" s="10"/>
    </row>
    <row r="35" spans="1:28" ht="21" x14ac:dyDescent="0.2">
      <c r="A35" s="3" t="s">
        <v>80</v>
      </c>
      <c r="C35" s="10">
        <v>4384467</v>
      </c>
      <c r="D35" s="10"/>
      <c r="E35" s="10">
        <v>68176257072</v>
      </c>
      <c r="F35" s="10"/>
      <c r="G35" s="10">
        <v>71477422510.139999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4384467</v>
      </c>
      <c r="R35" s="10"/>
      <c r="S35" s="10">
        <v>13870</v>
      </c>
      <c r="T35" s="10"/>
      <c r="U35" s="10">
        <v>68176257072</v>
      </c>
      <c r="V35" s="10"/>
      <c r="W35" s="10">
        <v>60450722574.124496</v>
      </c>
      <c r="Y35" s="1">
        <v>8.7472853359033126E-3</v>
      </c>
      <c r="AA35" s="10"/>
    </row>
    <row r="36" spans="1:28" ht="21" x14ac:dyDescent="0.2">
      <c r="A36" s="3" t="s">
        <v>17</v>
      </c>
      <c r="C36" s="10">
        <v>250000</v>
      </c>
      <c r="D36" s="10"/>
      <c r="E36" s="10">
        <v>3453382828</v>
      </c>
      <c r="F36" s="10"/>
      <c r="G36" s="10">
        <v>4294296000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250000</v>
      </c>
      <c r="R36" s="10"/>
      <c r="S36" s="10">
        <v>15880</v>
      </c>
      <c r="T36" s="10"/>
      <c r="U36" s="10">
        <v>3453382828</v>
      </c>
      <c r="V36" s="10"/>
      <c r="W36" s="10">
        <v>3946378500</v>
      </c>
      <c r="Y36" s="1">
        <v>5.7104526320004971E-4</v>
      </c>
      <c r="AA36" s="10"/>
    </row>
    <row r="37" spans="1:28" ht="21" x14ac:dyDescent="0.2">
      <c r="A37" s="3" t="s">
        <v>70</v>
      </c>
      <c r="C37" s="10">
        <v>36783404</v>
      </c>
      <c r="D37" s="10"/>
      <c r="E37" s="10">
        <v>146587029399</v>
      </c>
      <c r="F37" s="10"/>
      <c r="G37" s="10">
        <v>147793881780.14001</v>
      </c>
      <c r="H37" s="10"/>
      <c r="I37" s="10">
        <v>0</v>
      </c>
      <c r="J37" s="10"/>
      <c r="K37" s="10">
        <v>0</v>
      </c>
      <c r="L37" s="10"/>
      <c r="M37" s="10">
        <v>0</v>
      </c>
      <c r="N37" s="10"/>
      <c r="O37" s="10">
        <v>0</v>
      </c>
      <c r="P37" s="10"/>
      <c r="Q37" s="10">
        <v>36783404</v>
      </c>
      <c r="R37" s="10"/>
      <c r="S37" s="10">
        <v>3201</v>
      </c>
      <c r="T37" s="10"/>
      <c r="U37" s="10">
        <v>146587029399</v>
      </c>
      <c r="V37" s="10"/>
      <c r="W37" s="10">
        <v>117043101330.586</v>
      </c>
      <c r="Y37" s="1">
        <v>1.693626412293564E-2</v>
      </c>
      <c r="AA37" s="10"/>
    </row>
    <row r="38" spans="1:28" ht="21" x14ac:dyDescent="0.2">
      <c r="A38" s="3" t="s">
        <v>82</v>
      </c>
      <c r="C38" s="10">
        <v>54034878</v>
      </c>
      <c r="D38" s="10"/>
      <c r="E38" s="10">
        <v>240205014863</v>
      </c>
      <c r="F38" s="10"/>
      <c r="G38" s="10">
        <v>303480543188.83502</v>
      </c>
      <c r="H38" s="10"/>
      <c r="I38" s="10">
        <v>0</v>
      </c>
      <c r="J38" s="10"/>
      <c r="K38" s="10">
        <v>0</v>
      </c>
      <c r="L38" s="10"/>
      <c r="M38" s="10">
        <v>-3472898</v>
      </c>
      <c r="N38" s="10"/>
      <c r="O38" s="10">
        <v>19104657373</v>
      </c>
      <c r="P38" s="10"/>
      <c r="Q38" s="10">
        <v>50561980</v>
      </c>
      <c r="R38" s="10"/>
      <c r="S38" s="10">
        <v>4550</v>
      </c>
      <c r="T38" s="10"/>
      <c r="U38" s="10">
        <v>224766698969</v>
      </c>
      <c r="V38" s="10"/>
      <c r="W38" s="10">
        <v>228688169796.45001</v>
      </c>
      <c r="Y38" s="1">
        <v>3.3091427016478894E-2</v>
      </c>
      <c r="AA38" s="10"/>
    </row>
    <row r="39" spans="1:28" ht="21" x14ac:dyDescent="0.2">
      <c r="A39" s="3" t="s">
        <v>90</v>
      </c>
      <c r="C39" s="10">
        <v>571500</v>
      </c>
      <c r="D39" s="10"/>
      <c r="E39" s="10">
        <v>24311376201</v>
      </c>
      <c r="F39" s="10"/>
      <c r="G39" s="10">
        <v>26956324833.75</v>
      </c>
      <c r="H39" s="10"/>
      <c r="I39" s="10">
        <v>0</v>
      </c>
      <c r="J39" s="10"/>
      <c r="K39" s="10">
        <v>0</v>
      </c>
      <c r="L39" s="10"/>
      <c r="M39" s="10">
        <v>-285750</v>
      </c>
      <c r="N39" s="10"/>
      <c r="O39" s="10">
        <v>12155688100.5</v>
      </c>
      <c r="P39" s="10"/>
      <c r="Q39" s="10">
        <v>285750</v>
      </c>
      <c r="R39" s="10"/>
      <c r="S39" s="10">
        <v>52300</v>
      </c>
      <c r="T39" s="10"/>
      <c r="U39" s="10">
        <v>12155688103</v>
      </c>
      <c r="V39" s="10"/>
      <c r="W39" s="10">
        <v>14855803886.25</v>
      </c>
      <c r="Y39" s="1">
        <v>2.1496509876769176E-3</v>
      </c>
      <c r="AA39" s="10"/>
      <c r="AB39" s="10"/>
    </row>
    <row r="40" spans="1:28" ht="21" x14ac:dyDescent="0.2">
      <c r="A40" s="3" t="s">
        <v>91</v>
      </c>
      <c r="C40" s="10">
        <v>297500</v>
      </c>
      <c r="D40" s="10"/>
      <c r="E40" s="10">
        <v>5657930239</v>
      </c>
      <c r="F40" s="10"/>
      <c r="G40" s="10">
        <v>8753604300</v>
      </c>
      <c r="H40" s="10"/>
      <c r="I40" s="10">
        <v>0</v>
      </c>
      <c r="J40" s="10"/>
      <c r="K40" s="10">
        <v>0</v>
      </c>
      <c r="L40" s="10"/>
      <c r="M40" s="10">
        <v>-297500</v>
      </c>
      <c r="N40" s="10"/>
      <c r="O40" s="10">
        <v>5657930239</v>
      </c>
      <c r="P40" s="10"/>
      <c r="Q40" s="10">
        <v>0</v>
      </c>
      <c r="R40" s="10"/>
      <c r="S40" s="10">
        <v>0</v>
      </c>
      <c r="T40" s="10"/>
      <c r="U40" s="10">
        <v>0</v>
      </c>
      <c r="V40" s="10"/>
      <c r="W40" s="10">
        <v>0</v>
      </c>
      <c r="Y40" s="1">
        <v>0</v>
      </c>
      <c r="AA40" s="10"/>
    </row>
    <row r="41" spans="1:28" ht="21" x14ac:dyDescent="0.2">
      <c r="A41" s="3" t="s">
        <v>92</v>
      </c>
      <c r="C41" s="10">
        <v>9972274</v>
      </c>
      <c r="D41" s="10"/>
      <c r="E41" s="10">
        <v>75896435199</v>
      </c>
      <c r="F41" s="10"/>
      <c r="G41" s="10">
        <v>85647792698.207993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9972274</v>
      </c>
      <c r="R41" s="10"/>
      <c r="S41" s="10">
        <v>8620</v>
      </c>
      <c r="T41" s="10"/>
      <c r="U41" s="10">
        <v>75896435199</v>
      </c>
      <c r="V41" s="10"/>
      <c r="W41" s="10">
        <v>85449533918.813995</v>
      </c>
      <c r="Y41" s="1">
        <v>1.2364640539925583E-2</v>
      </c>
      <c r="AA41" s="10"/>
    </row>
    <row r="42" spans="1:28" ht="21" x14ac:dyDescent="0.2">
      <c r="A42" s="3" t="s">
        <v>93</v>
      </c>
      <c r="C42" s="10">
        <v>250000</v>
      </c>
      <c r="D42" s="10"/>
      <c r="E42" s="10">
        <v>1701793822</v>
      </c>
      <c r="F42" s="10"/>
      <c r="G42" s="10">
        <v>2500035750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250000</v>
      </c>
      <c r="R42" s="10"/>
      <c r="S42" s="10">
        <v>7770</v>
      </c>
      <c r="T42" s="10"/>
      <c r="U42" s="10">
        <v>1701793822</v>
      </c>
      <c r="V42" s="10"/>
      <c r="W42" s="10">
        <v>1930942125</v>
      </c>
      <c r="Y42" s="1">
        <v>2.7940942664133413E-4</v>
      </c>
      <c r="AA42" s="10"/>
    </row>
    <row r="43" spans="1:28" ht="21" x14ac:dyDescent="0.2">
      <c r="A43" s="3" t="s">
        <v>94</v>
      </c>
      <c r="C43" s="10">
        <v>1600000</v>
      </c>
      <c r="D43" s="10"/>
      <c r="E43" s="10">
        <v>21941504812</v>
      </c>
      <c r="F43" s="10"/>
      <c r="G43" s="10">
        <v>27578923200</v>
      </c>
      <c r="H43" s="10"/>
      <c r="I43" s="10">
        <v>0</v>
      </c>
      <c r="J43" s="10"/>
      <c r="K43" s="10">
        <v>0</v>
      </c>
      <c r="L43" s="10"/>
      <c r="M43" s="10">
        <v>-800000</v>
      </c>
      <c r="N43" s="10"/>
      <c r="O43" s="10">
        <v>10970752406</v>
      </c>
      <c r="P43" s="10"/>
      <c r="Q43" s="10">
        <v>800000</v>
      </c>
      <c r="R43" s="10"/>
      <c r="S43" s="10">
        <v>15050</v>
      </c>
      <c r="T43" s="10"/>
      <c r="U43" s="10">
        <v>10970752405</v>
      </c>
      <c r="V43" s="10"/>
      <c r="W43" s="10">
        <v>11968362000</v>
      </c>
      <c r="Y43" s="1">
        <v>1.7318350047679089E-3</v>
      </c>
      <c r="AA43" s="10"/>
    </row>
    <row r="44" spans="1:28" ht="21" x14ac:dyDescent="0.2">
      <c r="A44" s="3" t="s">
        <v>104</v>
      </c>
      <c r="C44" s="10"/>
      <c r="D44" s="10"/>
      <c r="E44" s="10"/>
      <c r="F44" s="10"/>
      <c r="G44" s="10"/>
      <c r="H44" s="10"/>
      <c r="I44" s="10">
        <v>1085225</v>
      </c>
      <c r="J44" s="10"/>
      <c r="K44" s="10">
        <v>3585580479</v>
      </c>
      <c r="L44" s="10"/>
      <c r="M44" s="10">
        <v>0</v>
      </c>
      <c r="N44" s="10"/>
      <c r="O44" s="10">
        <v>0</v>
      </c>
      <c r="P44" s="10"/>
      <c r="Q44" s="10">
        <v>1085225</v>
      </c>
      <c r="R44" s="10"/>
      <c r="S44" s="10">
        <v>4037</v>
      </c>
      <c r="T44" s="10"/>
      <c r="U44" s="10">
        <v>3585580479</v>
      </c>
      <c r="V44" s="10"/>
      <c r="W44" s="10">
        <v>4354986057.7162504</v>
      </c>
      <c r="Y44" s="1">
        <v>6.3017122142772751E-4</v>
      </c>
      <c r="AA44" s="10"/>
    </row>
    <row r="45" spans="1:28" ht="21" x14ac:dyDescent="0.2">
      <c r="A45" s="3" t="s">
        <v>105</v>
      </c>
      <c r="C45" s="10"/>
      <c r="D45" s="10"/>
      <c r="E45" s="10"/>
      <c r="F45" s="10"/>
      <c r="G45" s="10"/>
      <c r="H45" s="10"/>
      <c r="I45" s="10">
        <v>3000000</v>
      </c>
      <c r="J45" s="10"/>
      <c r="K45" s="10">
        <v>24508233288</v>
      </c>
      <c r="L45" s="10"/>
      <c r="M45" s="10">
        <v>0</v>
      </c>
      <c r="N45" s="10"/>
      <c r="O45" s="10">
        <v>0</v>
      </c>
      <c r="P45" s="10"/>
      <c r="Q45" s="10">
        <v>3000000</v>
      </c>
      <c r="R45" s="10"/>
      <c r="S45" s="10">
        <v>3011</v>
      </c>
      <c r="T45" s="10"/>
      <c r="U45" s="10">
        <v>8110357524</v>
      </c>
      <c r="V45" s="10"/>
      <c r="W45" s="10">
        <v>8979253650</v>
      </c>
      <c r="Y45" s="1">
        <v>1.2993077739259569E-3</v>
      </c>
      <c r="AA45" s="10"/>
    </row>
    <row r="46" spans="1:28" ht="19.5" thickBot="1" x14ac:dyDescent="0.25">
      <c r="A46" s="2" t="s">
        <v>103</v>
      </c>
      <c r="C46" s="10">
        <v>450000</v>
      </c>
      <c r="D46" s="10"/>
      <c r="E46" s="10">
        <v>2031793193</v>
      </c>
      <c r="F46" s="10"/>
      <c r="G46" s="10">
        <v>4034848950</v>
      </c>
      <c r="H46" s="10"/>
      <c r="I46" s="10">
        <v>700000</v>
      </c>
      <c r="J46" s="10"/>
      <c r="K46" s="10">
        <v>3160567189.1111112</v>
      </c>
      <c r="L46" s="10"/>
      <c r="M46" s="10">
        <v>-905000</v>
      </c>
      <c r="N46" s="10"/>
      <c r="O46" s="10">
        <v>8654298794</v>
      </c>
      <c r="P46" s="10"/>
      <c r="Q46" s="10">
        <v>245000</v>
      </c>
      <c r="R46" s="10"/>
      <c r="S46" s="10">
        <v>9250</v>
      </c>
      <c r="T46" s="10"/>
      <c r="U46" s="10">
        <v>1888458163</v>
      </c>
      <c r="V46" s="10"/>
      <c r="W46" s="10">
        <v>2252765812.5</v>
      </c>
      <c r="Y46" s="1">
        <v>3.2597766441488983E-4</v>
      </c>
      <c r="AA46" s="10"/>
    </row>
    <row r="47" spans="1:28" s="3" customFormat="1" ht="21.75" thickBot="1" x14ac:dyDescent="0.25">
      <c r="A47" s="3" t="s">
        <v>18</v>
      </c>
      <c r="C47" s="16"/>
      <c r="E47" s="12">
        <f>SUM(E9:E46)</f>
        <v>7453103430982</v>
      </c>
      <c r="G47" s="12">
        <f>SUM(G9:G46)</f>
        <v>7851141536682.7959</v>
      </c>
      <c r="I47" s="3" t="s">
        <v>18</v>
      </c>
      <c r="K47" s="12">
        <f>SUM(K9:K46)</f>
        <v>42519224998.111115</v>
      </c>
      <c r="M47" s="3" t="s">
        <v>18</v>
      </c>
      <c r="O47" s="12">
        <f>SUM(O9:O46)</f>
        <v>296512178214.5</v>
      </c>
      <c r="Q47" s="3" t="s">
        <v>18</v>
      </c>
      <c r="S47" s="3" t="s">
        <v>18</v>
      </c>
      <c r="U47" s="12">
        <f>SUM(U9:U46)</f>
        <v>7211079129489</v>
      </c>
      <c r="W47" s="12">
        <f>SUM(W9:W46)</f>
        <v>6867650089553.8359</v>
      </c>
      <c r="Y47" s="17">
        <f>SUM(Y9:Y46)</f>
        <v>0.99375644098890048</v>
      </c>
    </row>
    <row r="48" spans="1:28" ht="19.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1"/>
  <sheetViews>
    <sheetView rightToLeft="1" tabSelected="1" topLeftCell="A22" zoomScale="85" zoomScaleNormal="85" workbookViewId="0">
      <selection activeCell="I48" sqref="I48"/>
    </sheetView>
  </sheetViews>
  <sheetFormatPr defaultRowHeight="18.75" x14ac:dyDescent="0.2"/>
  <cols>
    <col min="1" max="1" width="37.375" style="8" bestFit="1" customWidth="1"/>
    <col min="2" max="2" width="0.875" style="8" customWidth="1"/>
    <col min="3" max="3" width="16.625" style="8" customWidth="1"/>
    <col min="4" max="4" width="0.875" style="8" customWidth="1"/>
    <col min="5" max="5" width="20.125" style="8" customWidth="1"/>
    <col min="6" max="6" width="0.875" style="8" customWidth="1"/>
    <col min="7" max="7" width="20.125" style="8" customWidth="1"/>
    <col min="8" max="8" width="0.875" style="8" customWidth="1"/>
    <col min="9" max="9" width="30.25" style="8" bestFit="1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125" style="8" customWidth="1"/>
    <col min="16" max="16" width="0.875" style="8" customWidth="1"/>
    <col min="17" max="17" width="29.75" style="8" customWidth="1"/>
    <col min="18" max="18" width="0.875" style="8" customWidth="1"/>
    <col min="19" max="16384" width="9" style="8"/>
  </cols>
  <sheetData>
    <row r="1" spans="1:17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6.25" x14ac:dyDescent="0.2">
      <c r="A2" s="68" t="str">
        <f>+سهام!A2</f>
        <v>صندوق سرمایه‌گذاری بخشی صنایع مفید - خودران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</row>
    <row r="3" spans="1:17" ht="26.25" x14ac:dyDescent="0.2">
      <c r="A3" s="68" t="s">
        <v>28</v>
      </c>
      <c r="B3" s="68" t="s">
        <v>28</v>
      </c>
      <c r="C3" s="68" t="s">
        <v>28</v>
      </c>
      <c r="D3" s="68" t="s">
        <v>28</v>
      </c>
      <c r="E3" s="68" t="s">
        <v>28</v>
      </c>
      <c r="F3" s="68" t="s">
        <v>28</v>
      </c>
      <c r="G3" s="68" t="s">
        <v>28</v>
      </c>
      <c r="H3" s="68" t="s">
        <v>28</v>
      </c>
      <c r="I3" s="68" t="s">
        <v>28</v>
      </c>
      <c r="J3" s="68" t="s">
        <v>28</v>
      </c>
      <c r="K3" s="68" t="s">
        <v>28</v>
      </c>
      <c r="L3" s="68" t="s">
        <v>28</v>
      </c>
      <c r="M3" s="68" t="s">
        <v>28</v>
      </c>
      <c r="N3" s="68" t="s">
        <v>28</v>
      </c>
      <c r="O3" s="68" t="s">
        <v>28</v>
      </c>
      <c r="P3" s="68" t="s">
        <v>28</v>
      </c>
      <c r="Q3" s="68" t="s">
        <v>28</v>
      </c>
    </row>
    <row r="4" spans="1:17" ht="26.25" x14ac:dyDescent="0.2">
      <c r="A4" s="68" t="str">
        <f>+سهام!A4</f>
        <v>برای ماه منتهی به 1403/11/30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  <c r="N4" s="68" t="s">
        <v>2</v>
      </c>
      <c r="O4" s="68" t="s">
        <v>2</v>
      </c>
      <c r="P4" s="68" t="s">
        <v>2</v>
      </c>
      <c r="Q4" s="68" t="s">
        <v>2</v>
      </c>
    </row>
    <row r="6" spans="1:17" ht="27" thickBot="1" x14ac:dyDescent="0.25">
      <c r="A6" s="69" t="s">
        <v>3</v>
      </c>
      <c r="C6" s="69" t="s">
        <v>30</v>
      </c>
      <c r="D6" s="69" t="s">
        <v>30</v>
      </c>
      <c r="E6" s="69" t="s">
        <v>30</v>
      </c>
      <c r="F6" s="69" t="s">
        <v>30</v>
      </c>
      <c r="G6" s="69" t="s">
        <v>30</v>
      </c>
      <c r="H6" s="69" t="s">
        <v>30</v>
      </c>
      <c r="I6" s="69" t="s">
        <v>30</v>
      </c>
      <c r="K6" s="69" t="s">
        <v>31</v>
      </c>
      <c r="L6" s="69" t="s">
        <v>31</v>
      </c>
      <c r="M6" s="69" t="s">
        <v>31</v>
      </c>
      <c r="N6" s="69" t="s">
        <v>31</v>
      </c>
      <c r="O6" s="69" t="s">
        <v>31</v>
      </c>
      <c r="P6" s="69" t="s">
        <v>31</v>
      </c>
      <c r="Q6" s="69" t="s">
        <v>31</v>
      </c>
    </row>
    <row r="7" spans="1:17" ht="27" thickBot="1" x14ac:dyDescent="0.25">
      <c r="A7" s="69" t="s">
        <v>3</v>
      </c>
      <c r="C7" s="19" t="s">
        <v>7</v>
      </c>
      <c r="E7" s="19" t="s">
        <v>42</v>
      </c>
      <c r="G7" s="19" t="s">
        <v>43</v>
      </c>
      <c r="I7" s="19" t="s">
        <v>44</v>
      </c>
      <c r="K7" s="19" t="s">
        <v>7</v>
      </c>
      <c r="M7" s="19" t="s">
        <v>42</v>
      </c>
      <c r="O7" s="19" t="s">
        <v>43</v>
      </c>
      <c r="Q7" s="19" t="s">
        <v>44</v>
      </c>
    </row>
    <row r="8" spans="1:17" ht="21" x14ac:dyDescent="0.2">
      <c r="A8" s="3" t="s">
        <v>77</v>
      </c>
      <c r="C8" s="9">
        <v>50256971</v>
      </c>
      <c r="D8" s="9"/>
      <c r="E8" s="9">
        <v>289756063731</v>
      </c>
      <c r="F8" s="9"/>
      <c r="G8" s="9">
        <v>359958479491</v>
      </c>
      <c r="H8" s="9"/>
      <c r="I8" s="9">
        <v>-70202415760</v>
      </c>
      <c r="J8" s="9"/>
      <c r="K8" s="9">
        <v>50256971</v>
      </c>
      <c r="L8" s="9"/>
      <c r="M8" s="9">
        <v>289756063731</v>
      </c>
      <c r="N8" s="9"/>
      <c r="O8" s="9">
        <v>300247231543</v>
      </c>
      <c r="P8" s="9"/>
      <c r="Q8" s="9">
        <v>-10491167812</v>
      </c>
    </row>
    <row r="9" spans="1:17" ht="21" x14ac:dyDescent="0.2">
      <c r="A9" s="3" t="s">
        <v>71</v>
      </c>
      <c r="C9" s="9">
        <v>17645186</v>
      </c>
      <c r="D9" s="9"/>
      <c r="E9" s="9">
        <v>103487163145</v>
      </c>
      <c r="F9" s="9"/>
      <c r="G9" s="9">
        <v>115396526251</v>
      </c>
      <c r="H9" s="9"/>
      <c r="I9" s="9">
        <v>-11909363106</v>
      </c>
      <c r="J9" s="9"/>
      <c r="K9" s="9">
        <v>17645186</v>
      </c>
      <c r="L9" s="9"/>
      <c r="M9" s="9">
        <v>103487163145</v>
      </c>
      <c r="N9" s="9"/>
      <c r="O9" s="9">
        <v>92608652804</v>
      </c>
      <c r="P9" s="9"/>
      <c r="Q9" s="9">
        <v>10878510341</v>
      </c>
    </row>
    <row r="10" spans="1:17" ht="21" x14ac:dyDescent="0.2">
      <c r="A10" s="3" t="s">
        <v>64</v>
      </c>
      <c r="C10" s="9">
        <v>11410747</v>
      </c>
      <c r="D10" s="9"/>
      <c r="E10" s="9">
        <v>46845983118</v>
      </c>
      <c r="F10" s="9"/>
      <c r="G10" s="9">
        <v>58755978826</v>
      </c>
      <c r="H10" s="9"/>
      <c r="I10" s="9">
        <v>-11909995708</v>
      </c>
      <c r="J10" s="9"/>
      <c r="K10" s="9">
        <v>11410747</v>
      </c>
      <c r="L10" s="9"/>
      <c r="M10" s="9">
        <v>46845983118</v>
      </c>
      <c r="N10" s="9"/>
      <c r="O10" s="9">
        <v>64095380643</v>
      </c>
      <c r="P10" s="9"/>
      <c r="Q10" s="9">
        <v>-17249397525</v>
      </c>
    </row>
    <row r="11" spans="1:17" ht="21" x14ac:dyDescent="0.2">
      <c r="A11" s="3" t="s">
        <v>75</v>
      </c>
      <c r="C11" s="9">
        <v>11171507</v>
      </c>
      <c r="D11" s="9"/>
      <c r="E11" s="9">
        <v>66519168834</v>
      </c>
      <c r="F11" s="9"/>
      <c r="G11" s="9">
        <v>69406478333</v>
      </c>
      <c r="H11" s="9"/>
      <c r="I11" s="9">
        <v>-2887309499</v>
      </c>
      <c r="J11" s="9"/>
      <c r="K11" s="9">
        <v>11171507</v>
      </c>
      <c r="L11" s="9"/>
      <c r="M11" s="9">
        <v>66519168834</v>
      </c>
      <c r="N11" s="9"/>
      <c r="O11" s="9">
        <v>67099465133</v>
      </c>
      <c r="P11" s="9"/>
      <c r="Q11" s="9">
        <v>-580296299</v>
      </c>
    </row>
    <row r="12" spans="1:17" ht="21" x14ac:dyDescent="0.2">
      <c r="A12" s="3" t="s">
        <v>73</v>
      </c>
      <c r="C12" s="9">
        <v>3401856</v>
      </c>
      <c r="D12" s="9"/>
      <c r="E12" s="9">
        <v>54004390860</v>
      </c>
      <c r="F12" s="9"/>
      <c r="G12" s="9">
        <v>52820825625</v>
      </c>
      <c r="H12" s="9"/>
      <c r="I12" s="9">
        <v>1183565235</v>
      </c>
      <c r="J12" s="9"/>
      <c r="K12" s="9">
        <v>3401856</v>
      </c>
      <c r="L12" s="9"/>
      <c r="M12" s="9">
        <v>54004390860</v>
      </c>
      <c r="N12" s="9"/>
      <c r="O12" s="9">
        <v>48526174627</v>
      </c>
      <c r="P12" s="9"/>
      <c r="Q12" s="9">
        <v>5478216233</v>
      </c>
    </row>
    <row r="13" spans="1:17" ht="21" x14ac:dyDescent="0.2">
      <c r="A13" s="3" t="s">
        <v>65</v>
      </c>
      <c r="C13" s="9">
        <v>63470105</v>
      </c>
      <c r="D13" s="9"/>
      <c r="E13" s="9">
        <v>96657645465</v>
      </c>
      <c r="F13" s="9"/>
      <c r="G13" s="9">
        <v>115599485331</v>
      </c>
      <c r="H13" s="9"/>
      <c r="I13" s="9">
        <v>-18941839866</v>
      </c>
      <c r="J13" s="9"/>
      <c r="K13" s="9">
        <v>63470105</v>
      </c>
      <c r="L13" s="9"/>
      <c r="M13" s="9">
        <v>96657645465</v>
      </c>
      <c r="N13" s="9"/>
      <c r="O13" s="9">
        <v>123541729215</v>
      </c>
      <c r="P13" s="9"/>
      <c r="Q13" s="9">
        <v>-26884083750</v>
      </c>
    </row>
    <row r="14" spans="1:17" ht="21" x14ac:dyDescent="0.2">
      <c r="A14" s="3" t="s">
        <v>70</v>
      </c>
      <c r="C14" s="9">
        <v>36783404</v>
      </c>
      <c r="D14" s="9"/>
      <c r="E14" s="9">
        <v>117043101331</v>
      </c>
      <c r="F14" s="9"/>
      <c r="G14" s="9">
        <v>147793881780</v>
      </c>
      <c r="H14" s="9"/>
      <c r="I14" s="9">
        <v>-30750780449</v>
      </c>
      <c r="J14" s="9"/>
      <c r="K14" s="9">
        <v>36783404</v>
      </c>
      <c r="L14" s="9"/>
      <c r="M14" s="9">
        <v>117043101331</v>
      </c>
      <c r="N14" s="9"/>
      <c r="O14" s="9">
        <v>132618222967</v>
      </c>
      <c r="P14" s="9"/>
      <c r="Q14" s="9">
        <v>-15575121636</v>
      </c>
    </row>
    <row r="15" spans="1:17" ht="21" x14ac:dyDescent="0.2">
      <c r="A15" s="3" t="s">
        <v>17</v>
      </c>
      <c r="C15" s="9">
        <v>250000</v>
      </c>
      <c r="D15" s="9"/>
      <c r="E15" s="9">
        <v>3946378500</v>
      </c>
      <c r="F15" s="9"/>
      <c r="G15" s="9">
        <v>4294296000</v>
      </c>
      <c r="H15" s="9"/>
      <c r="I15" s="9">
        <v>-347917500</v>
      </c>
      <c r="J15" s="9"/>
      <c r="K15" s="9">
        <v>250000</v>
      </c>
      <c r="L15" s="9"/>
      <c r="M15" s="9">
        <v>3946378500</v>
      </c>
      <c r="N15" s="9"/>
      <c r="O15" s="9">
        <v>4540323378</v>
      </c>
      <c r="P15" s="9"/>
      <c r="Q15" s="9">
        <v>-593944878</v>
      </c>
    </row>
    <row r="16" spans="1:17" ht="21" x14ac:dyDescent="0.2">
      <c r="A16" s="3" t="s">
        <v>66</v>
      </c>
      <c r="C16" s="9">
        <v>14447345</v>
      </c>
      <c r="D16" s="9"/>
      <c r="E16" s="9">
        <v>68503798328</v>
      </c>
      <c r="F16" s="9"/>
      <c r="G16" s="9">
        <v>81285429462</v>
      </c>
      <c r="H16" s="9"/>
      <c r="I16" s="9">
        <v>-12781631134</v>
      </c>
      <c r="J16" s="9"/>
      <c r="K16" s="9">
        <v>14447345</v>
      </c>
      <c r="L16" s="9"/>
      <c r="M16" s="9">
        <v>68503798328</v>
      </c>
      <c r="N16" s="9"/>
      <c r="O16" s="9">
        <v>84696711350</v>
      </c>
      <c r="P16" s="9"/>
      <c r="Q16" s="9">
        <v>-16192913022</v>
      </c>
    </row>
    <row r="17" spans="1:17" ht="21" x14ac:dyDescent="0.2">
      <c r="A17" s="3" t="s">
        <v>82</v>
      </c>
      <c r="C17" s="9">
        <v>50561980</v>
      </c>
      <c r="D17" s="9"/>
      <c r="E17" s="9">
        <v>228688169796</v>
      </c>
      <c r="F17" s="9"/>
      <c r="G17" s="9">
        <v>289326382729</v>
      </c>
      <c r="H17" s="9"/>
      <c r="I17" s="9">
        <v>-60638212933</v>
      </c>
      <c r="J17" s="9"/>
      <c r="K17" s="9">
        <v>50561980</v>
      </c>
      <c r="L17" s="9"/>
      <c r="M17" s="9">
        <v>228688169796</v>
      </c>
      <c r="N17" s="9"/>
      <c r="O17" s="9">
        <v>206070658492</v>
      </c>
      <c r="P17" s="9"/>
      <c r="Q17" s="9">
        <v>22617511304</v>
      </c>
    </row>
    <row r="18" spans="1:17" ht="21" x14ac:dyDescent="0.2">
      <c r="A18" s="3" t="s">
        <v>69</v>
      </c>
      <c r="C18" s="9">
        <v>27880323</v>
      </c>
      <c r="D18" s="9"/>
      <c r="E18" s="9">
        <v>98358530092</v>
      </c>
      <c r="F18" s="9"/>
      <c r="G18" s="9">
        <v>110808766646</v>
      </c>
      <c r="H18" s="9"/>
      <c r="I18" s="9">
        <v>-12450236554</v>
      </c>
      <c r="J18" s="9"/>
      <c r="K18" s="9">
        <v>27880323</v>
      </c>
      <c r="L18" s="9"/>
      <c r="M18" s="9">
        <v>98358530092</v>
      </c>
      <c r="N18" s="9"/>
      <c r="O18" s="9">
        <v>112441220225</v>
      </c>
      <c r="P18" s="9"/>
      <c r="Q18" s="9">
        <v>-14082690133</v>
      </c>
    </row>
    <row r="19" spans="1:17" ht="21" x14ac:dyDescent="0.2">
      <c r="A19" s="3" t="s">
        <v>60</v>
      </c>
      <c r="C19" s="9">
        <v>311875843</v>
      </c>
      <c r="D19" s="9"/>
      <c r="E19" s="9">
        <v>412016821524</v>
      </c>
      <c r="F19" s="9"/>
      <c r="G19" s="9">
        <v>485136839200</v>
      </c>
      <c r="H19" s="9"/>
      <c r="I19" s="9">
        <v>-73120017676</v>
      </c>
      <c r="J19" s="9"/>
      <c r="K19" s="9">
        <v>311875843</v>
      </c>
      <c r="L19" s="9"/>
      <c r="M19" s="9">
        <v>412016821524</v>
      </c>
      <c r="N19" s="9"/>
      <c r="O19" s="9">
        <v>496962350679</v>
      </c>
      <c r="P19" s="9"/>
      <c r="Q19" s="9">
        <v>-84945529155</v>
      </c>
    </row>
    <row r="20" spans="1:17" ht="21" x14ac:dyDescent="0.2">
      <c r="A20" s="3" t="s">
        <v>78</v>
      </c>
      <c r="C20" s="9">
        <v>59264781</v>
      </c>
      <c r="D20" s="9"/>
      <c r="E20" s="9">
        <v>218976482191</v>
      </c>
      <c r="F20" s="9"/>
      <c r="G20" s="9">
        <v>230755945603</v>
      </c>
      <c r="H20" s="9"/>
      <c r="I20" s="9">
        <v>-11779463412</v>
      </c>
      <c r="J20" s="9"/>
      <c r="K20" s="9">
        <v>59264781</v>
      </c>
      <c r="L20" s="9"/>
      <c r="M20" s="9">
        <v>218976482191</v>
      </c>
      <c r="N20" s="9"/>
      <c r="O20" s="9">
        <v>249158302379</v>
      </c>
      <c r="P20" s="9"/>
      <c r="Q20" s="9">
        <v>-30181820188</v>
      </c>
    </row>
    <row r="21" spans="1:17" ht="21" x14ac:dyDescent="0.2">
      <c r="A21" s="3" t="s">
        <v>76</v>
      </c>
      <c r="C21" s="9">
        <v>43120750</v>
      </c>
      <c r="D21" s="9"/>
      <c r="E21" s="9">
        <v>33562654144</v>
      </c>
      <c r="F21" s="9"/>
      <c r="G21" s="9">
        <v>38063393205</v>
      </c>
      <c r="H21" s="9"/>
      <c r="I21" s="9">
        <v>-4500739061</v>
      </c>
      <c r="J21" s="9"/>
      <c r="K21" s="9">
        <v>43120750</v>
      </c>
      <c r="L21" s="9"/>
      <c r="M21" s="9">
        <v>33562654144</v>
      </c>
      <c r="N21" s="9"/>
      <c r="O21" s="9">
        <v>39220726111</v>
      </c>
      <c r="P21" s="9"/>
      <c r="Q21" s="9">
        <v>-5658071967</v>
      </c>
    </row>
    <row r="22" spans="1:17" ht="21" x14ac:dyDescent="0.2">
      <c r="A22" s="3" t="s">
        <v>15</v>
      </c>
      <c r="C22" s="9">
        <v>3727168</v>
      </c>
      <c r="D22" s="9"/>
      <c r="E22" s="9">
        <v>7398867727</v>
      </c>
      <c r="F22" s="9"/>
      <c r="G22" s="9">
        <v>9269461075</v>
      </c>
      <c r="H22" s="9"/>
      <c r="I22" s="9">
        <v>-1870593348</v>
      </c>
      <c r="J22" s="9"/>
      <c r="K22" s="9">
        <v>3727168</v>
      </c>
      <c r="L22" s="9"/>
      <c r="M22" s="9">
        <v>7398867727</v>
      </c>
      <c r="N22" s="9"/>
      <c r="O22" s="9">
        <v>8095406099</v>
      </c>
      <c r="P22" s="9"/>
      <c r="Q22" s="9">
        <v>-696538372</v>
      </c>
    </row>
    <row r="23" spans="1:17" ht="21" x14ac:dyDescent="0.2">
      <c r="A23" s="3" t="s">
        <v>74</v>
      </c>
      <c r="C23" s="9">
        <v>3583996</v>
      </c>
      <c r="D23" s="9"/>
      <c r="E23" s="9">
        <v>46920380017</v>
      </c>
      <c r="F23" s="9"/>
      <c r="G23" s="9">
        <v>49770516996</v>
      </c>
      <c r="H23" s="9"/>
      <c r="I23" s="9">
        <v>-2850136979</v>
      </c>
      <c r="J23" s="9"/>
      <c r="K23" s="9">
        <v>3583996</v>
      </c>
      <c r="L23" s="9"/>
      <c r="M23" s="9">
        <v>46920380017</v>
      </c>
      <c r="N23" s="9"/>
      <c r="O23" s="9">
        <v>47825011614</v>
      </c>
      <c r="P23" s="9"/>
      <c r="Q23" s="9">
        <v>-904631597</v>
      </c>
    </row>
    <row r="24" spans="1:17" ht="21" x14ac:dyDescent="0.2">
      <c r="A24" s="3" t="s">
        <v>61</v>
      </c>
      <c r="C24" s="9">
        <v>5834203</v>
      </c>
      <c r="D24" s="9"/>
      <c r="E24" s="9">
        <v>52775354378</v>
      </c>
      <c r="F24" s="9"/>
      <c r="G24" s="9">
        <v>58574843870</v>
      </c>
      <c r="H24" s="9"/>
      <c r="I24" s="9">
        <v>-5799489492</v>
      </c>
      <c r="J24" s="9"/>
      <c r="K24" s="9">
        <v>5834203</v>
      </c>
      <c r="L24" s="9"/>
      <c r="M24" s="9">
        <v>52775354378</v>
      </c>
      <c r="N24" s="9"/>
      <c r="O24" s="9">
        <v>55517859697</v>
      </c>
      <c r="P24" s="9"/>
      <c r="Q24" s="9">
        <v>-2742505319</v>
      </c>
    </row>
    <row r="25" spans="1:17" ht="21" x14ac:dyDescent="0.2">
      <c r="A25" s="3" t="s">
        <v>72</v>
      </c>
      <c r="C25" s="9">
        <v>482857997</v>
      </c>
      <c r="D25" s="9"/>
      <c r="E25" s="9">
        <v>1622829257675</v>
      </c>
      <c r="F25" s="9"/>
      <c r="G25" s="9">
        <v>1697033273350</v>
      </c>
      <c r="H25" s="9"/>
      <c r="I25" s="9">
        <v>-74204015675</v>
      </c>
      <c r="J25" s="9"/>
      <c r="K25" s="9">
        <v>482857997</v>
      </c>
      <c r="L25" s="9"/>
      <c r="M25" s="9">
        <v>1622829257675</v>
      </c>
      <c r="N25" s="9"/>
      <c r="O25" s="9">
        <v>1656236900725</v>
      </c>
      <c r="P25" s="9"/>
      <c r="Q25" s="9">
        <v>-33407643050</v>
      </c>
    </row>
    <row r="26" spans="1:17" ht="21" x14ac:dyDescent="0.2">
      <c r="A26" s="3" t="s">
        <v>92</v>
      </c>
      <c r="C26" s="9">
        <v>9972274</v>
      </c>
      <c r="D26" s="9"/>
      <c r="E26" s="9">
        <v>85449533919</v>
      </c>
      <c r="F26" s="9"/>
      <c r="G26" s="9">
        <v>85647792698</v>
      </c>
      <c r="H26" s="9"/>
      <c r="I26" s="9">
        <v>-198258779</v>
      </c>
      <c r="J26" s="9"/>
      <c r="K26" s="9">
        <v>9972274</v>
      </c>
      <c r="L26" s="9"/>
      <c r="M26" s="9">
        <v>85449533919</v>
      </c>
      <c r="N26" s="9"/>
      <c r="O26" s="9">
        <v>75896435199</v>
      </c>
      <c r="P26" s="9"/>
      <c r="Q26" s="9">
        <v>9553098720</v>
      </c>
    </row>
    <row r="27" spans="1:17" ht="21" x14ac:dyDescent="0.2">
      <c r="A27" s="3" t="s">
        <v>59</v>
      </c>
      <c r="C27" s="9">
        <v>314757100</v>
      </c>
      <c r="D27" s="9"/>
      <c r="E27" s="9">
        <v>247178593251</v>
      </c>
      <c r="F27" s="9"/>
      <c r="G27" s="9">
        <v>301933344921</v>
      </c>
      <c r="H27" s="9"/>
      <c r="I27" s="9">
        <v>-54754751670</v>
      </c>
      <c r="J27" s="9"/>
      <c r="K27" s="9">
        <v>314757100</v>
      </c>
      <c r="L27" s="9"/>
      <c r="M27" s="9">
        <v>247178593251</v>
      </c>
      <c r="N27" s="9"/>
      <c r="O27" s="9">
        <v>302872387967</v>
      </c>
      <c r="P27" s="9"/>
      <c r="Q27" s="9">
        <v>-55693794716</v>
      </c>
    </row>
    <row r="28" spans="1:17" ht="21" x14ac:dyDescent="0.2">
      <c r="A28" s="3" t="s">
        <v>16</v>
      </c>
      <c r="C28" s="9">
        <v>34820</v>
      </c>
      <c r="D28" s="9"/>
      <c r="E28" s="9">
        <v>304987609782</v>
      </c>
      <c r="F28" s="9"/>
      <c r="G28" s="9">
        <v>242630503876</v>
      </c>
      <c r="H28" s="9"/>
      <c r="I28" s="9">
        <v>62357105906</v>
      </c>
      <c r="J28" s="9"/>
      <c r="K28" s="9">
        <v>34820</v>
      </c>
      <c r="L28" s="9"/>
      <c r="M28" s="9">
        <v>304987609782</v>
      </c>
      <c r="N28" s="9"/>
      <c r="O28" s="9">
        <v>227640691375</v>
      </c>
      <c r="P28" s="9"/>
      <c r="Q28" s="9">
        <v>77346918407</v>
      </c>
    </row>
    <row r="29" spans="1:17" ht="21" x14ac:dyDescent="0.2">
      <c r="A29" s="3" t="s">
        <v>58</v>
      </c>
      <c r="C29" s="9">
        <v>5412018</v>
      </c>
      <c r="D29" s="9"/>
      <c r="E29" s="9">
        <v>70529394222</v>
      </c>
      <c r="F29" s="9"/>
      <c r="G29" s="9">
        <v>82257394176</v>
      </c>
      <c r="H29" s="9"/>
      <c r="I29" s="9">
        <v>-11727999954</v>
      </c>
      <c r="J29" s="9"/>
      <c r="K29" s="9">
        <v>5412018</v>
      </c>
      <c r="L29" s="9"/>
      <c r="M29" s="9">
        <v>70529394222</v>
      </c>
      <c r="N29" s="9"/>
      <c r="O29" s="9">
        <v>90434715245</v>
      </c>
      <c r="P29" s="9"/>
      <c r="Q29" s="9">
        <v>-19905321023</v>
      </c>
    </row>
    <row r="30" spans="1:17" ht="21" x14ac:dyDescent="0.2">
      <c r="A30" s="3" t="s">
        <v>84</v>
      </c>
      <c r="C30" s="9">
        <v>178051454</v>
      </c>
      <c r="D30" s="9"/>
      <c r="E30" s="9">
        <v>351329214980</v>
      </c>
      <c r="F30" s="9"/>
      <c r="G30" s="9">
        <v>372896113545</v>
      </c>
      <c r="H30" s="9"/>
      <c r="I30" s="9">
        <v>-21566898565</v>
      </c>
      <c r="J30" s="9"/>
      <c r="K30" s="9">
        <v>178051454</v>
      </c>
      <c r="L30" s="9"/>
      <c r="M30" s="9">
        <v>351329214980</v>
      </c>
      <c r="N30" s="9"/>
      <c r="O30" s="9">
        <v>319824630431</v>
      </c>
      <c r="P30" s="9"/>
      <c r="Q30" s="9">
        <v>31504584549</v>
      </c>
    </row>
    <row r="31" spans="1:17" ht="21" x14ac:dyDescent="0.2">
      <c r="A31" s="3" t="s">
        <v>100</v>
      </c>
      <c r="C31" s="9">
        <v>285750</v>
      </c>
      <c r="D31" s="9"/>
      <c r="E31" s="9">
        <v>14855803886</v>
      </c>
      <c r="F31" s="9"/>
      <c r="G31" s="9">
        <v>14800636735</v>
      </c>
      <c r="H31" s="9"/>
      <c r="I31" s="9">
        <v>55167151</v>
      </c>
      <c r="J31" s="9"/>
      <c r="K31" s="9">
        <v>285750</v>
      </c>
      <c r="L31" s="9"/>
      <c r="M31" s="9">
        <v>14855803886</v>
      </c>
      <c r="N31" s="9"/>
      <c r="O31" s="9">
        <v>12155688103</v>
      </c>
      <c r="P31" s="9"/>
      <c r="Q31" s="9">
        <v>2700115783</v>
      </c>
    </row>
    <row r="32" spans="1:17" ht="21" x14ac:dyDescent="0.2">
      <c r="A32" s="3" t="s">
        <v>68</v>
      </c>
      <c r="C32" s="9">
        <v>61955641</v>
      </c>
      <c r="D32" s="9"/>
      <c r="E32" s="9">
        <v>90964006290</v>
      </c>
      <c r="F32" s="9"/>
      <c r="G32" s="9">
        <v>108962144047</v>
      </c>
      <c r="H32" s="9"/>
      <c r="I32" s="9">
        <v>-17998137757</v>
      </c>
      <c r="J32" s="9"/>
      <c r="K32" s="9">
        <v>61955641</v>
      </c>
      <c r="L32" s="9"/>
      <c r="M32" s="9">
        <v>90964006290</v>
      </c>
      <c r="N32" s="9"/>
      <c r="O32" s="9">
        <v>102666705092</v>
      </c>
      <c r="P32" s="9"/>
      <c r="Q32" s="9">
        <v>-11702698802</v>
      </c>
    </row>
    <row r="33" spans="1:17" ht="21" x14ac:dyDescent="0.2">
      <c r="A33" s="3" t="s">
        <v>63</v>
      </c>
      <c r="C33" s="9">
        <v>4413885</v>
      </c>
      <c r="D33" s="9"/>
      <c r="E33" s="9">
        <v>64454172825</v>
      </c>
      <c r="F33" s="9"/>
      <c r="G33" s="9">
        <v>74765085427</v>
      </c>
      <c r="H33" s="9"/>
      <c r="I33" s="9">
        <v>-10310912602</v>
      </c>
      <c r="J33" s="9"/>
      <c r="K33" s="9">
        <v>4413885</v>
      </c>
      <c r="L33" s="9"/>
      <c r="M33" s="9">
        <v>64454172825</v>
      </c>
      <c r="N33" s="9"/>
      <c r="O33" s="9">
        <v>73284865089</v>
      </c>
      <c r="P33" s="9"/>
      <c r="Q33" s="9">
        <v>-8830692264</v>
      </c>
    </row>
    <row r="34" spans="1:17" ht="21" x14ac:dyDescent="0.2">
      <c r="A34" s="3" t="s">
        <v>85</v>
      </c>
      <c r="C34" s="9">
        <v>157702815</v>
      </c>
      <c r="D34" s="9"/>
      <c r="E34" s="9">
        <v>254115227349</v>
      </c>
      <c r="F34" s="9"/>
      <c r="G34" s="9">
        <v>269137035872</v>
      </c>
      <c r="H34" s="9"/>
      <c r="I34" s="9">
        <v>-15021808523</v>
      </c>
      <c r="J34" s="9"/>
      <c r="K34" s="9">
        <v>157702815</v>
      </c>
      <c r="L34" s="9"/>
      <c r="M34" s="9">
        <v>254115227349</v>
      </c>
      <c r="N34" s="9"/>
      <c r="O34" s="9">
        <v>273393475844</v>
      </c>
      <c r="P34" s="9"/>
      <c r="Q34" s="9">
        <v>-19278248495</v>
      </c>
    </row>
    <row r="35" spans="1:17" ht="21" x14ac:dyDescent="0.2">
      <c r="A35" s="3" t="s">
        <v>94</v>
      </c>
      <c r="C35" s="9">
        <v>800000</v>
      </c>
      <c r="D35" s="9"/>
      <c r="E35" s="9">
        <v>11968362000</v>
      </c>
      <c r="F35" s="9"/>
      <c r="G35" s="9">
        <v>16608170793</v>
      </c>
      <c r="H35" s="9"/>
      <c r="I35" s="9">
        <v>-4639808793</v>
      </c>
      <c r="J35" s="9"/>
      <c r="K35" s="9">
        <v>800000</v>
      </c>
      <c r="L35" s="9"/>
      <c r="M35" s="9">
        <v>11968362000</v>
      </c>
      <c r="N35" s="9"/>
      <c r="O35" s="9">
        <v>10970752405</v>
      </c>
      <c r="P35" s="9"/>
      <c r="Q35" s="9">
        <v>997609595</v>
      </c>
    </row>
    <row r="36" spans="1:17" ht="21" x14ac:dyDescent="0.2">
      <c r="A36" s="3" t="s">
        <v>81</v>
      </c>
      <c r="C36" s="9">
        <v>75700058</v>
      </c>
      <c r="D36" s="9"/>
      <c r="E36" s="9">
        <v>318230738788</v>
      </c>
      <c r="F36" s="9"/>
      <c r="G36" s="9">
        <v>367969201103</v>
      </c>
      <c r="H36" s="9"/>
      <c r="I36" s="9">
        <v>-49738462315</v>
      </c>
      <c r="J36" s="9"/>
      <c r="K36" s="9">
        <v>75700058</v>
      </c>
      <c r="L36" s="9"/>
      <c r="M36" s="9">
        <v>318230738788</v>
      </c>
      <c r="N36" s="9"/>
      <c r="O36" s="9">
        <v>317854490574</v>
      </c>
      <c r="P36" s="9"/>
      <c r="Q36" s="9">
        <v>376248214</v>
      </c>
    </row>
    <row r="37" spans="1:17" ht="21" x14ac:dyDescent="0.2">
      <c r="A37" s="3" t="s">
        <v>80</v>
      </c>
      <c r="C37" s="9">
        <v>4384467</v>
      </c>
      <c r="D37" s="9"/>
      <c r="E37" s="9">
        <v>60450722575</v>
      </c>
      <c r="F37" s="9"/>
      <c r="G37" s="9">
        <v>71477422510</v>
      </c>
      <c r="H37" s="9"/>
      <c r="I37" s="9">
        <v>-11026699935</v>
      </c>
      <c r="J37" s="9"/>
      <c r="K37" s="9">
        <v>4384467</v>
      </c>
      <c r="L37" s="9"/>
      <c r="M37" s="9">
        <v>60450722575</v>
      </c>
      <c r="N37" s="9"/>
      <c r="O37" s="9">
        <v>69690267698</v>
      </c>
      <c r="P37" s="9"/>
      <c r="Q37" s="9">
        <v>-9239545123</v>
      </c>
    </row>
    <row r="38" spans="1:17" ht="21" x14ac:dyDescent="0.2">
      <c r="A38" s="3" t="s">
        <v>79</v>
      </c>
      <c r="C38" s="9">
        <v>28480000</v>
      </c>
      <c r="D38" s="9"/>
      <c r="E38" s="9">
        <v>161936311680</v>
      </c>
      <c r="F38" s="9"/>
      <c r="G38" s="9">
        <v>183169219680</v>
      </c>
      <c r="H38" s="9"/>
      <c r="I38" s="9">
        <v>-21232908000</v>
      </c>
      <c r="J38" s="9"/>
      <c r="K38" s="9">
        <v>28480000</v>
      </c>
      <c r="L38" s="9"/>
      <c r="M38" s="9">
        <v>161936311680</v>
      </c>
      <c r="N38" s="9"/>
      <c r="O38" s="9">
        <v>165671494413</v>
      </c>
      <c r="P38" s="9"/>
      <c r="Q38" s="9">
        <v>-3735182733</v>
      </c>
    </row>
    <row r="39" spans="1:17" ht="21" x14ac:dyDescent="0.2">
      <c r="A39" s="3" t="s">
        <v>93</v>
      </c>
      <c r="C39" s="9">
        <v>250000</v>
      </c>
      <c r="D39" s="9"/>
      <c r="E39" s="9">
        <v>1930942125</v>
      </c>
      <c r="F39" s="9"/>
      <c r="G39" s="9">
        <v>2500035750</v>
      </c>
      <c r="I39" s="9">
        <v>-569093625</v>
      </c>
      <c r="K39" s="9">
        <v>250000</v>
      </c>
      <c r="M39" s="9">
        <v>1930942125</v>
      </c>
      <c r="N39" s="9"/>
      <c r="O39" s="9">
        <v>1701793822</v>
      </c>
      <c r="Q39" s="9">
        <v>229148303</v>
      </c>
    </row>
    <row r="40" spans="1:17" ht="21" x14ac:dyDescent="0.2">
      <c r="A40" s="3" t="s">
        <v>62</v>
      </c>
      <c r="C40" s="9">
        <v>297449034</v>
      </c>
      <c r="D40" s="9"/>
      <c r="E40" s="9">
        <v>804543136526</v>
      </c>
      <c r="F40" s="9"/>
      <c r="G40" s="9">
        <v>852004222459</v>
      </c>
      <c r="I40" s="9">
        <v>-47461085933</v>
      </c>
      <c r="K40" s="9">
        <v>297449034</v>
      </c>
      <c r="M40" s="9">
        <v>804543136526</v>
      </c>
      <c r="N40" s="9"/>
      <c r="O40" s="9">
        <v>837067849890</v>
      </c>
      <c r="Q40" s="9">
        <v>-32524713364</v>
      </c>
    </row>
    <row r="41" spans="1:17" ht="21" x14ac:dyDescent="0.2">
      <c r="A41" s="3" t="s">
        <v>103</v>
      </c>
      <c r="C41" s="9">
        <v>245000</v>
      </c>
      <c r="D41" s="9"/>
      <c r="E41" s="9">
        <v>2252765812</v>
      </c>
      <c r="F41" s="9"/>
      <c r="G41" s="9">
        <v>1888458163</v>
      </c>
      <c r="I41" s="9">
        <v>364307649</v>
      </c>
      <c r="K41" s="9">
        <v>245000</v>
      </c>
      <c r="M41" s="9">
        <v>2252765812</v>
      </c>
      <c r="N41" s="9"/>
      <c r="O41" s="9">
        <v>1888458163</v>
      </c>
      <c r="Q41" s="9">
        <v>364307649</v>
      </c>
    </row>
    <row r="42" spans="1:17" ht="21" x14ac:dyDescent="0.2">
      <c r="A42" s="3" t="s">
        <v>105</v>
      </c>
      <c r="C42" s="9">
        <v>3000000</v>
      </c>
      <c r="D42" s="9"/>
      <c r="E42" s="9">
        <v>8979253650</v>
      </c>
      <c r="F42" s="9"/>
      <c r="G42" s="9">
        <v>8110357524</v>
      </c>
      <c r="I42" s="9">
        <v>868896126</v>
      </c>
      <c r="K42" s="9">
        <v>3000000</v>
      </c>
      <c r="M42" s="9">
        <v>8979253650</v>
      </c>
      <c r="N42" s="9"/>
      <c r="O42" s="9">
        <v>8110357524</v>
      </c>
      <c r="Q42" s="9">
        <v>868896126</v>
      </c>
    </row>
    <row r="43" spans="1:17" ht="21" x14ac:dyDescent="0.2">
      <c r="A43" s="3" t="s">
        <v>104</v>
      </c>
      <c r="C43" s="9">
        <v>1085225</v>
      </c>
      <c r="D43" s="9"/>
      <c r="E43" s="9">
        <v>4354986057</v>
      </c>
      <c r="F43" s="9"/>
      <c r="G43" s="9">
        <v>3585580479</v>
      </c>
      <c r="I43" s="9">
        <v>769405578</v>
      </c>
      <c r="K43" s="9">
        <v>1085225</v>
      </c>
      <c r="M43" s="9">
        <v>4354986057</v>
      </c>
      <c r="N43" s="9"/>
      <c r="O43" s="9">
        <v>3585580479</v>
      </c>
      <c r="Q43" s="9">
        <v>769405578</v>
      </c>
    </row>
    <row r="44" spans="1:17" ht="21.75" thickBot="1" x14ac:dyDescent="0.25">
      <c r="A44" s="3" t="s">
        <v>67</v>
      </c>
      <c r="C44" s="9">
        <v>116401012</v>
      </c>
      <c r="D44" s="9"/>
      <c r="E44" s="9">
        <v>440849102978</v>
      </c>
      <c r="F44" s="9"/>
      <c r="G44" s="9">
        <v>552970567751</v>
      </c>
      <c r="I44" s="9">
        <v>-112121464773</v>
      </c>
      <c r="K44" s="9">
        <v>116401012</v>
      </c>
      <c r="M44" s="9">
        <v>440849102978</v>
      </c>
      <c r="N44" s="9"/>
      <c r="O44" s="9">
        <v>496296431394</v>
      </c>
      <c r="Q44" s="9">
        <v>-55447328416</v>
      </c>
    </row>
    <row r="45" spans="1:17" s="24" customFormat="1" ht="21.75" thickBot="1" x14ac:dyDescent="0.25">
      <c r="E45" s="25">
        <f>SUM(E8:E44)</f>
        <v>6867650089551</v>
      </c>
      <c r="G45" s="25">
        <f>SUM(G8:G44)</f>
        <v>7587364091282</v>
      </c>
      <c r="I45" s="26">
        <f>SUM(I8:I44)</f>
        <v>-719714001731</v>
      </c>
      <c r="K45" s="24" t="s">
        <v>18</v>
      </c>
      <c r="M45" s="25">
        <f>SUM(M8:M44)</f>
        <v>6867650089551</v>
      </c>
      <c r="O45" s="25">
        <f>SUM(O8:O44)</f>
        <v>7180509398388</v>
      </c>
      <c r="Q45" s="26">
        <f>SUM(Q8:Q44)</f>
        <v>-312859308837</v>
      </c>
    </row>
    <row r="46" spans="1:17" ht="19.5" thickTop="1" x14ac:dyDescent="0.2"/>
    <row r="47" spans="1:17" x14ac:dyDescent="0.2">
      <c r="I47" s="27"/>
    </row>
    <row r="48" spans="1:17" x14ac:dyDescent="0.2">
      <c r="I48" s="27"/>
    </row>
    <row r="49" spans="9:9" x14ac:dyDescent="0.2">
      <c r="I49" s="27"/>
    </row>
    <row r="50" spans="9:9" x14ac:dyDescent="0.2">
      <c r="I50" s="27"/>
    </row>
    <row r="51" spans="9:9" x14ac:dyDescent="0.2">
      <c r="I51" s="2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workbookViewId="0">
      <selection activeCell="I46" sqref="I46"/>
    </sheetView>
  </sheetViews>
  <sheetFormatPr defaultRowHeight="22.5" x14ac:dyDescent="0.2"/>
  <cols>
    <col min="1" max="1" width="24.75" style="42" bestFit="1" customWidth="1"/>
    <col min="2" max="2" width="0.875" style="42" customWidth="1"/>
    <col min="3" max="3" width="18" style="42" bestFit="1" customWidth="1"/>
    <col min="4" max="4" width="0.875" style="42" customWidth="1"/>
    <col min="5" max="5" width="18.5" style="42" bestFit="1" customWidth="1"/>
    <col min="6" max="6" width="0.875" style="42" customWidth="1"/>
    <col min="7" max="7" width="18.5" style="42" bestFit="1" customWidth="1"/>
    <col min="8" max="8" width="0.875" style="42" customWidth="1"/>
    <col min="9" max="9" width="18.875" style="42" bestFit="1" customWidth="1"/>
    <col min="10" max="10" width="0.875" style="42" customWidth="1"/>
    <col min="11" max="11" width="18.25" style="42" bestFit="1" customWidth="1"/>
    <col min="12" max="12" width="0.875" style="42" customWidth="1"/>
    <col min="13" max="13" width="8" style="42" customWidth="1"/>
    <col min="14" max="16384" width="9" style="42"/>
  </cols>
  <sheetData>
    <row r="2" spans="1:20" ht="24" x14ac:dyDescent="0.2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</row>
    <row r="3" spans="1:20" ht="24" x14ac:dyDescent="0.2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 t="s">
        <v>1</v>
      </c>
      <c r="H3" s="59" t="s">
        <v>1</v>
      </c>
      <c r="I3" s="59" t="s">
        <v>1</v>
      </c>
      <c r="J3" s="59" t="s">
        <v>1</v>
      </c>
      <c r="K3" s="59" t="s">
        <v>1</v>
      </c>
    </row>
    <row r="4" spans="1:20" ht="24" x14ac:dyDescent="0.2">
      <c r="A4" s="59" t="str">
        <f>+سهام!A4</f>
        <v>برای ماه منتهی به 1403/11/30</v>
      </c>
      <c r="B4" s="59" t="s">
        <v>19</v>
      </c>
      <c r="C4" s="59" t="s">
        <v>19</v>
      </c>
      <c r="D4" s="59" t="s">
        <v>19</v>
      </c>
      <c r="E4" s="59" t="s">
        <v>19</v>
      </c>
      <c r="F4" s="59" t="s">
        <v>19</v>
      </c>
      <c r="G4" s="59" t="s">
        <v>19</v>
      </c>
      <c r="H4" s="59" t="s">
        <v>19</v>
      </c>
      <c r="I4" s="59" t="s">
        <v>19</v>
      </c>
      <c r="J4" s="59" t="s">
        <v>19</v>
      </c>
      <c r="K4" s="59" t="s">
        <v>19</v>
      </c>
    </row>
    <row r="5" spans="1:20" ht="25.5" x14ac:dyDescent="0.2">
      <c r="A5" s="60" t="s">
        <v>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24.75" thickBot="1" x14ac:dyDescent="0.25">
      <c r="A6" s="61" t="s">
        <v>21</v>
      </c>
      <c r="C6" s="54" t="s">
        <v>88</v>
      </c>
      <c r="E6" s="61" t="s">
        <v>5</v>
      </c>
      <c r="F6" s="61" t="s">
        <v>5</v>
      </c>
      <c r="G6" s="61" t="s">
        <v>5</v>
      </c>
      <c r="I6" s="61" t="s">
        <v>102</v>
      </c>
      <c r="J6" s="61" t="s">
        <v>4</v>
      </c>
      <c r="K6" s="61" t="s">
        <v>4</v>
      </c>
    </row>
    <row r="7" spans="1:20" ht="24.75" thickBot="1" x14ac:dyDescent="0.25">
      <c r="A7" s="61" t="s">
        <v>21</v>
      </c>
      <c r="C7" s="54" t="s">
        <v>22</v>
      </c>
      <c r="E7" s="54" t="s">
        <v>23</v>
      </c>
      <c r="G7" s="54" t="s">
        <v>24</v>
      </c>
      <c r="I7" s="54" t="s">
        <v>22</v>
      </c>
      <c r="K7" s="54" t="s">
        <v>25</v>
      </c>
    </row>
    <row r="8" spans="1:20" ht="24" x14ac:dyDescent="0.2">
      <c r="A8" s="41" t="s">
        <v>26</v>
      </c>
      <c r="C8" s="43">
        <v>3762793023</v>
      </c>
      <c r="E8" s="43">
        <v>1754623455641</v>
      </c>
      <c r="F8" s="43"/>
      <c r="G8" s="43">
        <v>1756243724286</v>
      </c>
      <c r="I8" s="43">
        <f>+C8+E8-G8</f>
        <v>2142524378</v>
      </c>
      <c r="K8" s="55">
        <v>3.100256088835708E-4</v>
      </c>
    </row>
    <row r="9" spans="1:20" ht="24.75" thickBot="1" x14ac:dyDescent="0.25">
      <c r="A9" s="41" t="s">
        <v>27</v>
      </c>
      <c r="C9" s="43">
        <v>525474</v>
      </c>
      <c r="E9" s="43">
        <v>2150</v>
      </c>
      <c r="F9" s="43"/>
      <c r="G9" s="43">
        <v>0</v>
      </c>
      <c r="I9" s="43">
        <f>+C9+E9-G9</f>
        <v>527624</v>
      </c>
      <c r="K9" s="55">
        <v>7.6347766933826297E-8</v>
      </c>
    </row>
    <row r="10" spans="1:20" ht="24.75" thickBot="1" x14ac:dyDescent="0.25">
      <c r="A10" s="42" t="s">
        <v>18</v>
      </c>
      <c r="C10" s="44">
        <f>SUM(C8:C9)</f>
        <v>3763318497</v>
      </c>
      <c r="D10" s="41"/>
      <c r="E10" s="44">
        <f>SUM(E8:E9)</f>
        <v>1754623457791</v>
      </c>
      <c r="F10" s="41"/>
      <c r="G10" s="44">
        <f>SUM(G8:G9)</f>
        <v>1756243724286</v>
      </c>
      <c r="H10" s="41"/>
      <c r="I10" s="44">
        <f>SUM(I8:I9)</f>
        <v>2143052002</v>
      </c>
      <c r="J10" s="41"/>
      <c r="K10" s="56">
        <f>SUM(K8:K9)</f>
        <v>3.1010195665050465E-4</v>
      </c>
      <c r="L10" s="41"/>
      <c r="M10" s="41"/>
    </row>
    <row r="11" spans="1:20" ht="23.25" thickTop="1" x14ac:dyDescent="0.2"/>
    <row r="12" spans="1:20" x14ac:dyDescent="0.45">
      <c r="C12" s="43"/>
      <c r="I12" s="50"/>
    </row>
    <row r="13" spans="1:20" x14ac:dyDescent="0.2">
      <c r="C13" s="43"/>
      <c r="I13" s="43"/>
    </row>
    <row r="14" spans="1:20" x14ac:dyDescent="0.2">
      <c r="C14" s="43"/>
      <c r="K14" s="43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K14" sqref="K14"/>
    </sheetView>
  </sheetViews>
  <sheetFormatPr defaultRowHeight="18.75" x14ac:dyDescent="0.45"/>
  <cols>
    <col min="1" max="1" width="20.875" style="14" bestFit="1" customWidth="1"/>
    <col min="2" max="2" width="0.875" style="14" customWidth="1"/>
    <col min="3" max="3" width="20.125" style="14" customWidth="1"/>
    <col min="4" max="4" width="0.875" style="14" customWidth="1"/>
    <col min="5" max="5" width="20.125" style="14" customWidth="1"/>
    <col min="6" max="6" width="0.875" style="14" customWidth="1"/>
    <col min="7" max="7" width="28" style="14" customWidth="1"/>
    <col min="8" max="8" width="0.875" style="14" customWidth="1"/>
    <col min="9" max="9" width="8" style="14" customWidth="1"/>
    <col min="10" max="16384" width="9" style="14"/>
  </cols>
  <sheetData>
    <row r="2" spans="1:7" ht="26.25" x14ac:dyDescent="0.45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</row>
    <row r="3" spans="1:7" ht="26.25" x14ac:dyDescent="0.45">
      <c r="A3" s="62" t="s">
        <v>28</v>
      </c>
      <c r="B3" s="62" t="s">
        <v>28</v>
      </c>
      <c r="C3" s="62" t="s">
        <v>28</v>
      </c>
      <c r="D3" s="62" t="s">
        <v>28</v>
      </c>
      <c r="E3" s="62" t="s">
        <v>28</v>
      </c>
      <c r="F3" s="62" t="s">
        <v>28</v>
      </c>
      <c r="G3" s="62" t="s">
        <v>28</v>
      </c>
    </row>
    <row r="4" spans="1:7" ht="26.25" x14ac:dyDescent="0.45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</row>
    <row r="6" spans="1:7" ht="27" thickBot="1" x14ac:dyDescent="0.5">
      <c r="A6" s="13" t="s">
        <v>32</v>
      </c>
      <c r="C6" s="13" t="s">
        <v>22</v>
      </c>
      <c r="E6" s="13" t="s">
        <v>49</v>
      </c>
      <c r="G6" s="13" t="s">
        <v>13</v>
      </c>
    </row>
    <row r="7" spans="1:7" ht="21" x14ac:dyDescent="0.45">
      <c r="A7" s="4" t="s">
        <v>56</v>
      </c>
      <c r="C7" s="21">
        <f>+'درآمد سرمایه‌گذاری در سهام'!I47</f>
        <v>-698804411987</v>
      </c>
      <c r="D7" s="5"/>
      <c r="E7" s="1">
        <f>+C7/$C$10</f>
        <v>1.0016988401937783</v>
      </c>
      <c r="F7" s="5"/>
      <c r="G7" s="1">
        <v>-0.10111775881823611</v>
      </c>
    </row>
    <row r="8" spans="1:7" ht="21" x14ac:dyDescent="0.45">
      <c r="A8" s="4" t="s">
        <v>57</v>
      </c>
      <c r="C8" s="21">
        <f>+'درآمد سپرده بانکی'!E10</f>
        <v>1151225559</v>
      </c>
      <c r="D8" s="5"/>
      <c r="E8" s="1">
        <f t="shared" ref="E8:E9" si="0">+C8/$C$10</f>
        <v>-1.6502204157136703E-3</v>
      </c>
      <c r="F8" s="5"/>
      <c r="G8" s="1">
        <v>1.6658359109289172E-4</v>
      </c>
    </row>
    <row r="9" spans="1:7" ht="21.75" thickBot="1" x14ac:dyDescent="0.5">
      <c r="A9" s="4" t="s">
        <v>97</v>
      </c>
      <c r="C9" s="21">
        <f>+'سایر درآمدها'!C8</f>
        <v>33918094</v>
      </c>
      <c r="D9" s="5"/>
      <c r="E9" s="1">
        <f t="shared" si="0"/>
        <v>-4.8619778064617607E-5</v>
      </c>
      <c r="F9" s="5"/>
      <c r="G9" s="1">
        <v>4.9079851097592451E-6</v>
      </c>
    </row>
    <row r="10" spans="1:7" ht="21.75" thickBot="1" x14ac:dyDescent="0.5">
      <c r="A10" s="14" t="s">
        <v>18</v>
      </c>
      <c r="C10" s="70">
        <f>SUM(C7:C9)</f>
        <v>-697619268334</v>
      </c>
      <c r="D10" s="4"/>
      <c r="E10" s="48">
        <f>SUM(E7:E9)</f>
        <v>1</v>
      </c>
      <c r="F10" s="4"/>
      <c r="G10" s="17">
        <f>SUM(G7:G9)</f>
        <v>-0.10094626724203346</v>
      </c>
    </row>
    <row r="11" spans="1:7" ht="19.5" thickTop="1" x14ac:dyDescent="0.45"/>
    <row r="12" spans="1:7" x14ac:dyDescent="0.45">
      <c r="C12" s="49"/>
      <c r="G12" s="50"/>
    </row>
    <row r="13" spans="1:7" x14ac:dyDescent="0.45">
      <c r="C13" s="50"/>
      <c r="G13" s="51"/>
    </row>
    <row r="14" spans="1:7" x14ac:dyDescent="0.45">
      <c r="C14" s="52"/>
      <c r="G14" s="53"/>
    </row>
    <row r="15" spans="1:7" x14ac:dyDescent="0.45">
      <c r="C15" s="52"/>
    </row>
    <row r="16" spans="1:7" x14ac:dyDescent="0.45">
      <c r="C16" s="49"/>
    </row>
    <row r="17" spans="3:3" x14ac:dyDescent="0.45">
      <c r="C17" s="49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8"/>
  <sheetViews>
    <sheetView rightToLeft="1" topLeftCell="A34" zoomScale="93" zoomScaleNormal="93" workbookViewId="0">
      <selection activeCell="M50" sqref="M50"/>
    </sheetView>
  </sheetViews>
  <sheetFormatPr defaultRowHeight="18.75" x14ac:dyDescent="0.45"/>
  <cols>
    <col min="1" max="1" width="24.25" style="22" bestFit="1" customWidth="1"/>
    <col min="2" max="2" width="0.875" style="22" customWidth="1"/>
    <col min="3" max="3" width="19.25" style="22" customWidth="1"/>
    <col min="4" max="4" width="0.875" style="22" customWidth="1"/>
    <col min="5" max="5" width="19.25" style="22" customWidth="1"/>
    <col min="6" max="6" width="0.875" style="22" customWidth="1"/>
    <col min="7" max="7" width="19.25" style="22" customWidth="1"/>
    <col min="8" max="8" width="0.875" style="22" customWidth="1"/>
    <col min="9" max="9" width="19.25" style="22" customWidth="1"/>
    <col min="10" max="10" width="0.875" style="22" customWidth="1"/>
    <col min="11" max="11" width="20.125" style="22" customWidth="1"/>
    <col min="12" max="12" width="0.875" style="22" customWidth="1"/>
    <col min="13" max="13" width="19.25" style="22" customWidth="1"/>
    <col min="14" max="14" width="0.875" style="22" customWidth="1"/>
    <col min="15" max="15" width="20.125" style="22" customWidth="1"/>
    <col min="16" max="16" width="0.875" style="22" customWidth="1"/>
    <col min="17" max="17" width="19.25" style="22" customWidth="1"/>
    <col min="18" max="18" width="0.875" style="22" customWidth="1"/>
    <col min="19" max="19" width="20.125" style="22" customWidth="1"/>
    <col min="20" max="20" width="0.875" style="22" customWidth="1"/>
    <col min="21" max="21" width="20.125" style="22" customWidth="1"/>
    <col min="22" max="22" width="0.875" style="22" customWidth="1"/>
    <col min="23" max="23" width="8" style="22" customWidth="1"/>
    <col min="24" max="16384" width="9" style="22"/>
  </cols>
  <sheetData>
    <row r="2" spans="1:21" ht="26.25" x14ac:dyDescent="0.45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</row>
    <row r="3" spans="1:21" ht="26.25" x14ac:dyDescent="0.45">
      <c r="A3" s="62" t="s">
        <v>28</v>
      </c>
      <c r="B3" s="62" t="s">
        <v>28</v>
      </c>
      <c r="C3" s="62" t="s">
        <v>28</v>
      </c>
      <c r="D3" s="62" t="s">
        <v>28</v>
      </c>
      <c r="E3" s="62" t="s">
        <v>28</v>
      </c>
      <c r="F3" s="62" t="s">
        <v>28</v>
      </c>
      <c r="G3" s="62" t="s">
        <v>28</v>
      </c>
      <c r="H3" s="62" t="s">
        <v>28</v>
      </c>
      <c r="I3" s="62" t="s">
        <v>28</v>
      </c>
      <c r="J3" s="62" t="s">
        <v>28</v>
      </c>
      <c r="K3" s="62" t="s">
        <v>28</v>
      </c>
      <c r="L3" s="62" t="s">
        <v>28</v>
      </c>
      <c r="M3" s="62" t="s">
        <v>28</v>
      </c>
      <c r="N3" s="62" t="s">
        <v>28</v>
      </c>
      <c r="O3" s="62" t="s">
        <v>28</v>
      </c>
      <c r="P3" s="62" t="s">
        <v>28</v>
      </c>
      <c r="Q3" s="62" t="s">
        <v>28</v>
      </c>
      <c r="R3" s="62" t="s">
        <v>28</v>
      </c>
      <c r="S3" s="62" t="s">
        <v>28</v>
      </c>
      <c r="T3" s="62" t="s">
        <v>28</v>
      </c>
      <c r="U3" s="62" t="s">
        <v>28</v>
      </c>
    </row>
    <row r="4" spans="1:21" ht="26.25" x14ac:dyDescent="0.45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  <c r="T4" s="62" t="s">
        <v>2</v>
      </c>
      <c r="U4" s="62" t="s">
        <v>2</v>
      </c>
    </row>
    <row r="6" spans="1:21" ht="27" thickBot="1" x14ac:dyDescent="0.5">
      <c r="A6" s="63" t="s">
        <v>3</v>
      </c>
      <c r="C6" s="63" t="s">
        <v>30</v>
      </c>
      <c r="D6" s="63" t="s">
        <v>30</v>
      </c>
      <c r="E6" s="63" t="s">
        <v>30</v>
      </c>
      <c r="F6" s="63" t="s">
        <v>30</v>
      </c>
      <c r="G6" s="63" t="s">
        <v>30</v>
      </c>
      <c r="H6" s="63" t="s">
        <v>30</v>
      </c>
      <c r="I6" s="63" t="s">
        <v>30</v>
      </c>
      <c r="J6" s="63" t="s">
        <v>30</v>
      </c>
      <c r="K6" s="63" t="s">
        <v>30</v>
      </c>
      <c r="M6" s="63" t="s">
        <v>31</v>
      </c>
      <c r="N6" s="63" t="s">
        <v>31</v>
      </c>
      <c r="O6" s="63" t="s">
        <v>31</v>
      </c>
      <c r="P6" s="63" t="s">
        <v>31</v>
      </c>
      <c r="Q6" s="63" t="s">
        <v>31</v>
      </c>
      <c r="R6" s="63" t="s">
        <v>31</v>
      </c>
      <c r="S6" s="63" t="s">
        <v>31</v>
      </c>
      <c r="T6" s="63" t="s">
        <v>31</v>
      </c>
      <c r="U6" s="63" t="s">
        <v>31</v>
      </c>
    </row>
    <row r="7" spans="1:21" ht="27" thickBot="1" x14ac:dyDescent="0.5">
      <c r="A7" s="63" t="s">
        <v>3</v>
      </c>
      <c r="C7" s="13" t="s">
        <v>46</v>
      </c>
      <c r="E7" s="13" t="s">
        <v>47</v>
      </c>
      <c r="G7" s="13" t="s">
        <v>48</v>
      </c>
      <c r="I7" s="13" t="s">
        <v>22</v>
      </c>
      <c r="K7" s="13" t="s">
        <v>49</v>
      </c>
      <c r="M7" s="13" t="s">
        <v>46</v>
      </c>
      <c r="O7" s="13" t="s">
        <v>47</v>
      </c>
      <c r="Q7" s="13" t="s">
        <v>48</v>
      </c>
      <c r="S7" s="13" t="s">
        <v>22</v>
      </c>
      <c r="U7" s="13" t="s">
        <v>49</v>
      </c>
    </row>
    <row r="8" spans="1:21" ht="21" x14ac:dyDescent="0.55000000000000004">
      <c r="A8" s="20" t="s">
        <v>77</v>
      </c>
      <c r="C8" s="21">
        <v>0</v>
      </c>
      <c r="D8" s="21"/>
      <c r="E8" s="21">
        <f>VLOOKUP(A8,'درآمد ناشی از تغییر قیمت اوراق'!A:Q,9,0)</f>
        <v>-70202415760</v>
      </c>
      <c r="F8" s="21"/>
      <c r="G8" s="21">
        <f>VLOOKUP(A8,'درآمد ناشی از فروش'!A:Q,9,0)</f>
        <v>1073632456</v>
      </c>
      <c r="H8" s="21"/>
      <c r="I8" s="21">
        <f>+G8+E8+C8</f>
        <v>-69128783304</v>
      </c>
      <c r="J8" s="5"/>
      <c r="K8" s="1">
        <f>+I8/$I$47</f>
        <v>9.8924365842850484E-2</v>
      </c>
      <c r="L8" s="5"/>
      <c r="M8" s="21">
        <v>3255618876</v>
      </c>
      <c r="N8" s="21"/>
      <c r="O8" s="21">
        <f>VLOOKUP(A8,'درآمد ناشی از تغییر قیمت اوراق'!A:Q,17,0)</f>
        <v>-10491167812</v>
      </c>
      <c r="P8" s="21"/>
      <c r="Q8" s="21">
        <f>IFERROR(VLOOKUP(A8,'درآمد ناشی از فروش'!A:Q,17,0),0)</f>
        <v>14914727529</v>
      </c>
      <c r="R8" s="21"/>
      <c r="S8" s="21">
        <f>+Q8+O8+M8</f>
        <v>7679178593</v>
      </c>
      <c r="T8" s="5"/>
      <c r="U8" s="1">
        <f>+S8/$S$47</f>
        <v>-3.2488618707806637E-2</v>
      </c>
    </row>
    <row r="9" spans="1:21" ht="21" x14ac:dyDescent="0.55000000000000004">
      <c r="A9" s="20" t="s">
        <v>71</v>
      </c>
      <c r="C9" s="21">
        <v>0</v>
      </c>
      <c r="D9" s="21"/>
      <c r="E9" s="21">
        <f>VLOOKUP(A9,'درآمد ناشی از تغییر قیمت اوراق'!A:Q,9,0)</f>
        <v>-11909363106</v>
      </c>
      <c r="F9" s="21"/>
      <c r="G9" s="21">
        <f>VLOOKUP(A9,'درآمد ناشی از فروش'!A:Q,9,0)</f>
        <v>607895313</v>
      </c>
      <c r="H9" s="21"/>
      <c r="I9" s="21">
        <f t="shared" ref="I9:I46" si="0">+G9+E9+C9</f>
        <v>-11301467793</v>
      </c>
      <c r="J9" s="5"/>
      <c r="K9" s="1">
        <f t="shared" ref="K9:K46" si="1">+I9/$I$47</f>
        <v>1.6172576473673213E-2</v>
      </c>
      <c r="L9" s="5"/>
      <c r="M9" s="21">
        <v>0</v>
      </c>
      <c r="N9" s="21"/>
      <c r="O9" s="21">
        <f>VLOOKUP(A9,'درآمد ناشی از تغییر قیمت اوراق'!A:Q,17,0)</f>
        <v>10878510341</v>
      </c>
      <c r="P9" s="21"/>
      <c r="Q9" s="21">
        <f>IFERROR(VLOOKUP(A9,'درآمد ناشی از فروش'!A:Q,17,0),0)</f>
        <v>885363345</v>
      </c>
      <c r="R9" s="21"/>
      <c r="S9" s="21">
        <f t="shared" ref="S9:S46" si="2">+Q9+O9+M9</f>
        <v>11763873686</v>
      </c>
      <c r="T9" s="5"/>
      <c r="U9" s="1">
        <f t="shared" ref="U9:U46" si="3">+S9/$S$47</f>
        <v>-4.9769907299674371E-2</v>
      </c>
    </row>
    <row r="10" spans="1:21" ht="21" x14ac:dyDescent="0.55000000000000004">
      <c r="A10" s="20" t="s">
        <v>64</v>
      </c>
      <c r="C10" s="21">
        <v>0</v>
      </c>
      <c r="D10" s="21"/>
      <c r="E10" s="21">
        <f>VLOOKUP(A10,'درآمد ناشی از تغییر قیمت اوراق'!A:Q,9,0)</f>
        <v>-11909995708</v>
      </c>
      <c r="F10" s="21"/>
      <c r="G10" s="21">
        <f>VLOOKUP(A10,'درآمد ناشی از فروش'!A:Q,9,0)</f>
        <v>0</v>
      </c>
      <c r="H10" s="21"/>
      <c r="I10" s="21">
        <f t="shared" si="0"/>
        <v>-11909995708</v>
      </c>
      <c r="J10" s="5"/>
      <c r="K10" s="1">
        <f t="shared" si="1"/>
        <v>1.7043389400096639E-2</v>
      </c>
      <c r="L10" s="5"/>
      <c r="M10" s="21">
        <v>0</v>
      </c>
      <c r="N10" s="21"/>
      <c r="O10" s="21">
        <f>VLOOKUP(A10,'درآمد ناشی از تغییر قیمت اوراق'!A:Q,17,0)</f>
        <v>-17249397525</v>
      </c>
      <c r="P10" s="21"/>
      <c r="Q10" s="21">
        <f>IFERROR(VLOOKUP(A10,'درآمد ناشی از فروش'!A:Q,17,0),0)</f>
        <v>-83038125</v>
      </c>
      <c r="R10" s="21"/>
      <c r="S10" s="21">
        <f t="shared" si="2"/>
        <v>-17332435650</v>
      </c>
      <c r="T10" s="5"/>
      <c r="U10" s="1">
        <f t="shared" si="3"/>
        <v>7.3329052878617532E-2</v>
      </c>
    </row>
    <row r="11" spans="1:21" s="4" customFormat="1" ht="21" x14ac:dyDescent="0.55000000000000004">
      <c r="A11" s="20" t="s">
        <v>75</v>
      </c>
      <c r="C11" s="21">
        <v>0</v>
      </c>
      <c r="D11" s="11"/>
      <c r="E11" s="21">
        <f>VLOOKUP(A11,'درآمد ناشی از تغییر قیمت اوراق'!A:Q,9,0)</f>
        <v>-2887309499</v>
      </c>
      <c r="F11" s="11"/>
      <c r="G11" s="21">
        <v>0</v>
      </c>
      <c r="H11" s="11"/>
      <c r="I11" s="21">
        <f t="shared" si="0"/>
        <v>-2887309499</v>
      </c>
      <c r="K11" s="1">
        <f t="shared" si="1"/>
        <v>4.1317848735244007E-3</v>
      </c>
      <c r="M11" s="21">
        <v>0</v>
      </c>
      <c r="N11" s="11"/>
      <c r="O11" s="21">
        <f>VLOOKUP(A11,'درآمد ناشی از تغییر قیمت اوراق'!A:Q,17,0)</f>
        <v>-580296299</v>
      </c>
      <c r="P11" s="11"/>
      <c r="Q11" s="21">
        <f>IFERROR(VLOOKUP(A11,'درآمد ناشی از فروش'!A:Q,17,0),0)</f>
        <v>0</v>
      </c>
      <c r="R11" s="11"/>
      <c r="S11" s="21">
        <f t="shared" si="2"/>
        <v>-580296299</v>
      </c>
      <c r="U11" s="1">
        <f t="shared" si="3"/>
        <v>2.4550835701292245E-3</v>
      </c>
    </row>
    <row r="12" spans="1:21" ht="21" x14ac:dyDescent="0.55000000000000004">
      <c r="A12" s="20" t="s">
        <v>73</v>
      </c>
      <c r="C12" s="21">
        <v>0</v>
      </c>
      <c r="D12" s="21"/>
      <c r="E12" s="21">
        <f>VLOOKUP(A12,'درآمد ناشی از تغییر قیمت اوراق'!A:Q,9,0)</f>
        <v>1183565235</v>
      </c>
      <c r="F12" s="21"/>
      <c r="G12" s="21">
        <f>VLOOKUP(A12,'درآمد ناشی از فروش'!A:Q,9,0)</f>
        <v>0</v>
      </c>
      <c r="H12" s="21"/>
      <c r="I12" s="21">
        <f t="shared" si="0"/>
        <v>1183565235</v>
      </c>
      <c r="J12" s="5"/>
      <c r="K12" s="1">
        <f t="shared" si="1"/>
        <v>-1.6937002896627649E-3</v>
      </c>
      <c r="L12" s="5"/>
      <c r="M12" s="21">
        <v>0</v>
      </c>
      <c r="N12" s="21"/>
      <c r="O12" s="21">
        <f>VLOOKUP(A12,'درآمد ناشی از تغییر قیمت اوراق'!A:Q,17,0)</f>
        <v>5478216233</v>
      </c>
      <c r="P12" s="21"/>
      <c r="Q12" s="21">
        <f>IFERROR(VLOOKUP(A12,'درآمد ناشی از فروش'!A:Q,17,0),0)</f>
        <v>62826052</v>
      </c>
      <c r="R12" s="21"/>
      <c r="S12" s="21">
        <f t="shared" si="2"/>
        <v>5541042285</v>
      </c>
      <c r="T12" s="5"/>
      <c r="U12" s="1">
        <f t="shared" si="3"/>
        <v>-2.3442716933982713E-2</v>
      </c>
    </row>
    <row r="13" spans="1:21" ht="21" x14ac:dyDescent="0.55000000000000004">
      <c r="A13" s="20" t="s">
        <v>65</v>
      </c>
      <c r="C13" s="21">
        <v>0</v>
      </c>
      <c r="D13" s="21"/>
      <c r="E13" s="21">
        <f>VLOOKUP(A13,'درآمد ناشی از تغییر قیمت اوراق'!A:Q,9,0)</f>
        <v>-18941839866</v>
      </c>
      <c r="F13" s="21"/>
      <c r="G13" s="21">
        <f>VLOOKUP(A13,'درآمد ناشی از فروش'!A:Q,9,0)</f>
        <v>-328968251</v>
      </c>
      <c r="H13" s="21"/>
      <c r="I13" s="21">
        <f t="shared" si="0"/>
        <v>-19270808117</v>
      </c>
      <c r="J13" s="5"/>
      <c r="K13" s="1">
        <f t="shared" si="1"/>
        <v>2.7576826629077577E-2</v>
      </c>
      <c r="L13" s="5"/>
      <c r="M13" s="21">
        <v>0</v>
      </c>
      <c r="N13" s="21"/>
      <c r="O13" s="21">
        <f>VLOOKUP(A13,'درآمد ناشی از تغییر قیمت اوراق'!A:Q,17,0)</f>
        <v>-26884083750</v>
      </c>
      <c r="P13" s="21"/>
      <c r="Q13" s="21">
        <f>IFERROR(VLOOKUP(A13,'درآمد ناشی از فروش'!A:Q,17,0),0)</f>
        <v>-328968251</v>
      </c>
      <c r="R13" s="21"/>
      <c r="S13" s="21">
        <f t="shared" si="2"/>
        <v>-27213052001</v>
      </c>
      <c r="T13" s="5"/>
      <c r="U13" s="1">
        <f t="shared" si="3"/>
        <v>0.11513138542475405</v>
      </c>
    </row>
    <row r="14" spans="1:21" ht="21" x14ac:dyDescent="0.55000000000000004">
      <c r="A14" s="20" t="s">
        <v>70</v>
      </c>
      <c r="C14" s="21">
        <v>0</v>
      </c>
      <c r="D14" s="21"/>
      <c r="E14" s="21">
        <f>VLOOKUP(A14,'درآمد ناشی از تغییر قیمت اوراق'!A:Q,9,0)</f>
        <v>-30750780449</v>
      </c>
      <c r="F14" s="21"/>
      <c r="G14" s="21">
        <f>VLOOKUP(A14,'درآمد ناشی از فروش'!A:Q,9,0)</f>
        <v>0</v>
      </c>
      <c r="H14" s="21"/>
      <c r="I14" s="21">
        <f t="shared" si="0"/>
        <v>-30750780449</v>
      </c>
      <c r="J14" s="5"/>
      <c r="K14" s="1">
        <f t="shared" si="1"/>
        <v>4.4004845878923934E-2</v>
      </c>
      <c r="L14" s="5"/>
      <c r="M14" s="21">
        <v>0</v>
      </c>
      <c r="N14" s="21"/>
      <c r="O14" s="21">
        <f>VLOOKUP(A14,'درآمد ناشی از تغییر قیمت اوراق'!A:Q,17,0)</f>
        <v>-15575121636</v>
      </c>
      <c r="P14" s="21"/>
      <c r="Q14" s="21">
        <f>IFERROR(VLOOKUP(A14,'درآمد ناشی از فروش'!A:Q,17,0),0)</f>
        <v>7297231</v>
      </c>
      <c r="R14" s="21"/>
      <c r="S14" s="21">
        <f t="shared" si="2"/>
        <v>-15567824405</v>
      </c>
      <c r="T14" s="5"/>
      <c r="U14" s="1">
        <f t="shared" si="3"/>
        <v>6.5863439048699277E-2</v>
      </c>
    </row>
    <row r="15" spans="1:21" ht="21" x14ac:dyDescent="0.55000000000000004">
      <c r="A15" s="20" t="s">
        <v>17</v>
      </c>
      <c r="C15" s="21">
        <v>0</v>
      </c>
      <c r="D15" s="21"/>
      <c r="E15" s="21">
        <f>VLOOKUP(A15,'درآمد ناشی از تغییر قیمت اوراق'!A:Q,9,0)</f>
        <v>-347917500</v>
      </c>
      <c r="F15" s="21"/>
      <c r="G15" s="21">
        <f>VLOOKUP(A15,'درآمد ناشی از فروش'!A:Q,9,0)</f>
        <v>0</v>
      </c>
      <c r="H15" s="21"/>
      <c r="I15" s="21">
        <f t="shared" si="0"/>
        <v>-347917500</v>
      </c>
      <c r="J15" s="5"/>
      <c r="K15" s="1">
        <f t="shared" si="1"/>
        <v>4.9787536259354986E-4</v>
      </c>
      <c r="L15" s="5"/>
      <c r="M15" s="21">
        <v>0</v>
      </c>
      <c r="N15" s="21"/>
      <c r="O15" s="21">
        <f>VLOOKUP(A15,'درآمد ناشی از تغییر قیمت اوراق'!A:Q,17,0)</f>
        <v>-593944878</v>
      </c>
      <c r="P15" s="21"/>
      <c r="Q15" s="21">
        <f>IFERROR(VLOOKUP(A15,'درآمد ناشی از فروش'!A:Q,17,0),0)</f>
        <v>302950833</v>
      </c>
      <c r="R15" s="21"/>
      <c r="S15" s="21">
        <f t="shared" si="2"/>
        <v>-290994045</v>
      </c>
      <c r="T15" s="5"/>
      <c r="U15" s="1">
        <f t="shared" si="3"/>
        <v>1.231120550167328E-3</v>
      </c>
    </row>
    <row r="16" spans="1:21" ht="21" x14ac:dyDescent="0.55000000000000004">
      <c r="A16" s="20" t="s">
        <v>66</v>
      </c>
      <c r="C16" s="21">
        <v>0</v>
      </c>
      <c r="D16" s="21"/>
      <c r="E16" s="21">
        <f>VLOOKUP(A16,'درآمد ناشی از تغییر قیمت اوراق'!A:Q,9,0)</f>
        <v>-12781631134</v>
      </c>
      <c r="F16" s="21"/>
      <c r="G16" s="21">
        <v>0</v>
      </c>
      <c r="H16" s="21"/>
      <c r="I16" s="21">
        <f t="shared" si="0"/>
        <v>-12781631134</v>
      </c>
      <c r="J16" s="5"/>
      <c r="K16" s="1">
        <f t="shared" si="1"/>
        <v>1.8290713273627385E-2</v>
      </c>
      <c r="L16" s="5"/>
      <c r="M16" s="21">
        <v>0</v>
      </c>
      <c r="N16" s="21"/>
      <c r="O16" s="21">
        <f>VLOOKUP(A16,'درآمد ناشی از تغییر قیمت اوراق'!A:Q,17,0)</f>
        <v>-16192913022</v>
      </c>
      <c r="P16" s="21"/>
      <c r="Q16" s="21">
        <f>IFERROR(VLOOKUP(A16,'درآمد ناشی از فروش'!A:Q,17,0),0)</f>
        <v>0</v>
      </c>
      <c r="R16" s="21"/>
      <c r="S16" s="21">
        <f t="shared" si="2"/>
        <v>-16192913022</v>
      </c>
      <c r="T16" s="5"/>
      <c r="U16" s="1">
        <f t="shared" si="3"/>
        <v>6.8508027332505481E-2</v>
      </c>
    </row>
    <row r="17" spans="1:21" ht="21" x14ac:dyDescent="0.55000000000000004">
      <c r="A17" s="20" t="s">
        <v>82</v>
      </c>
      <c r="C17" s="21">
        <v>0</v>
      </c>
      <c r="D17" s="21"/>
      <c r="E17" s="21">
        <f>VLOOKUP(A17,'درآمد ناشی از تغییر قیمت اوراق'!A:Q,9,0)</f>
        <v>-60638212933</v>
      </c>
      <c r="F17" s="21"/>
      <c r="G17" s="21">
        <f>VLOOKUP(A17,'درآمد ناشی از فروش'!A:Q,9,0)</f>
        <v>4950496914</v>
      </c>
      <c r="H17" s="21"/>
      <c r="I17" s="21">
        <f t="shared" si="0"/>
        <v>-55687716019</v>
      </c>
      <c r="J17" s="5"/>
      <c r="K17" s="1">
        <f t="shared" si="1"/>
        <v>7.968998916400083E-2</v>
      </c>
      <c r="L17" s="5"/>
      <c r="M17" s="21">
        <v>0</v>
      </c>
      <c r="N17" s="21"/>
      <c r="O17" s="21">
        <f>VLOOKUP(A17,'درآمد ناشی از تغییر قیمت اوراق'!A:Q,17,0)</f>
        <v>22617511304</v>
      </c>
      <c r="P17" s="21"/>
      <c r="Q17" s="21">
        <f>IFERROR(VLOOKUP(A17,'درآمد ناشی از فروش'!A:Q,17,0),0)</f>
        <v>4950496914</v>
      </c>
      <c r="R17" s="21"/>
      <c r="S17" s="21">
        <f t="shared" si="2"/>
        <v>27568008218</v>
      </c>
      <c r="T17" s="5"/>
      <c r="U17" s="1">
        <f t="shared" si="3"/>
        <v>-0.11663311338333944</v>
      </c>
    </row>
    <row r="18" spans="1:21" ht="21" x14ac:dyDescent="0.55000000000000004">
      <c r="A18" s="20" t="s">
        <v>60</v>
      </c>
      <c r="C18" s="21">
        <v>0</v>
      </c>
      <c r="D18" s="21"/>
      <c r="E18" s="21">
        <f>VLOOKUP(A18,'درآمد ناشی از تغییر قیمت اوراق'!A:Q,9,0)</f>
        <v>-73120017676</v>
      </c>
      <c r="F18" s="21"/>
      <c r="G18" s="21">
        <f>VLOOKUP(A18,'درآمد ناشی از فروش'!A:Q,9,0)</f>
        <v>-802650591</v>
      </c>
      <c r="H18" s="21"/>
      <c r="I18" s="21">
        <f t="shared" si="0"/>
        <v>-73922668267</v>
      </c>
      <c r="J18" s="5"/>
      <c r="K18" s="1">
        <f t="shared" si="1"/>
        <v>0.1057844899072778</v>
      </c>
      <c r="L18" s="5"/>
      <c r="M18" s="21">
        <v>0</v>
      </c>
      <c r="N18" s="21"/>
      <c r="O18" s="21">
        <f>VLOOKUP(A18,'درآمد ناشی از تغییر قیمت اوراق'!A:Q,17,0)</f>
        <v>-84945529155</v>
      </c>
      <c r="P18" s="21"/>
      <c r="Q18" s="21">
        <f>IFERROR(VLOOKUP(A18,'درآمد ناشی از فروش'!A:Q,17,0),0)</f>
        <v>917589349</v>
      </c>
      <c r="R18" s="21"/>
      <c r="S18" s="21">
        <f t="shared" si="2"/>
        <v>-84027939806</v>
      </c>
      <c r="T18" s="5"/>
      <c r="U18" s="1">
        <f t="shared" si="3"/>
        <v>0.35550048277926044</v>
      </c>
    </row>
    <row r="19" spans="1:21" ht="21" x14ac:dyDescent="0.55000000000000004">
      <c r="A19" s="20" t="s">
        <v>78</v>
      </c>
      <c r="C19" s="21">
        <v>0</v>
      </c>
      <c r="D19" s="21"/>
      <c r="E19" s="21">
        <f>VLOOKUP(A19,'درآمد ناشی از تغییر قیمت اوراق'!A:Q,9,0)</f>
        <v>-11779463412</v>
      </c>
      <c r="F19" s="21"/>
      <c r="G19" s="21">
        <f>VLOOKUP(A19,'درآمد ناشی از فروش'!A:Q,9,0)</f>
        <v>-481077584</v>
      </c>
      <c r="H19" s="21"/>
      <c r="I19" s="21">
        <f t="shared" si="0"/>
        <v>-12260540996</v>
      </c>
      <c r="J19" s="5"/>
      <c r="K19" s="1">
        <f t="shared" si="1"/>
        <v>1.7545025168255641E-2</v>
      </c>
      <c r="L19" s="5"/>
      <c r="M19" s="21">
        <v>0</v>
      </c>
      <c r="N19" s="21"/>
      <c r="O19" s="21">
        <f>VLOOKUP(A19,'درآمد ناشی از تغییر قیمت اوراق'!A:Q,17,0)</f>
        <v>-30181820188</v>
      </c>
      <c r="P19" s="21"/>
      <c r="Q19" s="21">
        <f>IFERROR(VLOOKUP(A19,'درآمد ناشی از فروش'!A:Q,17,0),0)</f>
        <v>-481077584</v>
      </c>
      <c r="R19" s="21"/>
      <c r="S19" s="21">
        <f t="shared" si="2"/>
        <v>-30662897772</v>
      </c>
      <c r="T19" s="5"/>
      <c r="U19" s="1">
        <f t="shared" si="3"/>
        <v>0.12972679071418514</v>
      </c>
    </row>
    <row r="20" spans="1:21" ht="21" x14ac:dyDescent="0.55000000000000004">
      <c r="A20" s="20" t="s">
        <v>76</v>
      </c>
      <c r="C20" s="21">
        <v>0</v>
      </c>
      <c r="D20" s="21"/>
      <c r="E20" s="21">
        <f>VLOOKUP(A20,'درآمد ناشی از تغییر قیمت اوراق'!A:Q,9,0)</f>
        <v>-4500739061</v>
      </c>
      <c r="F20" s="21"/>
      <c r="G20" s="21">
        <f>VLOOKUP(A20,'درآمد ناشی از فروش'!A:Q,9,0)</f>
        <v>0</v>
      </c>
      <c r="H20" s="21"/>
      <c r="I20" s="21">
        <f t="shared" si="0"/>
        <v>-4500739061</v>
      </c>
      <c r="J20" s="5"/>
      <c r="K20" s="1">
        <f t="shared" si="1"/>
        <v>6.4406277118406749E-3</v>
      </c>
      <c r="L20" s="5"/>
      <c r="M20" s="21">
        <v>0</v>
      </c>
      <c r="N20" s="21"/>
      <c r="O20" s="21">
        <f>VLOOKUP(A20,'درآمد ناشی از تغییر قیمت اوراق'!A:Q,17,0)</f>
        <v>-5658071967</v>
      </c>
      <c r="P20" s="21"/>
      <c r="Q20" s="21">
        <f>IFERROR(VLOOKUP(A20,'درآمد ناشی از فروش'!A:Q,17,0),0)</f>
        <v>-13055082</v>
      </c>
      <c r="R20" s="21"/>
      <c r="S20" s="21">
        <f t="shared" si="2"/>
        <v>-5671127049</v>
      </c>
      <c r="T20" s="5"/>
      <c r="U20" s="1">
        <f t="shared" si="3"/>
        <v>2.3993071929130697E-2</v>
      </c>
    </row>
    <row r="21" spans="1:21" ht="21" x14ac:dyDescent="0.55000000000000004">
      <c r="A21" s="20" t="s">
        <v>15</v>
      </c>
      <c r="C21" s="21">
        <v>0</v>
      </c>
      <c r="D21" s="21"/>
      <c r="E21" s="21">
        <f>VLOOKUP(A21,'درآمد ناشی از تغییر قیمت اوراق'!A:Q,9,0)</f>
        <v>-1870593348</v>
      </c>
      <c r="F21" s="21"/>
      <c r="G21" s="21">
        <f>VLOOKUP(A21,'درآمد ناشی از فروش'!A:Q,9,0)</f>
        <v>239378777</v>
      </c>
      <c r="H21" s="21"/>
      <c r="I21" s="21">
        <f t="shared" si="0"/>
        <v>-1631214571</v>
      </c>
      <c r="J21" s="5"/>
      <c r="K21" s="1">
        <f t="shared" si="1"/>
        <v>2.3342934632621434E-3</v>
      </c>
      <c r="L21" s="5"/>
      <c r="M21" s="21">
        <v>0</v>
      </c>
      <c r="N21" s="21"/>
      <c r="O21" s="21">
        <f>VLOOKUP(A21,'درآمد ناشی از تغییر قیمت اوراق'!A:Q,17,0)</f>
        <v>-696538372</v>
      </c>
      <c r="P21" s="21"/>
      <c r="Q21" s="21">
        <f>IFERROR(VLOOKUP(A21,'درآمد ناشی از فروش'!A:Q,17,0),0)</f>
        <v>3370254347</v>
      </c>
      <c r="R21" s="21"/>
      <c r="S21" s="21">
        <f t="shared" si="2"/>
        <v>2673715975</v>
      </c>
      <c r="T21" s="5"/>
      <c r="U21" s="1">
        <f t="shared" si="3"/>
        <v>-1.1311800838168951E-2</v>
      </c>
    </row>
    <row r="22" spans="1:21" ht="21" x14ac:dyDescent="0.55000000000000004">
      <c r="A22" s="20" t="s">
        <v>74</v>
      </c>
      <c r="C22" s="21">
        <v>0</v>
      </c>
      <c r="D22" s="21"/>
      <c r="E22" s="21">
        <f>VLOOKUP(A22,'درآمد ناشی از تغییر قیمت اوراق'!A:Q,9,0)</f>
        <v>-2850136979</v>
      </c>
      <c r="F22" s="21"/>
      <c r="G22" s="21">
        <f>VLOOKUP(A22,'درآمد ناشی از فروش'!A:Q,9,0)</f>
        <v>0</v>
      </c>
      <c r="H22" s="21"/>
      <c r="I22" s="21">
        <f t="shared" si="0"/>
        <v>-2850136979</v>
      </c>
      <c r="J22" s="5"/>
      <c r="K22" s="1">
        <f t="shared" si="1"/>
        <v>4.0785904183058041E-3</v>
      </c>
      <c r="L22" s="5"/>
      <c r="M22" s="21">
        <v>0</v>
      </c>
      <c r="N22" s="21"/>
      <c r="O22" s="21">
        <f>VLOOKUP(A22,'درآمد ناشی از تغییر قیمت اوراق'!A:Q,17,0)</f>
        <v>-904631597</v>
      </c>
      <c r="P22" s="21"/>
      <c r="Q22" s="21">
        <f>IFERROR(VLOOKUP(A22,'درآمد ناشی از فروش'!A:Q,17,0),0)</f>
        <v>5755321</v>
      </c>
      <c r="R22" s="21"/>
      <c r="S22" s="21">
        <f t="shared" si="2"/>
        <v>-898876276</v>
      </c>
      <c r="T22" s="5"/>
      <c r="U22" s="1">
        <f t="shared" si="3"/>
        <v>3.8029130645662488E-3</v>
      </c>
    </row>
    <row r="23" spans="1:21" ht="21" x14ac:dyDescent="0.55000000000000004">
      <c r="A23" s="20" t="s">
        <v>61</v>
      </c>
      <c r="C23" s="21">
        <v>0</v>
      </c>
      <c r="D23" s="21"/>
      <c r="E23" s="21">
        <f>VLOOKUP(A23,'درآمد ناشی از تغییر قیمت اوراق'!A:Q,9,0)</f>
        <v>-5799489492</v>
      </c>
      <c r="F23" s="21"/>
      <c r="G23" s="21">
        <v>0</v>
      </c>
      <c r="H23" s="21"/>
      <c r="I23" s="21">
        <f t="shared" si="0"/>
        <v>-5799489492</v>
      </c>
      <c r="J23" s="5"/>
      <c r="K23" s="1">
        <f t="shared" si="1"/>
        <v>8.2991598114121375E-3</v>
      </c>
      <c r="L23" s="5"/>
      <c r="M23" s="21">
        <v>0</v>
      </c>
      <c r="N23" s="21"/>
      <c r="O23" s="21">
        <f>VLOOKUP(A23,'درآمد ناشی از تغییر قیمت اوراق'!A:Q,17,0)</f>
        <v>-2742505319</v>
      </c>
      <c r="P23" s="21"/>
      <c r="Q23" s="21">
        <f>IFERROR(VLOOKUP(A23,'درآمد ناشی از فروش'!A:Q,17,0),0)</f>
        <v>0</v>
      </c>
      <c r="R23" s="21"/>
      <c r="S23" s="21">
        <f t="shared" si="2"/>
        <v>-2742505319</v>
      </c>
      <c r="T23" s="5"/>
      <c r="U23" s="1">
        <f t="shared" si="3"/>
        <v>1.1602830762959782E-2</v>
      </c>
    </row>
    <row r="24" spans="1:21" ht="21" x14ac:dyDescent="0.55000000000000004">
      <c r="A24" s="20" t="s">
        <v>72</v>
      </c>
      <c r="C24" s="21">
        <v>0</v>
      </c>
      <c r="D24" s="21"/>
      <c r="E24" s="21">
        <f>VLOOKUP(A24,'درآمد ناشی از تغییر قیمت اوراق'!A:Q,9,0)</f>
        <v>-74204015675</v>
      </c>
      <c r="F24" s="21"/>
      <c r="G24" s="21">
        <f>VLOOKUP(A24,'درآمد ناشی از فروش'!A:Q,9,0)</f>
        <v>-1846267826</v>
      </c>
      <c r="H24" s="21"/>
      <c r="I24" s="21">
        <f t="shared" si="0"/>
        <v>-76050283501</v>
      </c>
      <c r="J24" s="5"/>
      <c r="K24" s="1">
        <f t="shared" si="1"/>
        <v>0.10882914045255739</v>
      </c>
      <c r="L24" s="5"/>
      <c r="M24" s="21">
        <v>0</v>
      </c>
      <c r="N24" s="21"/>
      <c r="O24" s="21">
        <f>VLOOKUP(A24,'درآمد ناشی از تغییر قیمت اوراق'!A:Q,17,0)</f>
        <v>-33407643050</v>
      </c>
      <c r="P24" s="21"/>
      <c r="Q24" s="21">
        <f>IFERROR(VLOOKUP(A24,'درآمد ناشی از فروش'!A:Q,17,0),0)</f>
        <v>3380968345</v>
      </c>
      <c r="R24" s="21"/>
      <c r="S24" s="21">
        <f t="shared" si="2"/>
        <v>-30026674705</v>
      </c>
      <c r="T24" s="5"/>
      <c r="U24" s="1">
        <f t="shared" si="3"/>
        <v>0.12703509545191891</v>
      </c>
    </row>
    <row r="25" spans="1:21" ht="21" x14ac:dyDescent="0.55000000000000004">
      <c r="A25" s="20" t="s">
        <v>59</v>
      </c>
      <c r="C25" s="21">
        <v>0</v>
      </c>
      <c r="D25" s="21"/>
      <c r="E25" s="21">
        <f>VLOOKUP(A25,'درآمد ناشی از تغییر قیمت اوراق'!A:Q,9,0)</f>
        <v>-54754751670</v>
      </c>
      <c r="F25" s="21"/>
      <c r="G25" s="21">
        <v>0</v>
      </c>
      <c r="H25" s="21"/>
      <c r="I25" s="21">
        <f t="shared" si="0"/>
        <v>-54754751670</v>
      </c>
      <c r="J25" s="5"/>
      <c r="K25" s="1">
        <f t="shared" si="1"/>
        <v>7.8354902646233737E-2</v>
      </c>
      <c r="L25" s="5"/>
      <c r="M25" s="21">
        <v>0</v>
      </c>
      <c r="N25" s="21"/>
      <c r="O25" s="21">
        <f>VLOOKUP(A25,'درآمد ناشی از تغییر قیمت اوراق'!A:Q,17,0)</f>
        <v>-55693794716</v>
      </c>
      <c r="P25" s="21"/>
      <c r="Q25" s="21">
        <f>IFERROR(VLOOKUP(A25,'درآمد ناشی از فروش'!A:Q,17,0),0)</f>
        <v>0</v>
      </c>
      <c r="R25" s="21"/>
      <c r="S25" s="21">
        <f t="shared" si="2"/>
        <v>-55693794716</v>
      </c>
      <c r="T25" s="5"/>
      <c r="U25" s="1">
        <f t="shared" si="3"/>
        <v>0.23562604242182392</v>
      </c>
    </row>
    <row r="26" spans="1:21" ht="21" x14ac:dyDescent="0.55000000000000004">
      <c r="A26" s="20" t="s">
        <v>16</v>
      </c>
      <c r="C26" s="21">
        <v>0</v>
      </c>
      <c r="D26" s="21"/>
      <c r="E26" s="21">
        <f>VLOOKUP(A26,'درآمد ناشی از تغییر قیمت اوراق'!A:Q,9,0)</f>
        <v>62357105906</v>
      </c>
      <c r="F26" s="21"/>
      <c r="G26" s="21">
        <v>0</v>
      </c>
      <c r="H26" s="21"/>
      <c r="I26" s="21">
        <f t="shared" si="0"/>
        <v>62357105906</v>
      </c>
      <c r="J26" s="5"/>
      <c r="K26" s="1">
        <f t="shared" si="1"/>
        <v>-8.923398999255322E-2</v>
      </c>
      <c r="L26" s="5"/>
      <c r="M26" s="21">
        <v>0</v>
      </c>
      <c r="N26" s="21"/>
      <c r="O26" s="21">
        <f>VLOOKUP(A26,'درآمد ناشی از تغییر قیمت اوراق'!A:Q,17,0)</f>
        <v>77346918407</v>
      </c>
      <c r="P26" s="21"/>
      <c r="Q26" s="21">
        <f>IFERROR(VLOOKUP(A26,'درآمد ناشی از فروش'!A:Q,17,0),0)</f>
        <v>0</v>
      </c>
      <c r="R26" s="21"/>
      <c r="S26" s="21">
        <f t="shared" si="2"/>
        <v>77346918407</v>
      </c>
      <c r="T26" s="5"/>
      <c r="U26" s="1">
        <f t="shared" si="3"/>
        <v>-0.32723480902495189</v>
      </c>
    </row>
    <row r="27" spans="1:21" ht="21" x14ac:dyDescent="0.55000000000000004">
      <c r="A27" s="20" t="s">
        <v>58</v>
      </c>
      <c r="C27" s="21">
        <v>0</v>
      </c>
      <c r="D27" s="21"/>
      <c r="E27" s="21">
        <f>VLOOKUP(A27,'درآمد ناشی از تغییر قیمت اوراق'!A:Q,9,0)</f>
        <v>-11727999954</v>
      </c>
      <c r="F27" s="21"/>
      <c r="G27" s="21">
        <v>0</v>
      </c>
      <c r="H27" s="21"/>
      <c r="I27" s="21">
        <f t="shared" si="0"/>
        <v>-11727999954</v>
      </c>
      <c r="J27" s="5"/>
      <c r="K27" s="1">
        <f t="shared" si="1"/>
        <v>1.6782950640869994E-2</v>
      </c>
      <c r="L27" s="5"/>
      <c r="M27" s="21">
        <v>0</v>
      </c>
      <c r="N27" s="21"/>
      <c r="O27" s="21">
        <f>VLOOKUP(A27,'درآمد ناشی از تغییر قیمت اوراق'!A:Q,17,0)</f>
        <v>-19905321023</v>
      </c>
      <c r="P27" s="21"/>
      <c r="Q27" s="21">
        <f>IFERROR(VLOOKUP(A27,'درآمد ناشی از فروش'!A:Q,17,0),0)</f>
        <v>0</v>
      </c>
      <c r="R27" s="21"/>
      <c r="S27" s="21">
        <f t="shared" si="2"/>
        <v>-19905321023</v>
      </c>
      <c r="T27" s="5"/>
      <c r="U27" s="1">
        <f t="shared" si="3"/>
        <v>8.4214265515615755E-2</v>
      </c>
    </row>
    <row r="28" spans="1:21" ht="21" x14ac:dyDescent="0.55000000000000004">
      <c r="A28" s="20" t="s">
        <v>84</v>
      </c>
      <c r="C28" s="21">
        <v>0</v>
      </c>
      <c r="D28" s="21"/>
      <c r="E28" s="21">
        <f>VLOOKUP(A28,'درآمد ناشی از تغییر قیمت اوراق'!A:Q,9,0)</f>
        <v>-21566898565</v>
      </c>
      <c r="F28" s="21"/>
      <c r="G28" s="21">
        <f>VLOOKUP(A28,'درآمد ناشی از فروش'!A:Q,9,0)</f>
        <v>2439592209</v>
      </c>
      <c r="H28" s="21"/>
      <c r="I28" s="21">
        <f t="shared" si="0"/>
        <v>-19127306356</v>
      </c>
      <c r="J28" s="5"/>
      <c r="K28" s="1">
        <f t="shared" si="1"/>
        <v>2.7371473373519327E-2</v>
      </c>
      <c r="L28" s="5"/>
      <c r="M28" s="21">
        <v>0</v>
      </c>
      <c r="N28" s="21"/>
      <c r="O28" s="21">
        <f>VLOOKUP(A28,'درآمد ناشی از تغییر قیمت اوراق'!A:Q,17,0)</f>
        <v>31504584549</v>
      </c>
      <c r="P28" s="21"/>
      <c r="Q28" s="21">
        <f>IFERROR(VLOOKUP(A28,'درآمد ناشی از فروش'!A:Q,17,0),0)</f>
        <v>25531326772</v>
      </c>
      <c r="R28" s="21"/>
      <c r="S28" s="21">
        <f t="shared" si="2"/>
        <v>57035911321</v>
      </c>
      <c r="T28" s="5"/>
      <c r="U28" s="1">
        <f t="shared" si="3"/>
        <v>-0.24130419069161518</v>
      </c>
    </row>
    <row r="29" spans="1:21" ht="21" x14ac:dyDescent="0.55000000000000004">
      <c r="A29" s="20" t="s">
        <v>68</v>
      </c>
      <c r="C29" s="21">
        <v>0</v>
      </c>
      <c r="D29" s="21"/>
      <c r="E29" s="21">
        <f>VLOOKUP(A29,'درآمد ناشی از تغییر قیمت اوراق'!A:Q,9,0)</f>
        <v>-17998137757</v>
      </c>
      <c r="F29" s="21"/>
      <c r="G29" s="21">
        <f>VLOOKUP(A29,'درآمد ناشی از فروش'!A:Q,9,0)</f>
        <v>11846486</v>
      </c>
      <c r="H29" s="21"/>
      <c r="I29" s="21">
        <f t="shared" si="0"/>
        <v>-17986291271</v>
      </c>
      <c r="J29" s="5"/>
      <c r="K29" s="1">
        <f t="shared" si="1"/>
        <v>2.5738663011381505E-2</v>
      </c>
      <c r="L29" s="5"/>
      <c r="M29" s="21">
        <v>0</v>
      </c>
      <c r="N29" s="21"/>
      <c r="O29" s="21">
        <f>VLOOKUP(A29,'درآمد ناشی از تغییر قیمت اوراق'!A:Q,17,0)</f>
        <v>-11702698802</v>
      </c>
      <c r="P29" s="21"/>
      <c r="Q29" s="21">
        <f>IFERROR(VLOOKUP(A29,'درآمد ناشی از فروش'!A:Q,17,0),0)</f>
        <v>11846486</v>
      </c>
      <c r="R29" s="21"/>
      <c r="S29" s="21">
        <f t="shared" si="2"/>
        <v>-11690852316</v>
      </c>
      <c r="T29" s="5"/>
      <c r="U29" s="1">
        <f t="shared" si="3"/>
        <v>4.9460972767325528E-2</v>
      </c>
    </row>
    <row r="30" spans="1:21" ht="21" x14ac:dyDescent="0.55000000000000004">
      <c r="A30" s="20" t="s">
        <v>63</v>
      </c>
      <c r="C30" s="21">
        <v>0</v>
      </c>
      <c r="D30" s="21"/>
      <c r="E30" s="21">
        <f>VLOOKUP(A30,'درآمد ناشی از تغییر قیمت اوراق'!A:Q,9,0)</f>
        <v>-10310912602</v>
      </c>
      <c r="F30" s="21"/>
      <c r="G30" s="21">
        <v>0</v>
      </c>
      <c r="H30" s="21"/>
      <c r="I30" s="21">
        <f t="shared" si="0"/>
        <v>-10310912602</v>
      </c>
      <c r="J30" s="5"/>
      <c r="K30" s="1">
        <f t="shared" si="1"/>
        <v>1.4755076563815136E-2</v>
      </c>
      <c r="L30" s="5"/>
      <c r="M30" s="21">
        <v>0</v>
      </c>
      <c r="N30" s="21"/>
      <c r="O30" s="21">
        <f>VLOOKUP(A30,'درآمد ناشی از تغییر قیمت اوراق'!A:Q,17,0)</f>
        <v>-8830692264</v>
      </c>
      <c r="P30" s="21"/>
      <c r="Q30" s="21">
        <f>IFERROR(VLOOKUP(A30,'درآمد ناشی از فروش'!A:Q,17,0),0)</f>
        <v>0</v>
      </c>
      <c r="R30" s="21"/>
      <c r="S30" s="21">
        <f t="shared" si="2"/>
        <v>-8830692264</v>
      </c>
      <c r="T30" s="5"/>
      <c r="U30" s="1">
        <f t="shared" si="3"/>
        <v>3.7360375255837443E-2</v>
      </c>
    </row>
    <row r="31" spans="1:21" ht="21" x14ac:dyDescent="0.55000000000000004">
      <c r="A31" s="20" t="s">
        <v>85</v>
      </c>
      <c r="C31" s="21">
        <v>0</v>
      </c>
      <c r="D31" s="21"/>
      <c r="E31" s="21">
        <f>VLOOKUP(A31,'درآمد ناشی از تغییر قیمت اوراق'!A:Q,9,0)</f>
        <v>-15021808523</v>
      </c>
      <c r="F31" s="21"/>
      <c r="G31" s="21">
        <f>VLOOKUP(A31,'درآمد ناشی از فروش'!A:Q,9,0)</f>
        <v>-443080539</v>
      </c>
      <c r="H31" s="21"/>
      <c r="I31" s="21">
        <f t="shared" si="0"/>
        <v>-15464889062</v>
      </c>
      <c r="J31" s="5"/>
      <c r="K31" s="1">
        <f t="shared" si="1"/>
        <v>2.213049717019774E-2</v>
      </c>
      <c r="L31" s="5"/>
      <c r="M31" s="21">
        <v>0</v>
      </c>
      <c r="N31" s="21"/>
      <c r="O31" s="21">
        <f>VLOOKUP(A31,'درآمد ناشی از تغییر قیمت اوراق'!A:Q,17,0)</f>
        <v>-19278248495</v>
      </c>
      <c r="P31" s="21"/>
      <c r="Q31" s="21">
        <f>IFERROR(VLOOKUP(A31,'درآمد ناشی از فروش'!A:Q,17,0),0)</f>
        <v>-443080539</v>
      </c>
      <c r="R31" s="21"/>
      <c r="S31" s="21">
        <f t="shared" si="2"/>
        <v>-19721329034</v>
      </c>
      <c r="T31" s="5"/>
      <c r="U31" s="1">
        <f t="shared" si="3"/>
        <v>8.3435842992487963E-2</v>
      </c>
    </row>
    <row r="32" spans="1:21" ht="21" x14ac:dyDescent="0.55000000000000004">
      <c r="A32" s="20" t="s">
        <v>81</v>
      </c>
      <c r="C32" s="21">
        <v>0</v>
      </c>
      <c r="D32" s="21"/>
      <c r="E32" s="21">
        <f>VLOOKUP(A32,'درآمد ناشی از تغییر قیمت اوراق'!A:Q,9,0)</f>
        <v>-49738462315</v>
      </c>
      <c r="F32" s="21"/>
      <c r="G32" s="21">
        <f>VLOOKUP(A32,'درآمد ناشی از فروش'!A:Q,9,0)</f>
        <v>1290140000</v>
      </c>
      <c r="H32" s="21"/>
      <c r="I32" s="21">
        <f t="shared" si="0"/>
        <v>-48448322315</v>
      </c>
      <c r="J32" s="5"/>
      <c r="K32" s="1">
        <f t="shared" si="1"/>
        <v>6.93303039934174E-2</v>
      </c>
      <c r="L32" s="5"/>
      <c r="M32" s="21">
        <v>0</v>
      </c>
      <c r="N32" s="21"/>
      <c r="O32" s="21">
        <f>VLOOKUP(A32,'درآمد ناشی از تغییر قیمت اوراق'!A:Q,17,0)</f>
        <v>376248214</v>
      </c>
      <c r="P32" s="21"/>
      <c r="Q32" s="21">
        <f>IFERROR(VLOOKUP(A32,'درآمد ناشی از فروش'!A:Q,17,0),0)</f>
        <v>1290140000</v>
      </c>
      <c r="R32" s="21"/>
      <c r="S32" s="21">
        <f t="shared" si="2"/>
        <v>1666388214</v>
      </c>
      <c r="T32" s="5"/>
      <c r="U32" s="1">
        <f t="shared" si="3"/>
        <v>-7.0500575873022799E-3</v>
      </c>
    </row>
    <row r="33" spans="1:21" ht="21" x14ac:dyDescent="0.55000000000000004">
      <c r="A33" s="20" t="s">
        <v>80</v>
      </c>
      <c r="C33" s="21">
        <v>0</v>
      </c>
      <c r="D33" s="21"/>
      <c r="E33" s="21">
        <f>VLOOKUP(A33,'درآمد ناشی از تغییر قیمت اوراق'!A:Q,9,0)</f>
        <v>-11026699935</v>
      </c>
      <c r="F33" s="21"/>
      <c r="G33" s="21">
        <v>0</v>
      </c>
      <c r="H33" s="21"/>
      <c r="I33" s="21">
        <f t="shared" si="0"/>
        <v>-11026699935</v>
      </c>
      <c r="J33" s="5"/>
      <c r="K33" s="1">
        <f t="shared" si="1"/>
        <v>1.5779379388356139E-2</v>
      </c>
      <c r="L33" s="5"/>
      <c r="M33" s="21">
        <v>0</v>
      </c>
      <c r="N33" s="21"/>
      <c r="O33" s="21">
        <f>VLOOKUP(A33,'درآمد ناشی از تغییر قیمت اوراق'!A:Q,17,0)</f>
        <v>-9239545123</v>
      </c>
      <c r="P33" s="21"/>
      <c r="Q33" s="21">
        <f>IFERROR(VLOOKUP(A33,'درآمد ناشی از فروش'!A:Q,17,0),0)</f>
        <v>0</v>
      </c>
      <c r="R33" s="21"/>
      <c r="S33" s="21">
        <f t="shared" si="2"/>
        <v>-9239545123</v>
      </c>
      <c r="T33" s="5"/>
      <c r="U33" s="1">
        <f t="shared" si="3"/>
        <v>3.9090125968466505E-2</v>
      </c>
    </row>
    <row r="34" spans="1:21" ht="21" x14ac:dyDescent="0.55000000000000004">
      <c r="A34" s="20" t="s">
        <v>79</v>
      </c>
      <c r="C34" s="21">
        <v>0</v>
      </c>
      <c r="D34" s="21"/>
      <c r="E34" s="21">
        <f>VLOOKUP(A34,'درآمد ناشی از تغییر قیمت اوراق'!A:Q,9,0)</f>
        <v>-21232908000</v>
      </c>
      <c r="F34" s="21"/>
      <c r="G34" s="21">
        <v>0</v>
      </c>
      <c r="H34" s="21"/>
      <c r="I34" s="21">
        <f t="shared" si="0"/>
        <v>-21232908000</v>
      </c>
      <c r="J34" s="5"/>
      <c r="K34" s="1">
        <f t="shared" si="1"/>
        <v>3.0384622128566355E-2</v>
      </c>
      <c r="L34" s="5"/>
      <c r="M34" s="21">
        <v>0</v>
      </c>
      <c r="N34" s="21"/>
      <c r="O34" s="21">
        <f>VLOOKUP(A34,'درآمد ناشی از تغییر قیمت اوراق'!A:Q,17,0)</f>
        <v>-3735182733</v>
      </c>
      <c r="P34" s="21"/>
      <c r="Q34" s="21">
        <f>IFERROR(VLOOKUP(A34,'درآمد ناشی از فروش'!A:Q,17,0),0)</f>
        <v>0</v>
      </c>
      <c r="R34" s="21"/>
      <c r="S34" s="21">
        <f t="shared" si="2"/>
        <v>-3735182733</v>
      </c>
      <c r="T34" s="5"/>
      <c r="U34" s="1">
        <f t="shared" si="3"/>
        <v>1.5802592184408666E-2</v>
      </c>
    </row>
    <row r="35" spans="1:21" ht="21" x14ac:dyDescent="0.55000000000000004">
      <c r="A35" s="20" t="s">
        <v>62</v>
      </c>
      <c r="C35" s="21">
        <v>0</v>
      </c>
      <c r="D35" s="21"/>
      <c r="E35" s="21">
        <f>VLOOKUP(A35,'درآمد ناشی از تغییر قیمت اوراق'!A:Q,9,0)</f>
        <v>-47461085933</v>
      </c>
      <c r="F35" s="21"/>
      <c r="G35" s="21">
        <f>VLOOKUP(A35,'درآمد ناشی از فروش'!A:Q,9,0)</f>
        <v>-192036793</v>
      </c>
      <c r="H35" s="21"/>
      <c r="I35" s="21">
        <f t="shared" si="0"/>
        <v>-47653122726</v>
      </c>
      <c r="J35" s="5"/>
      <c r="K35" s="1">
        <f t="shared" si="1"/>
        <v>6.8192360993402687E-2</v>
      </c>
      <c r="L35" s="5"/>
      <c r="M35" s="21">
        <v>0</v>
      </c>
      <c r="N35" s="21"/>
      <c r="O35" s="21">
        <f>VLOOKUP(A35,'درآمد ناشی از تغییر قیمت اوراق'!A:Q,17,0)</f>
        <v>-32524713364</v>
      </c>
      <c r="P35" s="21"/>
      <c r="Q35" s="21">
        <f>IFERROR(VLOOKUP(A35,'درآمد ناشی از فروش'!A:Q,17,0),0)</f>
        <v>836453174</v>
      </c>
      <c r="R35" s="21"/>
      <c r="S35" s="21">
        <f t="shared" si="2"/>
        <v>-31688260190</v>
      </c>
      <c r="T35" s="5"/>
      <c r="U35" s="1">
        <f t="shared" si="3"/>
        <v>0.13406483393486018</v>
      </c>
    </row>
    <row r="36" spans="1:21" ht="21" x14ac:dyDescent="0.55000000000000004">
      <c r="A36" s="20" t="s">
        <v>67</v>
      </c>
      <c r="C36" s="21">
        <v>0</v>
      </c>
      <c r="D36" s="21"/>
      <c r="E36" s="21">
        <f>VLOOKUP(A36,'درآمد ناشی از تغییر قیمت اوراق'!A:Q,9,0)</f>
        <v>-112121464773</v>
      </c>
      <c r="F36" s="21"/>
      <c r="G36" s="21">
        <v>0</v>
      </c>
      <c r="H36" s="21"/>
      <c r="I36" s="21">
        <f t="shared" si="0"/>
        <v>-112121464773</v>
      </c>
      <c r="J36" s="5"/>
      <c r="K36" s="1">
        <f t="shared" si="1"/>
        <v>0.16044756279398795</v>
      </c>
      <c r="L36" s="5"/>
      <c r="M36" s="21">
        <v>0</v>
      </c>
      <c r="N36" s="21"/>
      <c r="O36" s="21">
        <f>VLOOKUP(A36,'درآمد ناشی از تغییر قیمت اوراق'!A:Q,17,0)</f>
        <v>-55447328416</v>
      </c>
      <c r="P36" s="21"/>
      <c r="Q36" s="21">
        <f>IFERROR(VLOOKUP(A36,'درآمد ناشی از فروش'!A:Q,17,0),0)</f>
        <v>0</v>
      </c>
      <c r="R36" s="21"/>
      <c r="S36" s="21">
        <f t="shared" si="2"/>
        <v>-55447328416</v>
      </c>
      <c r="T36" s="5"/>
      <c r="U36" s="1">
        <f t="shared" si="3"/>
        <v>0.23458330724539203</v>
      </c>
    </row>
    <row r="37" spans="1:21" ht="21" x14ac:dyDescent="0.55000000000000004">
      <c r="A37" s="20" t="s">
        <v>92</v>
      </c>
      <c r="C37" s="21">
        <v>0</v>
      </c>
      <c r="D37" s="21"/>
      <c r="E37" s="21">
        <f>VLOOKUP(A37,'درآمد ناشی از تغییر قیمت اوراق'!A:Q,9,0)</f>
        <v>-198258779</v>
      </c>
      <c r="F37" s="21"/>
      <c r="G37" s="21">
        <f>VLOOKUP(A37,'درآمد ناشی از فروش'!A:Q,9,0)</f>
        <v>0</v>
      </c>
      <c r="H37" s="21"/>
      <c r="I37" s="21">
        <f t="shared" si="0"/>
        <v>-198258779</v>
      </c>
      <c r="J37" s="5"/>
      <c r="K37" s="1">
        <f t="shared" si="1"/>
        <v>2.8371140135802155E-4</v>
      </c>
      <c r="L37" s="5"/>
      <c r="M37" s="21">
        <v>0</v>
      </c>
      <c r="N37" s="21"/>
      <c r="O37" s="21">
        <f>VLOOKUP(A37,'درآمد ناشی از تغییر قیمت اوراق'!A:Q,17,0)</f>
        <v>9553098720</v>
      </c>
      <c r="P37" s="21"/>
      <c r="Q37" s="21">
        <f>IFERROR(VLOOKUP(A37,'درآمد ناشی از فروش'!A:Q,17,0),0)</f>
        <v>168123498</v>
      </c>
      <c r="R37" s="21"/>
      <c r="S37" s="21">
        <f t="shared" si="2"/>
        <v>9721222218</v>
      </c>
      <c r="T37" s="5"/>
      <c r="U37" s="1">
        <f t="shared" si="3"/>
        <v>-4.1127977190471413E-2</v>
      </c>
    </row>
    <row r="38" spans="1:21" ht="21" x14ac:dyDescent="0.55000000000000004">
      <c r="A38" s="20" t="s">
        <v>95</v>
      </c>
      <c r="C38" s="21">
        <v>0</v>
      </c>
      <c r="D38" s="21"/>
      <c r="E38" s="21">
        <v>0</v>
      </c>
      <c r="F38" s="21"/>
      <c r="G38" s="21">
        <f>VLOOKUP(A38,'درآمد ناشی از فروش'!A:Q,9,0)</f>
        <v>2792580010</v>
      </c>
      <c r="H38" s="21"/>
      <c r="I38" s="21">
        <f t="shared" si="0"/>
        <v>2792580010</v>
      </c>
      <c r="J38" s="5"/>
      <c r="K38" s="1">
        <f t="shared" si="1"/>
        <v>-3.9962254990055087E-3</v>
      </c>
      <c r="L38" s="5"/>
      <c r="M38" s="21">
        <v>0</v>
      </c>
      <c r="N38" s="21"/>
      <c r="O38" s="21">
        <v>0</v>
      </c>
      <c r="P38" s="21"/>
      <c r="Q38" s="21">
        <f>IFERROR(VLOOKUP(A38,'درآمد ناشی از فروش'!A:Q,17,0),0)</f>
        <v>2792580010</v>
      </c>
      <c r="R38" s="21"/>
      <c r="S38" s="21">
        <f t="shared" si="2"/>
        <v>2792580010</v>
      </c>
      <c r="T38" s="5"/>
      <c r="U38" s="1">
        <f t="shared" si="3"/>
        <v>-1.1814683830720598E-2</v>
      </c>
    </row>
    <row r="39" spans="1:21" ht="21" x14ac:dyDescent="0.55000000000000004">
      <c r="A39" s="20" t="s">
        <v>91</v>
      </c>
      <c r="C39" s="21">
        <v>0</v>
      </c>
      <c r="D39" s="21"/>
      <c r="E39" s="21">
        <v>0</v>
      </c>
      <c r="F39" s="21"/>
      <c r="G39" s="21">
        <f>VLOOKUP(A39,'درآمد ناشی از فروش'!A:Q,9,0)</f>
        <v>3347044501</v>
      </c>
      <c r="H39" s="21"/>
      <c r="I39" s="21">
        <f t="shared" si="0"/>
        <v>3347044501</v>
      </c>
      <c r="J39" s="5"/>
      <c r="K39" s="1">
        <f t="shared" si="1"/>
        <v>-4.7896728234484379E-3</v>
      </c>
      <c r="L39" s="5"/>
      <c r="M39" s="21">
        <v>0</v>
      </c>
      <c r="N39" s="21"/>
      <c r="O39" s="21">
        <v>0</v>
      </c>
      <c r="P39" s="21"/>
      <c r="Q39" s="21">
        <f>IFERROR(VLOOKUP(A39,'درآمد ناشی از فروش'!A:Q,17,0),0)</f>
        <v>6146988766</v>
      </c>
      <c r="R39" s="21"/>
      <c r="S39" s="21">
        <f t="shared" si="2"/>
        <v>6146988766</v>
      </c>
      <c r="T39" s="5"/>
      <c r="U39" s="1">
        <f t="shared" si="3"/>
        <v>-2.6006319790737656E-2</v>
      </c>
    </row>
    <row r="40" spans="1:21" ht="21" x14ac:dyDescent="0.55000000000000004">
      <c r="A40" s="20" t="s">
        <v>103</v>
      </c>
      <c r="C40" s="21">
        <v>0</v>
      </c>
      <c r="D40" s="21"/>
      <c r="E40" s="21">
        <f>VLOOKUP(A40,'درآمد ناشی از تغییر قیمت اوراق'!A:Q,9,0)</f>
        <v>364307649</v>
      </c>
      <c r="F40" s="21"/>
      <c r="G40" s="21">
        <f>VLOOKUP(A40,'درآمد ناشی از فروش'!A:Q,9,0)</f>
        <v>454418309</v>
      </c>
      <c r="H40" s="21"/>
      <c r="I40" s="21">
        <f t="shared" si="0"/>
        <v>818725958</v>
      </c>
      <c r="J40" s="5"/>
      <c r="K40" s="1">
        <f t="shared" si="1"/>
        <v>-1.1716096005633561E-3</v>
      </c>
      <c r="L40" s="5"/>
      <c r="M40" s="21"/>
      <c r="N40" s="21"/>
      <c r="O40" s="21">
        <f>VLOOKUP(A40,'درآمد ناشی از تغییر قیمت اوراق'!A:Q,17,0)</f>
        <v>364307649</v>
      </c>
      <c r="P40" s="21"/>
      <c r="Q40" s="21">
        <f>IFERROR(VLOOKUP(A40,'درآمد ناشی از فروش'!A:Q,17,0),0)</f>
        <v>454418309</v>
      </c>
      <c r="R40" s="21"/>
      <c r="S40" s="21">
        <f t="shared" si="2"/>
        <v>818725958</v>
      </c>
      <c r="T40" s="5"/>
      <c r="U40" s="1">
        <f t="shared" si="3"/>
        <v>-3.4638177968529652E-3</v>
      </c>
    </row>
    <row r="41" spans="1:21" ht="21" x14ac:dyDescent="0.55000000000000004">
      <c r="A41" s="20" t="s">
        <v>105</v>
      </c>
      <c r="C41" s="21">
        <v>0</v>
      </c>
      <c r="D41" s="21"/>
      <c r="E41" s="21">
        <f>VLOOKUP(A41,'درآمد ناشی از تغییر قیمت اوراق'!A:Q,9,0)</f>
        <v>868896126</v>
      </c>
      <c r="F41" s="21"/>
      <c r="G41" s="21">
        <v>0</v>
      </c>
      <c r="H41" s="21"/>
      <c r="I41" s="21">
        <f t="shared" si="0"/>
        <v>868896126</v>
      </c>
      <c r="J41" s="5"/>
      <c r="K41" s="1">
        <f t="shared" si="1"/>
        <v>-1.2434038925560823E-3</v>
      </c>
      <c r="L41" s="5"/>
      <c r="M41" s="21"/>
      <c r="N41" s="21"/>
      <c r="O41" s="21">
        <f>VLOOKUP(A41,'درآمد ناشی از تغییر قیمت اوراق'!A:Q,17,0)</f>
        <v>868896126</v>
      </c>
      <c r="P41" s="21"/>
      <c r="Q41" s="21">
        <f>IFERROR(VLOOKUP(A41,'درآمد ناشی از فروش'!A:Q,17,0),0)</f>
        <v>0</v>
      </c>
      <c r="R41" s="21"/>
      <c r="S41" s="21">
        <f t="shared" si="2"/>
        <v>868896126</v>
      </c>
      <c r="T41" s="5"/>
      <c r="U41" s="1">
        <f t="shared" si="3"/>
        <v>-3.6760748031093898E-3</v>
      </c>
    </row>
    <row r="42" spans="1:21" ht="21" x14ac:dyDescent="0.55000000000000004">
      <c r="A42" s="20" t="s">
        <v>104</v>
      </c>
      <c r="C42" s="21">
        <v>0</v>
      </c>
      <c r="D42" s="21"/>
      <c r="E42" s="21">
        <f>VLOOKUP(A42,'درآمد ناشی از تغییر قیمت اوراق'!A:Q,9,0)</f>
        <v>769405578</v>
      </c>
      <c r="F42" s="21"/>
      <c r="G42" s="21">
        <f>VLOOKUP(A42,'درآمد ناشی از فروش'!A:Q,9,0)</f>
        <v>775699347</v>
      </c>
      <c r="H42" s="21"/>
      <c r="I42" s="21">
        <f t="shared" si="0"/>
        <v>1545104925</v>
      </c>
      <c r="J42" s="5"/>
      <c r="K42" s="1">
        <f t="shared" si="1"/>
        <v>-2.2110692183619812E-3</v>
      </c>
      <c r="L42" s="5"/>
      <c r="M42" s="21"/>
      <c r="N42" s="21"/>
      <c r="O42" s="21">
        <f>VLOOKUP(A42,'درآمد ناشی از تغییر قیمت اوراق'!A:Q,17,0)</f>
        <v>769405578</v>
      </c>
      <c r="P42" s="21"/>
      <c r="Q42" s="21">
        <f>IFERROR(VLOOKUP(A42,'درآمد ناشی از فروش'!A:Q,17,0),0)</f>
        <v>775699347</v>
      </c>
      <c r="R42" s="21"/>
      <c r="S42" s="21">
        <f t="shared" si="2"/>
        <v>1545104925</v>
      </c>
      <c r="T42" s="5"/>
      <c r="U42" s="1">
        <f t="shared" si="3"/>
        <v>-6.5369393567220524E-3</v>
      </c>
    </row>
    <row r="43" spans="1:21" ht="21" x14ac:dyDescent="0.55000000000000004">
      <c r="A43" s="20" t="s">
        <v>100</v>
      </c>
      <c r="C43" s="21">
        <v>0</v>
      </c>
      <c r="D43" s="21"/>
      <c r="E43" s="21">
        <f>VLOOKUP(A43,'درآمد ناشی از تغییر قیمت اوراق'!A:Q,9,0)</f>
        <v>55167151</v>
      </c>
      <c r="F43" s="21"/>
      <c r="G43" s="21">
        <f>VLOOKUP(A43,'درآمد ناشی از فروش'!A:Q,9,0)</f>
        <v>3452847868</v>
      </c>
      <c r="H43" s="21"/>
      <c r="I43" s="21">
        <f t="shared" si="0"/>
        <v>3508015019</v>
      </c>
      <c r="J43" s="5"/>
      <c r="K43" s="1">
        <f t="shared" si="1"/>
        <v>-5.0200241424137723E-3</v>
      </c>
      <c r="L43" s="5"/>
      <c r="M43" s="21">
        <v>0</v>
      </c>
      <c r="N43" s="21"/>
      <c r="O43" s="21">
        <f>VLOOKUP(A43,'درآمد ناشی از تغییر قیمت اوراق'!A:Q,17,0)</f>
        <v>2700115783</v>
      </c>
      <c r="P43" s="21"/>
      <c r="Q43" s="21">
        <f>IFERROR(VLOOKUP(A43,'درآمد ناشی از فروش'!A:Q,17,0),0)</f>
        <v>3452847868</v>
      </c>
      <c r="R43" s="21"/>
      <c r="S43" s="21">
        <f t="shared" si="2"/>
        <v>6152963651</v>
      </c>
      <c r="T43" s="5"/>
      <c r="U43" s="1">
        <f t="shared" si="3"/>
        <v>-2.6031597984002355E-2</v>
      </c>
    </row>
    <row r="44" spans="1:21" ht="21" x14ac:dyDescent="0.55000000000000004">
      <c r="A44" s="20" t="s">
        <v>94</v>
      </c>
      <c r="C44" s="21">
        <v>0</v>
      </c>
      <c r="D44" s="21"/>
      <c r="E44" s="21">
        <f>VLOOKUP(A44,'درآمد ناشی از تغییر قیمت اوراق'!A:Q,9,0)</f>
        <v>-4639808793</v>
      </c>
      <c r="F44" s="21"/>
      <c r="G44" s="21">
        <f>VLOOKUP(A44,'درآمد ناشی از فروش'!A:Q,9,0)</f>
        <v>3725282873</v>
      </c>
      <c r="H44" s="21"/>
      <c r="I44" s="21">
        <f t="shared" si="0"/>
        <v>-914525920</v>
      </c>
      <c r="J44" s="21"/>
      <c r="K44" s="1">
        <f t="shared" si="1"/>
        <v>1.3087008386217991E-3</v>
      </c>
      <c r="L44" s="21"/>
      <c r="M44" s="21">
        <v>0</v>
      </c>
      <c r="N44" s="21"/>
      <c r="O44" s="21">
        <f>VLOOKUP(A44,'درآمد ناشی از تغییر قیمت اوراق'!A:Q,17,0)</f>
        <v>997609595</v>
      </c>
      <c r="P44" s="21"/>
      <c r="Q44" s="21">
        <f>IFERROR(VLOOKUP(A44,'درآمد ناشی از فروش'!A:Q,17,0),0)</f>
        <v>3725282873</v>
      </c>
      <c r="R44" s="21"/>
      <c r="S44" s="21">
        <f t="shared" si="2"/>
        <v>4722892468</v>
      </c>
      <c r="T44" s="5"/>
      <c r="U44" s="1">
        <f t="shared" si="3"/>
        <v>-1.9981336640704415E-2</v>
      </c>
    </row>
    <row r="45" spans="1:21" s="20" customFormat="1" ht="21" x14ac:dyDescent="0.55000000000000004">
      <c r="A45" s="20" t="s">
        <v>93</v>
      </c>
      <c r="C45" s="21">
        <v>0</v>
      </c>
      <c r="E45" s="21">
        <f>VLOOKUP(A45,'درآمد ناشی از تغییر قیمت اوراق'!A:Q,9,0)</f>
        <v>-569093625</v>
      </c>
      <c r="F45" s="21"/>
      <c r="G45" s="21">
        <f>VLOOKUP(A45,'درآمد ناشی از فروش'!A:Q,9,0)</f>
        <v>0</v>
      </c>
      <c r="H45" s="21"/>
      <c r="I45" s="21">
        <f t="shared" si="0"/>
        <v>-569093625</v>
      </c>
      <c r="J45" s="21"/>
      <c r="K45" s="1">
        <f t="shared" si="1"/>
        <v>8.1438184309944939E-4</v>
      </c>
      <c r="L45" s="21"/>
      <c r="M45" s="21">
        <v>0</v>
      </c>
      <c r="N45" s="21"/>
      <c r="O45" s="21">
        <f>VLOOKUP(A45,'درآمد ناشی از تغییر قیمت اوراق'!A:Q,17,0)</f>
        <v>229148303</v>
      </c>
      <c r="P45" s="21"/>
      <c r="Q45" s="21">
        <f>IFERROR(VLOOKUP(A45,'درآمد ناشی از فروش'!A:Q,17,0),0)</f>
        <v>760965083</v>
      </c>
      <c r="R45" s="21"/>
      <c r="S45" s="21">
        <f t="shared" si="2"/>
        <v>990113386</v>
      </c>
      <c r="U45" s="1">
        <f t="shared" si="3"/>
        <v>-4.1889136820664353E-3</v>
      </c>
    </row>
    <row r="46" spans="1:21" s="20" customFormat="1" ht="21.75" thickBot="1" x14ac:dyDescent="0.6">
      <c r="A46" s="3" t="s">
        <v>69</v>
      </c>
      <c r="C46" s="21">
        <v>0</v>
      </c>
      <c r="E46" s="21">
        <f>VLOOKUP(A46,'درآمد ناشی از تغییر قیمت اوراق'!A:Q,9,0)</f>
        <v>-12450236554</v>
      </c>
      <c r="F46" s="21"/>
      <c r="G46" s="21">
        <f>VLOOKUP(A46,'درآمد ناشی از فروش'!A:Q,9,0)</f>
        <v>-157183735</v>
      </c>
      <c r="H46" s="21"/>
      <c r="I46" s="21">
        <f t="shared" si="0"/>
        <v>-12607420289</v>
      </c>
      <c r="J46" s="21"/>
      <c r="K46" s="1">
        <f t="shared" si="1"/>
        <v>1.8041414840458302E-2</v>
      </c>
      <c r="L46" s="21"/>
      <c r="M46" s="21">
        <v>0</v>
      </c>
      <c r="N46" s="21"/>
      <c r="O46" s="21">
        <f>VLOOKUP(A46,'درآمد ناشی از تغییر قیمت اوراق'!A:Q,17,0)</f>
        <v>-14082690133</v>
      </c>
      <c r="P46" s="21"/>
      <c r="Q46" s="21">
        <f>IFERROR(VLOOKUP(A46,'درآمد ناشی از فروش'!A:Q,17,0),0)</f>
        <v>-157183735</v>
      </c>
      <c r="R46" s="21"/>
      <c r="S46" s="21">
        <f t="shared" si="2"/>
        <v>-14239873868</v>
      </c>
      <c r="U46" s="1">
        <f t="shared" si="3"/>
        <v>6.0245223749116637E-2</v>
      </c>
    </row>
    <row r="47" spans="1:21" ht="21.75" thickBot="1" x14ac:dyDescent="0.5">
      <c r="C47" s="15">
        <f>SUM(C8:C46)</f>
        <v>0</v>
      </c>
      <c r="D47" s="4"/>
      <c r="E47" s="70">
        <f>SUM(E8:E46)</f>
        <v>-719714001731</v>
      </c>
      <c r="F47" s="11"/>
      <c r="G47" s="70">
        <f>SUM(G8:G46)</f>
        <v>20909589744</v>
      </c>
      <c r="H47" s="11"/>
      <c r="I47" s="70">
        <f>SUM(I8:I46)</f>
        <v>-698804411987</v>
      </c>
      <c r="J47" s="4"/>
      <c r="K47" s="23">
        <f>SUM(K8:K46)</f>
        <v>1.0000000000000002</v>
      </c>
      <c r="L47" s="4"/>
      <c r="M47" s="15">
        <f>SUM(M8:M46)</f>
        <v>3255618876</v>
      </c>
      <c r="N47" s="11"/>
      <c r="O47" s="70">
        <f>SUM(O8:O46)</f>
        <v>-312859308837</v>
      </c>
      <c r="P47" s="11"/>
      <c r="Q47" s="70">
        <f>SUM(Q8:Q46)</f>
        <v>73238498136</v>
      </c>
      <c r="R47" s="11"/>
      <c r="S47" s="70">
        <f>SUM(S8:S46)</f>
        <v>-236365191825</v>
      </c>
      <c r="T47" s="4"/>
      <c r="U47" s="23">
        <f>SUM(U8:U46)</f>
        <v>1</v>
      </c>
    </row>
    <row r="48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1"/>
  <sheetViews>
    <sheetView rightToLeft="1" workbookViewId="0">
      <selection activeCell="C25" sqref="C25:C26"/>
    </sheetView>
  </sheetViews>
  <sheetFormatPr defaultRowHeight="18.75" x14ac:dyDescent="0.45"/>
  <cols>
    <col min="1" max="1" width="17.125" style="22" bestFit="1" customWidth="1"/>
    <col min="2" max="2" width="0.875" style="22" customWidth="1"/>
    <col min="3" max="3" width="27.125" style="22" customWidth="1"/>
    <col min="4" max="4" width="0.875" style="22" customWidth="1"/>
    <col min="5" max="5" width="32.125" style="22" bestFit="1" customWidth="1"/>
    <col min="6" max="6" width="0.875" style="22" customWidth="1"/>
    <col min="7" max="7" width="27.875" style="22" bestFit="1" customWidth="1"/>
    <col min="8" max="8" width="0.875" style="22" customWidth="1"/>
    <col min="9" max="9" width="32.125" style="22" bestFit="1" customWidth="1"/>
    <col min="10" max="10" width="0.875" style="22" customWidth="1"/>
    <col min="11" max="11" width="27.875" style="22" bestFit="1" customWidth="1"/>
    <col min="12" max="12" width="0.875" style="22" customWidth="1"/>
    <col min="13" max="13" width="8" style="22" customWidth="1"/>
    <col min="14" max="16384" width="9" style="22"/>
  </cols>
  <sheetData>
    <row r="2" spans="1:11" ht="26.25" x14ac:dyDescent="0.45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11" ht="26.25" x14ac:dyDescent="0.45">
      <c r="A3" s="62" t="s">
        <v>28</v>
      </c>
      <c r="B3" s="62" t="s">
        <v>28</v>
      </c>
      <c r="C3" s="62" t="s">
        <v>28</v>
      </c>
      <c r="D3" s="62" t="s">
        <v>28</v>
      </c>
      <c r="E3" s="62" t="s">
        <v>28</v>
      </c>
      <c r="F3" s="62" t="s">
        <v>28</v>
      </c>
      <c r="G3" s="62" t="s">
        <v>28</v>
      </c>
      <c r="H3" s="62" t="s">
        <v>28</v>
      </c>
      <c r="I3" s="62" t="s">
        <v>28</v>
      </c>
      <c r="J3" s="62" t="s">
        <v>28</v>
      </c>
      <c r="K3" s="62" t="s">
        <v>28</v>
      </c>
    </row>
    <row r="4" spans="1:11" ht="26.25" x14ac:dyDescent="0.45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</row>
    <row r="6" spans="1:11" ht="27" thickBot="1" x14ac:dyDescent="0.5">
      <c r="A6" s="63" t="s">
        <v>50</v>
      </c>
      <c r="B6" s="63" t="s">
        <v>50</v>
      </c>
      <c r="C6" s="63" t="s">
        <v>50</v>
      </c>
      <c r="E6" s="63" t="s">
        <v>30</v>
      </c>
      <c r="F6" s="63" t="s">
        <v>30</v>
      </c>
      <c r="G6" s="63" t="s">
        <v>30</v>
      </c>
      <c r="I6" s="63" t="s">
        <v>31</v>
      </c>
      <c r="J6" s="63" t="s">
        <v>31</v>
      </c>
      <c r="K6" s="63" t="s">
        <v>31</v>
      </c>
    </row>
    <row r="7" spans="1:11" ht="27" thickBot="1" x14ac:dyDescent="0.5">
      <c r="A7" s="13" t="s">
        <v>51</v>
      </c>
      <c r="C7" s="13" t="s">
        <v>52</v>
      </c>
      <c r="E7" s="13" t="s">
        <v>53</v>
      </c>
      <c r="G7" s="13" t="s">
        <v>54</v>
      </c>
      <c r="I7" s="13" t="s">
        <v>53</v>
      </c>
      <c r="K7" s="13" t="s">
        <v>54</v>
      </c>
    </row>
    <row r="8" spans="1:11" ht="21" x14ac:dyDescent="0.55000000000000004">
      <c r="A8" s="20" t="s">
        <v>26</v>
      </c>
      <c r="C8" s="5" t="s">
        <v>86</v>
      </c>
      <c r="D8" s="5"/>
      <c r="E8" s="6">
        <v>1151223409</v>
      </c>
      <c r="F8" s="5"/>
      <c r="G8" s="45">
        <f>+E8/$E$10</f>
        <v>0.99999813242506375</v>
      </c>
      <c r="H8" s="5"/>
      <c r="I8" s="6">
        <v>2840503206</v>
      </c>
      <c r="J8" s="5"/>
      <c r="K8" s="45">
        <f>+I8/$I$10</f>
        <v>0.99999848935445357</v>
      </c>
    </row>
    <row r="9" spans="1:11" ht="21.75" thickBot="1" x14ac:dyDescent="0.6">
      <c r="A9" s="20" t="s">
        <v>27</v>
      </c>
      <c r="C9" s="5" t="s">
        <v>87</v>
      </c>
      <c r="D9" s="5"/>
      <c r="E9" s="6">
        <v>2150</v>
      </c>
      <c r="F9" s="5"/>
      <c r="G9" s="46">
        <f>+E9/$E$10</f>
        <v>1.8675749362857917E-6</v>
      </c>
      <c r="H9" s="5"/>
      <c r="I9" s="6">
        <v>4291</v>
      </c>
      <c r="J9" s="5"/>
      <c r="K9" s="46">
        <f>+I9/$I$10</f>
        <v>1.5106455464496879E-6</v>
      </c>
    </row>
    <row r="10" spans="1:11" ht="21.75" thickBot="1" x14ac:dyDescent="0.6">
      <c r="A10" s="22" t="s">
        <v>18</v>
      </c>
      <c r="C10" s="20" t="s">
        <v>18</v>
      </c>
      <c r="D10" s="20"/>
      <c r="E10" s="15">
        <f>SUM(E8:E9)</f>
        <v>1151225559</v>
      </c>
      <c r="F10" s="4"/>
      <c r="G10" s="47">
        <f>SUM(G8:G9)</f>
        <v>1</v>
      </c>
      <c r="H10" s="4"/>
      <c r="I10" s="15">
        <f>SUM(I8:I9)</f>
        <v>2840507497</v>
      </c>
      <c r="J10" s="4"/>
      <c r="K10" s="47">
        <f>SUM(K8:K9)</f>
        <v>1</v>
      </c>
    </row>
    <row r="11" spans="1:11" ht="19.5" thickTop="1" x14ac:dyDescent="0.45"/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I46" sqref="I46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</row>
    <row r="3" spans="1:5" ht="26.25" x14ac:dyDescent="0.2">
      <c r="A3" s="62" t="s">
        <v>28</v>
      </c>
      <c r="B3" s="62" t="s">
        <v>28</v>
      </c>
      <c r="C3" s="62" t="s">
        <v>28</v>
      </c>
      <c r="D3" s="62" t="s">
        <v>28</v>
      </c>
      <c r="E3" s="62" t="s">
        <v>28</v>
      </c>
    </row>
    <row r="4" spans="1:5" ht="26.25" x14ac:dyDescent="0.2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</row>
    <row r="6" spans="1:5" ht="27" thickBot="1" x14ac:dyDescent="0.25">
      <c r="A6" s="63" t="s">
        <v>55</v>
      </c>
      <c r="C6" s="13" t="s">
        <v>30</v>
      </c>
      <c r="E6" s="13" t="s">
        <v>31</v>
      </c>
    </row>
    <row r="7" spans="1:5" ht="27" thickBot="1" x14ac:dyDescent="0.25">
      <c r="A7" s="63" t="s">
        <v>55</v>
      </c>
      <c r="C7" s="13" t="s">
        <v>22</v>
      </c>
      <c r="E7" s="13" t="s">
        <v>22</v>
      </c>
    </row>
    <row r="8" spans="1:5" ht="24.75" thickBot="1" x14ac:dyDescent="0.25">
      <c r="A8" s="41" t="s">
        <v>55</v>
      </c>
      <c r="B8" s="42"/>
      <c r="C8" s="43">
        <v>33918094</v>
      </c>
      <c r="D8" s="42"/>
      <c r="E8" s="43">
        <v>66512124</v>
      </c>
    </row>
    <row r="9" spans="1:5" ht="24.75" thickBot="1" x14ac:dyDescent="0.25">
      <c r="A9" s="42" t="s">
        <v>18</v>
      </c>
      <c r="B9" s="42"/>
      <c r="C9" s="44">
        <f>SUM(C8:C8)</f>
        <v>33918094</v>
      </c>
      <c r="D9" s="42"/>
      <c r="E9" s="44">
        <f>SUM(E8:E8)</f>
        <v>66512124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3"/>
  <sheetViews>
    <sheetView rightToLeft="1" zoomScaleNormal="100" workbookViewId="0">
      <selection activeCell="I46" sqref="I46"/>
    </sheetView>
  </sheetViews>
  <sheetFormatPr defaultRowHeight="18.75" x14ac:dyDescent="0.2"/>
  <cols>
    <col min="1" max="1" width="29.25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9" style="5"/>
    <col min="22" max="22" width="13.75" style="5" bestFit="1" customWidth="1"/>
    <col min="23" max="16384" width="9" style="5"/>
  </cols>
  <sheetData>
    <row r="2" spans="1:19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</row>
    <row r="3" spans="1:19" ht="26.25" x14ac:dyDescent="0.2">
      <c r="A3" s="62" t="s">
        <v>28</v>
      </c>
      <c r="B3" s="62" t="s">
        <v>28</v>
      </c>
      <c r="C3" s="62" t="s">
        <v>28</v>
      </c>
      <c r="D3" s="62" t="s">
        <v>28</v>
      </c>
      <c r="E3" s="62" t="s">
        <v>28</v>
      </c>
      <c r="F3" s="62" t="s">
        <v>28</v>
      </c>
      <c r="G3" s="62" t="s">
        <v>28</v>
      </c>
      <c r="H3" s="62" t="s">
        <v>28</v>
      </c>
      <c r="I3" s="62" t="s">
        <v>28</v>
      </c>
      <c r="J3" s="62" t="s">
        <v>28</v>
      </c>
      <c r="K3" s="62" t="s">
        <v>28</v>
      </c>
      <c r="L3" s="62" t="s">
        <v>28</v>
      </c>
      <c r="M3" s="62" t="s">
        <v>28</v>
      </c>
      <c r="N3" s="62" t="s">
        <v>28</v>
      </c>
      <c r="O3" s="62" t="s">
        <v>28</v>
      </c>
      <c r="P3" s="62" t="s">
        <v>28</v>
      </c>
      <c r="Q3" s="62" t="s">
        <v>28</v>
      </c>
      <c r="R3" s="62" t="s">
        <v>28</v>
      </c>
      <c r="S3" s="62" t="s">
        <v>28</v>
      </c>
    </row>
    <row r="4" spans="1:19" ht="26.25" x14ac:dyDescent="0.2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</row>
    <row r="6" spans="1:19" ht="27" thickBot="1" x14ac:dyDescent="0.25">
      <c r="A6" s="63" t="s">
        <v>3</v>
      </c>
      <c r="C6" s="63" t="s">
        <v>36</v>
      </c>
      <c r="D6" s="63" t="s">
        <v>36</v>
      </c>
      <c r="E6" s="63" t="s">
        <v>36</v>
      </c>
      <c r="F6" s="63" t="s">
        <v>36</v>
      </c>
      <c r="G6" s="63" t="s">
        <v>36</v>
      </c>
      <c r="I6" s="63" t="s">
        <v>30</v>
      </c>
      <c r="J6" s="63" t="s">
        <v>30</v>
      </c>
      <c r="K6" s="63" t="s">
        <v>30</v>
      </c>
      <c r="L6" s="63" t="s">
        <v>30</v>
      </c>
      <c r="M6" s="63" t="s">
        <v>30</v>
      </c>
      <c r="O6" s="63" t="s">
        <v>31</v>
      </c>
      <c r="P6" s="63" t="s">
        <v>31</v>
      </c>
      <c r="Q6" s="63" t="s">
        <v>31</v>
      </c>
      <c r="R6" s="63" t="s">
        <v>31</v>
      </c>
      <c r="S6" s="63" t="s">
        <v>31</v>
      </c>
    </row>
    <row r="7" spans="1:19" ht="27" thickBot="1" x14ac:dyDescent="0.25">
      <c r="A7" s="63" t="s">
        <v>3</v>
      </c>
      <c r="C7" s="13" t="s">
        <v>37</v>
      </c>
      <c r="E7" s="13" t="s">
        <v>38</v>
      </c>
      <c r="G7" s="13" t="s">
        <v>39</v>
      </c>
      <c r="I7" s="13" t="s">
        <v>40</v>
      </c>
      <c r="K7" s="13" t="s">
        <v>34</v>
      </c>
      <c r="M7" s="13" t="s">
        <v>41</v>
      </c>
      <c r="O7" s="13" t="s">
        <v>40</v>
      </c>
      <c r="Q7" s="13" t="s">
        <v>34</v>
      </c>
      <c r="S7" s="13" t="s">
        <v>41</v>
      </c>
    </row>
    <row r="8" spans="1:19" ht="21.75" thickBot="1" x14ac:dyDescent="0.25">
      <c r="A8" s="4" t="s">
        <v>99</v>
      </c>
      <c r="C8" s="5" t="s">
        <v>98</v>
      </c>
      <c r="E8" s="6">
        <v>61950008</v>
      </c>
      <c r="G8" s="6">
        <v>55</v>
      </c>
      <c r="I8" s="6">
        <v>0</v>
      </c>
      <c r="K8" s="6">
        <v>0</v>
      </c>
      <c r="M8" s="6">
        <v>0</v>
      </c>
      <c r="O8" s="6">
        <v>3407250440</v>
      </c>
      <c r="Q8" s="6">
        <v>151631564</v>
      </c>
      <c r="S8" s="6">
        <f>+O8-Q8</f>
        <v>3255618876</v>
      </c>
    </row>
    <row r="9" spans="1:19" ht="19.5" thickBot="1" x14ac:dyDescent="0.25">
      <c r="I9" s="7">
        <f>SUM(I8:I8)</f>
        <v>0</v>
      </c>
      <c r="K9" s="7">
        <f>SUM(K8:K8)</f>
        <v>0</v>
      </c>
      <c r="M9" s="7">
        <f>SUM(M8:M8)</f>
        <v>0</v>
      </c>
      <c r="O9" s="7">
        <f>SUM(O8:O8)</f>
        <v>3407250440</v>
      </c>
      <c r="Q9" s="7">
        <f>SUM(Q8:Q8)</f>
        <v>151631564</v>
      </c>
      <c r="S9" s="7">
        <f>SUM(S8:S8)</f>
        <v>3255618876</v>
      </c>
    </row>
    <row r="10" spans="1:19" ht="14.25" customHeight="1" thickTop="1" x14ac:dyDescent="0.2">
      <c r="S10" s="6"/>
    </row>
    <row r="13" spans="1:19" x14ac:dyDescent="0.2">
      <c r="R13" s="6">
        <f>+S12-S9</f>
        <v>-3255618876</v>
      </c>
      <c r="S13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I15" sqref="I15"/>
    </sheetView>
  </sheetViews>
  <sheetFormatPr defaultRowHeight="18.75" x14ac:dyDescent="0.2"/>
  <cols>
    <col min="1" max="1" width="16.5" style="5" customWidth="1"/>
    <col min="2" max="2" width="0.875" style="5" customWidth="1"/>
    <col min="3" max="3" width="18.375" style="5" customWidth="1"/>
    <col min="4" max="4" width="0.875" style="5" customWidth="1"/>
    <col min="5" max="5" width="15.7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4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13" ht="26.25" x14ac:dyDescent="0.2">
      <c r="A3" s="62" t="s">
        <v>28</v>
      </c>
      <c r="B3" s="62" t="s">
        <v>28</v>
      </c>
      <c r="C3" s="62" t="s">
        <v>28</v>
      </c>
      <c r="D3" s="62" t="s">
        <v>28</v>
      </c>
      <c r="E3" s="62" t="s">
        <v>28</v>
      </c>
      <c r="F3" s="62" t="s">
        <v>28</v>
      </c>
      <c r="G3" s="62" t="s">
        <v>28</v>
      </c>
      <c r="H3" s="62" t="s">
        <v>28</v>
      </c>
      <c r="I3" s="62" t="s">
        <v>28</v>
      </c>
      <c r="J3" s="62" t="s">
        <v>28</v>
      </c>
      <c r="K3" s="62" t="s">
        <v>28</v>
      </c>
      <c r="L3" s="62" t="s">
        <v>28</v>
      </c>
      <c r="M3" s="62" t="s">
        <v>28</v>
      </c>
    </row>
    <row r="4" spans="1:13" ht="26.25" x14ac:dyDescent="0.2">
      <c r="A4" s="62" t="str">
        <f>+سهام!A4</f>
        <v>برای ماه منتهی به 1403/11/30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</row>
    <row r="6" spans="1:13" ht="27" thickBot="1" x14ac:dyDescent="0.25">
      <c r="A6" s="63" t="s">
        <v>29</v>
      </c>
      <c r="B6" s="63" t="s">
        <v>29</v>
      </c>
      <c r="C6" s="63" t="s">
        <v>30</v>
      </c>
      <c r="D6" s="63" t="s">
        <v>30</v>
      </c>
      <c r="E6" s="63" t="s">
        <v>30</v>
      </c>
      <c r="F6" s="63" t="s">
        <v>30</v>
      </c>
      <c r="G6" s="63" t="s">
        <v>30</v>
      </c>
      <c r="I6" s="63" t="s">
        <v>31</v>
      </c>
      <c r="J6" s="63" t="s">
        <v>31</v>
      </c>
      <c r="K6" s="63" t="s">
        <v>31</v>
      </c>
      <c r="L6" s="63" t="s">
        <v>31</v>
      </c>
      <c r="M6" s="63" t="s">
        <v>31</v>
      </c>
    </row>
    <row r="7" spans="1:13" ht="27" thickBot="1" x14ac:dyDescent="0.25">
      <c r="A7" s="13" t="s">
        <v>32</v>
      </c>
      <c r="C7" s="13" t="s">
        <v>33</v>
      </c>
      <c r="E7" s="13" t="s">
        <v>34</v>
      </c>
      <c r="G7" s="13" t="s">
        <v>35</v>
      </c>
      <c r="I7" s="13" t="s">
        <v>33</v>
      </c>
      <c r="K7" s="13" t="s">
        <v>34</v>
      </c>
      <c r="M7" s="13" t="s">
        <v>35</v>
      </c>
    </row>
    <row r="8" spans="1:13" ht="19.5" customHeight="1" x14ac:dyDescent="0.2">
      <c r="A8" s="4" t="s">
        <v>26</v>
      </c>
      <c r="C8" s="6">
        <v>1151223409</v>
      </c>
      <c r="E8" s="6">
        <v>0</v>
      </c>
      <c r="G8" s="6">
        <f>+C8-E8</f>
        <v>1151223409</v>
      </c>
      <c r="I8" s="6">
        <v>2840503206</v>
      </c>
      <c r="K8" s="6">
        <v>0</v>
      </c>
      <c r="M8" s="6">
        <v>2840503206</v>
      </c>
    </row>
    <row r="9" spans="1:13" ht="19.5" customHeight="1" thickBot="1" x14ac:dyDescent="0.25">
      <c r="A9" s="4" t="s">
        <v>27</v>
      </c>
      <c r="C9" s="6">
        <v>2150</v>
      </c>
      <c r="E9" s="6">
        <v>0</v>
      </c>
      <c r="G9" s="6">
        <f>+C9-E9</f>
        <v>2150</v>
      </c>
      <c r="I9" s="6">
        <v>4291</v>
      </c>
      <c r="K9" s="6">
        <v>0</v>
      </c>
      <c r="M9" s="6">
        <v>4291</v>
      </c>
    </row>
    <row r="10" spans="1:13" ht="21.75" thickBot="1" x14ac:dyDescent="0.25">
      <c r="A10" s="5" t="s">
        <v>18</v>
      </c>
      <c r="C10" s="15">
        <f>SUM(C8:C9)</f>
        <v>1151225559</v>
      </c>
      <c r="D10" s="4"/>
      <c r="E10" s="15">
        <f>SUM(E8:E9)</f>
        <v>0</v>
      </c>
      <c r="F10" s="4"/>
      <c r="G10" s="15">
        <f>SUM(G8:G9)</f>
        <v>1151225559</v>
      </c>
      <c r="H10" s="4"/>
      <c r="I10" s="15">
        <f>SUM(I8:I9)</f>
        <v>2840507497</v>
      </c>
      <c r="J10" s="4"/>
      <c r="K10" s="15">
        <f>SUM(K8:K9)</f>
        <v>0</v>
      </c>
      <c r="L10" s="4"/>
      <c r="M10" s="15">
        <f>SUM(M8:M9)</f>
        <v>2840507497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V37"/>
  <sheetViews>
    <sheetView rightToLeft="1" topLeftCell="A19" zoomScale="90" zoomScaleNormal="90" workbookViewId="0">
      <selection activeCell="I40" sqref="I40"/>
    </sheetView>
  </sheetViews>
  <sheetFormatPr defaultRowHeight="22.5" x14ac:dyDescent="0.2"/>
  <cols>
    <col min="1" max="1" width="29.375" style="28" bestFit="1" customWidth="1"/>
    <col min="2" max="2" width="0.875" style="28" customWidth="1"/>
    <col min="3" max="3" width="15.75" style="28" customWidth="1"/>
    <col min="4" max="4" width="0.875" style="28" customWidth="1"/>
    <col min="5" max="5" width="19.25" style="28" customWidth="1"/>
    <col min="6" max="6" width="0.875" style="28" customWidth="1"/>
    <col min="7" max="7" width="19.25" style="28" customWidth="1"/>
    <col min="8" max="8" width="0.875" style="28" customWidth="1"/>
    <col min="9" max="9" width="24.5" style="28" customWidth="1"/>
    <col min="10" max="10" width="0.875" style="28" customWidth="1"/>
    <col min="11" max="11" width="16.625" style="28" customWidth="1"/>
    <col min="12" max="12" width="0.875" style="28" customWidth="1"/>
    <col min="13" max="13" width="20.125" style="28" customWidth="1"/>
    <col min="14" max="14" width="0.875" style="28" customWidth="1"/>
    <col min="15" max="15" width="20.125" style="28" customWidth="1"/>
    <col min="16" max="16" width="0.875" style="28" customWidth="1"/>
    <col min="17" max="17" width="24.5" style="28" customWidth="1"/>
    <col min="18" max="18" width="0.875" style="28" customWidth="1"/>
    <col min="19" max="19" width="16.125" style="28" bestFit="1" customWidth="1"/>
    <col min="20" max="20" width="15.875" style="28" bestFit="1" customWidth="1"/>
    <col min="21" max="21" width="17" style="28" bestFit="1" customWidth="1"/>
    <col min="22" max="16384" width="9" style="28"/>
  </cols>
  <sheetData>
    <row r="2" spans="1:22" ht="24" x14ac:dyDescent="0.2">
      <c r="A2" s="64" t="str">
        <f>+سهام!A2</f>
        <v>صندوق سرمایه‌گذاری بخشی صنایع مفید - خودران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</row>
    <row r="3" spans="1:22" ht="24" x14ac:dyDescent="0.2">
      <c r="A3" s="64" t="s">
        <v>28</v>
      </c>
      <c r="B3" s="64" t="s">
        <v>28</v>
      </c>
      <c r="C3" s="64" t="s">
        <v>28</v>
      </c>
      <c r="D3" s="64" t="s">
        <v>28</v>
      </c>
      <c r="E3" s="64" t="s">
        <v>28</v>
      </c>
      <c r="F3" s="64" t="s">
        <v>28</v>
      </c>
      <c r="G3" s="64" t="s">
        <v>28</v>
      </c>
      <c r="H3" s="64" t="s">
        <v>28</v>
      </c>
      <c r="I3" s="64" t="s">
        <v>28</v>
      </c>
      <c r="J3" s="64" t="s">
        <v>28</v>
      </c>
      <c r="K3" s="64" t="s">
        <v>28</v>
      </c>
      <c r="L3" s="64" t="s">
        <v>28</v>
      </c>
      <c r="M3" s="64" t="s">
        <v>28</v>
      </c>
      <c r="N3" s="64" t="s">
        <v>28</v>
      </c>
      <c r="O3" s="64" t="s">
        <v>28</v>
      </c>
      <c r="P3" s="64" t="s">
        <v>28</v>
      </c>
      <c r="Q3" s="64" t="s">
        <v>28</v>
      </c>
    </row>
    <row r="4" spans="1:22" ht="24" x14ac:dyDescent="0.2">
      <c r="A4" s="64" t="str">
        <f>+سهام!A4</f>
        <v>برای ماه منتهی به 1403/11/30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</row>
    <row r="6" spans="1:22" ht="24.75" thickBot="1" x14ac:dyDescent="0.25">
      <c r="A6" s="65" t="s">
        <v>3</v>
      </c>
      <c r="C6" s="66" t="s">
        <v>30</v>
      </c>
      <c r="D6" s="66" t="s">
        <v>30</v>
      </c>
      <c r="E6" s="66" t="s">
        <v>30</v>
      </c>
      <c r="F6" s="66" t="s">
        <v>30</v>
      </c>
      <c r="G6" s="66" t="s">
        <v>30</v>
      </c>
      <c r="H6" s="66" t="s">
        <v>30</v>
      </c>
      <c r="I6" s="66" t="s">
        <v>30</v>
      </c>
      <c r="K6" s="66" t="s">
        <v>31</v>
      </c>
      <c r="L6" s="66" t="s">
        <v>31</v>
      </c>
      <c r="M6" s="66" t="s">
        <v>31</v>
      </c>
      <c r="N6" s="66" t="s">
        <v>31</v>
      </c>
      <c r="O6" s="66" t="s">
        <v>31</v>
      </c>
      <c r="P6" s="66" t="s">
        <v>31</v>
      </c>
      <c r="Q6" s="66" t="s">
        <v>31</v>
      </c>
    </row>
    <row r="7" spans="1:22" ht="24.75" thickBot="1" x14ac:dyDescent="0.25">
      <c r="A7" s="66" t="s">
        <v>3</v>
      </c>
      <c r="C7" s="29" t="s">
        <v>7</v>
      </c>
      <c r="E7" s="29" t="s">
        <v>42</v>
      </c>
      <c r="G7" s="29" t="s">
        <v>43</v>
      </c>
      <c r="I7" s="29" t="s">
        <v>45</v>
      </c>
      <c r="K7" s="29" t="s">
        <v>7</v>
      </c>
      <c r="M7" s="29" t="s">
        <v>42</v>
      </c>
      <c r="O7" s="29" t="s">
        <v>43</v>
      </c>
      <c r="Q7" s="29" t="s">
        <v>45</v>
      </c>
    </row>
    <row r="8" spans="1:22" ht="24" x14ac:dyDescent="0.2">
      <c r="A8" s="30" t="s">
        <v>77</v>
      </c>
      <c r="C8" s="31">
        <v>1083761</v>
      </c>
      <c r="D8" s="31"/>
      <c r="E8" s="31">
        <v>7548281313</v>
      </c>
      <c r="F8" s="31"/>
      <c r="G8" s="31">
        <v>6474648857</v>
      </c>
      <c r="H8" s="31"/>
      <c r="I8" s="31">
        <v>1073632456</v>
      </c>
      <c r="J8" s="31"/>
      <c r="K8" s="31">
        <v>11693037</v>
      </c>
      <c r="L8" s="31"/>
      <c r="M8" s="31">
        <v>84771742754</v>
      </c>
      <c r="N8" s="31"/>
      <c r="O8" s="31">
        <v>69857015225</v>
      </c>
      <c r="P8" s="31"/>
      <c r="Q8" s="31">
        <v>14914727529</v>
      </c>
      <c r="S8" s="32"/>
      <c r="T8" s="31"/>
      <c r="U8" s="31"/>
      <c r="V8" s="31"/>
    </row>
    <row r="9" spans="1:22" ht="24" x14ac:dyDescent="0.2">
      <c r="A9" s="30" t="s">
        <v>71</v>
      </c>
      <c r="C9" s="31">
        <v>545728</v>
      </c>
      <c r="D9" s="31"/>
      <c r="E9" s="31">
        <v>3472083585</v>
      </c>
      <c r="F9" s="31"/>
      <c r="G9" s="31">
        <v>2864188272</v>
      </c>
      <c r="H9" s="31"/>
      <c r="I9" s="31">
        <v>607895313</v>
      </c>
      <c r="J9" s="31"/>
      <c r="K9" s="31">
        <v>822748</v>
      </c>
      <c r="L9" s="31"/>
      <c r="M9" s="31">
        <v>5203458021</v>
      </c>
      <c r="N9" s="31"/>
      <c r="O9" s="31">
        <v>4318094676</v>
      </c>
      <c r="P9" s="31"/>
      <c r="Q9" s="31">
        <v>885363345</v>
      </c>
      <c r="S9" s="32"/>
      <c r="T9" s="31"/>
      <c r="U9" s="31"/>
      <c r="V9" s="31"/>
    </row>
    <row r="10" spans="1:22" s="34" customFormat="1" ht="24" x14ac:dyDescent="0.2">
      <c r="A10" s="33" t="s">
        <v>76</v>
      </c>
      <c r="C10" s="31">
        <v>0</v>
      </c>
      <c r="D10" s="31"/>
      <c r="E10" s="31">
        <v>0</v>
      </c>
      <c r="F10" s="31"/>
      <c r="G10" s="31">
        <v>0</v>
      </c>
      <c r="H10" s="35"/>
      <c r="I10" s="31">
        <v>0</v>
      </c>
      <c r="J10" s="35"/>
      <c r="K10" s="31">
        <v>656662</v>
      </c>
      <c r="L10" s="31"/>
      <c r="M10" s="31">
        <v>584215611</v>
      </c>
      <c r="N10" s="31"/>
      <c r="O10" s="31">
        <v>597270693</v>
      </c>
      <c r="P10" s="35"/>
      <c r="Q10" s="31">
        <v>-13055082</v>
      </c>
      <c r="S10" s="32"/>
      <c r="T10" s="31"/>
      <c r="U10" s="31"/>
      <c r="V10" s="31"/>
    </row>
    <row r="11" spans="1:22" ht="24" x14ac:dyDescent="0.2">
      <c r="A11" s="30" t="s">
        <v>15</v>
      </c>
      <c r="C11" s="31">
        <v>7415119</v>
      </c>
      <c r="D11" s="31"/>
      <c r="E11" s="31">
        <v>16345011690</v>
      </c>
      <c r="F11" s="31"/>
      <c r="G11" s="31">
        <v>16105632913</v>
      </c>
      <c r="H11" s="31"/>
      <c r="I11" s="31">
        <v>239378777</v>
      </c>
      <c r="J11" s="31"/>
      <c r="K11" s="31">
        <v>22889227</v>
      </c>
      <c r="L11" s="31"/>
      <c r="M11" s="31">
        <v>53085638225</v>
      </c>
      <c r="N11" s="31"/>
      <c r="O11" s="31">
        <v>49715383878</v>
      </c>
      <c r="P11" s="31"/>
      <c r="Q11" s="31">
        <v>3370254347</v>
      </c>
      <c r="S11" s="32"/>
      <c r="T11" s="31"/>
      <c r="U11" s="31"/>
      <c r="V11" s="31"/>
    </row>
    <row r="12" spans="1:22" ht="24" x14ac:dyDescent="0.2">
      <c r="A12" s="30" t="s">
        <v>74</v>
      </c>
      <c r="C12" s="31">
        <v>0</v>
      </c>
      <c r="D12" s="31"/>
      <c r="E12" s="31">
        <v>0</v>
      </c>
      <c r="F12" s="31"/>
      <c r="G12" s="31">
        <v>0</v>
      </c>
      <c r="H12" s="31"/>
      <c r="I12" s="31">
        <v>0</v>
      </c>
      <c r="J12" s="31"/>
      <c r="K12" s="31">
        <v>54579</v>
      </c>
      <c r="L12" s="31"/>
      <c r="M12" s="31">
        <v>734060074</v>
      </c>
      <c r="N12" s="31"/>
      <c r="O12" s="31">
        <v>728304753</v>
      </c>
      <c r="P12" s="31"/>
      <c r="Q12" s="31">
        <v>5755321</v>
      </c>
      <c r="S12" s="32"/>
      <c r="T12" s="31"/>
      <c r="U12" s="31"/>
      <c r="V12" s="31"/>
    </row>
    <row r="13" spans="1:22" ht="24" x14ac:dyDescent="0.2">
      <c r="A13" s="30" t="s">
        <v>70</v>
      </c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14859</v>
      </c>
      <c r="L13" s="31"/>
      <c r="M13" s="31">
        <v>60869603</v>
      </c>
      <c r="N13" s="31"/>
      <c r="O13" s="31">
        <v>53572372</v>
      </c>
      <c r="P13" s="31"/>
      <c r="Q13" s="31">
        <v>7297231</v>
      </c>
      <c r="S13" s="32"/>
      <c r="T13" s="31"/>
      <c r="U13" s="31"/>
      <c r="V13" s="31"/>
    </row>
    <row r="14" spans="1:22" ht="24" x14ac:dyDescent="0.2">
      <c r="A14" s="30" t="s">
        <v>92</v>
      </c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151863</v>
      </c>
      <c r="L14" s="31"/>
      <c r="M14" s="31">
        <v>1323914077</v>
      </c>
      <c r="N14" s="31"/>
      <c r="O14" s="31">
        <v>1155790579</v>
      </c>
      <c r="P14" s="31"/>
      <c r="Q14" s="31">
        <v>168123498</v>
      </c>
      <c r="S14" s="32"/>
      <c r="T14" s="31"/>
      <c r="U14" s="31"/>
      <c r="V14" s="31"/>
    </row>
    <row r="15" spans="1:22" ht="24" x14ac:dyDescent="0.2">
      <c r="A15" s="30" t="s">
        <v>64</v>
      </c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173768</v>
      </c>
      <c r="L15" s="31"/>
      <c r="M15" s="31">
        <v>893035221</v>
      </c>
      <c r="N15" s="31"/>
      <c r="O15" s="31">
        <v>976073346</v>
      </c>
      <c r="P15" s="31"/>
      <c r="Q15" s="31">
        <v>-83038125</v>
      </c>
      <c r="S15" s="32"/>
      <c r="T15" s="31"/>
      <c r="U15" s="31"/>
      <c r="V15" s="31"/>
    </row>
    <row r="16" spans="1:22" ht="24" x14ac:dyDescent="0.2">
      <c r="A16" s="30" t="s">
        <v>91</v>
      </c>
      <c r="C16" s="31">
        <v>297500</v>
      </c>
      <c r="D16" s="31"/>
      <c r="E16" s="31">
        <v>9004974740</v>
      </c>
      <c r="F16" s="31"/>
      <c r="G16" s="31">
        <v>5657930239</v>
      </c>
      <c r="H16" s="31"/>
      <c r="I16" s="31">
        <v>3347044501</v>
      </c>
      <c r="J16" s="31"/>
      <c r="K16" s="31">
        <v>595000</v>
      </c>
      <c r="L16" s="31"/>
      <c r="M16" s="31">
        <v>17462849244</v>
      </c>
      <c r="N16" s="31"/>
      <c r="O16" s="31">
        <v>11315860478</v>
      </c>
      <c r="P16" s="31"/>
      <c r="Q16" s="31">
        <v>6146988766</v>
      </c>
      <c r="S16" s="32"/>
      <c r="T16" s="31"/>
      <c r="U16" s="31"/>
      <c r="V16" s="31"/>
    </row>
    <row r="17" spans="1:22" ht="24" x14ac:dyDescent="0.2">
      <c r="A17" s="30" t="s">
        <v>17</v>
      </c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250000</v>
      </c>
      <c r="L17" s="31"/>
      <c r="M17" s="31">
        <v>4843274205</v>
      </c>
      <c r="N17" s="31"/>
      <c r="O17" s="31">
        <v>4540323372</v>
      </c>
      <c r="P17" s="31"/>
      <c r="Q17" s="31">
        <v>302950833</v>
      </c>
      <c r="S17" s="32"/>
      <c r="T17" s="31"/>
      <c r="U17" s="31"/>
      <c r="V17" s="31"/>
    </row>
    <row r="18" spans="1:22" ht="24" x14ac:dyDescent="0.2">
      <c r="A18" s="30" t="s">
        <v>73</v>
      </c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>
        <v>51805</v>
      </c>
      <c r="L18" s="31"/>
      <c r="M18" s="31">
        <v>801804564</v>
      </c>
      <c r="N18" s="31"/>
      <c r="O18" s="31">
        <v>738978512</v>
      </c>
      <c r="P18" s="31"/>
      <c r="Q18" s="31">
        <v>62826052</v>
      </c>
      <c r="S18" s="32"/>
      <c r="T18" s="31"/>
      <c r="U18" s="31"/>
      <c r="V18" s="31"/>
    </row>
    <row r="19" spans="1:22" ht="24" x14ac:dyDescent="0.2">
      <c r="A19" s="30" t="s">
        <v>84</v>
      </c>
      <c r="C19" s="31">
        <v>10602781</v>
      </c>
      <c r="D19" s="31"/>
      <c r="E19" s="31">
        <v>21484820074</v>
      </c>
      <c r="F19" s="31"/>
      <c r="G19" s="31">
        <v>19045227865</v>
      </c>
      <c r="H19" s="31"/>
      <c r="I19" s="31">
        <v>2439592209</v>
      </c>
      <c r="J19" s="31"/>
      <c r="K19" s="31">
        <v>89054090</v>
      </c>
      <c r="L19" s="31"/>
      <c r="M19" s="31">
        <v>185494589026</v>
      </c>
      <c r="N19" s="31"/>
      <c r="O19" s="31">
        <v>159963262254</v>
      </c>
      <c r="P19" s="31"/>
      <c r="Q19" s="31">
        <v>25531326772</v>
      </c>
      <c r="S19" s="32"/>
      <c r="T19" s="31"/>
      <c r="U19" s="31"/>
      <c r="V19" s="31"/>
    </row>
    <row r="20" spans="1:22" ht="24" x14ac:dyDescent="0.2">
      <c r="A20" s="30" t="s">
        <v>72</v>
      </c>
      <c r="C20" s="31">
        <v>33349053</v>
      </c>
      <c r="D20" s="31"/>
      <c r="E20" s="31">
        <v>112525245791</v>
      </c>
      <c r="F20" s="31"/>
      <c r="G20" s="31">
        <v>114371513617</v>
      </c>
      <c r="H20" s="31"/>
      <c r="I20" s="31">
        <v>-1846267826</v>
      </c>
      <c r="J20" s="31"/>
      <c r="K20" s="31">
        <v>66690107</v>
      </c>
      <c r="L20" s="31"/>
      <c r="M20" s="31">
        <v>232094709757</v>
      </c>
      <c r="N20" s="31"/>
      <c r="O20" s="31">
        <v>228713741412</v>
      </c>
      <c r="P20" s="31"/>
      <c r="Q20" s="31">
        <v>3380968345</v>
      </c>
      <c r="S20" s="32"/>
      <c r="T20" s="31"/>
      <c r="U20" s="31"/>
      <c r="V20" s="31"/>
    </row>
    <row r="21" spans="1:22" ht="24" x14ac:dyDescent="0.2">
      <c r="A21" s="30" t="s">
        <v>93</v>
      </c>
      <c r="C21" s="31">
        <v>0</v>
      </c>
      <c r="D21" s="31"/>
      <c r="E21" s="31">
        <v>0</v>
      </c>
      <c r="F21" s="31"/>
      <c r="G21" s="31">
        <v>0</v>
      </c>
      <c r="H21" s="31"/>
      <c r="I21" s="31">
        <v>0</v>
      </c>
      <c r="J21" s="31"/>
      <c r="K21" s="31">
        <v>250000</v>
      </c>
      <c r="L21" s="31"/>
      <c r="M21" s="31">
        <v>2462758908</v>
      </c>
      <c r="N21" s="31"/>
      <c r="O21" s="31">
        <v>1701793825</v>
      </c>
      <c r="P21" s="31"/>
      <c r="Q21" s="31">
        <v>760965083</v>
      </c>
      <c r="S21" s="32"/>
      <c r="T21" s="31"/>
      <c r="U21" s="31"/>
      <c r="V21" s="31"/>
    </row>
    <row r="22" spans="1:22" ht="24" x14ac:dyDescent="0.2">
      <c r="A22" s="30" t="s">
        <v>62</v>
      </c>
      <c r="C22" s="31">
        <v>9199455</v>
      </c>
      <c r="D22" s="31"/>
      <c r="E22" s="31">
        <v>25696660560</v>
      </c>
      <c r="F22" s="31"/>
      <c r="G22" s="31">
        <v>25888697353</v>
      </c>
      <c r="H22" s="31"/>
      <c r="I22" s="31">
        <v>-192036793</v>
      </c>
      <c r="J22" s="31"/>
      <c r="K22" s="31">
        <v>27025289</v>
      </c>
      <c r="L22" s="31"/>
      <c r="M22" s="31">
        <v>76889820186</v>
      </c>
      <c r="N22" s="31"/>
      <c r="O22" s="31">
        <v>76053367012</v>
      </c>
      <c r="P22" s="31"/>
      <c r="Q22" s="31">
        <v>836453174</v>
      </c>
      <c r="S22" s="32"/>
      <c r="T22" s="31"/>
      <c r="U22" s="31"/>
      <c r="V22" s="31"/>
    </row>
    <row r="23" spans="1:22" ht="24" x14ac:dyDescent="0.2">
      <c r="A23" s="30" t="s">
        <v>65</v>
      </c>
      <c r="C23" s="31">
        <v>1962993</v>
      </c>
      <c r="D23" s="31"/>
      <c r="E23" s="31">
        <v>3491910096</v>
      </c>
      <c r="F23" s="31"/>
      <c r="G23" s="31">
        <v>3820878347</v>
      </c>
      <c r="H23" s="31"/>
      <c r="I23" s="31">
        <v>-328968251</v>
      </c>
      <c r="J23" s="31"/>
      <c r="K23" s="31">
        <v>1962993</v>
      </c>
      <c r="L23" s="31"/>
      <c r="M23" s="31">
        <v>3491910096</v>
      </c>
      <c r="N23" s="31"/>
      <c r="O23" s="31">
        <v>3820878347</v>
      </c>
      <c r="P23" s="31"/>
      <c r="Q23" s="31">
        <v>-328968251</v>
      </c>
      <c r="S23" s="32"/>
      <c r="T23" s="31"/>
      <c r="U23" s="31"/>
      <c r="V23" s="31"/>
    </row>
    <row r="24" spans="1:22" ht="24" x14ac:dyDescent="0.2">
      <c r="A24" s="30" t="s">
        <v>100</v>
      </c>
      <c r="C24" s="31">
        <v>285750</v>
      </c>
      <c r="D24" s="31"/>
      <c r="E24" s="31">
        <v>15608535966</v>
      </c>
      <c r="F24" s="31"/>
      <c r="G24" s="31">
        <v>12155688098</v>
      </c>
      <c r="H24" s="31"/>
      <c r="I24" s="31">
        <v>3452847868</v>
      </c>
      <c r="J24" s="31"/>
      <c r="K24" s="31">
        <v>285750</v>
      </c>
      <c r="L24" s="31"/>
      <c r="M24" s="31">
        <v>15608535966</v>
      </c>
      <c r="N24" s="31"/>
      <c r="O24" s="31">
        <v>12155688098</v>
      </c>
      <c r="P24" s="31"/>
      <c r="Q24" s="31">
        <v>3452847868</v>
      </c>
      <c r="S24" s="32"/>
      <c r="T24" s="31"/>
      <c r="U24" s="31"/>
      <c r="V24" s="31"/>
    </row>
    <row r="25" spans="1:22" ht="24" x14ac:dyDescent="0.2">
      <c r="A25" s="30" t="s">
        <v>103</v>
      </c>
      <c r="C25" s="31">
        <v>245000</v>
      </c>
      <c r="D25" s="31"/>
      <c r="E25" s="31">
        <v>2342876472</v>
      </c>
      <c r="F25" s="31"/>
      <c r="G25" s="31">
        <v>1888458163</v>
      </c>
      <c r="H25" s="31"/>
      <c r="I25" s="31">
        <v>454418309</v>
      </c>
      <c r="J25" s="31"/>
      <c r="K25" s="31">
        <v>245000</v>
      </c>
      <c r="L25" s="31"/>
      <c r="M25" s="31">
        <v>2342876472</v>
      </c>
      <c r="N25" s="31"/>
      <c r="O25" s="31">
        <v>1888458163</v>
      </c>
      <c r="P25" s="31"/>
      <c r="Q25" s="31">
        <v>454418309</v>
      </c>
      <c r="S25" s="32"/>
      <c r="T25" s="31"/>
      <c r="U25" s="31"/>
      <c r="V25" s="31"/>
    </row>
    <row r="26" spans="1:22" ht="24" x14ac:dyDescent="0.2">
      <c r="A26" s="30" t="s">
        <v>95</v>
      </c>
      <c r="C26" s="31">
        <v>450000</v>
      </c>
      <c r="D26" s="31"/>
      <c r="E26" s="31">
        <v>4824373203</v>
      </c>
      <c r="F26" s="31"/>
      <c r="G26" s="31">
        <v>2031793193</v>
      </c>
      <c r="H26" s="31"/>
      <c r="I26" s="31">
        <v>2792580010</v>
      </c>
      <c r="J26" s="31"/>
      <c r="K26" s="31">
        <v>450000</v>
      </c>
      <c r="L26" s="31"/>
      <c r="M26" s="31">
        <v>4824373203</v>
      </c>
      <c r="N26" s="31"/>
      <c r="O26" s="31">
        <v>2031793193</v>
      </c>
      <c r="P26" s="31"/>
      <c r="Q26" s="31">
        <v>2792580010</v>
      </c>
      <c r="S26" s="32"/>
      <c r="T26" s="31"/>
      <c r="U26" s="31"/>
      <c r="V26" s="31"/>
    </row>
    <row r="27" spans="1:22" ht="24" x14ac:dyDescent="0.2">
      <c r="A27" s="30" t="s">
        <v>82</v>
      </c>
      <c r="C27" s="31">
        <v>3472898</v>
      </c>
      <c r="D27" s="31"/>
      <c r="E27" s="31">
        <v>19104657373</v>
      </c>
      <c r="F27" s="31"/>
      <c r="G27" s="31">
        <v>14154160459</v>
      </c>
      <c r="H27" s="31"/>
      <c r="I27" s="31">
        <v>4950496914</v>
      </c>
      <c r="J27" s="31"/>
      <c r="K27" s="31">
        <v>3472898</v>
      </c>
      <c r="L27" s="31"/>
      <c r="M27" s="31">
        <v>19104657373</v>
      </c>
      <c r="N27" s="31"/>
      <c r="O27" s="31">
        <v>14154160459</v>
      </c>
      <c r="P27" s="31"/>
      <c r="Q27" s="31">
        <v>4950496914</v>
      </c>
      <c r="S27" s="32"/>
      <c r="T27" s="31"/>
      <c r="U27" s="31"/>
      <c r="V27" s="31"/>
    </row>
    <row r="28" spans="1:22" ht="24" x14ac:dyDescent="0.2">
      <c r="A28" s="30" t="s">
        <v>94</v>
      </c>
      <c r="C28" s="31">
        <v>800000</v>
      </c>
      <c r="D28" s="31"/>
      <c r="E28" s="31">
        <v>14696035280</v>
      </c>
      <c r="F28" s="31"/>
      <c r="G28" s="31">
        <v>10970752407</v>
      </c>
      <c r="H28" s="31"/>
      <c r="I28" s="31">
        <v>3725282873</v>
      </c>
      <c r="J28" s="31"/>
      <c r="K28" s="31">
        <v>800000</v>
      </c>
      <c r="L28" s="31"/>
      <c r="M28" s="31">
        <v>14696035280</v>
      </c>
      <c r="N28" s="31"/>
      <c r="O28" s="31">
        <v>10970752407</v>
      </c>
      <c r="P28" s="31"/>
      <c r="Q28" s="31">
        <v>3725282873</v>
      </c>
      <c r="S28" s="32"/>
      <c r="T28" s="31"/>
      <c r="U28" s="31"/>
      <c r="V28" s="31"/>
    </row>
    <row r="29" spans="1:22" ht="24" x14ac:dyDescent="0.2">
      <c r="A29" s="30" t="s">
        <v>81</v>
      </c>
      <c r="C29" s="31">
        <v>2341239</v>
      </c>
      <c r="D29" s="31"/>
      <c r="E29" s="31">
        <v>11120691644</v>
      </c>
      <c r="F29" s="31"/>
      <c r="G29" s="31">
        <v>9830551644</v>
      </c>
      <c r="H29" s="31"/>
      <c r="I29" s="31">
        <v>1290140000</v>
      </c>
      <c r="J29" s="31"/>
      <c r="K29" s="31">
        <v>2341239</v>
      </c>
      <c r="L29" s="31"/>
      <c r="M29" s="31">
        <v>11120691644</v>
      </c>
      <c r="N29" s="31"/>
      <c r="O29" s="31">
        <v>9830551644</v>
      </c>
      <c r="P29" s="31"/>
      <c r="Q29" s="31">
        <v>1290140000</v>
      </c>
      <c r="S29" s="32"/>
      <c r="T29" s="31"/>
      <c r="U29" s="31"/>
      <c r="V29" s="31"/>
    </row>
    <row r="30" spans="1:22" ht="24" x14ac:dyDescent="0.2">
      <c r="A30" s="30" t="s">
        <v>78</v>
      </c>
      <c r="C30" s="31">
        <v>3000000</v>
      </c>
      <c r="D30" s="31"/>
      <c r="E30" s="31">
        <v>12131386247</v>
      </c>
      <c r="F30" s="31"/>
      <c r="G30" s="31">
        <v>12612463831</v>
      </c>
      <c r="H30" s="31"/>
      <c r="I30" s="31">
        <v>-481077584</v>
      </c>
      <c r="J30" s="31"/>
      <c r="K30" s="31">
        <v>3000000</v>
      </c>
      <c r="L30" s="31"/>
      <c r="M30" s="31">
        <v>12131386247</v>
      </c>
      <c r="N30" s="31"/>
      <c r="O30" s="31">
        <v>12612463831</v>
      </c>
      <c r="P30" s="31"/>
      <c r="Q30" s="31">
        <v>-481077584</v>
      </c>
      <c r="S30" s="32"/>
      <c r="T30" s="31"/>
      <c r="U30" s="31"/>
      <c r="V30" s="31"/>
    </row>
    <row r="31" spans="1:22" ht="24" x14ac:dyDescent="0.2">
      <c r="A31" s="30" t="s">
        <v>69</v>
      </c>
      <c r="C31" s="31">
        <v>862279</v>
      </c>
      <c r="D31" s="31"/>
      <c r="E31" s="31">
        <v>3320383691</v>
      </c>
      <c r="F31" s="31"/>
      <c r="G31" s="31">
        <v>3477567426</v>
      </c>
      <c r="H31" s="31"/>
      <c r="I31" s="31">
        <v>-157183735</v>
      </c>
      <c r="J31" s="31"/>
      <c r="K31" s="31">
        <v>862279</v>
      </c>
      <c r="L31" s="31"/>
      <c r="M31" s="31">
        <v>3320383691</v>
      </c>
      <c r="N31" s="31"/>
      <c r="O31" s="31">
        <v>3477567426</v>
      </c>
      <c r="P31" s="31"/>
      <c r="Q31" s="31">
        <v>-157183735</v>
      </c>
      <c r="S31" s="32"/>
      <c r="T31" s="31"/>
      <c r="U31" s="31"/>
      <c r="V31" s="31"/>
    </row>
    <row r="32" spans="1:22" ht="24" x14ac:dyDescent="0.2">
      <c r="A32" s="30" t="s">
        <v>104</v>
      </c>
      <c r="C32" s="31">
        <v>714775</v>
      </c>
      <c r="D32" s="31"/>
      <c r="E32" s="31">
        <v>3137314022</v>
      </c>
      <c r="F32" s="31"/>
      <c r="G32" s="31">
        <v>2361614675</v>
      </c>
      <c r="H32" s="31"/>
      <c r="I32" s="31">
        <v>775699347</v>
      </c>
      <c r="J32" s="31"/>
      <c r="K32" s="31">
        <v>714775</v>
      </c>
      <c r="L32" s="31"/>
      <c r="M32" s="31">
        <v>3137314022</v>
      </c>
      <c r="N32" s="31"/>
      <c r="O32" s="31">
        <v>2361614675</v>
      </c>
      <c r="P32" s="31"/>
      <c r="Q32" s="31">
        <v>775699347</v>
      </c>
      <c r="S32" s="32"/>
      <c r="T32" s="31"/>
      <c r="U32" s="31"/>
      <c r="V32" s="31"/>
    </row>
    <row r="33" spans="1:22" ht="24" x14ac:dyDescent="0.2">
      <c r="A33" s="30" t="s">
        <v>68</v>
      </c>
      <c r="C33" s="31">
        <v>145326</v>
      </c>
      <c r="D33" s="31"/>
      <c r="E33" s="31">
        <v>252666228</v>
      </c>
      <c r="F33" s="31"/>
      <c r="G33" s="31">
        <v>240819742</v>
      </c>
      <c r="H33" s="31"/>
      <c r="I33" s="31">
        <v>11846486</v>
      </c>
      <c r="J33" s="31"/>
      <c r="K33" s="31">
        <v>145326</v>
      </c>
      <c r="L33" s="31"/>
      <c r="M33" s="31">
        <v>252666228</v>
      </c>
      <c r="N33" s="31"/>
      <c r="O33" s="31">
        <v>240819742</v>
      </c>
      <c r="P33" s="31"/>
      <c r="Q33" s="31">
        <v>11846486</v>
      </c>
      <c r="S33" s="32"/>
      <c r="T33" s="31"/>
      <c r="U33" s="31"/>
      <c r="V33" s="31"/>
    </row>
    <row r="34" spans="1:22" ht="24" x14ac:dyDescent="0.2">
      <c r="A34" s="30" t="s">
        <v>85</v>
      </c>
      <c r="C34" s="31">
        <v>2904863</v>
      </c>
      <c r="D34" s="31"/>
      <c r="E34" s="31">
        <v>8012390735</v>
      </c>
      <c r="F34" s="31"/>
      <c r="G34" s="31">
        <v>8455471274</v>
      </c>
      <c r="H34" s="31"/>
      <c r="I34" s="31">
        <v>-443080539</v>
      </c>
      <c r="J34" s="31"/>
      <c r="K34" s="31">
        <v>2904863</v>
      </c>
      <c r="L34" s="31"/>
      <c r="M34" s="31">
        <v>8012390735</v>
      </c>
      <c r="N34" s="31"/>
      <c r="O34" s="31">
        <v>8455471274</v>
      </c>
      <c r="P34" s="31"/>
      <c r="Q34" s="31">
        <v>-443080539</v>
      </c>
      <c r="S34" s="32"/>
      <c r="T34" s="31"/>
      <c r="U34" s="31"/>
      <c r="V34" s="31"/>
    </row>
    <row r="35" spans="1:22" ht="24.75" thickBot="1" x14ac:dyDescent="0.25">
      <c r="A35" s="30" t="s">
        <v>60</v>
      </c>
      <c r="C35" s="31">
        <v>9645645</v>
      </c>
      <c r="D35" s="31"/>
      <c r="E35" s="31">
        <v>14567319648</v>
      </c>
      <c r="F35" s="31"/>
      <c r="G35" s="31">
        <v>15369970239</v>
      </c>
      <c r="H35" s="31"/>
      <c r="I35" s="31">
        <v>-802650591</v>
      </c>
      <c r="J35" s="31"/>
      <c r="K35" s="31">
        <v>38245645</v>
      </c>
      <c r="L35" s="31"/>
      <c r="M35" s="31">
        <v>61860577699</v>
      </c>
      <c r="N35" s="31"/>
      <c r="O35" s="31">
        <v>60942988350</v>
      </c>
      <c r="P35" s="31"/>
      <c r="Q35" s="31">
        <v>917589349</v>
      </c>
      <c r="S35" s="32"/>
      <c r="T35" s="31"/>
      <c r="U35" s="31"/>
      <c r="V35" s="31"/>
    </row>
    <row r="36" spans="1:22" s="36" customFormat="1" ht="24.75" thickBot="1" x14ac:dyDescent="0.25">
      <c r="A36" s="36" t="s">
        <v>18</v>
      </c>
      <c r="C36" s="36" t="s">
        <v>18</v>
      </c>
      <c r="E36" s="37">
        <f>SUM(E8:E35)</f>
        <v>308687618358</v>
      </c>
      <c r="G36" s="37">
        <f>SUM(G8:G35)</f>
        <v>287778028614</v>
      </c>
      <c r="I36" s="37">
        <f>SUM(I8:I35)</f>
        <v>20909589744</v>
      </c>
      <c r="K36" s="36" t="s">
        <v>18</v>
      </c>
      <c r="M36" s="37">
        <f>SUM(M8:M35)</f>
        <v>826610538132</v>
      </c>
      <c r="O36" s="37">
        <f>SUM(O8:O35)</f>
        <v>753372039996</v>
      </c>
      <c r="Q36" s="38">
        <f>SUM(Q8:Q35)</f>
        <v>73238498136</v>
      </c>
      <c r="S36" s="39"/>
      <c r="T36" s="40"/>
      <c r="U36" s="40"/>
    </row>
    <row r="37" spans="1:22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2025-02-23T11:47:14Z</dcterms:modified>
</cp:coreProperties>
</file>