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312\"/>
    </mc:Choice>
  </mc:AlternateContent>
  <xr:revisionPtr revIDLastSave="0" documentId="13_ncr:1_{97103D9D-DC45-4C30-BF7C-961EDBABE157}" xr6:coauthVersionLast="47" xr6:coauthVersionMax="47" xr10:uidLastSave="{00000000-0000-0000-0000-000000000000}"/>
  <bookViews>
    <workbookView xWindow="28680" yWindow="-105" windowWidth="29040" windowHeight="15720" tabRatio="964" activeTab="6" xr2:uid="{00000000-000D-0000-FFFF-FFFF00000000}"/>
  </bookViews>
  <sheets>
    <sheet name="سهام" sheetId="1" r:id="rId1"/>
    <sheet name="سپرده" sheetId="6" r:id="rId2"/>
    <sheet name="جمع درآمدها" sheetId="15" r:id="rId3"/>
    <sheet name="سایر درآمدها" sheetId="14" r:id="rId4"/>
    <sheet name="سرمایه‌گذاری در سهام" sheetId="11" r:id="rId5"/>
    <sheet name="درآمد سود سهام" sheetId="18" r:id="rId6"/>
    <sheet name="درآمد سپرده بانکی" sheetId="13" r:id="rId7"/>
    <sheet name="سود اوراق بهادار و سپرده بانکی" sheetId="7" r:id="rId8"/>
    <sheet name="درآمد ناشی از فروش" sheetId="9" r:id="rId9"/>
    <sheet name="درآمد ناشی از تغییر قیمت اوراق" sheetId="10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1" l="1"/>
  <c r="U59" i="11" s="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8" i="11"/>
  <c r="G10" i="15"/>
  <c r="E8" i="15"/>
  <c r="E9" i="15"/>
  <c r="E7" i="15"/>
  <c r="C9" i="15"/>
  <c r="C8" i="15"/>
  <c r="M36" i="1"/>
  <c r="O36" i="1"/>
  <c r="M39" i="1"/>
  <c r="O39" i="1"/>
  <c r="M40" i="1"/>
  <c r="O40" i="1"/>
  <c r="M42" i="1"/>
  <c r="O42" i="1"/>
  <c r="M44" i="1"/>
  <c r="O44" i="1"/>
  <c r="M19" i="1"/>
  <c r="O19" i="1"/>
  <c r="M17" i="1"/>
  <c r="O17" i="1"/>
  <c r="O15" i="1"/>
  <c r="M15" i="1"/>
  <c r="I59" i="11"/>
  <c r="S12" i="11"/>
  <c r="S13" i="11"/>
  <c r="S20" i="11"/>
  <c r="S21" i="11"/>
  <c r="S28" i="11"/>
  <c r="S29" i="11"/>
  <c r="S37" i="11"/>
  <c r="S45" i="11"/>
  <c r="I17" i="11"/>
  <c r="I25" i="11"/>
  <c r="I41" i="11"/>
  <c r="I49" i="11"/>
  <c r="I57" i="11"/>
  <c r="O8" i="11"/>
  <c r="S8" i="11" s="1"/>
  <c r="O9" i="11"/>
  <c r="S9" i="11" s="1"/>
  <c r="O10" i="11"/>
  <c r="S10" i="11" s="1"/>
  <c r="O11" i="11"/>
  <c r="S11" i="11" s="1"/>
  <c r="O12" i="11"/>
  <c r="O13" i="11"/>
  <c r="O14" i="11"/>
  <c r="S14" i="11" s="1"/>
  <c r="O15" i="11"/>
  <c r="S15" i="11" s="1"/>
  <c r="O16" i="11"/>
  <c r="S16" i="11" s="1"/>
  <c r="O17" i="11"/>
  <c r="S17" i="11" s="1"/>
  <c r="O18" i="11"/>
  <c r="S18" i="11" s="1"/>
  <c r="O19" i="11"/>
  <c r="S19" i="11" s="1"/>
  <c r="O20" i="11"/>
  <c r="O21" i="11"/>
  <c r="O22" i="11"/>
  <c r="S22" i="11" s="1"/>
  <c r="O23" i="11"/>
  <c r="S23" i="11" s="1"/>
  <c r="O24" i="11"/>
  <c r="S24" i="11" s="1"/>
  <c r="O25" i="11"/>
  <c r="S25" i="11" s="1"/>
  <c r="O26" i="11"/>
  <c r="S26" i="11" s="1"/>
  <c r="O27" i="11"/>
  <c r="S27" i="11" s="1"/>
  <c r="O28" i="11"/>
  <c r="O29" i="11"/>
  <c r="O30" i="11"/>
  <c r="S30" i="11" s="1"/>
  <c r="O31" i="11"/>
  <c r="S31" i="11" s="1"/>
  <c r="O32" i="11"/>
  <c r="S32" i="11" s="1"/>
  <c r="O33" i="11"/>
  <c r="S33" i="11" s="1"/>
  <c r="O34" i="11"/>
  <c r="S34" i="11" s="1"/>
  <c r="O35" i="11"/>
  <c r="S35" i="11" s="1"/>
  <c r="O36" i="11"/>
  <c r="O37" i="11"/>
  <c r="O38" i="11"/>
  <c r="S38" i="11" s="1"/>
  <c r="O39" i="11"/>
  <c r="S39" i="11" s="1"/>
  <c r="O40" i="11"/>
  <c r="S40" i="11" s="1"/>
  <c r="O41" i="11"/>
  <c r="S41" i="11" s="1"/>
  <c r="O42" i="11"/>
  <c r="S42" i="11" s="1"/>
  <c r="O43" i="11"/>
  <c r="S43" i="11" s="1"/>
  <c r="O44" i="11"/>
  <c r="O45" i="11"/>
  <c r="O46" i="11"/>
  <c r="S46" i="11" s="1"/>
  <c r="O47" i="11"/>
  <c r="S47" i="11" s="1"/>
  <c r="O48" i="11"/>
  <c r="S48" i="11" s="1"/>
  <c r="O49" i="11"/>
  <c r="S49" i="11" s="1"/>
  <c r="O50" i="11"/>
  <c r="S50" i="11" s="1"/>
  <c r="O51" i="11"/>
  <c r="S51" i="11" s="1"/>
  <c r="O52" i="11"/>
  <c r="O53" i="11"/>
  <c r="O54" i="11"/>
  <c r="S54" i="11" s="1"/>
  <c r="O55" i="11"/>
  <c r="S55" i="11" s="1"/>
  <c r="O56" i="11"/>
  <c r="S56" i="11" s="1"/>
  <c r="O57" i="11"/>
  <c r="S57" i="11" s="1"/>
  <c r="O58" i="11"/>
  <c r="S58" i="11" s="1"/>
  <c r="E8" i="11"/>
  <c r="E9" i="11"/>
  <c r="E10" i="11"/>
  <c r="I10" i="11" s="1"/>
  <c r="E11" i="11"/>
  <c r="I11" i="11" s="1"/>
  <c r="E12" i="11"/>
  <c r="I12" i="11" s="1"/>
  <c r="E13" i="11"/>
  <c r="I13" i="11" s="1"/>
  <c r="E14" i="11"/>
  <c r="I14" i="11" s="1"/>
  <c r="E15" i="11"/>
  <c r="I15" i="11" s="1"/>
  <c r="E16" i="11"/>
  <c r="E17" i="11"/>
  <c r="E18" i="11"/>
  <c r="I18" i="11" s="1"/>
  <c r="E19" i="11"/>
  <c r="I19" i="11" s="1"/>
  <c r="E20" i="11"/>
  <c r="I20" i="11" s="1"/>
  <c r="E21" i="11"/>
  <c r="I21" i="11" s="1"/>
  <c r="E22" i="11"/>
  <c r="I22" i="11" s="1"/>
  <c r="E23" i="11"/>
  <c r="I23" i="11" s="1"/>
  <c r="E24" i="11"/>
  <c r="E25" i="11"/>
  <c r="E26" i="11"/>
  <c r="I26" i="11" s="1"/>
  <c r="E27" i="11"/>
  <c r="I27" i="11" s="1"/>
  <c r="E28" i="11"/>
  <c r="I28" i="11" s="1"/>
  <c r="E29" i="11"/>
  <c r="I29" i="11" s="1"/>
  <c r="E30" i="11"/>
  <c r="I30" i="11" s="1"/>
  <c r="E31" i="11"/>
  <c r="I31" i="11" s="1"/>
  <c r="E32" i="11"/>
  <c r="E33" i="11"/>
  <c r="E34" i="11"/>
  <c r="I34" i="11" s="1"/>
  <c r="E35" i="11"/>
  <c r="I35" i="11" s="1"/>
  <c r="E36" i="11"/>
  <c r="I36" i="11" s="1"/>
  <c r="E37" i="11"/>
  <c r="I37" i="11" s="1"/>
  <c r="E38" i="11"/>
  <c r="I38" i="11" s="1"/>
  <c r="E39" i="11"/>
  <c r="I39" i="11" s="1"/>
  <c r="E40" i="11"/>
  <c r="E41" i="11"/>
  <c r="E42" i="11"/>
  <c r="I42" i="11" s="1"/>
  <c r="E43" i="11"/>
  <c r="I43" i="11" s="1"/>
  <c r="E44" i="11"/>
  <c r="I44" i="11" s="1"/>
  <c r="E45" i="11"/>
  <c r="I45" i="11" s="1"/>
  <c r="E46" i="11"/>
  <c r="I46" i="11" s="1"/>
  <c r="E47" i="11"/>
  <c r="I47" i="11" s="1"/>
  <c r="E48" i="11"/>
  <c r="E49" i="11"/>
  <c r="E50" i="11"/>
  <c r="I50" i="11" s="1"/>
  <c r="E51" i="11"/>
  <c r="I51" i="11" s="1"/>
  <c r="E52" i="11"/>
  <c r="I52" i="11" s="1"/>
  <c r="E53" i="11"/>
  <c r="I53" i="11" s="1"/>
  <c r="E54" i="11"/>
  <c r="I54" i="11" s="1"/>
  <c r="E55" i="11"/>
  <c r="I55" i="11" s="1"/>
  <c r="E56" i="11"/>
  <c r="E57" i="11"/>
  <c r="E58" i="11"/>
  <c r="I58" i="11" s="1"/>
  <c r="Q53" i="11"/>
  <c r="S53" i="11" s="1"/>
  <c r="Q54" i="11"/>
  <c r="Q55" i="11"/>
  <c r="Q56" i="11"/>
  <c r="Q57" i="11"/>
  <c r="Q58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S36" i="11" s="1"/>
  <c r="Q37" i="11"/>
  <c r="Q39" i="11"/>
  <c r="Q40" i="11"/>
  <c r="Q41" i="11"/>
  <c r="Q42" i="11"/>
  <c r="Q43" i="11"/>
  <c r="Q44" i="11"/>
  <c r="S44" i="11" s="1"/>
  <c r="Q45" i="11"/>
  <c r="Q46" i="11"/>
  <c r="Q47" i="11"/>
  <c r="Q48" i="11"/>
  <c r="Q49" i="11"/>
  <c r="Q50" i="11"/>
  <c r="Q51" i="11"/>
  <c r="Q52" i="11"/>
  <c r="S52" i="11" s="1"/>
  <c r="K59" i="11"/>
  <c r="M59" i="11"/>
  <c r="C59" i="11"/>
  <c r="G8" i="11"/>
  <c r="I8" i="11" s="1"/>
  <c r="G9" i="11"/>
  <c r="I9" i="11" s="1"/>
  <c r="G10" i="11"/>
  <c r="G11" i="11"/>
  <c r="G12" i="11"/>
  <c r="G13" i="11"/>
  <c r="G14" i="11"/>
  <c r="G15" i="11"/>
  <c r="G16" i="11"/>
  <c r="I16" i="11" s="1"/>
  <c r="G17" i="11"/>
  <c r="G18" i="11"/>
  <c r="G19" i="11"/>
  <c r="G20" i="11"/>
  <c r="G21" i="11"/>
  <c r="G22" i="11"/>
  <c r="G23" i="11"/>
  <c r="G24" i="11"/>
  <c r="I24" i="11" s="1"/>
  <c r="G25" i="11"/>
  <c r="G26" i="11"/>
  <c r="G27" i="11"/>
  <c r="G28" i="11"/>
  <c r="G29" i="11"/>
  <c r="G30" i="11"/>
  <c r="G31" i="11"/>
  <c r="G32" i="11"/>
  <c r="I32" i="11" s="1"/>
  <c r="G33" i="11"/>
  <c r="I33" i="11" s="1"/>
  <c r="G34" i="11"/>
  <c r="G35" i="11"/>
  <c r="G36" i="11"/>
  <c r="G37" i="11"/>
  <c r="G39" i="11"/>
  <c r="G40" i="11"/>
  <c r="I40" i="11" s="1"/>
  <c r="G41" i="11"/>
  <c r="G42" i="11"/>
  <c r="G43" i="11"/>
  <c r="G44" i="11"/>
  <c r="G45" i="11"/>
  <c r="G46" i="11"/>
  <c r="G47" i="11"/>
  <c r="G48" i="11"/>
  <c r="I48" i="11" s="1"/>
  <c r="G49" i="11"/>
  <c r="G50" i="11"/>
  <c r="G51" i="11"/>
  <c r="G52" i="11"/>
  <c r="G53" i="11"/>
  <c r="G54" i="11"/>
  <c r="G55" i="11"/>
  <c r="G56" i="11"/>
  <c r="I56" i="11" s="1"/>
  <c r="G57" i="11"/>
  <c r="G58" i="11"/>
  <c r="S8" i="18"/>
  <c r="S9" i="18" s="1"/>
  <c r="M8" i="18"/>
  <c r="Q9" i="18"/>
  <c r="O9" i="18"/>
  <c r="M9" i="18"/>
  <c r="K9" i="18"/>
  <c r="I9" i="18"/>
  <c r="G19" i="10"/>
  <c r="E19" i="10"/>
  <c r="C19" i="10"/>
  <c r="C9" i="10"/>
  <c r="E9" i="10"/>
  <c r="G9" i="10"/>
  <c r="C10" i="10"/>
  <c r="E10" i="10"/>
  <c r="G10" i="10"/>
  <c r="I10" i="10" s="1"/>
  <c r="C11" i="10"/>
  <c r="E11" i="10"/>
  <c r="I11" i="10" s="1"/>
  <c r="G11" i="10"/>
  <c r="C12" i="10"/>
  <c r="E12" i="10"/>
  <c r="G12" i="10"/>
  <c r="C13" i="10"/>
  <c r="E13" i="10"/>
  <c r="G13" i="10"/>
  <c r="I13" i="10" s="1"/>
  <c r="C14" i="10"/>
  <c r="E14" i="10"/>
  <c r="G14" i="10"/>
  <c r="C15" i="10"/>
  <c r="E15" i="10"/>
  <c r="G15" i="10"/>
  <c r="C16" i="10"/>
  <c r="E16" i="10"/>
  <c r="I16" i="10" s="1"/>
  <c r="G16" i="10"/>
  <c r="C17" i="10"/>
  <c r="E17" i="10"/>
  <c r="G17" i="10"/>
  <c r="C18" i="10"/>
  <c r="E18" i="10"/>
  <c r="G18" i="10"/>
  <c r="C20" i="10"/>
  <c r="E20" i="10"/>
  <c r="G20" i="10"/>
  <c r="C21" i="10"/>
  <c r="E21" i="10"/>
  <c r="G21" i="10"/>
  <c r="I21" i="10" s="1"/>
  <c r="C22" i="10"/>
  <c r="E22" i="10"/>
  <c r="I22" i="10" s="1"/>
  <c r="G22" i="10"/>
  <c r="C23" i="10"/>
  <c r="E23" i="10"/>
  <c r="G23" i="10"/>
  <c r="C24" i="10"/>
  <c r="E24" i="10"/>
  <c r="G24" i="10"/>
  <c r="I24" i="10" s="1"/>
  <c r="C25" i="10"/>
  <c r="E25" i="10"/>
  <c r="I25" i="10" s="1"/>
  <c r="G25" i="10"/>
  <c r="C26" i="10"/>
  <c r="E26" i="10"/>
  <c r="G26" i="10"/>
  <c r="C27" i="10"/>
  <c r="E27" i="10"/>
  <c r="G27" i="10"/>
  <c r="C28" i="10"/>
  <c r="E28" i="10"/>
  <c r="G28" i="10"/>
  <c r="C29" i="10"/>
  <c r="E29" i="10"/>
  <c r="G29" i="10"/>
  <c r="C30" i="10"/>
  <c r="E30" i="10"/>
  <c r="I30" i="10" s="1"/>
  <c r="G30" i="10"/>
  <c r="C31" i="10"/>
  <c r="E31" i="10"/>
  <c r="G31" i="10"/>
  <c r="C32" i="10"/>
  <c r="E32" i="10"/>
  <c r="G32" i="10"/>
  <c r="I32" i="10" s="1"/>
  <c r="C33" i="10"/>
  <c r="E33" i="10"/>
  <c r="I33" i="10" s="1"/>
  <c r="G33" i="10"/>
  <c r="C34" i="10"/>
  <c r="E34" i="10"/>
  <c r="G34" i="10"/>
  <c r="C35" i="10"/>
  <c r="E35" i="10"/>
  <c r="G35" i="10"/>
  <c r="C36" i="10"/>
  <c r="E36" i="10"/>
  <c r="G36" i="10"/>
  <c r="C37" i="10"/>
  <c r="E37" i="10"/>
  <c r="G37" i="10"/>
  <c r="I37" i="10" s="1"/>
  <c r="C38" i="10"/>
  <c r="E38" i="10"/>
  <c r="I38" i="10" s="1"/>
  <c r="G38" i="10"/>
  <c r="C39" i="10"/>
  <c r="E39" i="10"/>
  <c r="G39" i="10"/>
  <c r="C40" i="10"/>
  <c r="E40" i="10"/>
  <c r="G40" i="10"/>
  <c r="C41" i="10"/>
  <c r="E41" i="10"/>
  <c r="G41" i="10"/>
  <c r="C42" i="10"/>
  <c r="E42" i="10"/>
  <c r="G42" i="10"/>
  <c r="G8" i="10"/>
  <c r="E8" i="10"/>
  <c r="C8" i="10"/>
  <c r="Q43" i="10"/>
  <c r="O43" i="10"/>
  <c r="M43" i="10"/>
  <c r="I9" i="10"/>
  <c r="I12" i="10"/>
  <c r="I14" i="10"/>
  <c r="I15" i="10"/>
  <c r="I23" i="10"/>
  <c r="I26" i="10"/>
  <c r="I27" i="10"/>
  <c r="I28" i="10"/>
  <c r="I29" i="10"/>
  <c r="I31" i="10"/>
  <c r="I34" i="10"/>
  <c r="I35" i="10"/>
  <c r="I36" i="10"/>
  <c r="I39" i="10"/>
  <c r="I45" i="9"/>
  <c r="G45" i="9"/>
  <c r="E45" i="9"/>
  <c r="M8" i="7"/>
  <c r="G8" i="7"/>
  <c r="E8" i="13"/>
  <c r="I9" i="6"/>
  <c r="I8" i="6"/>
  <c r="C7" i="15" l="1"/>
  <c r="S59" i="11"/>
  <c r="O59" i="11"/>
  <c r="E59" i="11"/>
  <c r="G59" i="11"/>
  <c r="Q59" i="11"/>
  <c r="I41" i="10"/>
  <c r="I17" i="10"/>
  <c r="I20" i="10"/>
  <c r="E43" i="10"/>
  <c r="I42" i="10"/>
  <c r="I40" i="10"/>
  <c r="G43" i="10"/>
  <c r="I8" i="10"/>
  <c r="Q45" i="9"/>
  <c r="M45" i="9"/>
  <c r="O45" i="9"/>
  <c r="Y50" i="1"/>
  <c r="W50" i="1"/>
  <c r="U50" i="1"/>
  <c r="K50" i="1"/>
  <c r="E50" i="1"/>
  <c r="G50" i="1"/>
  <c r="I43" i="10" l="1"/>
  <c r="O50" i="1"/>
  <c r="K10" i="6"/>
  <c r="C10" i="6"/>
  <c r="E10" i="6"/>
  <c r="G10" i="6"/>
  <c r="I10" i="6"/>
  <c r="E9" i="14"/>
  <c r="C9" i="14"/>
  <c r="I9" i="13"/>
  <c r="E9" i="13"/>
  <c r="M9" i="7"/>
  <c r="K9" i="7"/>
  <c r="I9" i="7"/>
  <c r="G9" i="7"/>
  <c r="E9" i="7"/>
  <c r="C9" i="7"/>
  <c r="K8" i="13" l="1"/>
  <c r="K9" i="13" s="1"/>
  <c r="C10" i="15"/>
  <c r="G8" i="13"/>
  <c r="G9" i="13" s="1"/>
  <c r="E10" i="15" l="1"/>
</calcChain>
</file>

<file path=xl/sharedStrings.xml><?xml version="1.0" encoding="utf-8"?>
<sst xmlns="http://schemas.openxmlformats.org/spreadsheetml/2006/main" count="847" uniqueCount="116">
  <si>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</si>
  <si>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</si>
  <si>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</si>
  <si>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</si>
  <si>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</si>
  <si>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</si>
  <si>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</si>
  <si>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</si>
  <si>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</si>
  <si>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</si>
  <si>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</si>
  <si>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</si>
  <si>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</si>
  <si>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</si>
  <si>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</si>
  <si>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</si>
  <si>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</si>
  <si>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</si>
  <si>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</si>
  <si>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توسعه نیشکر و  صنایع جانبی</t>
  </si>
  <si>
    <t>تولیدی برنا باطری</t>
  </si>
  <si>
    <t>دارویی و نهاده های زاگرس دارو</t>
  </si>
  <si>
    <t>زامیاد</t>
  </si>
  <si>
    <t>سبحان دارو</t>
  </si>
  <si>
    <t>سرمایه‌گذاری‌توکافولاد(هلدینگ</t>
  </si>
  <si>
    <t>سیمان باقران</t>
  </si>
  <si>
    <t>شرکت آهن و فولاد ارفع</t>
  </si>
  <si>
    <t>شمش طلا</t>
  </si>
  <si>
    <t>صبا فولاد خلیج فارس</t>
  </si>
  <si>
    <t>صنایع ارتباطی آوا</t>
  </si>
  <si>
    <t>غلتک سازان سپاهان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</si>
  <si>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</si>
  <si>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</si>
  <si>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</si>
  <si>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</si>
  <si>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</si>
  <si>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</si>
  <si>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</si>
  <si>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</si>
  <si>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</si>
  <si>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مجتمع جهان فولاد سیرجان</t>
  </si>
  <si>
    <t>مدیریت نیروگاهی ایرانیان مپنا</t>
  </si>
  <si>
    <t>ملی‌ صنایع‌ مس‌ ایران‌</t>
  </si>
  <si>
    <t>نساجی بابکان</t>
  </si>
  <si>
    <t>نوردوقطعات‌ فولادی‌</t>
  </si>
  <si>
    <t>کانی کربن طبس</t>
  </si>
  <si>
    <t>سیمان‌ تهران‌</t>
  </si>
  <si>
    <t>سیمان‌ شرق‌</t>
  </si>
  <si>
    <t>کشت و دام گلدشت نمونه اصفهان</t>
  </si>
  <si>
    <t>کشت و دامداری فکا</t>
  </si>
  <si>
    <t>حمل‌ونقل‌توکا</t>
  </si>
  <si>
    <t>پالایش نفت تبریز</t>
  </si>
  <si>
    <t>فولاد خراسان</t>
  </si>
  <si>
    <t>ح. سبحان دارو</t>
  </si>
  <si>
    <t>اخشان خراسان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</si>
  <si>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</si>
  <si>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</si>
  <si>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</si>
  <si>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</si>
  <si>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</si>
  <si>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</si>
  <si>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</si>
  <si>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خاورمیانه آفریقا</t>
  </si>
  <si>
    <t>1009-10-810-707075294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</si>
  <si>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</si>
  <si>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</si>
  <si>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</si>
  <si>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</si>
  <si>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</si>
  <si>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</si>
  <si>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</si>
  <si>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</si>
  <si>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</si>
  <si>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</si>
  <si>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</si>
  <si>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</si>
  <si>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</si>
  <si>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</si>
  <si>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</si>
  <si>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</si>
  <si>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</si>
  <si>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</si>
  <si>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</si>
  <si>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</si>
  <si>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</si>
  <si>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</si>
  <si>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</si>
  <si>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</si>
  <si>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</si>
  <si>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</si>
  <si>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توسعه نیشکر و صنایع جانبی</t>
  </si>
  <si>
    <t>اختیارخ فولاد-6000-1403/12/01</t>
  </si>
  <si>
    <t>از ابتدای سال مالی</t>
  </si>
  <si>
    <t xml:space="preserve">تا پایان ماه </t>
  </si>
  <si>
    <t>1403/12/30</t>
  </si>
  <si>
    <t>برای ماه منتهی به 1403/12/30</t>
  </si>
  <si>
    <t>ح توسعه معدنی و صنعتی صبانور</t>
  </si>
  <si>
    <t>حمل ونقل توکا</t>
  </si>
  <si>
    <t>گواهی صرفه جویی گازغیراوج0404</t>
  </si>
  <si>
    <t>داروسازی‌ جابرابن‌حیان‌</t>
  </si>
  <si>
    <t>شیمی‌ داروئی‌ داروپخش‌</t>
  </si>
  <si>
    <t>آلومینای ایران</t>
  </si>
  <si>
    <t>سیم و کابل ابهر</t>
  </si>
  <si>
    <t>دامداری تلیسه نمونه</t>
  </si>
  <si>
    <t>نفت بهران</t>
  </si>
  <si>
    <t>سرمایه گذاری صدرتامین</t>
  </si>
  <si>
    <t>نفت‌ بهران‌</t>
  </si>
  <si>
    <t>اختیارخ فولاد-6500-1403/12/01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</si>
  <si>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</si>
  <si>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</si>
  <si>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</si>
  <si>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</si>
  <si>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</si>
  <si>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</si>
  <si>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1403/12/20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</si>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</sst>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0"/>
      <color rgb="FFFF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9" fontId="3" fillId="0" borderId="2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6" fillId="0" borderId="0" xfId="0" applyNumberFormat="1" applyFont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3" fontId="8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pirzadeh/Downloads/ExcelReport2025_3_25_12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Report2025_3_25_12_5"/>
    </sheetNames>
    <sheetDataSet>
      <sheetData sheetId="0" refreshError="1">
        <row r="1">
          <cell r="A1" t="str">
            <v>نام سهم</v>
          </cell>
          <cell r="B1" t="str">
            <v>تعداد</v>
          </cell>
          <cell r="C1" t="str">
            <v>ارزش بازار</v>
          </cell>
          <cell r="D1" t="str">
            <v>ارزش دفتری</v>
          </cell>
        </row>
        <row r="2">
          <cell r="A2" t="str">
            <v>فولاد خراسان</v>
          </cell>
          <cell r="B2">
            <v>1689097</v>
          </cell>
          <cell r="C2">
            <v>5173143416</v>
          </cell>
          <cell r="D2">
            <v>5192687701</v>
          </cell>
        </row>
        <row r="3">
          <cell r="A3" t="str">
            <v>فولاد افزا سپاهان</v>
          </cell>
          <cell r="B3">
            <v>7144441</v>
          </cell>
          <cell r="C3">
            <v>85933372070</v>
          </cell>
          <cell r="D3">
            <v>106362045565</v>
          </cell>
        </row>
        <row r="4">
          <cell r="A4" t="str">
            <v>حمل ونقل توکا</v>
          </cell>
          <cell r="B4">
            <v>37744423</v>
          </cell>
          <cell r="C4">
            <v>77065758925</v>
          </cell>
          <cell r="D4">
            <v>79375987765</v>
          </cell>
        </row>
        <row r="5">
          <cell r="A5" t="str">
            <v>فولاد امیرکبیرکاشان</v>
          </cell>
          <cell r="B5">
            <v>7954689</v>
          </cell>
          <cell r="C5">
            <v>23880222973</v>
          </cell>
          <cell r="D5">
            <v>25651471299</v>
          </cell>
        </row>
        <row r="6">
          <cell r="A6" t="str">
            <v>شرکت آهن و فولاد ارفع</v>
          </cell>
          <cell r="B6">
            <v>5893345</v>
          </cell>
          <cell r="C6">
            <v>96661613354</v>
          </cell>
          <cell r="D6">
            <v>89899933574</v>
          </cell>
        </row>
        <row r="7">
          <cell r="A7" t="str">
            <v>سرمایه‌گذاری‌توکافولاد(هلدینگ</v>
          </cell>
          <cell r="B7">
            <v>56825889</v>
          </cell>
          <cell r="C7">
            <v>184940975220</v>
          </cell>
          <cell r="D7">
            <v>213467301575</v>
          </cell>
        </row>
        <row r="8">
          <cell r="A8" t="str">
            <v>گروه‌صنعتی‌سپاهان‌</v>
          </cell>
          <cell r="B8">
            <v>128359581</v>
          </cell>
          <cell r="C8">
            <v>474656530354</v>
          </cell>
          <cell r="D8">
            <v>518199351179</v>
          </cell>
        </row>
        <row r="9">
          <cell r="A9" t="str">
            <v>کشت و دام گلدشت نمونه اصفهان</v>
          </cell>
          <cell r="B9">
            <v>15045814</v>
          </cell>
          <cell r="C9">
            <v>73584953721</v>
          </cell>
          <cell r="D9">
            <v>85699549760</v>
          </cell>
        </row>
        <row r="10">
          <cell r="A10" t="str">
            <v>آهن و فولاد غدیر ایرانیان</v>
          </cell>
          <cell r="B10">
            <v>10813843</v>
          </cell>
          <cell r="C10">
            <v>57079848367</v>
          </cell>
          <cell r="D10">
            <v>65629520354</v>
          </cell>
        </row>
        <row r="11">
          <cell r="A11" t="str">
            <v>غلتک سازان سپاهان</v>
          </cell>
          <cell r="B11">
            <v>40811278</v>
          </cell>
          <cell r="C11">
            <v>149981562962</v>
          </cell>
          <cell r="D11">
            <v>152003779784</v>
          </cell>
        </row>
        <row r="12">
          <cell r="A12" t="str">
            <v>ح. سبحان دارو</v>
          </cell>
          <cell r="B12">
            <v>5418614</v>
          </cell>
          <cell r="C12">
            <v>4422212436</v>
          </cell>
          <cell r="D12">
            <v>8472765117</v>
          </cell>
        </row>
        <row r="13">
          <cell r="A13" t="str">
            <v>کانی کربن طبس</v>
          </cell>
          <cell r="B13">
            <v>250000</v>
          </cell>
          <cell r="C13">
            <v>3436927875</v>
          </cell>
          <cell r="D13">
            <v>3946378500</v>
          </cell>
        </row>
        <row r="14">
          <cell r="A14" t="str">
            <v>اخشان خراسان</v>
          </cell>
          <cell r="B14">
            <v>245000</v>
          </cell>
          <cell r="C14">
            <v>1746197932</v>
          </cell>
          <cell r="D14">
            <v>2252765812</v>
          </cell>
        </row>
        <row r="15">
          <cell r="A15" t="str">
            <v>ملی صنایع مس ایران</v>
          </cell>
          <cell r="B15">
            <v>313045530</v>
          </cell>
          <cell r="C15">
            <v>2884665567324</v>
          </cell>
          <cell r="D15">
            <v>2619334653927</v>
          </cell>
        </row>
        <row r="16">
          <cell r="A16" t="str">
            <v>تولیدی برنا باطری</v>
          </cell>
          <cell r="B16">
            <v>1000000</v>
          </cell>
          <cell r="C16">
            <v>6391741500</v>
          </cell>
          <cell r="D16">
            <v>6401682049</v>
          </cell>
        </row>
        <row r="17">
          <cell r="A17" t="str">
            <v>فولاد آلیاژی ایران</v>
          </cell>
          <cell r="B17">
            <v>2532968</v>
          </cell>
          <cell r="C17">
            <v>11202123043</v>
          </cell>
          <cell r="D17">
            <v>11783757213</v>
          </cell>
        </row>
        <row r="18">
          <cell r="A18" t="str">
            <v>مجتمع جهان فولاد سیرجان</v>
          </cell>
          <cell r="B18">
            <v>86710316</v>
          </cell>
          <cell r="C18">
            <v>212986336751</v>
          </cell>
          <cell r="D18">
            <v>227036022258</v>
          </cell>
        </row>
        <row r="19">
          <cell r="A19" t="str">
            <v>فولاد خوزستان</v>
          </cell>
          <cell r="B19">
            <v>61814110</v>
          </cell>
          <cell r="C19">
            <v>110910600462</v>
          </cell>
          <cell r="D19">
            <v>117367479522</v>
          </cell>
        </row>
        <row r="20">
          <cell r="A20" t="str">
            <v>بیمه اتکایی ایران معین</v>
          </cell>
          <cell r="B20">
            <v>1562500</v>
          </cell>
          <cell r="C20">
            <v>4948505156</v>
          </cell>
          <cell r="D20">
            <v>4894143046</v>
          </cell>
        </row>
        <row r="21">
          <cell r="A21" t="str">
            <v>فولاد مبارکه اصفهان</v>
          </cell>
          <cell r="B21">
            <v>588861845</v>
          </cell>
          <cell r="C21">
            <v>2312164562238</v>
          </cell>
          <cell r="D21">
            <v>2291919409584</v>
          </cell>
        </row>
        <row r="22">
          <cell r="A22" t="str">
            <v>پارس فولاد سبزوار</v>
          </cell>
          <cell r="B22">
            <v>2513563</v>
          </cell>
          <cell r="C22">
            <v>91074236090</v>
          </cell>
          <cell r="D22">
            <v>100170607422</v>
          </cell>
        </row>
        <row r="23">
          <cell r="A23" t="str">
            <v>شمش طلا</v>
          </cell>
          <cell r="B23">
            <v>47935</v>
          </cell>
          <cell r="C23">
            <v>483300514707</v>
          </cell>
          <cell r="D23">
            <v>419861604677</v>
          </cell>
        </row>
        <row r="24">
          <cell r="A24" t="str">
            <v>فولاد شاهرود</v>
          </cell>
          <cell r="B24">
            <v>61480930</v>
          </cell>
          <cell r="C24">
            <v>182856434452</v>
          </cell>
          <cell r="D24">
            <v>208374114894</v>
          </cell>
        </row>
        <row r="25">
          <cell r="A25" t="str">
            <v>توسعه معدنی و صنعتی صبانور</v>
          </cell>
          <cell r="B25">
            <v>8581714</v>
          </cell>
          <cell r="C25">
            <v>33141586135</v>
          </cell>
          <cell r="D25">
            <v>-2863085737</v>
          </cell>
        </row>
        <row r="26">
          <cell r="A26" t="str">
            <v>گواهی صرفه جویی گازغیراوج0404</v>
          </cell>
          <cell r="B26">
            <v>588000</v>
          </cell>
          <cell r="C26">
            <v>29916028800</v>
          </cell>
          <cell r="D26">
            <v>30059971200</v>
          </cell>
        </row>
        <row r="27">
          <cell r="A27" t="str">
            <v>توسعه نیشکر و صنایع جانبی</v>
          </cell>
          <cell r="B27">
            <v>285750</v>
          </cell>
          <cell r="C27">
            <v>13620187310</v>
          </cell>
          <cell r="D27">
            <v>14855803886</v>
          </cell>
        </row>
        <row r="28">
          <cell r="A28" t="str">
            <v>فولاد کاوه جنوب کیش</v>
          </cell>
          <cell r="B28">
            <v>28497995</v>
          </cell>
          <cell r="C28">
            <v>106543232488</v>
          </cell>
          <cell r="D28">
            <v>97961181771</v>
          </cell>
        </row>
        <row r="29">
          <cell r="A29" t="str">
            <v>فولاد هرمزگان جنوب</v>
          </cell>
          <cell r="B29">
            <v>49214286</v>
          </cell>
          <cell r="C29">
            <v>88596765868</v>
          </cell>
          <cell r="D29">
            <v>95780693700</v>
          </cell>
        </row>
        <row r="30">
          <cell r="A30" t="str">
            <v>ح توسعه معدنی و صنعتی صبانور</v>
          </cell>
          <cell r="B30">
            <v>4546603</v>
          </cell>
          <cell r="C30">
            <v>13038903805</v>
          </cell>
          <cell r="D30">
            <v>14012630446</v>
          </cell>
        </row>
        <row r="31">
          <cell r="A31" t="str">
            <v>مدیریت نیروگاهی ایرانیان مپنا</v>
          </cell>
          <cell r="B31">
            <v>800000</v>
          </cell>
          <cell r="C31">
            <v>10680073200</v>
          </cell>
          <cell r="D31">
            <v>11968362000</v>
          </cell>
        </row>
        <row r="32">
          <cell r="A32" t="str">
            <v>صنایع ارتباطی آوا</v>
          </cell>
          <cell r="B32">
            <v>249998</v>
          </cell>
          <cell r="C32">
            <v>1729633163</v>
          </cell>
          <cell r="D32">
            <v>1930926677</v>
          </cell>
        </row>
        <row r="33">
          <cell r="A33" t="str">
            <v>نوردوقطعات‌ فولادی‌</v>
          </cell>
          <cell r="B33">
            <v>2012019</v>
          </cell>
          <cell r="C33">
            <v>13580322436</v>
          </cell>
          <cell r="D33">
            <v>17780422158</v>
          </cell>
        </row>
        <row r="34">
          <cell r="A34" t="str">
            <v>زامیاد</v>
          </cell>
          <cell r="B34">
            <v>52369367</v>
          </cell>
          <cell r="C34">
            <v>103855249686</v>
          </cell>
          <cell r="D34">
            <v>109066665078</v>
          </cell>
        </row>
        <row r="35">
          <cell r="B35">
            <v>1584911443</v>
          </cell>
          <cell r="C35">
            <v>7953765924219</v>
          </cell>
          <cell r="D35">
            <v>7753850583756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rightToLeft="1" topLeftCell="B1" zoomScale="85" zoomScaleNormal="85" workbookViewId="0">
      <selection activeCell="Y9" sqref="Y9:Y49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19" style="1" customWidth="1"/>
    <col min="4" max="4" width="1" style="1" customWidth="1"/>
    <col min="5" max="5" width="24" style="1" bestFit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3" style="1" customWidth="1"/>
    <col min="12" max="12" width="1" style="1" customWidth="1"/>
    <col min="13" max="13" width="19" style="1" customWidth="1"/>
    <col min="14" max="14" width="1" style="1" customWidth="1"/>
    <col min="15" max="15" width="23" style="1" customWidth="1"/>
    <col min="16" max="16" width="1" style="1" customWidth="1"/>
    <col min="17" max="17" width="19" style="1" customWidth="1"/>
    <col min="18" max="18" width="1" style="1" customWidth="1"/>
    <col min="19" max="19" width="17" style="1" customWidth="1"/>
    <col min="20" max="20" width="1" style="1" customWidth="1"/>
    <col min="21" max="21" width="23.28515625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13.85546875" style="1" bestFit="1" customWidth="1"/>
    <col min="28" max="16384" width="9.140625" style="1"/>
  </cols>
  <sheetData>
    <row r="1" spans="1:27" s="5" customFormat="1" ht="22.5" x14ac:dyDescent="0.25"/>
    <row r="2" spans="1:27" s="5" customFormat="1" ht="24" x14ac:dyDescent="0.25">
      <c r="A2" s="28" t="s">
        <v>88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</row>
    <row r="3" spans="1:27" s="5" customFormat="1" ht="24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</row>
    <row r="4" spans="1:27" s="5" customFormat="1" ht="24" x14ac:dyDescent="0.25">
      <c r="A4" s="28" t="s">
        <v>95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</row>
    <row r="5" spans="1:27" s="5" customFormat="1" ht="22.5" x14ac:dyDescent="0.25"/>
    <row r="6" spans="1:27" s="5" customFormat="1" ht="24" x14ac:dyDescent="0.25">
      <c r="A6" s="27" t="s">
        <v>3</v>
      </c>
      <c r="C6" s="27" t="s">
        <v>6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94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7" s="5" customFormat="1" ht="24" x14ac:dyDescent="0.25">
      <c r="A7" s="27" t="s">
        <v>3</v>
      </c>
      <c r="C7" s="27" t="s">
        <v>7</v>
      </c>
      <c r="E7" s="27" t="s">
        <v>8</v>
      </c>
      <c r="G7" s="27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7" s="5" customFormat="1" ht="24" x14ac:dyDescent="0.25">
      <c r="A8" s="27" t="s">
        <v>3</v>
      </c>
      <c r="C8" s="27" t="s">
        <v>7</v>
      </c>
      <c r="E8" s="27" t="s">
        <v>8</v>
      </c>
      <c r="G8" s="27" t="s">
        <v>9</v>
      </c>
      <c r="I8" s="27" t="s">
        <v>7</v>
      </c>
      <c r="K8" s="27" t="s">
        <v>8</v>
      </c>
      <c r="M8" s="27" t="s">
        <v>7</v>
      </c>
      <c r="O8" s="27" t="s">
        <v>14</v>
      </c>
      <c r="Q8" s="27" t="s">
        <v>7</v>
      </c>
      <c r="S8" s="27" t="s">
        <v>12</v>
      </c>
      <c r="U8" s="27" t="s">
        <v>8</v>
      </c>
      <c r="W8" s="27" t="s">
        <v>9</v>
      </c>
      <c r="Y8" s="27" t="s">
        <v>13</v>
      </c>
    </row>
    <row r="9" spans="1:27" s="5" customFormat="1" ht="24" x14ac:dyDescent="0.25">
      <c r="A9" s="2" t="s">
        <v>15</v>
      </c>
      <c r="C9" s="6">
        <v>21356309</v>
      </c>
      <c r="D9" s="6"/>
      <c r="E9" s="6">
        <v>146129627091</v>
      </c>
      <c r="F9" s="6"/>
      <c r="G9" s="6">
        <v>130559819612.91701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10813843</v>
      </c>
      <c r="R9" s="6"/>
      <c r="S9" s="6">
        <v>5310</v>
      </c>
      <c r="T9" s="6"/>
      <c r="U9" s="6">
        <v>73993256278</v>
      </c>
      <c r="V9" s="6"/>
      <c r="W9" s="6">
        <v>57079848367.336502</v>
      </c>
      <c r="Y9" s="17">
        <v>7.1720846230625707E-3</v>
      </c>
      <c r="AA9" s="6"/>
    </row>
    <row r="10" spans="1:27" s="5" customFormat="1" ht="24" x14ac:dyDescent="0.25">
      <c r="A10" s="2" t="s">
        <v>16</v>
      </c>
      <c r="C10" s="6">
        <v>1562500</v>
      </c>
      <c r="D10" s="6"/>
      <c r="E10" s="6">
        <v>4081827935</v>
      </c>
      <c r="F10" s="6"/>
      <c r="G10" s="6">
        <v>4894143046.875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1562500</v>
      </c>
      <c r="R10" s="6"/>
      <c r="S10" s="6">
        <v>3186</v>
      </c>
      <c r="T10" s="6"/>
      <c r="U10" s="6">
        <v>4081827935</v>
      </c>
      <c r="V10" s="6"/>
      <c r="W10" s="6">
        <v>4948505156.25</v>
      </c>
      <c r="Y10" s="17">
        <v>6.2177981815726008E-4</v>
      </c>
      <c r="AA10" s="6"/>
    </row>
    <row r="11" spans="1:27" s="5" customFormat="1" ht="24" x14ac:dyDescent="0.25">
      <c r="A11" s="2" t="s">
        <v>17</v>
      </c>
      <c r="C11" s="6">
        <v>1000000</v>
      </c>
      <c r="D11" s="6"/>
      <c r="E11" s="6">
        <v>38365570074</v>
      </c>
      <c r="F11" s="6"/>
      <c r="G11" s="6">
        <v>50080239000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2513563</v>
      </c>
      <c r="R11" s="6"/>
      <c r="S11" s="6">
        <v>36450</v>
      </c>
      <c r="T11" s="6"/>
      <c r="U11" s="6">
        <v>100091083422</v>
      </c>
      <c r="V11" s="6"/>
      <c r="W11" s="6">
        <v>91074236090.467499</v>
      </c>
      <c r="Y11" s="17">
        <v>1.1443480438455339E-2</v>
      </c>
      <c r="AA11" s="6"/>
    </row>
    <row r="12" spans="1:27" s="5" customFormat="1" ht="24" x14ac:dyDescent="0.25">
      <c r="A12" s="2" t="s">
        <v>18</v>
      </c>
      <c r="C12" s="6">
        <v>70293399</v>
      </c>
      <c r="D12" s="6"/>
      <c r="E12" s="6">
        <v>463157389222</v>
      </c>
      <c r="F12" s="6"/>
      <c r="G12" s="6">
        <v>444405974835.04199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8581714</v>
      </c>
      <c r="R12" s="6"/>
      <c r="S12" s="6">
        <v>3885</v>
      </c>
      <c r="T12" s="6"/>
      <c r="U12" s="6">
        <v>35042273582</v>
      </c>
      <c r="V12" s="6"/>
      <c r="W12" s="6">
        <v>33141586134.6045</v>
      </c>
      <c r="Y12" s="17">
        <v>4.1642412707585136E-3</v>
      </c>
      <c r="AA12" s="6"/>
    </row>
    <row r="13" spans="1:27" s="5" customFormat="1" ht="24" x14ac:dyDescent="0.25">
      <c r="A13" s="2" t="s">
        <v>19</v>
      </c>
      <c r="C13" s="6">
        <v>285750</v>
      </c>
      <c r="D13" s="6"/>
      <c r="E13" s="6">
        <v>12006963180</v>
      </c>
      <c r="F13" s="6"/>
      <c r="G13" s="6">
        <v>14855803886.25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285750</v>
      </c>
      <c r="R13" s="6"/>
      <c r="S13" s="6">
        <v>47950</v>
      </c>
      <c r="T13" s="6"/>
      <c r="U13" s="6">
        <v>12006963180</v>
      </c>
      <c r="V13" s="6"/>
      <c r="W13" s="6">
        <v>13620187310.625</v>
      </c>
      <c r="Y13" s="17">
        <v>1.7113769354311227E-3</v>
      </c>
      <c r="AA13" s="6"/>
    </row>
    <row r="14" spans="1:27" s="5" customFormat="1" ht="24" x14ac:dyDescent="0.25">
      <c r="A14" s="2" t="s">
        <v>20</v>
      </c>
      <c r="C14" s="6">
        <v>2000000</v>
      </c>
      <c r="D14" s="6"/>
      <c r="E14" s="6">
        <v>10763764632</v>
      </c>
      <c r="F14" s="6"/>
      <c r="G14" s="6">
        <v>12942531000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1000000</v>
      </c>
      <c r="R14" s="6"/>
      <c r="S14" s="6">
        <v>6430</v>
      </c>
      <c r="T14" s="6"/>
      <c r="U14" s="6">
        <v>5381882317</v>
      </c>
      <c r="V14" s="6"/>
      <c r="W14" s="6">
        <v>6391741500</v>
      </c>
      <c r="Y14" s="17">
        <v>8.0312250711888158E-4</v>
      </c>
      <c r="AA14" s="6"/>
    </row>
    <row r="15" spans="1:27" s="5" customFormat="1" ht="24" x14ac:dyDescent="0.25">
      <c r="A15" s="2" t="s">
        <v>21</v>
      </c>
      <c r="C15" s="6">
        <v>297500</v>
      </c>
      <c r="D15" s="6"/>
      <c r="E15" s="6">
        <v>5363090270</v>
      </c>
      <c r="F15" s="6"/>
      <c r="G15" s="6">
        <v>9729512887.5</v>
      </c>
      <c r="H15" s="6"/>
      <c r="I15" s="6">
        <v>0</v>
      </c>
      <c r="J15" s="6"/>
      <c r="K15" s="6">
        <v>0</v>
      </c>
      <c r="L15" s="6"/>
      <c r="M15" s="6">
        <f>-C15</f>
        <v>-297500</v>
      </c>
      <c r="N15" s="6"/>
      <c r="O15" s="6">
        <f>+G15</f>
        <v>9729512887.5</v>
      </c>
      <c r="P15" s="6"/>
      <c r="Q15" s="6">
        <v>0</v>
      </c>
      <c r="R15" s="6"/>
      <c r="S15" s="6">
        <v>0</v>
      </c>
      <c r="T15" s="6"/>
      <c r="U15" s="6">
        <v>0</v>
      </c>
      <c r="V15" s="6"/>
      <c r="W15" s="6">
        <v>0</v>
      </c>
      <c r="Y15" s="17">
        <v>0</v>
      </c>
      <c r="AA15" s="6"/>
    </row>
    <row r="16" spans="1:27" s="5" customFormat="1" ht="24" x14ac:dyDescent="0.25">
      <c r="A16" s="2" t="s">
        <v>22</v>
      </c>
      <c r="C16" s="6">
        <v>28797768</v>
      </c>
      <c r="D16" s="6"/>
      <c r="E16" s="6">
        <v>136571018981</v>
      </c>
      <c r="F16" s="6"/>
      <c r="G16" s="6">
        <v>109066665078.32401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52369367</v>
      </c>
      <c r="R16" s="6"/>
      <c r="S16" s="6">
        <v>1995</v>
      </c>
      <c r="T16" s="6"/>
      <c r="U16" s="6">
        <v>136571018981</v>
      </c>
      <c r="V16" s="6"/>
      <c r="W16" s="6">
        <v>103855249686.368</v>
      </c>
      <c r="Y16" s="17">
        <v>1.3049415171995505E-2</v>
      </c>
      <c r="AA16" s="6"/>
    </row>
    <row r="17" spans="1:27" s="5" customFormat="1" ht="24" x14ac:dyDescent="0.25">
      <c r="A17" s="2" t="s">
        <v>23</v>
      </c>
      <c r="C17" s="6">
        <v>11261479</v>
      </c>
      <c r="D17" s="6"/>
      <c r="E17" s="6">
        <v>27016329669</v>
      </c>
      <c r="F17" s="6"/>
      <c r="G17" s="6">
        <v>28803379543.471298</v>
      </c>
      <c r="H17" s="6"/>
      <c r="I17" s="6">
        <v>0</v>
      </c>
      <c r="J17" s="6"/>
      <c r="K17" s="6">
        <v>0</v>
      </c>
      <c r="L17" s="6"/>
      <c r="M17" s="6">
        <f t="shared" ref="M17" si="0">-C17</f>
        <v>-11261479</v>
      </c>
      <c r="N17" s="6"/>
      <c r="O17" s="6">
        <f t="shared" ref="O17" si="1">+G17</f>
        <v>28803379543.471298</v>
      </c>
      <c r="P17" s="6"/>
      <c r="Q17" s="6">
        <v>0</v>
      </c>
      <c r="R17" s="6"/>
      <c r="S17" s="6">
        <v>0</v>
      </c>
      <c r="T17" s="6"/>
      <c r="U17" s="6">
        <v>0</v>
      </c>
      <c r="V17" s="6"/>
      <c r="W17" s="6">
        <v>0</v>
      </c>
      <c r="Y17" s="17">
        <v>0</v>
      </c>
      <c r="AA17" s="6"/>
    </row>
    <row r="18" spans="1:27" s="5" customFormat="1" ht="24" x14ac:dyDescent="0.25">
      <c r="A18" s="2" t="s">
        <v>24</v>
      </c>
      <c r="C18" s="6">
        <v>56825889</v>
      </c>
      <c r="D18" s="6"/>
      <c r="E18" s="6">
        <v>251384681186</v>
      </c>
      <c r="F18" s="6"/>
      <c r="G18" s="6">
        <v>213467301575.54099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56825889</v>
      </c>
      <c r="R18" s="6"/>
      <c r="S18" s="6">
        <v>3274</v>
      </c>
      <c r="T18" s="6"/>
      <c r="U18" s="6">
        <v>251384681186</v>
      </c>
      <c r="V18" s="6"/>
      <c r="W18" s="6">
        <v>184940975220.513</v>
      </c>
      <c r="Y18" s="17">
        <v>2.3237838965813832E-2</v>
      </c>
      <c r="AA18" s="6"/>
    </row>
    <row r="19" spans="1:27" s="5" customFormat="1" ht="24" x14ac:dyDescent="0.25">
      <c r="A19" s="2" t="s">
        <v>25</v>
      </c>
      <c r="C19" s="6">
        <v>796211</v>
      </c>
      <c r="D19" s="6"/>
      <c r="E19" s="6">
        <v>22551270367</v>
      </c>
      <c r="F19" s="6"/>
      <c r="G19" s="6">
        <v>28097310831.525002</v>
      </c>
      <c r="H19" s="6"/>
      <c r="I19" s="6">
        <v>0</v>
      </c>
      <c r="J19" s="6"/>
      <c r="K19" s="6">
        <v>0</v>
      </c>
      <c r="L19" s="6"/>
      <c r="M19" s="6">
        <f t="shared" ref="M19" si="2">-C19</f>
        <v>-796211</v>
      </c>
      <c r="N19" s="6"/>
      <c r="O19" s="6">
        <f t="shared" ref="O19" si="3">+G19</f>
        <v>28097310831.525002</v>
      </c>
      <c r="P19" s="6"/>
      <c r="Q19" s="6">
        <v>0</v>
      </c>
      <c r="R19" s="6"/>
      <c r="S19" s="6">
        <v>0</v>
      </c>
      <c r="T19" s="6"/>
      <c r="U19" s="6">
        <v>0</v>
      </c>
      <c r="V19" s="6"/>
      <c r="W19" s="6">
        <v>0</v>
      </c>
      <c r="Y19" s="17">
        <v>0</v>
      </c>
      <c r="AA19" s="6"/>
    </row>
    <row r="20" spans="1:27" s="5" customFormat="1" ht="24" x14ac:dyDescent="0.25">
      <c r="A20" s="2" t="s">
        <v>26</v>
      </c>
      <c r="C20" s="6">
        <v>9552180</v>
      </c>
      <c r="D20" s="6"/>
      <c r="E20" s="6">
        <v>189754054212</v>
      </c>
      <c r="F20" s="6"/>
      <c r="G20" s="6">
        <v>175189106560.04999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5893345</v>
      </c>
      <c r="R20" s="6"/>
      <c r="S20" s="6">
        <v>16500</v>
      </c>
      <c r="T20" s="6"/>
      <c r="U20" s="6">
        <v>117071297437</v>
      </c>
      <c r="V20" s="6"/>
      <c r="W20" s="6">
        <v>96661613354.625</v>
      </c>
      <c r="Y20" s="17">
        <v>1.2145534555726697E-2</v>
      </c>
      <c r="AA20" s="6"/>
    </row>
    <row r="21" spans="1:27" s="5" customFormat="1" ht="24" x14ac:dyDescent="0.25">
      <c r="A21" s="2" t="s">
        <v>27</v>
      </c>
      <c r="C21" s="6">
        <v>47935</v>
      </c>
      <c r="D21" s="6"/>
      <c r="E21" s="6">
        <v>220538104636</v>
      </c>
      <c r="F21" s="6"/>
      <c r="G21" s="6">
        <v>419861604677.79999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47935</v>
      </c>
      <c r="R21" s="6"/>
      <c r="S21" s="6">
        <v>10106670</v>
      </c>
      <c r="T21" s="6"/>
      <c r="U21" s="6">
        <v>220538104636</v>
      </c>
      <c r="V21" s="6"/>
      <c r="W21" s="6">
        <v>483300514706.52002</v>
      </c>
      <c r="Y21" s="17">
        <v>6.0726723861242858E-2</v>
      </c>
      <c r="AA21" s="6"/>
    </row>
    <row r="22" spans="1:27" s="5" customFormat="1" ht="24" x14ac:dyDescent="0.25">
      <c r="A22" s="2" t="s">
        <v>29</v>
      </c>
      <c r="C22" s="6">
        <v>249998</v>
      </c>
      <c r="D22" s="6"/>
      <c r="E22" s="6">
        <v>1789108730</v>
      </c>
      <c r="F22" s="6"/>
      <c r="G22" s="6">
        <v>1930926677.4630001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249998</v>
      </c>
      <c r="R22" s="6"/>
      <c r="S22" s="6">
        <v>6960</v>
      </c>
      <c r="T22" s="6"/>
      <c r="U22" s="6">
        <v>1789108730</v>
      </c>
      <c r="V22" s="6"/>
      <c r="W22" s="6">
        <v>1729633162.8239999</v>
      </c>
      <c r="Y22" s="17">
        <v>2.1732845768608936E-4</v>
      </c>
      <c r="AA22" s="6"/>
    </row>
    <row r="23" spans="1:27" s="5" customFormat="1" ht="24" x14ac:dyDescent="0.25">
      <c r="A23" s="2" t="s">
        <v>30</v>
      </c>
      <c r="C23" s="6">
        <v>53807217</v>
      </c>
      <c r="D23" s="6"/>
      <c r="E23" s="6">
        <v>147997777092</v>
      </c>
      <c r="F23" s="6"/>
      <c r="G23" s="6">
        <v>203518278743.92401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40811278</v>
      </c>
      <c r="R23" s="6"/>
      <c r="S23" s="6">
        <v>3697</v>
      </c>
      <c r="T23" s="6"/>
      <c r="U23" s="6">
        <v>112282623796</v>
      </c>
      <c r="V23" s="6"/>
      <c r="W23" s="6">
        <v>149981562962.142</v>
      </c>
      <c r="Y23" s="17">
        <v>1.8845187789237702E-2</v>
      </c>
      <c r="AA23" s="6"/>
    </row>
    <row r="24" spans="1:27" s="5" customFormat="1" ht="24" x14ac:dyDescent="0.25">
      <c r="A24" s="2" t="s">
        <v>31</v>
      </c>
      <c r="C24" s="6">
        <v>47937473</v>
      </c>
      <c r="D24" s="6"/>
      <c r="E24" s="6">
        <v>139004594014</v>
      </c>
      <c r="F24" s="6"/>
      <c r="G24" s="6">
        <v>117367479522.806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61814110</v>
      </c>
      <c r="R24" s="6"/>
      <c r="S24" s="6">
        <v>1805</v>
      </c>
      <c r="T24" s="6"/>
      <c r="U24" s="6">
        <v>139004594014</v>
      </c>
      <c r="V24" s="6"/>
      <c r="W24" s="6">
        <v>110910600462.12801</v>
      </c>
      <c r="Y24" s="17">
        <v>1.3935920204095367E-2</v>
      </c>
      <c r="AA24" s="6"/>
    </row>
    <row r="25" spans="1:27" s="5" customFormat="1" ht="24" x14ac:dyDescent="0.25">
      <c r="A25" s="2" t="s">
        <v>32</v>
      </c>
      <c r="C25" s="6">
        <v>2532968</v>
      </c>
      <c r="D25" s="6"/>
      <c r="E25" s="6">
        <v>12601704596</v>
      </c>
      <c r="F25" s="6"/>
      <c r="G25" s="6">
        <v>11783757213.072001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2532968</v>
      </c>
      <c r="R25" s="6"/>
      <c r="S25" s="6">
        <v>4449</v>
      </c>
      <c r="T25" s="6"/>
      <c r="U25" s="6">
        <v>12601704596</v>
      </c>
      <c r="V25" s="6"/>
      <c r="W25" s="6">
        <v>11202123042.9396</v>
      </c>
      <c r="Y25" s="17">
        <v>1.407547089208762E-3</v>
      </c>
      <c r="AA25" s="6"/>
    </row>
    <row r="26" spans="1:27" s="5" customFormat="1" ht="24" x14ac:dyDescent="0.25">
      <c r="A26" s="2" t="s">
        <v>33</v>
      </c>
      <c r="C26" s="6">
        <v>5246690</v>
      </c>
      <c r="D26" s="6"/>
      <c r="E26" s="6">
        <v>77167095187</v>
      </c>
      <c r="F26" s="6"/>
      <c r="G26" s="6">
        <v>79848879297.794998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7144441</v>
      </c>
      <c r="R26" s="6"/>
      <c r="S26" s="6">
        <v>12100</v>
      </c>
      <c r="T26" s="6"/>
      <c r="U26" s="6">
        <v>103680261455</v>
      </c>
      <c r="V26" s="6"/>
      <c r="W26" s="6">
        <v>85933372070.205002</v>
      </c>
      <c r="Y26" s="17">
        <v>1.0797530723387783E-2</v>
      </c>
      <c r="AA26" s="6"/>
    </row>
    <row r="27" spans="1:27" s="5" customFormat="1" ht="24" x14ac:dyDescent="0.25">
      <c r="A27" s="2" t="s">
        <v>34</v>
      </c>
      <c r="C27" s="6">
        <v>7954689</v>
      </c>
      <c r="D27" s="6"/>
      <c r="E27" s="6">
        <v>27060350186</v>
      </c>
      <c r="F27" s="6"/>
      <c r="G27" s="6">
        <v>25651471299.859798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7954689</v>
      </c>
      <c r="R27" s="6"/>
      <c r="S27" s="6">
        <v>3020</v>
      </c>
      <c r="T27" s="6"/>
      <c r="U27" s="6">
        <v>27060350186</v>
      </c>
      <c r="V27" s="6"/>
      <c r="W27" s="6">
        <v>23880222973.359001</v>
      </c>
      <c r="Y27" s="17">
        <v>3.0005507176599669E-3</v>
      </c>
      <c r="AA27" s="6"/>
    </row>
    <row r="28" spans="1:27" s="5" customFormat="1" ht="24" x14ac:dyDescent="0.25">
      <c r="A28" s="2" t="s">
        <v>35</v>
      </c>
      <c r="C28" s="6">
        <v>57677984</v>
      </c>
      <c r="D28" s="6"/>
      <c r="E28" s="6">
        <v>183791636758</v>
      </c>
      <c r="F28" s="6"/>
      <c r="G28" s="6">
        <v>195110324383.66599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61480930</v>
      </c>
      <c r="R28" s="6"/>
      <c r="S28" s="6">
        <v>2992</v>
      </c>
      <c r="T28" s="6"/>
      <c r="U28" s="6">
        <v>197055427269</v>
      </c>
      <c r="V28" s="6"/>
      <c r="W28" s="6">
        <v>182856434451.76801</v>
      </c>
      <c r="Y28" s="17">
        <v>2.2975916357024662E-2</v>
      </c>
      <c r="AA28" s="6"/>
    </row>
    <row r="29" spans="1:27" s="5" customFormat="1" ht="24" x14ac:dyDescent="0.25">
      <c r="A29" s="2" t="s">
        <v>36</v>
      </c>
      <c r="C29" s="6">
        <v>370517176</v>
      </c>
      <c r="D29" s="6"/>
      <c r="E29" s="6">
        <v>1653174957047</v>
      </c>
      <c r="F29" s="6"/>
      <c r="G29" s="6">
        <v>1988888033535.1201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588861845</v>
      </c>
      <c r="R29" s="6"/>
      <c r="S29" s="6">
        <v>3950</v>
      </c>
      <c r="T29" s="6"/>
      <c r="U29" s="6">
        <v>1975355262075</v>
      </c>
      <c r="V29" s="6"/>
      <c r="W29" s="6">
        <v>2312164562237.8901</v>
      </c>
      <c r="Y29" s="17">
        <v>0.29052354512395806</v>
      </c>
      <c r="AA29" s="6"/>
    </row>
    <row r="30" spans="1:27" s="5" customFormat="1" ht="24" x14ac:dyDescent="0.25">
      <c r="A30" s="2" t="s">
        <v>37</v>
      </c>
      <c r="C30" s="6">
        <v>31800000</v>
      </c>
      <c r="D30" s="6"/>
      <c r="E30" s="6">
        <v>102076784217</v>
      </c>
      <c r="F30" s="6"/>
      <c r="G30" s="6">
        <v>95780693700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49214286</v>
      </c>
      <c r="R30" s="6"/>
      <c r="S30" s="6">
        <v>1811</v>
      </c>
      <c r="T30" s="6"/>
      <c r="U30" s="6">
        <v>102076784217</v>
      </c>
      <c r="V30" s="6"/>
      <c r="W30" s="6">
        <v>88596765867.921295</v>
      </c>
      <c r="Y30" s="17">
        <v>1.1132186232260723E-2</v>
      </c>
      <c r="AA30" s="6"/>
    </row>
    <row r="31" spans="1:27" s="5" customFormat="1" ht="24" x14ac:dyDescent="0.25">
      <c r="A31" s="2" t="s">
        <v>38</v>
      </c>
      <c r="C31" s="6">
        <v>20481965</v>
      </c>
      <c r="D31" s="6"/>
      <c r="E31" s="6">
        <v>159719289720</v>
      </c>
      <c r="F31" s="6"/>
      <c r="G31" s="6">
        <v>151071922027.215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28497995</v>
      </c>
      <c r="R31" s="6"/>
      <c r="S31" s="6">
        <v>3761</v>
      </c>
      <c r="T31" s="6"/>
      <c r="U31" s="6">
        <v>116578967234</v>
      </c>
      <c r="V31" s="6"/>
      <c r="W31" s="6">
        <v>106543232487.78999</v>
      </c>
      <c r="Y31" s="17">
        <v>1.3387160289905931E-2</v>
      </c>
      <c r="AA31" s="6"/>
    </row>
    <row r="32" spans="1:27" s="5" customFormat="1" ht="24" x14ac:dyDescent="0.25">
      <c r="A32" s="2" t="s">
        <v>39</v>
      </c>
      <c r="C32" s="6">
        <v>131602201</v>
      </c>
      <c r="D32" s="6"/>
      <c r="E32" s="6">
        <v>504691776732</v>
      </c>
      <c r="F32" s="6"/>
      <c r="G32" s="6">
        <v>534396300888.04401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128359581</v>
      </c>
      <c r="R32" s="6"/>
      <c r="S32" s="6">
        <v>3720</v>
      </c>
      <c r="T32" s="6"/>
      <c r="U32" s="6">
        <v>492254956313</v>
      </c>
      <c r="V32" s="6"/>
      <c r="W32" s="6">
        <v>474656530354.146</v>
      </c>
      <c r="Y32" s="17">
        <v>5.9640606973603551E-2</v>
      </c>
      <c r="AA32" s="6"/>
    </row>
    <row r="33" spans="1:27" s="5" customFormat="1" ht="24" x14ac:dyDescent="0.25">
      <c r="A33" s="2" t="s">
        <v>40</v>
      </c>
      <c r="C33" s="6">
        <v>86710316</v>
      </c>
      <c r="D33" s="6"/>
      <c r="E33" s="6">
        <v>254094349097</v>
      </c>
      <c r="F33" s="6"/>
      <c r="G33" s="6">
        <v>227036022258.55301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86710316</v>
      </c>
      <c r="R33" s="6"/>
      <c r="S33" s="6">
        <v>2471</v>
      </c>
      <c r="T33" s="6"/>
      <c r="U33" s="6">
        <v>254094349097</v>
      </c>
      <c r="V33" s="6"/>
      <c r="W33" s="6">
        <v>212986336750.526</v>
      </c>
      <c r="Y33" s="17">
        <v>2.6761739465394341E-2</v>
      </c>
      <c r="AA33" s="6"/>
    </row>
    <row r="34" spans="1:27" s="5" customFormat="1" ht="24" x14ac:dyDescent="0.25">
      <c r="A34" s="2" t="s">
        <v>41</v>
      </c>
      <c r="C34" s="6">
        <v>800000</v>
      </c>
      <c r="D34" s="6"/>
      <c r="E34" s="6">
        <v>11234992119</v>
      </c>
      <c r="F34" s="6"/>
      <c r="G34" s="6">
        <v>11968362000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800000</v>
      </c>
      <c r="R34" s="6"/>
      <c r="S34" s="6">
        <v>13430</v>
      </c>
      <c r="T34" s="6"/>
      <c r="U34" s="6">
        <v>11234992119</v>
      </c>
      <c r="V34" s="6"/>
      <c r="W34" s="6">
        <v>10680073200</v>
      </c>
      <c r="Y34" s="17">
        <v>1.3419515111174592E-3</v>
      </c>
      <c r="AA34" s="6"/>
    </row>
    <row r="35" spans="1:27" s="5" customFormat="1" ht="24" x14ac:dyDescent="0.25">
      <c r="A35" s="2" t="s">
        <v>42</v>
      </c>
      <c r="C35" s="6">
        <v>279137757</v>
      </c>
      <c r="D35" s="6"/>
      <c r="E35" s="6">
        <v>2014238867950</v>
      </c>
      <c r="F35" s="6"/>
      <c r="G35" s="6">
        <v>2316932009337.8501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313045530</v>
      </c>
      <c r="R35" s="6"/>
      <c r="S35" s="6">
        <v>9270</v>
      </c>
      <c r="T35" s="6"/>
      <c r="U35" s="6">
        <v>2323214461918</v>
      </c>
      <c r="V35" s="6"/>
      <c r="W35" s="6">
        <v>2884665567324.5601</v>
      </c>
      <c r="Y35" s="17">
        <v>0.36245831322014688</v>
      </c>
      <c r="AA35" s="6"/>
    </row>
    <row r="36" spans="1:27" s="5" customFormat="1" ht="24" x14ac:dyDescent="0.25">
      <c r="A36" s="2" t="s">
        <v>43</v>
      </c>
      <c r="C36" s="6">
        <v>225000</v>
      </c>
      <c r="D36" s="6"/>
      <c r="E36" s="6">
        <v>1194258403</v>
      </c>
      <c r="F36" s="6"/>
      <c r="G36" s="6">
        <v>2923252537.5</v>
      </c>
      <c r="H36" s="6"/>
      <c r="I36" s="6">
        <v>0</v>
      </c>
      <c r="J36" s="6"/>
      <c r="K36" s="6">
        <v>0</v>
      </c>
      <c r="L36" s="6"/>
      <c r="M36" s="6">
        <f t="shared" ref="M36:M44" si="4">-C36</f>
        <v>-225000</v>
      </c>
      <c r="N36" s="6"/>
      <c r="O36" s="6">
        <f t="shared" ref="O36:O44" si="5">+G36</f>
        <v>2923252537.5</v>
      </c>
      <c r="P36" s="6"/>
      <c r="Q36" s="6">
        <v>0</v>
      </c>
      <c r="R36" s="6"/>
      <c r="S36" s="6">
        <v>0</v>
      </c>
      <c r="T36" s="6"/>
      <c r="U36" s="6">
        <v>0</v>
      </c>
      <c r="V36" s="6"/>
      <c r="W36" s="6">
        <v>0</v>
      </c>
      <c r="Y36" s="17">
        <v>0</v>
      </c>
      <c r="AA36" s="6"/>
    </row>
    <row r="37" spans="1:27" s="5" customFormat="1" ht="24" x14ac:dyDescent="0.25">
      <c r="A37" s="2" t="s">
        <v>44</v>
      </c>
      <c r="C37" s="6">
        <v>2012019</v>
      </c>
      <c r="D37" s="6"/>
      <c r="E37" s="6">
        <v>16982447215</v>
      </c>
      <c r="F37" s="6"/>
      <c r="G37" s="6">
        <v>17780422158.9855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2012019</v>
      </c>
      <c r="R37" s="6"/>
      <c r="S37" s="6">
        <v>6790</v>
      </c>
      <c r="T37" s="6"/>
      <c r="U37" s="6">
        <v>16982447215</v>
      </c>
      <c r="V37" s="6"/>
      <c r="W37" s="6">
        <v>13580322436.390499</v>
      </c>
      <c r="Y37" s="17">
        <v>1.7063679128132348E-3</v>
      </c>
      <c r="AA37" s="6"/>
    </row>
    <row r="38" spans="1:27" s="5" customFormat="1" ht="24" x14ac:dyDescent="0.25">
      <c r="A38" s="2" t="s">
        <v>45</v>
      </c>
      <c r="C38" s="6">
        <v>250000</v>
      </c>
      <c r="D38" s="6"/>
      <c r="E38" s="6">
        <v>3758659766</v>
      </c>
      <c r="F38" s="6"/>
      <c r="G38" s="6">
        <v>3946378500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250000</v>
      </c>
      <c r="R38" s="6"/>
      <c r="S38" s="6">
        <v>13830</v>
      </c>
      <c r="T38" s="6"/>
      <c r="U38" s="6">
        <v>3758659766</v>
      </c>
      <c r="V38" s="6"/>
      <c r="W38" s="6">
        <v>3436927875</v>
      </c>
      <c r="Y38" s="17">
        <v>4.3185008839246236E-4</v>
      </c>
      <c r="AA38" s="6"/>
    </row>
    <row r="39" spans="1:27" s="5" customFormat="1" ht="24" x14ac:dyDescent="0.25">
      <c r="A39" s="2" t="s">
        <v>46</v>
      </c>
      <c r="C39" s="6">
        <v>5876865</v>
      </c>
      <c r="D39" s="6">
        <v>0</v>
      </c>
      <c r="E39" s="6">
        <v>53063128272</v>
      </c>
      <c r="F39" s="6"/>
      <c r="G39" s="6">
        <v>50357157771.014999</v>
      </c>
      <c r="H39" s="6"/>
      <c r="I39" s="6">
        <v>0</v>
      </c>
      <c r="J39" s="6"/>
      <c r="K39" s="6">
        <v>0</v>
      </c>
      <c r="L39" s="6"/>
      <c r="M39" s="6">
        <f t="shared" si="4"/>
        <v>-5876865</v>
      </c>
      <c r="N39" s="6"/>
      <c r="O39" s="6">
        <f t="shared" si="5"/>
        <v>50357157771.014999</v>
      </c>
      <c r="P39" s="6"/>
      <c r="Q39" s="6">
        <v>0</v>
      </c>
      <c r="R39" s="6"/>
      <c r="S39" s="6">
        <v>0</v>
      </c>
      <c r="T39" s="6"/>
      <c r="U39" s="6">
        <v>0</v>
      </c>
      <c r="V39" s="6"/>
      <c r="W39" s="6">
        <v>0</v>
      </c>
      <c r="Y39" s="17">
        <v>0</v>
      </c>
      <c r="AA39" s="6"/>
    </row>
    <row r="40" spans="1:27" s="5" customFormat="1" ht="24" x14ac:dyDescent="0.25">
      <c r="A40" s="2" t="s">
        <v>47</v>
      </c>
      <c r="C40" s="6">
        <v>7617482</v>
      </c>
      <c r="D40" s="6">
        <v>0</v>
      </c>
      <c r="E40" s="6">
        <v>89734436184</v>
      </c>
      <c r="F40" s="6"/>
      <c r="G40" s="6">
        <v>82536522004.889999</v>
      </c>
      <c r="H40" s="6"/>
      <c r="I40" s="6">
        <v>0</v>
      </c>
      <c r="J40" s="6"/>
      <c r="K40" s="6">
        <v>0</v>
      </c>
      <c r="L40" s="6"/>
      <c r="M40" s="6">
        <f t="shared" si="4"/>
        <v>-7617482</v>
      </c>
      <c r="N40" s="6"/>
      <c r="O40" s="6">
        <f t="shared" si="5"/>
        <v>82536522004.889999</v>
      </c>
      <c r="P40" s="6"/>
      <c r="Q40" s="6">
        <v>0</v>
      </c>
      <c r="R40" s="6"/>
      <c r="S40" s="6">
        <v>0</v>
      </c>
      <c r="T40" s="6"/>
      <c r="U40" s="6">
        <v>0</v>
      </c>
      <c r="V40" s="6"/>
      <c r="W40" s="6">
        <v>0</v>
      </c>
      <c r="Y40" s="17">
        <v>0</v>
      </c>
      <c r="AA40" s="6"/>
    </row>
    <row r="41" spans="1:27" s="5" customFormat="1" ht="24" x14ac:dyDescent="0.25">
      <c r="A41" s="2" t="s">
        <v>48</v>
      </c>
      <c r="C41" s="6">
        <v>15045814</v>
      </c>
      <c r="D41" s="6">
        <v>0</v>
      </c>
      <c r="E41" s="6">
        <v>82356965329</v>
      </c>
      <c r="F41" s="6"/>
      <c r="G41" s="6">
        <v>85699549760.391006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15045814</v>
      </c>
      <c r="R41" s="6"/>
      <c r="S41" s="6">
        <v>4920</v>
      </c>
      <c r="T41" s="6"/>
      <c r="U41" s="6">
        <v>82356965329</v>
      </c>
      <c r="V41" s="6"/>
      <c r="W41" s="6">
        <v>73584953720.964005</v>
      </c>
      <c r="Y41" s="17">
        <v>9.2459515952901857E-3</v>
      </c>
      <c r="AA41" s="6"/>
    </row>
    <row r="42" spans="1:27" s="5" customFormat="1" ht="24" x14ac:dyDescent="0.25">
      <c r="A42" s="2" t="s">
        <v>49</v>
      </c>
      <c r="C42" s="6">
        <v>100000</v>
      </c>
      <c r="D42" s="6">
        <v>0</v>
      </c>
      <c r="E42" s="6">
        <v>273848428</v>
      </c>
      <c r="F42" s="6"/>
      <c r="G42" s="6">
        <v>271872675</v>
      </c>
      <c r="H42" s="6"/>
      <c r="I42" s="6">
        <v>0</v>
      </c>
      <c r="J42" s="6"/>
      <c r="K42" s="6">
        <v>0</v>
      </c>
      <c r="L42" s="6"/>
      <c r="M42" s="6">
        <f t="shared" si="4"/>
        <v>-100000</v>
      </c>
      <c r="N42" s="6"/>
      <c r="O42" s="6">
        <f t="shared" si="5"/>
        <v>271872675</v>
      </c>
      <c r="P42" s="6"/>
      <c r="Q42" s="6">
        <v>0</v>
      </c>
      <c r="R42" s="6"/>
      <c r="S42" s="6">
        <v>0</v>
      </c>
      <c r="T42" s="6"/>
      <c r="U42" s="6">
        <v>0</v>
      </c>
      <c r="V42" s="6"/>
      <c r="W42" s="6">
        <v>0</v>
      </c>
      <c r="Y42" s="17">
        <v>0</v>
      </c>
      <c r="AA42" s="6"/>
    </row>
    <row r="43" spans="1:27" s="5" customFormat="1" ht="24" x14ac:dyDescent="0.25">
      <c r="A43" s="2" t="s">
        <v>50</v>
      </c>
      <c r="C43" s="6">
        <v>26052623</v>
      </c>
      <c r="D43" s="6">
        <v>0</v>
      </c>
      <c r="E43" s="6">
        <v>83180002194</v>
      </c>
      <c r="F43" s="6"/>
      <c r="G43" s="6">
        <v>76320256355.113098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37744423</v>
      </c>
      <c r="R43" s="6"/>
      <c r="S43" s="6">
        <v>2054</v>
      </c>
      <c r="T43" s="6"/>
      <c r="U43" s="6">
        <v>86235733604</v>
      </c>
      <c r="V43" s="6"/>
      <c r="W43" s="6">
        <v>77065758925.190094</v>
      </c>
      <c r="Y43" s="17">
        <v>9.6833148713880227E-3</v>
      </c>
      <c r="AA43" s="6"/>
    </row>
    <row r="44" spans="1:27" s="5" customFormat="1" ht="24" x14ac:dyDescent="0.25">
      <c r="A44" s="2" t="s">
        <v>51</v>
      </c>
      <c r="C44" s="6">
        <v>3363597</v>
      </c>
      <c r="D44" s="6">
        <v>0</v>
      </c>
      <c r="E44" s="6">
        <v>70144015587</v>
      </c>
      <c r="F44" s="6"/>
      <c r="G44" s="6">
        <v>65868596877.644997</v>
      </c>
      <c r="H44" s="6"/>
      <c r="I44" s="6">
        <v>0</v>
      </c>
      <c r="J44" s="6"/>
      <c r="K44" s="6">
        <v>0</v>
      </c>
      <c r="L44" s="6"/>
      <c r="M44" s="6">
        <f t="shared" si="4"/>
        <v>-3363597</v>
      </c>
      <c r="N44" s="6"/>
      <c r="O44" s="6">
        <f t="shared" si="5"/>
        <v>65868596877.644997</v>
      </c>
      <c r="P44" s="6"/>
      <c r="Q44" s="6">
        <v>0</v>
      </c>
      <c r="R44" s="6"/>
      <c r="S44" s="6">
        <v>0</v>
      </c>
      <c r="T44" s="6"/>
      <c r="U44" s="6">
        <v>0</v>
      </c>
      <c r="V44" s="6"/>
      <c r="W44" s="6">
        <v>0</v>
      </c>
      <c r="Y44" s="17">
        <v>0</v>
      </c>
      <c r="AA44" s="6"/>
    </row>
    <row r="45" spans="1:27" s="5" customFormat="1" ht="24" x14ac:dyDescent="0.25">
      <c r="A45" s="2" t="s">
        <v>52</v>
      </c>
      <c r="C45" s="6">
        <v>1148586</v>
      </c>
      <c r="D45" s="6">
        <v>0</v>
      </c>
      <c r="E45" s="6">
        <v>5191734054</v>
      </c>
      <c r="F45" s="6"/>
      <c r="G45" s="6">
        <v>5192687701.6884003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1689097</v>
      </c>
      <c r="R45" s="6"/>
      <c r="S45" s="6">
        <v>3081</v>
      </c>
      <c r="T45" s="6"/>
      <c r="U45" s="6">
        <v>5191734054</v>
      </c>
      <c r="V45" s="6"/>
      <c r="W45" s="6">
        <v>5173143415.2508497</v>
      </c>
      <c r="Y45" s="17">
        <v>6.5000562199547579E-4</v>
      </c>
      <c r="AA45" s="6"/>
    </row>
    <row r="46" spans="1:27" s="5" customFormat="1" ht="24" x14ac:dyDescent="0.25">
      <c r="A46" s="2" t="s">
        <v>53</v>
      </c>
      <c r="C46" s="6">
        <v>5418614</v>
      </c>
      <c r="D46" s="6">
        <v>0</v>
      </c>
      <c r="E46" s="6">
        <v>7580640986</v>
      </c>
      <c r="F46" s="6"/>
      <c r="G46" s="6">
        <v>8472765117.0591002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5418614</v>
      </c>
      <c r="R46" s="6"/>
      <c r="S46" s="6">
        <v>821</v>
      </c>
      <c r="T46" s="6"/>
      <c r="U46" s="6">
        <v>7580640986</v>
      </c>
      <c r="V46" s="6"/>
      <c r="W46" s="6">
        <v>4422212435.5407</v>
      </c>
      <c r="Y46" s="17">
        <v>5.5565112234963541E-4</v>
      </c>
      <c r="AA46" s="6"/>
    </row>
    <row r="47" spans="1:27" s="5" customFormat="1" ht="24" x14ac:dyDescent="0.25">
      <c r="A47" s="2" t="s">
        <v>96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4546603</v>
      </c>
      <c r="J47" s="6"/>
      <c r="K47" s="6">
        <v>14012630446</v>
      </c>
      <c r="L47" s="6"/>
      <c r="M47" s="6">
        <v>0</v>
      </c>
      <c r="N47" s="6"/>
      <c r="O47" s="6">
        <v>0</v>
      </c>
      <c r="P47" s="6"/>
      <c r="Q47" s="6">
        <v>4546603</v>
      </c>
      <c r="R47" s="6"/>
      <c r="S47" s="6">
        <v>2885</v>
      </c>
      <c r="T47" s="6"/>
      <c r="U47" s="6">
        <v>14012630446</v>
      </c>
      <c r="V47" s="6"/>
      <c r="W47" s="6">
        <v>13038903804.5527</v>
      </c>
      <c r="Y47" s="17">
        <v>1.6383386458282594E-3</v>
      </c>
      <c r="AA47" s="6"/>
    </row>
    <row r="48" spans="1:27" s="5" customFormat="1" ht="24" x14ac:dyDescent="0.25">
      <c r="A48" s="2" t="s">
        <v>98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588000</v>
      </c>
      <c r="J48" s="6"/>
      <c r="K48" s="6">
        <v>30059971200</v>
      </c>
      <c r="L48" s="6"/>
      <c r="M48" s="6">
        <v>0</v>
      </c>
      <c r="N48" s="6"/>
      <c r="O48" s="6">
        <v>0</v>
      </c>
      <c r="P48" s="6"/>
      <c r="Q48" s="6">
        <v>588000</v>
      </c>
      <c r="R48" s="6"/>
      <c r="S48" s="6">
        <v>51000</v>
      </c>
      <c r="T48" s="6"/>
      <c r="U48" s="6">
        <v>30059971200</v>
      </c>
      <c r="V48" s="6"/>
      <c r="W48" s="6">
        <v>29916028800</v>
      </c>
      <c r="Y48" s="17">
        <v>3.7589498969720012E-3</v>
      </c>
      <c r="AA48" s="6"/>
    </row>
    <row r="49" spans="1:27" s="5" customFormat="1" ht="24.75" thickBot="1" x14ac:dyDescent="0.3">
      <c r="A49" s="2" t="s">
        <v>54</v>
      </c>
      <c r="C49" s="6">
        <v>245000</v>
      </c>
      <c r="D49" s="6"/>
      <c r="E49" s="6">
        <v>1802630301</v>
      </c>
      <c r="F49" s="6"/>
      <c r="G49" s="6">
        <v>2252765812.5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245000</v>
      </c>
      <c r="R49" s="6"/>
      <c r="S49" s="6">
        <v>7170</v>
      </c>
      <c r="T49" s="6"/>
      <c r="U49" s="6">
        <v>1802630301</v>
      </c>
      <c r="V49" s="6"/>
      <c r="W49" s="6">
        <v>1746197932.5</v>
      </c>
      <c r="Y49" s="17">
        <v>2.1940982148217468E-4</v>
      </c>
      <c r="AA49" s="6"/>
    </row>
    <row r="50" spans="1:27" s="2" customFormat="1" ht="24.75" thickBot="1" x14ac:dyDescent="0.3">
      <c r="A50" s="2" t="s">
        <v>55</v>
      </c>
      <c r="C50" s="3" t="s">
        <v>55</v>
      </c>
      <c r="D50" s="3"/>
      <c r="E50" s="4">
        <f>SUM(E9:E49)</f>
        <v>7231589741619</v>
      </c>
      <c r="F50" s="3"/>
      <c r="G50" s="4">
        <f>SUM(G9:G49)</f>
        <v>8004860080692.4482</v>
      </c>
      <c r="H50" s="3"/>
      <c r="I50" s="3" t="s">
        <v>55</v>
      </c>
      <c r="J50" s="3"/>
      <c r="K50" s="4">
        <f>SUM(K9:K49)</f>
        <v>44072601646</v>
      </c>
      <c r="L50" s="3"/>
      <c r="M50" s="3" t="s">
        <v>55</v>
      </c>
      <c r="N50" s="3"/>
      <c r="O50" s="4">
        <f>SUM(O9:O49)</f>
        <v>268587605128.5463</v>
      </c>
      <c r="P50" s="3"/>
      <c r="Q50" s="3" t="s">
        <v>55</v>
      </c>
      <c r="R50" s="3"/>
      <c r="S50" s="3" t="s">
        <v>55</v>
      </c>
      <c r="T50" s="3"/>
      <c r="U50" s="4">
        <f>SUM(U9:U49)</f>
        <v>7072427644874</v>
      </c>
      <c r="V50" s="3"/>
      <c r="W50" s="4">
        <f>SUM(W9:W49)</f>
        <v>7953765924220.8994</v>
      </c>
      <c r="Y50" s="10">
        <f>SUM(Y9:Y49)</f>
        <v>0.99939092187896139</v>
      </c>
    </row>
    <row r="51" spans="1:27" ht="19.5" thickTop="1" x14ac:dyDescent="0.25"/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44"/>
  <sheetViews>
    <sheetView rightToLeft="1" topLeftCell="A31" workbookViewId="0">
      <selection activeCell="Y9" sqref="Y9:Y49"/>
    </sheetView>
  </sheetViews>
  <sheetFormatPr defaultRowHeight="22.5" x14ac:dyDescent="0.25"/>
  <cols>
    <col min="1" max="1" width="35.42578125" style="14" bestFit="1" customWidth="1"/>
    <col min="2" max="2" width="1" style="14" customWidth="1"/>
    <col min="3" max="3" width="18" style="14" customWidth="1"/>
    <col min="4" max="4" width="1" style="14" customWidth="1"/>
    <col min="5" max="5" width="22" style="14" customWidth="1"/>
    <col min="6" max="6" width="1" style="14" customWidth="1"/>
    <col min="7" max="7" width="23.85546875" style="14" bestFit="1" customWidth="1"/>
    <col min="8" max="8" width="1" style="14" customWidth="1"/>
    <col min="9" max="9" width="31.7109375" style="14" customWidth="1"/>
    <col min="10" max="10" width="1" style="14" customWidth="1"/>
    <col min="11" max="11" width="19" style="14" customWidth="1"/>
    <col min="12" max="12" width="1" style="14" customWidth="1"/>
    <col min="13" max="13" width="22" style="14" customWidth="1"/>
    <col min="14" max="14" width="1" style="14" customWidth="1"/>
    <col min="15" max="15" width="22" style="14" customWidth="1"/>
    <col min="16" max="16" width="1" style="14" customWidth="1"/>
    <col min="17" max="17" width="31.7109375" style="14" customWidth="1"/>
    <col min="18" max="18" width="1" style="14" customWidth="1"/>
    <col min="19" max="19" width="9.140625" style="14" customWidth="1"/>
    <col min="20" max="20" width="9.140625" style="14"/>
    <col min="21" max="21" width="18.7109375" style="14" bestFit="1" customWidth="1"/>
    <col min="22" max="16384" width="9.140625" style="14"/>
  </cols>
  <sheetData>
    <row r="2" spans="1:21" ht="24" x14ac:dyDescent="0.25">
      <c r="A2" s="29" t="s">
        <v>88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21" ht="24" x14ac:dyDescent="0.25">
      <c r="A3" s="29" t="s">
        <v>65</v>
      </c>
      <c r="B3" s="29" t="s">
        <v>65</v>
      </c>
      <c r="C3" s="29" t="s">
        <v>65</v>
      </c>
      <c r="D3" s="29" t="s">
        <v>65</v>
      </c>
      <c r="E3" s="29" t="s">
        <v>65</v>
      </c>
      <c r="F3" s="29" t="s">
        <v>65</v>
      </c>
      <c r="G3" s="29" t="s">
        <v>65</v>
      </c>
      <c r="H3" s="29" t="s">
        <v>65</v>
      </c>
      <c r="I3" s="29" t="s">
        <v>65</v>
      </c>
      <c r="J3" s="29" t="s">
        <v>65</v>
      </c>
      <c r="K3" s="29" t="s">
        <v>65</v>
      </c>
      <c r="L3" s="29" t="s">
        <v>65</v>
      </c>
      <c r="M3" s="29" t="s">
        <v>65</v>
      </c>
      <c r="N3" s="29" t="s">
        <v>65</v>
      </c>
      <c r="O3" s="29" t="s">
        <v>65</v>
      </c>
      <c r="P3" s="29" t="s">
        <v>65</v>
      </c>
      <c r="Q3" s="29" t="s">
        <v>65</v>
      </c>
    </row>
    <row r="4" spans="1:21" ht="24" x14ac:dyDescent="0.25">
      <c r="A4" s="29" t="s">
        <v>95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21" ht="24.75" thickBot="1" x14ac:dyDescent="0.3">
      <c r="A6" s="30" t="s">
        <v>3</v>
      </c>
      <c r="C6" s="30" t="s">
        <v>67</v>
      </c>
      <c r="D6" s="30" t="s">
        <v>67</v>
      </c>
      <c r="E6" s="30" t="s">
        <v>67</v>
      </c>
      <c r="F6" s="30" t="s">
        <v>67</v>
      </c>
      <c r="G6" s="30" t="s">
        <v>67</v>
      </c>
      <c r="H6" s="30" t="s">
        <v>67</v>
      </c>
      <c r="I6" s="30" t="s">
        <v>67</v>
      </c>
      <c r="K6" s="30" t="s">
        <v>68</v>
      </c>
      <c r="L6" s="30" t="s">
        <v>68</v>
      </c>
      <c r="M6" s="30" t="s">
        <v>68</v>
      </c>
      <c r="N6" s="30" t="s">
        <v>68</v>
      </c>
      <c r="O6" s="30" t="s">
        <v>68</v>
      </c>
      <c r="P6" s="30" t="s">
        <v>68</v>
      </c>
      <c r="Q6" s="30" t="s">
        <v>68</v>
      </c>
    </row>
    <row r="7" spans="1:21" ht="24.75" thickBot="1" x14ac:dyDescent="0.3">
      <c r="A7" s="30" t="s">
        <v>3</v>
      </c>
      <c r="C7" s="30" t="s">
        <v>7</v>
      </c>
      <c r="E7" s="30" t="s">
        <v>73</v>
      </c>
      <c r="G7" s="30" t="s">
        <v>74</v>
      </c>
      <c r="I7" s="30" t="s">
        <v>75</v>
      </c>
      <c r="K7" s="30" t="s">
        <v>7</v>
      </c>
      <c r="M7" s="30" t="s">
        <v>73</v>
      </c>
      <c r="O7" s="30" t="s">
        <v>74</v>
      </c>
      <c r="Q7" s="22" t="s">
        <v>75</v>
      </c>
    </row>
    <row r="8" spans="1:21" ht="24" x14ac:dyDescent="0.25">
      <c r="A8" s="15" t="s">
        <v>15</v>
      </c>
      <c r="C8" s="16">
        <f>IFERROR(VLOOKUP(A8,[1]ExcelReport2025_3_25_12_5!$A:$D,2,0),0)</f>
        <v>10813843</v>
      </c>
      <c r="E8" s="16">
        <f>IFERROR(VLOOKUP(A8,[1]ExcelReport2025_3_25_12_5!$A:$D,3,0),0)</f>
        <v>57079848367</v>
      </c>
      <c r="G8" s="16">
        <f>IFERROR(VLOOKUP(A8,[1]ExcelReport2025_3_25_12_5!$A:$D,4,0),0)</f>
        <v>65629520354</v>
      </c>
      <c r="I8" s="23">
        <f>+E8-G8</f>
        <v>-8549671987</v>
      </c>
      <c r="J8" s="23"/>
      <c r="K8" s="23">
        <v>10813843</v>
      </c>
      <c r="L8" s="23"/>
      <c r="M8" s="23">
        <v>57079848367</v>
      </c>
      <c r="N8" s="23"/>
      <c r="O8" s="23">
        <v>66601690950</v>
      </c>
      <c r="P8" s="23"/>
      <c r="Q8" s="23">
        <v>-9521842583</v>
      </c>
    </row>
    <row r="9" spans="1:21" ht="24" x14ac:dyDescent="0.25">
      <c r="A9" s="15" t="s">
        <v>30</v>
      </c>
      <c r="C9" s="16">
        <f>IFERROR(VLOOKUP(A9,[1]ExcelReport2025_3_25_12_5!$A:$D,2,0),0)</f>
        <v>40811278</v>
      </c>
      <c r="E9" s="16">
        <f>IFERROR(VLOOKUP(A9,[1]ExcelReport2025_3_25_12_5!$A:$D,3,0),0)</f>
        <v>149981562962</v>
      </c>
      <c r="G9" s="16">
        <f>IFERROR(VLOOKUP(A9,[1]ExcelReport2025_3_25_12_5!$A:$D,4,0),0)</f>
        <v>152003779784</v>
      </c>
      <c r="I9" s="23">
        <f t="shared" ref="I9:I39" si="0">+E9-G9</f>
        <v>-2022216822</v>
      </c>
      <c r="J9" s="23"/>
      <c r="K9" s="23">
        <v>40811278</v>
      </c>
      <c r="L9" s="23"/>
      <c r="M9" s="23">
        <v>149981562962</v>
      </c>
      <c r="N9" s="23"/>
      <c r="O9" s="23">
        <v>161778922173</v>
      </c>
      <c r="P9" s="23"/>
      <c r="Q9" s="23">
        <v>-11797359211</v>
      </c>
    </row>
    <row r="10" spans="1:21" ht="24" x14ac:dyDescent="0.25">
      <c r="A10" s="15" t="s">
        <v>89</v>
      </c>
      <c r="C10" s="16">
        <f>IFERROR(VLOOKUP(A10,[1]ExcelReport2025_3_25_12_5!$A:$D,2,0),0)</f>
        <v>61814110</v>
      </c>
      <c r="E10" s="16">
        <f>IFERROR(VLOOKUP(A10,[1]ExcelReport2025_3_25_12_5!$A:$D,3,0),0)</f>
        <v>110910600462</v>
      </c>
      <c r="G10" s="16">
        <f>IFERROR(VLOOKUP(A10,[1]ExcelReport2025_3_25_12_5!$A:$D,4,0),0)</f>
        <v>117367479522</v>
      </c>
      <c r="I10" s="23">
        <f t="shared" si="0"/>
        <v>-6456879060</v>
      </c>
      <c r="J10" s="23"/>
      <c r="K10" s="23">
        <v>61814110</v>
      </c>
      <c r="L10" s="23"/>
      <c r="M10" s="23">
        <v>110910600462</v>
      </c>
      <c r="N10" s="23"/>
      <c r="O10" s="23">
        <v>156394668816</v>
      </c>
      <c r="P10" s="23"/>
      <c r="Q10" s="23">
        <v>-45484068354</v>
      </c>
    </row>
    <row r="11" spans="1:21" ht="24" x14ac:dyDescent="0.25">
      <c r="A11" s="15" t="s">
        <v>26</v>
      </c>
      <c r="C11" s="16">
        <f>IFERROR(VLOOKUP(A11,[1]ExcelReport2025_3_25_12_5!$A:$D,2,0),0)</f>
        <v>5893345</v>
      </c>
      <c r="E11" s="16">
        <f>IFERROR(VLOOKUP(A11,[1]ExcelReport2025_3_25_12_5!$A:$D,3,0),0)</f>
        <v>96661613354</v>
      </c>
      <c r="G11" s="16">
        <f>IFERROR(VLOOKUP(A11,[1]ExcelReport2025_3_25_12_5!$A:$D,4,0),0)</f>
        <v>89899933574</v>
      </c>
      <c r="I11" s="23">
        <f t="shared" si="0"/>
        <v>6761679780</v>
      </c>
      <c r="J11" s="23"/>
      <c r="K11" s="23">
        <v>5893345</v>
      </c>
      <c r="L11" s="23"/>
      <c r="M11" s="23">
        <v>96661613354</v>
      </c>
      <c r="N11" s="23"/>
      <c r="O11" s="23">
        <v>137376656716</v>
      </c>
      <c r="P11" s="23"/>
      <c r="Q11" s="23">
        <v>-40715043362</v>
      </c>
      <c r="S11" s="16"/>
      <c r="T11" s="16"/>
      <c r="U11" s="16"/>
    </row>
    <row r="12" spans="1:21" ht="24" x14ac:dyDescent="0.25">
      <c r="A12" s="15" t="s">
        <v>54</v>
      </c>
      <c r="C12" s="16">
        <f>IFERROR(VLOOKUP(A12,[1]ExcelReport2025_3_25_12_5!$A:$D,2,0),0)</f>
        <v>245000</v>
      </c>
      <c r="E12" s="16">
        <f>IFERROR(VLOOKUP(A12,[1]ExcelReport2025_3_25_12_5!$A:$D,3,0),0)</f>
        <v>1746197932</v>
      </c>
      <c r="G12" s="16">
        <f>IFERROR(VLOOKUP(A12,[1]ExcelReport2025_3_25_12_5!$A:$D,4,0),0)</f>
        <v>2252765812</v>
      </c>
      <c r="I12" s="23">
        <f t="shared" si="0"/>
        <v>-506567880</v>
      </c>
      <c r="J12" s="23"/>
      <c r="K12" s="23">
        <v>245000</v>
      </c>
      <c r="L12" s="23"/>
      <c r="M12" s="23">
        <v>1746197932</v>
      </c>
      <c r="N12" s="23"/>
      <c r="O12" s="23">
        <v>1802630301</v>
      </c>
      <c r="P12" s="23"/>
      <c r="Q12" s="23">
        <v>-56432369</v>
      </c>
    </row>
    <row r="13" spans="1:21" ht="24" x14ac:dyDescent="0.25">
      <c r="A13" s="15" t="s">
        <v>34</v>
      </c>
      <c r="C13" s="16">
        <f>IFERROR(VLOOKUP(A13,[1]ExcelReport2025_3_25_12_5!$A:$D,2,0),0)</f>
        <v>7954689</v>
      </c>
      <c r="E13" s="16">
        <f>IFERROR(VLOOKUP(A13,[1]ExcelReport2025_3_25_12_5!$A:$D,3,0),0)</f>
        <v>23880222973</v>
      </c>
      <c r="G13" s="16">
        <f>IFERROR(VLOOKUP(A13,[1]ExcelReport2025_3_25_12_5!$A:$D,4,0),0)</f>
        <v>25651471299</v>
      </c>
      <c r="I13" s="23">
        <f t="shared" si="0"/>
        <v>-1771248326</v>
      </c>
      <c r="J13" s="23"/>
      <c r="K13" s="23">
        <v>7954689</v>
      </c>
      <c r="L13" s="23"/>
      <c r="M13" s="23">
        <v>23880222973</v>
      </c>
      <c r="N13" s="23"/>
      <c r="O13" s="23">
        <v>27060350186</v>
      </c>
      <c r="P13" s="23"/>
      <c r="Q13" s="23">
        <v>-3180127213</v>
      </c>
    </row>
    <row r="14" spans="1:21" ht="24" x14ac:dyDescent="0.25">
      <c r="A14" s="15" t="s">
        <v>18</v>
      </c>
      <c r="C14" s="16">
        <f>IFERROR(VLOOKUP(A14,[1]ExcelReport2025_3_25_12_5!$A:$D,2,0),0)</f>
        <v>8581714</v>
      </c>
      <c r="E14" s="16">
        <f>IFERROR(VLOOKUP(A14,[1]ExcelReport2025_3_25_12_5!$A:$D,3,0),0)</f>
        <v>33141586135</v>
      </c>
      <c r="G14" s="16">
        <f>IFERROR(VLOOKUP(A14,[1]ExcelReport2025_3_25_12_5!$A:$D,4,0),0)</f>
        <v>-2863085737</v>
      </c>
      <c r="I14" s="23">
        <f t="shared" si="0"/>
        <v>36004671872</v>
      </c>
      <c r="J14" s="23"/>
      <c r="K14" s="23">
        <v>8581714</v>
      </c>
      <c r="L14" s="23"/>
      <c r="M14" s="23">
        <v>33141586135</v>
      </c>
      <c r="N14" s="23"/>
      <c r="O14" s="23">
        <v>37311264931</v>
      </c>
      <c r="P14" s="23"/>
      <c r="Q14" s="23">
        <v>-4169678796</v>
      </c>
    </row>
    <row r="15" spans="1:21" ht="24" x14ac:dyDescent="0.25">
      <c r="A15" s="15" t="s">
        <v>90</v>
      </c>
      <c r="C15" s="16">
        <f>IFERROR(VLOOKUP(A15,[1]ExcelReport2025_3_25_12_5!$A:$D,2,0),0)</f>
        <v>285750</v>
      </c>
      <c r="E15" s="16">
        <f>IFERROR(VLOOKUP(A15,[1]ExcelReport2025_3_25_12_5!$A:$D,3,0),0)</f>
        <v>13620187310</v>
      </c>
      <c r="G15" s="16">
        <f>IFERROR(VLOOKUP(A15,[1]ExcelReport2025_3_25_12_5!$A:$D,4,0),0)</f>
        <v>14855803886</v>
      </c>
      <c r="I15" s="23">
        <f t="shared" si="0"/>
        <v>-1235616576</v>
      </c>
      <c r="J15" s="23"/>
      <c r="K15" s="23">
        <v>285750</v>
      </c>
      <c r="L15" s="23"/>
      <c r="M15" s="23">
        <v>13620187310</v>
      </c>
      <c r="N15" s="23"/>
      <c r="O15" s="23">
        <v>12006963180</v>
      </c>
      <c r="P15" s="23"/>
      <c r="Q15" s="23">
        <v>1613224130</v>
      </c>
    </row>
    <row r="16" spans="1:21" ht="24" x14ac:dyDescent="0.25">
      <c r="A16" s="15" t="s">
        <v>38</v>
      </c>
      <c r="C16" s="16">
        <f>IFERROR(VLOOKUP(A16,[1]ExcelReport2025_3_25_12_5!$A:$D,2,0),0)</f>
        <v>28497995</v>
      </c>
      <c r="E16" s="16">
        <f>IFERROR(VLOOKUP(A16,[1]ExcelReport2025_3_25_12_5!$A:$D,3,0),0)</f>
        <v>106543232488</v>
      </c>
      <c r="G16" s="16">
        <f>IFERROR(VLOOKUP(A16,[1]ExcelReport2025_3_25_12_5!$A:$D,4,0),0)</f>
        <v>97961181771</v>
      </c>
      <c r="I16" s="23">
        <f t="shared" si="0"/>
        <v>8582050717</v>
      </c>
      <c r="J16" s="23"/>
      <c r="K16" s="23">
        <v>28497995</v>
      </c>
      <c r="L16" s="23"/>
      <c r="M16" s="23">
        <v>106543232488</v>
      </c>
      <c r="N16" s="23"/>
      <c r="O16" s="23">
        <v>143522229142</v>
      </c>
      <c r="P16" s="23"/>
      <c r="Q16" s="23">
        <v>-36978996654</v>
      </c>
    </row>
    <row r="17" spans="1:17" ht="24" x14ac:dyDescent="0.25">
      <c r="A17" s="15" t="s">
        <v>41</v>
      </c>
      <c r="C17" s="16">
        <f>IFERROR(VLOOKUP(A17,[1]ExcelReport2025_3_25_12_5!$A:$D,2,0),0)</f>
        <v>800000</v>
      </c>
      <c r="E17" s="16">
        <f>IFERROR(VLOOKUP(A17,[1]ExcelReport2025_3_25_12_5!$A:$D,3,0),0)</f>
        <v>10680073200</v>
      </c>
      <c r="G17" s="16">
        <f>IFERROR(VLOOKUP(A17,[1]ExcelReport2025_3_25_12_5!$A:$D,4,0),0)</f>
        <v>11968362000</v>
      </c>
      <c r="I17" s="23">
        <f t="shared" si="0"/>
        <v>-1288288800</v>
      </c>
      <c r="J17" s="23"/>
      <c r="K17" s="23">
        <v>800000</v>
      </c>
      <c r="L17" s="23"/>
      <c r="M17" s="23">
        <v>10680073200</v>
      </c>
      <c r="N17" s="23"/>
      <c r="O17" s="23">
        <v>11234992119</v>
      </c>
      <c r="P17" s="23"/>
      <c r="Q17" s="23">
        <v>-554918919</v>
      </c>
    </row>
    <row r="18" spans="1:17" ht="24" x14ac:dyDescent="0.25">
      <c r="A18" s="15" t="s">
        <v>91</v>
      </c>
      <c r="C18" s="16">
        <f>IFERROR(VLOOKUP(A18,[1]ExcelReport2025_3_25_12_5!$A:$D,2,0),0)</f>
        <v>0</v>
      </c>
      <c r="E18" s="16">
        <f>IFERROR(VLOOKUP(A18,[1]ExcelReport2025_3_25_12_5!$A:$D,3,0),0)</f>
        <v>0</v>
      </c>
      <c r="G18" s="16">
        <f>IFERROR(VLOOKUP(A18,[1]ExcelReport2025_3_25_12_5!$A:$D,4,0),0)</f>
        <v>0</v>
      </c>
      <c r="I18" s="23">
        <v>-36681100718</v>
      </c>
      <c r="J18" s="23"/>
      <c r="K18" s="23">
        <v>0</v>
      </c>
      <c r="L18" s="23"/>
      <c r="M18" s="23">
        <v>0</v>
      </c>
      <c r="N18" s="23"/>
      <c r="O18" s="23">
        <v>0</v>
      </c>
      <c r="P18" s="23"/>
      <c r="Q18" s="23">
        <v>0</v>
      </c>
    </row>
    <row r="19" spans="1:17" ht="24" x14ac:dyDescent="0.25">
      <c r="A19" s="15" t="s">
        <v>107</v>
      </c>
      <c r="C19" s="16">
        <f>IFERROR(VLOOKUP(A19,[1]ExcelReport2025_3_25_12_5!$A:$D,2,0),0)</f>
        <v>0</v>
      </c>
      <c r="E19" s="16">
        <f>IFERROR(VLOOKUP(A19,[1]ExcelReport2025_3_25_12_5!$A:$D,3,0),0)</f>
        <v>0</v>
      </c>
      <c r="G19" s="16">
        <f>IFERROR(VLOOKUP(A19,[1]ExcelReport2025_3_25_12_5!$A:$D,4,0),0)</f>
        <v>0</v>
      </c>
      <c r="I19" s="23">
        <v>-673868394</v>
      </c>
      <c r="J19" s="23"/>
      <c r="K19" s="23">
        <v>0</v>
      </c>
      <c r="L19" s="23"/>
      <c r="M19" s="23">
        <v>0</v>
      </c>
      <c r="N19" s="23"/>
      <c r="O19" s="23">
        <v>0</v>
      </c>
      <c r="P19" s="23"/>
      <c r="Q19" s="23">
        <v>0</v>
      </c>
    </row>
    <row r="20" spans="1:17" ht="24" x14ac:dyDescent="0.25">
      <c r="A20" s="15" t="s">
        <v>29</v>
      </c>
      <c r="C20" s="16">
        <f>IFERROR(VLOOKUP(A20,[1]ExcelReport2025_3_25_12_5!$A:$D,2,0),0)</f>
        <v>249998</v>
      </c>
      <c r="E20" s="16">
        <f>IFERROR(VLOOKUP(A20,[1]ExcelReport2025_3_25_12_5!$A:$D,3,0),0)</f>
        <v>1729633163</v>
      </c>
      <c r="G20" s="16">
        <f>IFERROR(VLOOKUP(A20,[1]ExcelReport2025_3_25_12_5!$A:$D,4,0),0)</f>
        <v>1930926677</v>
      </c>
      <c r="I20" s="23">
        <f t="shared" si="0"/>
        <v>-201293514</v>
      </c>
      <c r="J20" s="23"/>
      <c r="K20" s="23">
        <v>249998</v>
      </c>
      <c r="L20" s="23"/>
      <c r="M20" s="23">
        <v>1729633163</v>
      </c>
      <c r="N20" s="23"/>
      <c r="O20" s="23">
        <v>1789108730</v>
      </c>
      <c r="P20" s="23"/>
      <c r="Q20" s="23">
        <v>-59475567</v>
      </c>
    </row>
    <row r="21" spans="1:17" ht="24" x14ac:dyDescent="0.25">
      <c r="A21" s="15" t="s">
        <v>36</v>
      </c>
      <c r="C21" s="16">
        <f>IFERROR(VLOOKUP(A21,[1]ExcelReport2025_3_25_12_5!$A:$D,2,0),0)</f>
        <v>588861845</v>
      </c>
      <c r="E21" s="16">
        <f>IFERROR(VLOOKUP(A21,[1]ExcelReport2025_3_25_12_5!$A:$D,3,0),0)</f>
        <v>2312164562238</v>
      </c>
      <c r="G21" s="16">
        <f>IFERROR(VLOOKUP(A21,[1]ExcelReport2025_3_25_12_5!$A:$D,4,0),0)</f>
        <v>2291919409584</v>
      </c>
      <c r="I21" s="23">
        <f t="shared" si="0"/>
        <v>20245152654</v>
      </c>
      <c r="J21" s="23"/>
      <c r="K21" s="23">
        <v>588861845</v>
      </c>
      <c r="L21" s="23"/>
      <c r="M21" s="23">
        <v>2312164562238</v>
      </c>
      <c r="N21" s="23"/>
      <c r="O21" s="23">
        <v>2422738489745</v>
      </c>
      <c r="P21" s="23"/>
      <c r="Q21" s="23">
        <v>-110573927507</v>
      </c>
    </row>
    <row r="22" spans="1:17" ht="24" x14ac:dyDescent="0.25">
      <c r="A22" s="15" t="s">
        <v>52</v>
      </c>
      <c r="C22" s="16">
        <f>IFERROR(VLOOKUP(A22,[1]ExcelReport2025_3_25_12_5!$A:$D,2,0),0)</f>
        <v>1689097</v>
      </c>
      <c r="E22" s="16">
        <f>IFERROR(VLOOKUP(A22,[1]ExcelReport2025_3_25_12_5!$A:$D,3,0),0)</f>
        <v>5173143416</v>
      </c>
      <c r="G22" s="16">
        <f>IFERROR(VLOOKUP(A22,[1]ExcelReport2025_3_25_12_5!$A:$D,4,0),0)</f>
        <v>5192687701</v>
      </c>
      <c r="I22" s="23">
        <f t="shared" si="0"/>
        <v>-19544285</v>
      </c>
      <c r="J22" s="23"/>
      <c r="K22" s="23">
        <v>1689097</v>
      </c>
      <c r="L22" s="23"/>
      <c r="M22" s="23">
        <v>5173143416</v>
      </c>
      <c r="N22" s="23"/>
      <c r="O22" s="23">
        <v>5191734054</v>
      </c>
      <c r="P22" s="23"/>
      <c r="Q22" s="23">
        <v>-18590638</v>
      </c>
    </row>
    <row r="23" spans="1:17" ht="24" x14ac:dyDescent="0.25">
      <c r="A23" s="15" t="s">
        <v>33</v>
      </c>
      <c r="C23" s="16">
        <f>IFERROR(VLOOKUP(A23,[1]ExcelReport2025_3_25_12_5!$A:$D,2,0),0)</f>
        <v>7144441</v>
      </c>
      <c r="E23" s="16">
        <f>IFERROR(VLOOKUP(A23,[1]ExcelReport2025_3_25_12_5!$A:$D,3,0),0)</f>
        <v>85933372070</v>
      </c>
      <c r="G23" s="16">
        <f>IFERROR(VLOOKUP(A23,[1]ExcelReport2025_3_25_12_5!$A:$D,4,0),0)</f>
        <v>106362045565</v>
      </c>
      <c r="I23" s="23">
        <f t="shared" si="0"/>
        <v>-20428673495</v>
      </c>
      <c r="J23" s="23"/>
      <c r="K23" s="23">
        <v>7144441</v>
      </c>
      <c r="L23" s="23"/>
      <c r="M23" s="23">
        <v>85933372070</v>
      </c>
      <c r="N23" s="23"/>
      <c r="O23" s="23">
        <v>103680261455</v>
      </c>
      <c r="P23" s="23"/>
      <c r="Q23" s="23">
        <v>-17746889385</v>
      </c>
    </row>
    <row r="24" spans="1:17" ht="24" x14ac:dyDescent="0.25">
      <c r="A24" s="15" t="s">
        <v>97</v>
      </c>
      <c r="C24" s="16">
        <f>IFERROR(VLOOKUP(A24,[1]ExcelReport2025_3_25_12_5!$A:$D,2,0),0)</f>
        <v>37744423</v>
      </c>
      <c r="E24" s="16">
        <f>IFERROR(VLOOKUP(A24,[1]ExcelReport2025_3_25_12_5!$A:$D,3,0),0)</f>
        <v>77065758925</v>
      </c>
      <c r="G24" s="16">
        <f>IFERROR(VLOOKUP(A24,[1]ExcelReport2025_3_25_12_5!$A:$D,4,0),0)</f>
        <v>79375987765</v>
      </c>
      <c r="I24" s="23">
        <f t="shared" si="0"/>
        <v>-2310228840</v>
      </c>
      <c r="J24" s="23"/>
      <c r="K24" s="23">
        <v>37744423</v>
      </c>
      <c r="L24" s="23"/>
      <c r="M24" s="23">
        <v>77065758925</v>
      </c>
      <c r="N24" s="23"/>
      <c r="O24" s="23">
        <v>86235733604</v>
      </c>
      <c r="P24" s="23"/>
      <c r="Q24" s="23">
        <v>-9169974679</v>
      </c>
    </row>
    <row r="25" spans="1:17" ht="24" x14ac:dyDescent="0.25">
      <c r="A25" s="15" t="s">
        <v>24</v>
      </c>
      <c r="C25" s="16">
        <f>IFERROR(VLOOKUP(A25,[1]ExcelReport2025_3_25_12_5!$A:$D,2,0),0)</f>
        <v>56825889</v>
      </c>
      <c r="E25" s="16">
        <f>IFERROR(VLOOKUP(A25,[1]ExcelReport2025_3_25_12_5!$A:$D,3,0),0)</f>
        <v>184940975220</v>
      </c>
      <c r="G25" s="16">
        <f>IFERROR(VLOOKUP(A25,[1]ExcelReport2025_3_25_12_5!$A:$D,4,0),0)</f>
        <v>213467301575</v>
      </c>
      <c r="I25" s="23">
        <f t="shared" si="0"/>
        <v>-28526326355</v>
      </c>
      <c r="J25" s="23"/>
      <c r="K25" s="23">
        <v>56825889</v>
      </c>
      <c r="L25" s="23"/>
      <c r="M25" s="23">
        <v>184940975220</v>
      </c>
      <c r="N25" s="23"/>
      <c r="O25" s="23">
        <v>251384681186</v>
      </c>
      <c r="P25" s="23"/>
      <c r="Q25" s="23">
        <v>-66443705966</v>
      </c>
    </row>
    <row r="26" spans="1:17" ht="24" x14ac:dyDescent="0.25">
      <c r="A26" s="15" t="s">
        <v>39</v>
      </c>
      <c r="C26" s="16">
        <f>IFERROR(VLOOKUP(A26,[1]ExcelReport2025_3_25_12_5!$A:$D,2,0),0)</f>
        <v>128359581</v>
      </c>
      <c r="E26" s="16">
        <f>IFERROR(VLOOKUP(A26,[1]ExcelReport2025_3_25_12_5!$A:$D,3,0),0)</f>
        <v>474656530354</v>
      </c>
      <c r="G26" s="16">
        <f>IFERROR(VLOOKUP(A26,[1]ExcelReport2025_3_25_12_5!$A:$D,4,0),0)</f>
        <v>518199351179</v>
      </c>
      <c r="I26" s="23">
        <f t="shared" si="0"/>
        <v>-43542820825</v>
      </c>
      <c r="J26" s="23"/>
      <c r="K26" s="23">
        <v>128359581</v>
      </c>
      <c r="L26" s="23"/>
      <c r="M26" s="23">
        <v>474656530354</v>
      </c>
      <c r="N26" s="23"/>
      <c r="O26" s="23">
        <v>593123926988</v>
      </c>
      <c r="P26" s="23"/>
      <c r="Q26" s="23">
        <v>-118467396634</v>
      </c>
    </row>
    <row r="27" spans="1:17" ht="24" x14ac:dyDescent="0.25">
      <c r="A27" s="15" t="s">
        <v>48</v>
      </c>
      <c r="C27" s="16">
        <f>IFERROR(VLOOKUP(A27,[1]ExcelReport2025_3_25_12_5!$A:$D,2,0),0)</f>
        <v>15045814</v>
      </c>
      <c r="E27" s="16">
        <f>IFERROR(VLOOKUP(A27,[1]ExcelReport2025_3_25_12_5!$A:$D,3,0),0)</f>
        <v>73584953721</v>
      </c>
      <c r="G27" s="16">
        <f>IFERROR(VLOOKUP(A27,[1]ExcelReport2025_3_25_12_5!$A:$D,4,0),0)</f>
        <v>85699549760</v>
      </c>
      <c r="I27" s="23">
        <f t="shared" si="0"/>
        <v>-12114596039</v>
      </c>
      <c r="J27" s="23"/>
      <c r="K27" s="23">
        <v>15045814</v>
      </c>
      <c r="L27" s="23"/>
      <c r="M27" s="23">
        <v>73584953721</v>
      </c>
      <c r="N27" s="23"/>
      <c r="O27" s="23">
        <v>82356965329</v>
      </c>
      <c r="P27" s="23"/>
      <c r="Q27" s="23">
        <v>-8772011608</v>
      </c>
    </row>
    <row r="28" spans="1:17" ht="24" x14ac:dyDescent="0.25">
      <c r="A28" s="15" t="s">
        <v>53</v>
      </c>
      <c r="C28" s="16">
        <f>IFERROR(VLOOKUP(A28,[1]ExcelReport2025_3_25_12_5!$A:$D,2,0),0)</f>
        <v>5418614</v>
      </c>
      <c r="E28" s="16">
        <f>IFERROR(VLOOKUP(A28,[1]ExcelReport2025_3_25_12_5!$A:$D,3,0),0)</f>
        <v>4422212436</v>
      </c>
      <c r="G28" s="16">
        <f>IFERROR(VLOOKUP(A28,[1]ExcelReport2025_3_25_12_5!$A:$D,4,0),0)</f>
        <v>8472765117</v>
      </c>
      <c r="I28" s="23">
        <f t="shared" si="0"/>
        <v>-4050552681</v>
      </c>
      <c r="J28" s="23"/>
      <c r="K28" s="23">
        <v>5418614</v>
      </c>
      <c r="L28" s="23"/>
      <c r="M28" s="23">
        <v>4422212436</v>
      </c>
      <c r="N28" s="23"/>
      <c r="O28" s="23">
        <v>7580640986</v>
      </c>
      <c r="P28" s="23"/>
      <c r="Q28" s="23">
        <v>-3158428550</v>
      </c>
    </row>
    <row r="29" spans="1:17" ht="24" x14ac:dyDescent="0.25">
      <c r="A29" s="15" t="s">
        <v>45</v>
      </c>
      <c r="C29" s="16">
        <f>IFERROR(VLOOKUP(A29,[1]ExcelReport2025_3_25_12_5!$A:$D,2,0),0)</f>
        <v>250000</v>
      </c>
      <c r="E29" s="16">
        <f>IFERROR(VLOOKUP(A29,[1]ExcelReport2025_3_25_12_5!$A:$D,3,0),0)</f>
        <v>3436927875</v>
      </c>
      <c r="G29" s="16">
        <f>IFERROR(VLOOKUP(A29,[1]ExcelReport2025_3_25_12_5!$A:$D,4,0),0)</f>
        <v>3946378500</v>
      </c>
      <c r="I29" s="23">
        <f t="shared" si="0"/>
        <v>-509450625</v>
      </c>
      <c r="J29" s="23"/>
      <c r="K29" s="23">
        <v>250000</v>
      </c>
      <c r="L29" s="23"/>
      <c r="M29" s="23">
        <v>3436927875</v>
      </c>
      <c r="N29" s="23"/>
      <c r="O29" s="23">
        <v>4540323375</v>
      </c>
      <c r="P29" s="23"/>
      <c r="Q29" s="23">
        <v>-1103395500</v>
      </c>
    </row>
    <row r="30" spans="1:17" ht="24" x14ac:dyDescent="0.25">
      <c r="A30" s="15" t="s">
        <v>20</v>
      </c>
      <c r="C30" s="16">
        <f>IFERROR(VLOOKUP(A30,[1]ExcelReport2025_3_25_12_5!$A:$D,2,0),0)</f>
        <v>1000000</v>
      </c>
      <c r="E30" s="16">
        <f>IFERROR(VLOOKUP(A30,[1]ExcelReport2025_3_25_12_5!$A:$D,3,0),0)</f>
        <v>6391741500</v>
      </c>
      <c r="G30" s="16">
        <f>IFERROR(VLOOKUP(A30,[1]ExcelReport2025_3_25_12_5!$A:$D,4,0),0)</f>
        <v>6401682049</v>
      </c>
      <c r="I30" s="23">
        <f t="shared" si="0"/>
        <v>-9940549</v>
      </c>
      <c r="J30" s="23"/>
      <c r="K30" s="23">
        <v>1000000</v>
      </c>
      <c r="L30" s="23"/>
      <c r="M30" s="23">
        <v>6391741500</v>
      </c>
      <c r="N30" s="23"/>
      <c r="O30" s="23">
        <v>6540849049</v>
      </c>
      <c r="P30" s="23"/>
      <c r="Q30" s="23">
        <v>-149107549</v>
      </c>
    </row>
    <row r="31" spans="1:17" ht="24" x14ac:dyDescent="0.25">
      <c r="A31" s="15" t="s">
        <v>32</v>
      </c>
      <c r="C31" s="16">
        <f>IFERROR(VLOOKUP(A31,[1]ExcelReport2025_3_25_12_5!$A:$D,2,0),0)</f>
        <v>2532968</v>
      </c>
      <c r="E31" s="16">
        <f>IFERROR(VLOOKUP(A31,[1]ExcelReport2025_3_25_12_5!$A:$D,3,0),0)</f>
        <v>11202123043</v>
      </c>
      <c r="G31" s="16">
        <f>IFERROR(VLOOKUP(A31,[1]ExcelReport2025_3_25_12_5!$A:$D,4,0),0)</f>
        <v>11783757213</v>
      </c>
      <c r="I31" s="23">
        <f t="shared" si="0"/>
        <v>-581634170</v>
      </c>
      <c r="J31" s="23"/>
      <c r="K31" s="23">
        <v>2532968</v>
      </c>
      <c r="L31" s="23"/>
      <c r="M31" s="23">
        <v>11202123043</v>
      </c>
      <c r="N31" s="23"/>
      <c r="O31" s="23">
        <v>13911451960</v>
      </c>
      <c r="P31" s="23"/>
      <c r="Q31" s="23">
        <v>-2709328917</v>
      </c>
    </row>
    <row r="32" spans="1:17" ht="24" x14ac:dyDescent="0.25">
      <c r="A32" s="15" t="s">
        <v>40</v>
      </c>
      <c r="C32" s="16">
        <f>IFERROR(VLOOKUP(A32,[1]ExcelReport2025_3_25_12_5!$A:$D,2,0),0)</f>
        <v>86710316</v>
      </c>
      <c r="E32" s="16">
        <f>IFERROR(VLOOKUP(A32,[1]ExcelReport2025_3_25_12_5!$A:$D,3,0),0)</f>
        <v>212986336751</v>
      </c>
      <c r="G32" s="16">
        <f>IFERROR(VLOOKUP(A32,[1]ExcelReport2025_3_25_12_5!$A:$D,4,0),0)</f>
        <v>227036022258</v>
      </c>
      <c r="I32" s="23">
        <f t="shared" si="0"/>
        <v>-14049685507</v>
      </c>
      <c r="J32" s="23"/>
      <c r="K32" s="23">
        <v>86710316</v>
      </c>
      <c r="L32" s="23"/>
      <c r="M32" s="23">
        <v>212986336751</v>
      </c>
      <c r="N32" s="23"/>
      <c r="O32" s="23">
        <v>254094349097</v>
      </c>
      <c r="P32" s="23"/>
      <c r="Q32" s="23">
        <v>-41108012346</v>
      </c>
    </row>
    <row r="33" spans="1:17" ht="24" x14ac:dyDescent="0.25">
      <c r="A33" s="15" t="s">
        <v>16</v>
      </c>
      <c r="C33" s="16">
        <f>IFERROR(VLOOKUP(A33,[1]ExcelReport2025_3_25_12_5!$A:$D,2,0),0)</f>
        <v>1562500</v>
      </c>
      <c r="E33" s="16">
        <f>IFERROR(VLOOKUP(A33,[1]ExcelReport2025_3_25_12_5!$A:$D,3,0),0)</f>
        <v>4948505156</v>
      </c>
      <c r="G33" s="16">
        <f>IFERROR(VLOOKUP(A33,[1]ExcelReport2025_3_25_12_5!$A:$D,4,0),0)</f>
        <v>4894143046</v>
      </c>
      <c r="I33" s="23">
        <f t="shared" si="0"/>
        <v>54362110</v>
      </c>
      <c r="J33" s="23"/>
      <c r="K33" s="23">
        <v>1562500</v>
      </c>
      <c r="L33" s="23"/>
      <c r="M33" s="23">
        <v>4948505156</v>
      </c>
      <c r="N33" s="23"/>
      <c r="O33" s="23">
        <v>4645630546</v>
      </c>
      <c r="P33" s="23"/>
      <c r="Q33" s="23">
        <v>302874610</v>
      </c>
    </row>
    <row r="34" spans="1:17" ht="24" x14ac:dyDescent="0.25">
      <c r="A34" s="15" t="s">
        <v>17</v>
      </c>
      <c r="C34" s="16">
        <f>IFERROR(VLOOKUP(A34,[1]ExcelReport2025_3_25_12_5!$A:$D,2,0),0)</f>
        <v>2513563</v>
      </c>
      <c r="E34" s="16">
        <f>IFERROR(VLOOKUP(A34,[1]ExcelReport2025_3_25_12_5!$A:$D,3,0),0)</f>
        <v>91074236090</v>
      </c>
      <c r="G34" s="16">
        <f>IFERROR(VLOOKUP(A34,[1]ExcelReport2025_3_25_12_5!$A:$D,4,0),0)</f>
        <v>100170607422</v>
      </c>
      <c r="I34" s="23">
        <f t="shared" si="0"/>
        <v>-9096371332</v>
      </c>
      <c r="J34" s="23"/>
      <c r="K34" s="23">
        <v>2513563</v>
      </c>
      <c r="L34" s="23"/>
      <c r="M34" s="23">
        <v>91074236090</v>
      </c>
      <c r="N34" s="23"/>
      <c r="O34" s="23">
        <v>100091083422</v>
      </c>
      <c r="P34" s="23"/>
      <c r="Q34" s="23">
        <v>-9016847332</v>
      </c>
    </row>
    <row r="35" spans="1:17" ht="24" x14ac:dyDescent="0.25">
      <c r="A35" s="15" t="s">
        <v>27</v>
      </c>
      <c r="C35" s="16">
        <f>IFERROR(VLOOKUP(A35,[1]ExcelReport2025_3_25_12_5!$A:$D,2,0),0)</f>
        <v>47935</v>
      </c>
      <c r="E35" s="16">
        <f>IFERROR(VLOOKUP(A35,[1]ExcelReport2025_3_25_12_5!$A:$D,3,0),0)</f>
        <v>483300514707</v>
      </c>
      <c r="G35" s="16">
        <f>IFERROR(VLOOKUP(A35,[1]ExcelReport2025_3_25_12_5!$A:$D,4,0),0)</f>
        <v>419861604677</v>
      </c>
      <c r="I35" s="23">
        <f t="shared" si="0"/>
        <v>63438910030</v>
      </c>
      <c r="J35" s="23"/>
      <c r="K35" s="23">
        <v>47935</v>
      </c>
      <c r="L35" s="23"/>
      <c r="M35" s="23">
        <v>483300514707</v>
      </c>
      <c r="N35" s="23"/>
      <c r="O35" s="23">
        <v>313381865051</v>
      </c>
      <c r="P35" s="23"/>
      <c r="Q35" s="23">
        <v>169918649656</v>
      </c>
    </row>
    <row r="36" spans="1:17" ht="24" x14ac:dyDescent="0.25">
      <c r="A36" s="15" t="s">
        <v>98</v>
      </c>
      <c r="C36" s="16">
        <f>IFERROR(VLOOKUP(A36,[1]ExcelReport2025_3_25_12_5!$A:$D,2,0),0)</f>
        <v>588000</v>
      </c>
      <c r="E36" s="16">
        <f>IFERROR(VLOOKUP(A36,[1]ExcelReport2025_3_25_12_5!$A:$D,3,0),0)</f>
        <v>29916028800</v>
      </c>
      <c r="G36" s="16">
        <f>IFERROR(VLOOKUP(A36,[1]ExcelReport2025_3_25_12_5!$A:$D,4,0),0)</f>
        <v>30059971200</v>
      </c>
      <c r="I36" s="23">
        <f t="shared" si="0"/>
        <v>-143942400</v>
      </c>
      <c r="J36" s="23"/>
      <c r="K36" s="23">
        <v>588000</v>
      </c>
      <c r="L36" s="23"/>
      <c r="M36" s="23">
        <v>29916028800</v>
      </c>
      <c r="N36" s="23"/>
      <c r="O36" s="23">
        <v>30059971200</v>
      </c>
      <c r="P36" s="23"/>
      <c r="Q36" s="23">
        <v>-143942400</v>
      </c>
    </row>
    <row r="37" spans="1:17" ht="24" x14ac:dyDescent="0.25">
      <c r="A37" s="15" t="s">
        <v>37</v>
      </c>
      <c r="C37" s="16">
        <f>IFERROR(VLOOKUP(A37,[1]ExcelReport2025_3_25_12_5!$A:$D,2,0),0)</f>
        <v>49214286</v>
      </c>
      <c r="E37" s="16">
        <f>IFERROR(VLOOKUP(A37,[1]ExcelReport2025_3_25_12_5!$A:$D,3,0),0)</f>
        <v>88596765868</v>
      </c>
      <c r="G37" s="16">
        <f>IFERROR(VLOOKUP(A37,[1]ExcelReport2025_3_25_12_5!$A:$D,4,0),0)</f>
        <v>95780693700</v>
      </c>
      <c r="I37" s="23">
        <f t="shared" si="0"/>
        <v>-7183927832</v>
      </c>
      <c r="J37" s="23"/>
      <c r="K37" s="23">
        <v>49214286</v>
      </c>
      <c r="L37" s="23"/>
      <c r="M37" s="23">
        <v>88596765868</v>
      </c>
      <c r="N37" s="23"/>
      <c r="O37" s="23">
        <v>106574676470</v>
      </c>
      <c r="P37" s="23"/>
      <c r="Q37" s="23">
        <v>-17977910602</v>
      </c>
    </row>
    <row r="38" spans="1:17" ht="24" x14ac:dyDescent="0.25">
      <c r="A38" s="15" t="s">
        <v>96</v>
      </c>
      <c r="C38" s="16">
        <f>IFERROR(VLOOKUP(A38,[1]ExcelReport2025_3_25_12_5!$A:$D,2,0),0)</f>
        <v>4546603</v>
      </c>
      <c r="E38" s="16">
        <f>IFERROR(VLOOKUP(A38,[1]ExcelReport2025_3_25_12_5!$A:$D,3,0),0)</f>
        <v>13038903805</v>
      </c>
      <c r="G38" s="16">
        <f>IFERROR(VLOOKUP(A38,[1]ExcelReport2025_3_25_12_5!$A:$D,4,0),0)</f>
        <v>14012630446</v>
      </c>
      <c r="I38" s="23">
        <f t="shared" si="0"/>
        <v>-973726641</v>
      </c>
      <c r="J38" s="23"/>
      <c r="K38" s="23">
        <v>4546603</v>
      </c>
      <c r="L38" s="23"/>
      <c r="M38" s="23">
        <v>13038903805</v>
      </c>
      <c r="N38" s="23"/>
      <c r="O38" s="23">
        <v>14012630446</v>
      </c>
      <c r="P38" s="23"/>
      <c r="Q38" s="23">
        <v>-973726641</v>
      </c>
    </row>
    <row r="39" spans="1:17" ht="24" x14ac:dyDescent="0.25">
      <c r="A39" s="15" t="s">
        <v>22</v>
      </c>
      <c r="C39" s="16">
        <f>IFERROR(VLOOKUP(A39,[1]ExcelReport2025_3_25_12_5!$A:$D,2,0),0)</f>
        <v>52369367</v>
      </c>
      <c r="E39" s="16">
        <f>IFERROR(VLOOKUP(A39,[1]ExcelReport2025_3_25_12_5!$A:$D,3,0),0)</f>
        <v>103855249686</v>
      </c>
      <c r="G39" s="16">
        <f>IFERROR(VLOOKUP(A39,[1]ExcelReport2025_3_25_12_5!$A:$D,4,0),0)</f>
        <v>109066665078</v>
      </c>
      <c r="I39" s="23">
        <f t="shared" si="0"/>
        <v>-5211415392</v>
      </c>
      <c r="J39" s="23"/>
      <c r="K39" s="23">
        <v>52369367</v>
      </c>
      <c r="L39" s="23"/>
      <c r="M39" s="23">
        <v>103855249686</v>
      </c>
      <c r="N39" s="23"/>
      <c r="O39" s="23">
        <v>136571018981</v>
      </c>
      <c r="P39" s="23"/>
      <c r="Q39" s="23">
        <v>-32715769295</v>
      </c>
    </row>
    <row r="40" spans="1:17" ht="24" x14ac:dyDescent="0.25">
      <c r="A40" s="15" t="s">
        <v>35</v>
      </c>
      <c r="C40" s="16">
        <f>IFERROR(VLOOKUP(A40,[1]ExcelReport2025_3_25_12_5!$A:$D,2,0),0)</f>
        <v>61480930</v>
      </c>
      <c r="E40" s="16">
        <f>IFERROR(VLOOKUP(A40,[1]ExcelReport2025_3_25_12_5!$A:$D,3,0),0)</f>
        <v>182856434452</v>
      </c>
      <c r="G40" s="16">
        <f>IFERROR(VLOOKUP(A40,[1]ExcelReport2025_3_25_12_5!$A:$D,4,0),0)</f>
        <v>208374114894</v>
      </c>
      <c r="I40" s="23">
        <f>+E40-G40</f>
        <v>-25517680442</v>
      </c>
      <c r="J40" s="23"/>
      <c r="K40" s="23">
        <v>61480930</v>
      </c>
      <c r="L40" s="23"/>
      <c r="M40" s="23">
        <v>182856434452</v>
      </c>
      <c r="N40" s="23"/>
      <c r="O40" s="23">
        <v>215803692496</v>
      </c>
      <c r="P40" s="23"/>
      <c r="Q40" s="23">
        <v>-32947258044</v>
      </c>
    </row>
    <row r="41" spans="1:17" ht="24" x14ac:dyDescent="0.25">
      <c r="A41" s="15" t="s">
        <v>42</v>
      </c>
      <c r="C41" s="16">
        <f>IFERROR(VLOOKUP(A41,[1]ExcelReport2025_3_25_12_5!$A:$D,2,0),0)</f>
        <v>313045530</v>
      </c>
      <c r="E41" s="16">
        <f>IFERROR(VLOOKUP(A41,[1]ExcelReport2025_3_25_12_5!$A:$D,3,0),0)</f>
        <v>2884665567324</v>
      </c>
      <c r="G41" s="16">
        <f>IFERROR(VLOOKUP(A41,[1]ExcelReport2025_3_25_12_5!$A:$D,4,0),0)</f>
        <v>2619334653927</v>
      </c>
      <c r="I41" s="23">
        <f>+E41-G41</f>
        <v>265330913397</v>
      </c>
      <c r="J41" s="23"/>
      <c r="K41" s="23">
        <v>313045530</v>
      </c>
      <c r="L41" s="23"/>
      <c r="M41" s="23">
        <v>2884665567324</v>
      </c>
      <c r="N41" s="23"/>
      <c r="O41" s="23">
        <v>2531525969529</v>
      </c>
      <c r="P41" s="23"/>
      <c r="Q41" s="23">
        <v>353139597795</v>
      </c>
    </row>
    <row r="42" spans="1:17" ht="24.75" thickBot="1" x14ac:dyDescent="0.3">
      <c r="A42" s="15" t="s">
        <v>44</v>
      </c>
      <c r="C42" s="16">
        <f>IFERROR(VLOOKUP(A42,[1]ExcelReport2025_3_25_12_5!$A:$D,2,0),0)</f>
        <v>2012019</v>
      </c>
      <c r="E42" s="16">
        <f>IFERROR(VLOOKUP(A42,[1]ExcelReport2025_3_25_12_5!$A:$D,3,0),0)</f>
        <v>13580322436</v>
      </c>
      <c r="G42" s="16">
        <f>IFERROR(VLOOKUP(A42,[1]ExcelReport2025_3_25_12_5!$A:$D,4,0),0)</f>
        <v>17780422158</v>
      </c>
      <c r="I42" s="23">
        <f>+E42-G42</f>
        <v>-4200099722</v>
      </c>
      <c r="J42" s="23"/>
      <c r="K42" s="23">
        <v>2012019</v>
      </c>
      <c r="L42" s="23"/>
      <c r="M42" s="23">
        <v>13580322436</v>
      </c>
      <c r="N42" s="23"/>
      <c r="O42" s="23">
        <v>18700444038</v>
      </c>
      <c r="P42" s="23"/>
      <c r="Q42" s="23">
        <v>-5120121602</v>
      </c>
    </row>
    <row r="43" spans="1:17" ht="24.75" thickBot="1" x14ac:dyDescent="0.3">
      <c r="A43" s="15" t="s">
        <v>55</v>
      </c>
      <c r="C43" s="16"/>
      <c r="E43" s="24">
        <f>SUM(E8:E42)</f>
        <v>7953765924219</v>
      </c>
      <c r="F43" s="15"/>
      <c r="G43" s="24">
        <f>SUM(G8:G42)</f>
        <v>7753850583756</v>
      </c>
      <c r="H43" s="15"/>
      <c r="I43" s="24">
        <f>SUM(I8:I42)</f>
        <v>162560371351</v>
      </c>
      <c r="J43" s="25"/>
      <c r="K43" s="25" t="s">
        <v>55</v>
      </c>
      <c r="L43" s="25"/>
      <c r="M43" s="24">
        <f>SUM(M8:M42)</f>
        <v>7953765924219</v>
      </c>
      <c r="N43" s="25"/>
      <c r="O43" s="24">
        <f>SUM(O8:O42)</f>
        <v>8059625866251</v>
      </c>
      <c r="P43" s="25"/>
      <c r="Q43" s="24">
        <f>SUM(Q8:Q42)</f>
        <v>-105859942032</v>
      </c>
    </row>
    <row r="44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13"/>
  <sheetViews>
    <sheetView rightToLeft="1" workbookViewId="0">
      <selection activeCell="Y9" sqref="Y9:Y49"/>
    </sheetView>
  </sheetViews>
  <sheetFormatPr defaultRowHeight="22.5" x14ac:dyDescent="0.25"/>
  <cols>
    <col min="1" max="1" width="24.5703125" style="5" bestFit="1" customWidth="1"/>
    <col min="2" max="2" width="1" style="5" customWidth="1"/>
    <col min="3" max="3" width="23" style="5" customWidth="1"/>
    <col min="4" max="4" width="1" style="5" customWidth="1"/>
    <col min="5" max="5" width="23" style="5" customWidth="1"/>
    <col min="6" max="6" width="1" style="5" customWidth="1"/>
    <col min="7" max="7" width="23" style="5" customWidth="1"/>
    <col min="8" max="8" width="1" style="5" customWidth="1"/>
    <col min="9" max="9" width="22" style="5" customWidth="1"/>
    <col min="10" max="10" width="1" style="5" customWidth="1"/>
    <col min="11" max="11" width="25" style="5" customWidth="1"/>
    <col min="12" max="12" width="1" style="5" customWidth="1"/>
    <col min="13" max="13" width="9.140625" style="5" customWidth="1"/>
    <col min="14" max="14" width="9.140625" style="5"/>
    <col min="15" max="15" width="20.42578125" style="5" bestFit="1" customWidth="1"/>
    <col min="16" max="16384" width="9.140625" style="5"/>
  </cols>
  <sheetData>
    <row r="2" spans="1:15" ht="24" x14ac:dyDescent="0.25">
      <c r="A2" s="28" t="s">
        <v>88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</row>
    <row r="3" spans="1:15" ht="24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</row>
    <row r="4" spans="1:15" ht="24" x14ac:dyDescent="0.25">
      <c r="A4" s="28" t="s">
        <v>95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</row>
    <row r="6" spans="1:15" ht="24.75" thickBot="1" x14ac:dyDescent="0.3">
      <c r="A6" s="27" t="s">
        <v>57</v>
      </c>
      <c r="C6" s="27" t="s">
        <v>6</v>
      </c>
      <c r="E6" s="27" t="s">
        <v>5</v>
      </c>
      <c r="F6" s="27" t="s">
        <v>5</v>
      </c>
      <c r="G6" s="27" t="s">
        <v>5</v>
      </c>
      <c r="I6" s="27" t="s">
        <v>94</v>
      </c>
      <c r="J6" s="27" t="s">
        <v>6</v>
      </c>
      <c r="K6" s="27" t="s">
        <v>6</v>
      </c>
    </row>
    <row r="7" spans="1:15" ht="24.75" thickBot="1" x14ac:dyDescent="0.3">
      <c r="A7" s="27" t="s">
        <v>57</v>
      </c>
      <c r="C7" s="27" t="s">
        <v>59</v>
      </c>
      <c r="E7" s="27" t="s">
        <v>60</v>
      </c>
      <c r="G7" s="27" t="s">
        <v>61</v>
      </c>
      <c r="I7" s="27" t="s">
        <v>59</v>
      </c>
      <c r="K7" s="27" t="s">
        <v>56</v>
      </c>
    </row>
    <row r="8" spans="1:15" ht="24" x14ac:dyDescent="0.25">
      <c r="A8" s="2" t="s">
        <v>62</v>
      </c>
      <c r="C8" s="7">
        <v>225276804388</v>
      </c>
      <c r="E8" s="7">
        <v>3126420039999</v>
      </c>
      <c r="F8" s="7"/>
      <c r="G8" s="7">
        <v>3350810894390</v>
      </c>
      <c r="H8" s="7"/>
      <c r="I8" s="7">
        <f>+C8+E8-G8</f>
        <v>885949997</v>
      </c>
      <c r="K8" s="17">
        <v>1.1131964313209562E-4</v>
      </c>
      <c r="O8" s="7"/>
    </row>
    <row r="9" spans="1:15" ht="24.75" thickBot="1" x14ac:dyDescent="0.3">
      <c r="A9" s="2" t="s">
        <v>64</v>
      </c>
      <c r="C9" s="7">
        <v>171282</v>
      </c>
      <c r="E9" s="7">
        <v>0</v>
      </c>
      <c r="F9" s="7"/>
      <c r="G9" s="7">
        <v>0</v>
      </c>
      <c r="H9" s="7"/>
      <c r="I9" s="7">
        <f>+C9+E9-G9</f>
        <v>171282</v>
      </c>
      <c r="K9" s="17">
        <v>2.1521588328366576E-8</v>
      </c>
      <c r="O9" s="7"/>
    </row>
    <row r="10" spans="1:15" ht="24.75" thickBot="1" x14ac:dyDescent="0.3">
      <c r="A10" s="2" t="s">
        <v>55</v>
      </c>
      <c r="C10" s="9">
        <f>SUM(C8:C9)</f>
        <v>225276975670</v>
      </c>
      <c r="D10" s="2"/>
      <c r="E10" s="9">
        <f>SUM(E8:E9)</f>
        <v>3126420039999</v>
      </c>
      <c r="F10" s="2"/>
      <c r="G10" s="9">
        <f>SUM(G8:G9)</f>
        <v>3350810894390</v>
      </c>
      <c r="H10" s="2"/>
      <c r="I10" s="19">
        <f>SUM(I8:I9)</f>
        <v>886121279</v>
      </c>
      <c r="J10" s="2"/>
      <c r="K10" s="10">
        <f>SUM(K8:K9)</f>
        <v>1.1134116472042398E-4</v>
      </c>
    </row>
    <row r="13" spans="1:15" x14ac:dyDescent="0.45">
      <c r="K13" s="20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6"/>
  <sheetViews>
    <sheetView rightToLeft="1" zoomScale="90" zoomScaleNormal="90" workbookViewId="0">
      <selection activeCell="Y9" sqref="Y9:Y49"/>
    </sheetView>
  </sheetViews>
  <sheetFormatPr defaultRowHeight="22.5" x14ac:dyDescent="0.25"/>
  <cols>
    <col min="1" max="1" width="22.42578125" style="5" bestFit="1" customWidth="1"/>
    <col min="2" max="2" width="1" style="5" customWidth="1"/>
    <col min="3" max="3" width="24" style="5" customWidth="1"/>
    <col min="4" max="4" width="1" style="5" customWidth="1"/>
    <col min="5" max="5" width="23" style="5" customWidth="1"/>
    <col min="6" max="6" width="1" style="5" customWidth="1"/>
    <col min="7" max="7" width="32" style="5" customWidth="1"/>
    <col min="8" max="8" width="1" style="5" customWidth="1"/>
    <col min="9" max="9" width="9.140625" style="5" customWidth="1"/>
    <col min="10" max="16384" width="9.140625" style="5"/>
  </cols>
  <sheetData>
    <row r="2" spans="1:9" ht="24" x14ac:dyDescent="0.25">
      <c r="A2" s="28" t="s">
        <v>88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</row>
    <row r="3" spans="1:9" ht="24" x14ac:dyDescent="0.25">
      <c r="A3" s="28" t="s">
        <v>65</v>
      </c>
      <c r="B3" s="28" t="s">
        <v>65</v>
      </c>
      <c r="C3" s="28" t="s">
        <v>65</v>
      </c>
      <c r="D3" s="28" t="s">
        <v>65</v>
      </c>
      <c r="E3" s="28" t="s">
        <v>65</v>
      </c>
      <c r="F3" s="28" t="s">
        <v>65</v>
      </c>
      <c r="G3" s="28" t="s">
        <v>65</v>
      </c>
    </row>
    <row r="4" spans="1:9" ht="24" x14ac:dyDescent="0.25">
      <c r="A4" s="28" t="s">
        <v>95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</row>
    <row r="6" spans="1:9" ht="24" x14ac:dyDescent="0.25">
      <c r="A6" s="27" t="s">
        <v>69</v>
      </c>
      <c r="C6" s="27" t="s">
        <v>59</v>
      </c>
      <c r="E6" s="27" t="s">
        <v>80</v>
      </c>
      <c r="G6" s="27" t="s">
        <v>13</v>
      </c>
    </row>
    <row r="7" spans="1:9" ht="24" x14ac:dyDescent="0.25">
      <c r="A7" s="2" t="s">
        <v>86</v>
      </c>
      <c r="C7" s="7">
        <f>+'سرمایه‌گذاری در سهام'!I59</f>
        <v>98161682563</v>
      </c>
      <c r="E7" s="17">
        <f>+C7/$C$10</f>
        <v>0.99639191531246307</v>
      </c>
      <c r="G7" s="17">
        <v>1.2334018295796905E-2</v>
      </c>
    </row>
    <row r="8" spans="1:9" ht="24" x14ac:dyDescent="0.25">
      <c r="A8" s="2" t="s">
        <v>87</v>
      </c>
      <c r="C8" s="7">
        <f>+'درآمد سپرده بانکی'!E8</f>
        <v>355456112</v>
      </c>
      <c r="E8" s="17">
        <f t="shared" ref="E8:E9" si="0">+C8/$C$10</f>
        <v>3.6080636252123466E-3</v>
      </c>
      <c r="G8" s="17">
        <v>4.4663070908009962E-5</v>
      </c>
    </row>
    <row r="9" spans="1:9" ht="24.75" thickBot="1" x14ac:dyDescent="0.3">
      <c r="A9" s="2" t="s">
        <v>115</v>
      </c>
      <c r="C9" s="7">
        <f>+'سایر درآمدها'!C9</f>
        <v>2075</v>
      </c>
      <c r="E9" s="17">
        <f t="shared" si="0"/>
        <v>2.106232462902655E-8</v>
      </c>
      <c r="G9" s="17">
        <v>2.6072381091627052E-10</v>
      </c>
    </row>
    <row r="10" spans="1:9" ht="24.75" thickBot="1" x14ac:dyDescent="0.3">
      <c r="A10" s="2" t="s">
        <v>55</v>
      </c>
      <c r="C10" s="9">
        <f>SUM(C7:C9)</f>
        <v>98517140750</v>
      </c>
      <c r="D10" s="2"/>
      <c r="E10" s="10">
        <f>SUM(E7:E9)</f>
        <v>1</v>
      </c>
      <c r="F10" s="2"/>
      <c r="G10" s="10">
        <f>SUM(G7:G9)</f>
        <v>1.2378681627428726E-2</v>
      </c>
      <c r="H10" s="2"/>
      <c r="I10" s="2"/>
    </row>
    <row r="11" spans="1:9" ht="23.25" thickTop="1" x14ac:dyDescent="0.25"/>
    <row r="12" spans="1:9" x14ac:dyDescent="0.25">
      <c r="C12" s="17"/>
      <c r="G12" s="7"/>
    </row>
    <row r="13" spans="1:9" x14ac:dyDescent="0.45">
      <c r="C13" s="21"/>
    </row>
    <row r="14" spans="1:9" x14ac:dyDescent="0.25">
      <c r="C14" s="7"/>
      <c r="G14" s="7"/>
    </row>
    <row r="16" spans="1:9" x14ac:dyDescent="0.25">
      <c r="C16" s="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Y9" sqref="Y9:Y49"/>
    </sheetView>
  </sheetViews>
  <sheetFormatPr defaultRowHeight="22.5" x14ac:dyDescent="0.25"/>
  <cols>
    <col min="1" max="1" width="17.140625" style="5" customWidth="1"/>
    <col min="2" max="2" width="1" style="5" customWidth="1"/>
    <col min="3" max="3" width="22" style="5" customWidth="1"/>
    <col min="4" max="4" width="1" style="5" customWidth="1"/>
    <col min="5" max="5" width="22" style="5" customWidth="1"/>
    <col min="6" max="6" width="1" style="5" customWidth="1"/>
    <col min="7" max="7" width="9.140625" style="5" customWidth="1"/>
    <col min="8" max="16384" width="9.140625" style="5"/>
  </cols>
  <sheetData>
    <row r="2" spans="1:5" ht="24" x14ac:dyDescent="0.25">
      <c r="A2" s="28" t="s">
        <v>88</v>
      </c>
      <c r="B2" s="28" t="s">
        <v>0</v>
      </c>
      <c r="C2" s="28" t="s">
        <v>0</v>
      </c>
      <c r="D2" s="28" t="s">
        <v>0</v>
      </c>
      <c r="E2" s="28" t="s">
        <v>0</v>
      </c>
    </row>
    <row r="3" spans="1:5" ht="24" x14ac:dyDescent="0.25">
      <c r="A3" s="28" t="s">
        <v>65</v>
      </c>
      <c r="B3" s="28" t="s">
        <v>65</v>
      </c>
      <c r="C3" s="28" t="s">
        <v>65</v>
      </c>
      <c r="D3" s="28" t="s">
        <v>65</v>
      </c>
      <c r="E3" s="28" t="s">
        <v>65</v>
      </c>
    </row>
    <row r="4" spans="1:5" ht="24" x14ac:dyDescent="0.25">
      <c r="A4" s="28" t="s">
        <v>95</v>
      </c>
      <c r="B4" s="28" t="s">
        <v>2</v>
      </c>
      <c r="C4" s="28" t="s">
        <v>2</v>
      </c>
      <c r="D4" s="28" t="s">
        <v>2</v>
      </c>
      <c r="E4" s="28" t="s">
        <v>2</v>
      </c>
    </row>
    <row r="5" spans="1:5" x14ac:dyDescent="0.25">
      <c r="E5" s="5" t="s">
        <v>92</v>
      </c>
    </row>
    <row r="6" spans="1:5" ht="24" x14ac:dyDescent="0.25">
      <c r="A6" s="27" t="s">
        <v>85</v>
      </c>
      <c r="C6" s="27" t="s">
        <v>67</v>
      </c>
      <c r="E6" s="27" t="s">
        <v>93</v>
      </c>
    </row>
    <row r="7" spans="1:5" ht="24" x14ac:dyDescent="0.25">
      <c r="A7" s="27" t="s">
        <v>85</v>
      </c>
      <c r="C7" s="27" t="s">
        <v>59</v>
      </c>
      <c r="E7" s="27" t="s">
        <v>59</v>
      </c>
    </row>
    <row r="8" spans="1:5" ht="24" x14ac:dyDescent="0.25">
      <c r="A8" s="2" t="s">
        <v>85</v>
      </c>
      <c r="C8" s="7">
        <v>2075</v>
      </c>
      <c r="E8" s="7">
        <v>5211</v>
      </c>
    </row>
    <row r="9" spans="1:5" ht="24" x14ac:dyDescent="0.25">
      <c r="A9" s="2" t="s">
        <v>55</v>
      </c>
      <c r="C9" s="8">
        <f>SUM(C8:C8)</f>
        <v>2075</v>
      </c>
      <c r="E9" s="8">
        <f>SUM(E8:E8)</f>
        <v>5211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1"/>
  <sheetViews>
    <sheetView rightToLeft="1" topLeftCell="A34" zoomScale="85" zoomScaleNormal="85" workbookViewId="0">
      <selection activeCell="Y9" sqref="Y9:Y49"/>
    </sheetView>
  </sheetViews>
  <sheetFormatPr defaultRowHeight="22.5" x14ac:dyDescent="0.25"/>
  <cols>
    <col min="1" max="1" width="47.7109375" style="5" bestFit="1" customWidth="1"/>
    <col min="2" max="2" width="1" style="5" customWidth="1"/>
    <col min="3" max="3" width="23" style="5" customWidth="1"/>
    <col min="4" max="4" width="1" style="5" customWidth="1"/>
    <col min="5" max="5" width="23" style="5" customWidth="1"/>
    <col min="6" max="6" width="1" style="5" customWidth="1"/>
    <col min="7" max="7" width="23" style="5" customWidth="1"/>
    <col min="8" max="8" width="1" style="5" customWidth="1"/>
    <col min="9" max="9" width="23" style="5" customWidth="1"/>
    <col min="10" max="10" width="1" style="5" customWidth="1"/>
    <col min="11" max="11" width="23" style="5" customWidth="1"/>
    <col min="12" max="12" width="1" style="5" customWidth="1"/>
    <col min="13" max="13" width="23" style="5" customWidth="1"/>
    <col min="14" max="14" width="1" style="5" customWidth="1"/>
    <col min="15" max="15" width="23" style="5" customWidth="1"/>
    <col min="16" max="16" width="1" style="5" customWidth="1"/>
    <col min="17" max="17" width="23" style="5" customWidth="1"/>
    <col min="18" max="18" width="1" style="5" customWidth="1"/>
    <col min="19" max="19" width="23" style="5" customWidth="1"/>
    <col min="20" max="20" width="1" style="5" customWidth="1"/>
    <col min="21" max="21" width="23" style="5" customWidth="1"/>
    <col min="22" max="22" width="1" style="5" customWidth="1"/>
    <col min="23" max="23" width="9.140625" style="5" customWidth="1"/>
    <col min="24" max="16384" width="9.140625" style="5"/>
  </cols>
  <sheetData>
    <row r="2" spans="1:21" ht="24" x14ac:dyDescent="0.25">
      <c r="A2" s="28" t="s">
        <v>88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</row>
    <row r="3" spans="1:21" ht="24" x14ac:dyDescent="0.25">
      <c r="A3" s="28" t="s">
        <v>65</v>
      </c>
      <c r="B3" s="28" t="s">
        <v>65</v>
      </c>
      <c r="C3" s="28" t="s">
        <v>65</v>
      </c>
      <c r="D3" s="28" t="s">
        <v>65</v>
      </c>
      <c r="E3" s="28" t="s">
        <v>65</v>
      </c>
      <c r="F3" s="28" t="s">
        <v>65</v>
      </c>
      <c r="G3" s="28" t="s">
        <v>65</v>
      </c>
      <c r="H3" s="28" t="s">
        <v>65</v>
      </c>
      <c r="I3" s="28" t="s">
        <v>65</v>
      </c>
      <c r="J3" s="28" t="s">
        <v>65</v>
      </c>
      <c r="K3" s="28" t="s">
        <v>65</v>
      </c>
      <c r="L3" s="28" t="s">
        <v>65</v>
      </c>
      <c r="M3" s="28" t="s">
        <v>65</v>
      </c>
      <c r="N3" s="28" t="s">
        <v>65</v>
      </c>
      <c r="O3" s="28" t="s">
        <v>65</v>
      </c>
      <c r="P3" s="28" t="s">
        <v>65</v>
      </c>
      <c r="Q3" s="28" t="s">
        <v>65</v>
      </c>
      <c r="R3" s="28" t="s">
        <v>65</v>
      </c>
      <c r="S3" s="28" t="s">
        <v>65</v>
      </c>
      <c r="T3" s="28" t="s">
        <v>65</v>
      </c>
      <c r="U3" s="28" t="s">
        <v>65</v>
      </c>
    </row>
    <row r="4" spans="1:21" ht="24" x14ac:dyDescent="0.25">
      <c r="A4" s="28" t="s">
        <v>95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</row>
    <row r="6" spans="1:21" ht="24" x14ac:dyDescent="0.25">
      <c r="A6" s="27" t="s">
        <v>3</v>
      </c>
      <c r="C6" s="27" t="s">
        <v>67</v>
      </c>
      <c r="D6" s="27" t="s">
        <v>67</v>
      </c>
      <c r="E6" s="27" t="s">
        <v>67</v>
      </c>
      <c r="F6" s="27" t="s">
        <v>67</v>
      </c>
      <c r="G6" s="27" t="s">
        <v>67</v>
      </c>
      <c r="H6" s="27" t="s">
        <v>67</v>
      </c>
      <c r="I6" s="27" t="s">
        <v>67</v>
      </c>
      <c r="J6" s="27" t="s">
        <v>67</v>
      </c>
      <c r="K6" s="27" t="s">
        <v>67</v>
      </c>
      <c r="M6" s="27" t="s">
        <v>68</v>
      </c>
      <c r="N6" s="27" t="s">
        <v>68</v>
      </c>
      <c r="O6" s="27" t="s">
        <v>68</v>
      </c>
      <c r="P6" s="27" t="s">
        <v>68</v>
      </c>
      <c r="Q6" s="27" t="s">
        <v>68</v>
      </c>
      <c r="R6" s="27" t="s">
        <v>68</v>
      </c>
      <c r="S6" s="27" t="s">
        <v>68</v>
      </c>
      <c r="T6" s="27" t="s">
        <v>68</v>
      </c>
      <c r="U6" s="27" t="s">
        <v>68</v>
      </c>
    </row>
    <row r="7" spans="1:21" ht="24.75" thickBot="1" x14ac:dyDescent="0.3">
      <c r="A7" s="27" t="s">
        <v>3</v>
      </c>
      <c r="C7" s="27" t="s">
        <v>77</v>
      </c>
      <c r="E7" s="27" t="s">
        <v>78</v>
      </c>
      <c r="G7" s="27" t="s">
        <v>79</v>
      </c>
      <c r="I7" s="27" t="s">
        <v>59</v>
      </c>
      <c r="K7" s="27" t="s">
        <v>80</v>
      </c>
      <c r="M7" s="27" t="s">
        <v>77</v>
      </c>
      <c r="O7" s="27" t="s">
        <v>78</v>
      </c>
      <c r="Q7" s="27" t="s">
        <v>79</v>
      </c>
      <c r="S7" s="27" t="s">
        <v>59</v>
      </c>
      <c r="U7" s="27" t="s">
        <v>80</v>
      </c>
    </row>
    <row r="8" spans="1:21" ht="24" x14ac:dyDescent="0.25">
      <c r="A8" s="2" t="s">
        <v>28</v>
      </c>
      <c r="C8" s="6">
        <v>0</v>
      </c>
      <c r="D8" s="6"/>
      <c r="E8" s="6">
        <f>IFERROR(VLOOKUP(A8,'درآمد ناشی از تغییر قیمت اوراق'!A:Q,9,0),0)</f>
        <v>0</v>
      </c>
      <c r="F8" s="6"/>
      <c r="G8" s="6">
        <f>IFERROR(VLOOKUP(A8,'درآمد ناشی از فروش'!A:Q,9,0),0)</f>
        <v>0</v>
      </c>
      <c r="H8" s="6"/>
      <c r="I8" s="6">
        <f t="shared" ref="I8:I53" si="0">+C8+E8+G8</f>
        <v>0</v>
      </c>
      <c r="J8" s="6"/>
      <c r="K8" s="17">
        <f>+I8/$I$59</f>
        <v>0</v>
      </c>
      <c r="L8" s="6"/>
      <c r="M8" s="6">
        <v>0</v>
      </c>
      <c r="N8" s="6"/>
      <c r="O8" s="6">
        <f>IFERROR(VLOOKUP(A8,'درآمد ناشی از تغییر قیمت اوراق'!A:Q,17,0),0)</f>
        <v>0</v>
      </c>
      <c r="P8" s="6"/>
      <c r="Q8" s="6">
        <f>IFERROR(VLOOKUP(A8,'درآمد ناشی از فروش'!A:Q,17,0),0)</f>
        <v>-5521510283</v>
      </c>
      <c r="R8" s="6"/>
      <c r="S8" s="6">
        <f t="shared" ref="S8:S53" si="1">+M8+O8+Q8</f>
        <v>-5521510283</v>
      </c>
      <c r="T8" s="6"/>
      <c r="U8" s="17">
        <f>+S8/$S$59</f>
        <v>1.8918893249213614E-2</v>
      </c>
    </row>
    <row r="9" spans="1:21" ht="24" x14ac:dyDescent="0.25">
      <c r="A9" s="2" t="s">
        <v>96</v>
      </c>
      <c r="C9" s="6">
        <v>0</v>
      </c>
      <c r="D9" s="6"/>
      <c r="E9" s="6">
        <f>IFERROR(VLOOKUP(A9,'درآمد ناشی از تغییر قیمت اوراق'!A:Q,9,0),0)</f>
        <v>-973726641</v>
      </c>
      <c r="F9" s="6"/>
      <c r="G9" s="6">
        <f>IFERROR(VLOOKUP(A9,'درآمد ناشی از فروش'!A:Q,9,0),0)</f>
        <v>0</v>
      </c>
      <c r="H9" s="6"/>
      <c r="I9" s="6">
        <f t="shared" si="0"/>
        <v>-973726641</v>
      </c>
      <c r="J9" s="6"/>
      <c r="K9" s="17">
        <f t="shared" ref="K9:K58" si="2">+I9/$I$59</f>
        <v>-9.9196205237727444E-3</v>
      </c>
      <c r="L9" s="6"/>
      <c r="M9" s="6">
        <v>0</v>
      </c>
      <c r="N9" s="6"/>
      <c r="O9" s="6">
        <f>IFERROR(VLOOKUP(A9,'درآمد ناشی از تغییر قیمت اوراق'!A:Q,17,0),0)</f>
        <v>-973726641</v>
      </c>
      <c r="P9" s="6"/>
      <c r="Q9" s="6">
        <f>IFERROR(VLOOKUP(A9,'درآمد ناشی از فروش'!A:Q,17,0),0)</f>
        <v>0</v>
      </c>
      <c r="R9" s="6"/>
      <c r="S9" s="6">
        <f t="shared" si="1"/>
        <v>-973726641</v>
      </c>
      <c r="T9" s="6"/>
      <c r="U9" s="17">
        <f t="shared" ref="U9:U58" si="3">+S9/$S$59</f>
        <v>3.3363752724888929E-3</v>
      </c>
    </row>
    <row r="10" spans="1:21" ht="24" x14ac:dyDescent="0.25">
      <c r="A10" s="2" t="s">
        <v>102</v>
      </c>
      <c r="C10" s="6">
        <v>0</v>
      </c>
      <c r="D10" s="6"/>
      <c r="E10" s="6">
        <f>IFERROR(VLOOKUP(A10,'درآمد ناشی از تغییر قیمت اوراق'!A:Q,9,0),0)</f>
        <v>0</v>
      </c>
      <c r="F10" s="6"/>
      <c r="G10" s="6">
        <f>IFERROR(VLOOKUP(A10,'درآمد ناشی از فروش'!A:Q,9,0),0)</f>
        <v>0</v>
      </c>
      <c r="H10" s="6"/>
      <c r="I10" s="6">
        <f t="shared" si="0"/>
        <v>0</v>
      </c>
      <c r="J10" s="6"/>
      <c r="K10" s="17">
        <f t="shared" si="2"/>
        <v>0</v>
      </c>
      <c r="L10" s="6"/>
      <c r="M10" s="6">
        <v>0</v>
      </c>
      <c r="N10" s="6"/>
      <c r="O10" s="6">
        <f>IFERROR(VLOOKUP(A10,'درآمد ناشی از تغییر قیمت اوراق'!A:Q,17,0),0)</f>
        <v>0</v>
      </c>
      <c r="P10" s="6"/>
      <c r="Q10" s="6">
        <f>IFERROR(VLOOKUP(A10,'درآمد ناشی از فروش'!A:Q,17,0),0)</f>
        <v>230045373</v>
      </c>
      <c r="R10" s="6"/>
      <c r="S10" s="6">
        <f t="shared" si="1"/>
        <v>230045373</v>
      </c>
      <c r="T10" s="6"/>
      <c r="U10" s="17">
        <f t="shared" si="3"/>
        <v>-7.8822706672527403E-4</v>
      </c>
    </row>
    <row r="11" spans="1:21" ht="24" x14ac:dyDescent="0.25">
      <c r="A11" s="2" t="s">
        <v>103</v>
      </c>
      <c r="C11" s="6">
        <v>0</v>
      </c>
      <c r="D11" s="6"/>
      <c r="E11" s="6">
        <f>IFERROR(VLOOKUP(A11,'درآمد ناشی از تغییر قیمت اوراق'!A:Q,9,0),0)</f>
        <v>0</v>
      </c>
      <c r="F11" s="6"/>
      <c r="G11" s="6">
        <f>IFERROR(VLOOKUP(A11,'درآمد ناشی از فروش'!A:Q,9,0),0)</f>
        <v>0</v>
      </c>
      <c r="H11" s="6"/>
      <c r="I11" s="6">
        <f t="shared" si="0"/>
        <v>0</v>
      </c>
      <c r="J11" s="6"/>
      <c r="K11" s="17">
        <f t="shared" si="2"/>
        <v>0</v>
      </c>
      <c r="L11" s="6"/>
      <c r="M11" s="6">
        <v>0</v>
      </c>
      <c r="N11" s="6"/>
      <c r="O11" s="6">
        <f>IFERROR(VLOOKUP(A11,'درآمد ناشی از تغییر قیمت اوراق'!A:Q,17,0),0)</f>
        <v>0</v>
      </c>
      <c r="P11" s="6"/>
      <c r="Q11" s="6">
        <f>IFERROR(VLOOKUP(A11,'درآمد ناشی از فروش'!A:Q,17,0),0)</f>
        <v>22538718</v>
      </c>
      <c r="R11" s="6"/>
      <c r="S11" s="6">
        <f t="shared" si="1"/>
        <v>22538718</v>
      </c>
      <c r="T11" s="6"/>
      <c r="U11" s="17">
        <f t="shared" si="3"/>
        <v>-7.7226624231595107E-5</v>
      </c>
    </row>
    <row r="12" spans="1:21" ht="24" x14ac:dyDescent="0.25">
      <c r="A12" s="2" t="s">
        <v>106</v>
      </c>
      <c r="C12" s="6">
        <v>0</v>
      </c>
      <c r="D12" s="6"/>
      <c r="E12" s="6">
        <f>IFERROR(VLOOKUP(A12,'درآمد ناشی از تغییر قیمت اوراق'!A:Q,9,0),0)</f>
        <v>0</v>
      </c>
      <c r="F12" s="6"/>
      <c r="G12" s="6">
        <f>IFERROR(VLOOKUP(A12,'درآمد ناشی از فروش'!A:Q,9,0),0)</f>
        <v>0</v>
      </c>
      <c r="H12" s="6"/>
      <c r="I12" s="6">
        <f t="shared" si="0"/>
        <v>0</v>
      </c>
      <c r="J12" s="6"/>
      <c r="K12" s="17">
        <f t="shared" si="2"/>
        <v>0</v>
      </c>
      <c r="L12" s="6"/>
      <c r="M12" s="6">
        <v>0</v>
      </c>
      <c r="N12" s="6"/>
      <c r="O12" s="6">
        <f>IFERROR(VLOOKUP(A12,'درآمد ناشی از تغییر قیمت اوراق'!A:Q,17,0),0)</f>
        <v>0</v>
      </c>
      <c r="P12" s="6"/>
      <c r="Q12" s="6">
        <f>IFERROR(VLOOKUP(A12,'درآمد ناشی از فروش'!A:Q,17,0),0)</f>
        <v>3468072186</v>
      </c>
      <c r="R12" s="6"/>
      <c r="S12" s="6">
        <f t="shared" si="1"/>
        <v>3468072186</v>
      </c>
      <c r="T12" s="6"/>
      <c r="U12" s="17">
        <f t="shared" si="3"/>
        <v>-1.1882996518092494E-2</v>
      </c>
    </row>
    <row r="13" spans="1:21" ht="24" x14ac:dyDescent="0.25">
      <c r="A13" s="2" t="s">
        <v>105</v>
      </c>
      <c r="C13" s="6">
        <v>0</v>
      </c>
      <c r="D13" s="6"/>
      <c r="E13" s="6">
        <f>IFERROR(VLOOKUP(A13,'درآمد ناشی از تغییر قیمت اوراق'!A:Q,9,0),0)</f>
        <v>0</v>
      </c>
      <c r="F13" s="6"/>
      <c r="G13" s="6">
        <f>IFERROR(VLOOKUP(A13,'درآمد ناشی از فروش'!A:Q,9,0),0)</f>
        <v>0</v>
      </c>
      <c r="H13" s="6"/>
      <c r="I13" s="6">
        <f t="shared" si="0"/>
        <v>0</v>
      </c>
      <c r="J13" s="6"/>
      <c r="K13" s="17">
        <f t="shared" si="2"/>
        <v>0</v>
      </c>
      <c r="L13" s="6"/>
      <c r="M13" s="6">
        <v>0</v>
      </c>
      <c r="N13" s="6"/>
      <c r="O13" s="6">
        <f>IFERROR(VLOOKUP(A13,'درآمد ناشی از تغییر قیمت اوراق'!A:Q,17,0),0)</f>
        <v>0</v>
      </c>
      <c r="P13" s="6"/>
      <c r="Q13" s="6">
        <f>IFERROR(VLOOKUP(A13,'درآمد ناشی از فروش'!A:Q,17,0),0)</f>
        <v>21588772</v>
      </c>
      <c r="R13" s="6"/>
      <c r="S13" s="6">
        <f t="shared" si="1"/>
        <v>21588772</v>
      </c>
      <c r="T13" s="6"/>
      <c r="U13" s="17">
        <f t="shared" si="3"/>
        <v>-7.3971730906149231E-5</v>
      </c>
    </row>
    <row r="14" spans="1:21" ht="24" x14ac:dyDescent="0.25">
      <c r="A14" s="2" t="s">
        <v>99</v>
      </c>
      <c r="C14" s="6">
        <v>0</v>
      </c>
      <c r="D14" s="6"/>
      <c r="E14" s="6">
        <f>IFERROR(VLOOKUP(A14,'درآمد ناشی از تغییر قیمت اوراق'!A:Q,9,0),0)</f>
        <v>0</v>
      </c>
      <c r="F14" s="6"/>
      <c r="G14" s="6">
        <f>IFERROR(VLOOKUP(A14,'درآمد ناشی از فروش'!A:Q,9,0),0)</f>
        <v>0</v>
      </c>
      <c r="H14" s="6"/>
      <c r="I14" s="6">
        <f t="shared" si="0"/>
        <v>0</v>
      </c>
      <c r="J14" s="6"/>
      <c r="K14" s="17">
        <f t="shared" si="2"/>
        <v>0</v>
      </c>
      <c r="L14" s="6"/>
      <c r="M14" s="6">
        <v>0</v>
      </c>
      <c r="N14" s="6"/>
      <c r="O14" s="6">
        <f>IFERROR(VLOOKUP(A14,'درآمد ناشی از تغییر قیمت اوراق'!A:Q,17,0),0)</f>
        <v>0</v>
      </c>
      <c r="P14" s="6"/>
      <c r="Q14" s="6">
        <f>IFERROR(VLOOKUP(A14,'درآمد ناشی از فروش'!A:Q,17,0),0)</f>
        <v>560977788</v>
      </c>
      <c r="R14" s="6"/>
      <c r="S14" s="6">
        <f t="shared" si="1"/>
        <v>560977788</v>
      </c>
      <c r="T14" s="6"/>
      <c r="U14" s="17">
        <f t="shared" si="3"/>
        <v>-1.9221333190356002E-3</v>
      </c>
    </row>
    <row r="15" spans="1:21" ht="24" x14ac:dyDescent="0.25">
      <c r="A15" s="2" t="s">
        <v>100</v>
      </c>
      <c r="C15" s="6">
        <v>0</v>
      </c>
      <c r="D15" s="6"/>
      <c r="E15" s="6">
        <f>IFERROR(VLOOKUP(A15,'درآمد ناشی از تغییر قیمت اوراق'!A:Q,9,0),0)</f>
        <v>0</v>
      </c>
      <c r="F15" s="6"/>
      <c r="G15" s="6">
        <f>IFERROR(VLOOKUP(A15,'درآمد ناشی از فروش'!A:Q,9,0),0)</f>
        <v>0</v>
      </c>
      <c r="H15" s="6"/>
      <c r="I15" s="6">
        <f t="shared" si="0"/>
        <v>0</v>
      </c>
      <c r="J15" s="6"/>
      <c r="K15" s="17">
        <f t="shared" si="2"/>
        <v>0</v>
      </c>
      <c r="L15" s="6"/>
      <c r="M15" s="6">
        <v>0</v>
      </c>
      <c r="N15" s="6"/>
      <c r="O15" s="6">
        <f>IFERROR(VLOOKUP(A15,'درآمد ناشی از تغییر قیمت اوراق'!A:Q,17,0),0)</f>
        <v>0</v>
      </c>
      <c r="P15" s="6"/>
      <c r="Q15" s="6">
        <f>IFERROR(VLOOKUP(A15,'درآمد ناشی از فروش'!A:Q,17,0),0)</f>
        <v>-81086009</v>
      </c>
      <c r="R15" s="6"/>
      <c r="S15" s="6">
        <f t="shared" si="1"/>
        <v>-81086009</v>
      </c>
      <c r="T15" s="6"/>
      <c r="U15" s="17">
        <f t="shared" si="3"/>
        <v>2.7783296048527426E-4</v>
      </c>
    </row>
    <row r="16" spans="1:21" ht="24" x14ac:dyDescent="0.25">
      <c r="A16" s="2" t="s">
        <v>41</v>
      </c>
      <c r="C16" s="6">
        <v>0</v>
      </c>
      <c r="D16" s="6"/>
      <c r="E16" s="6">
        <f>IFERROR(VLOOKUP(A16,'درآمد ناشی از تغییر قیمت اوراق'!A:Q,9,0),0)</f>
        <v>-1288288800</v>
      </c>
      <c r="F16" s="6"/>
      <c r="G16" s="6">
        <f>IFERROR(VLOOKUP(A16,'درآمد ناشی از فروش'!A:Q,9,0),0)</f>
        <v>0</v>
      </c>
      <c r="H16" s="6"/>
      <c r="I16" s="6">
        <f t="shared" si="0"/>
        <v>-1288288800</v>
      </c>
      <c r="J16" s="6"/>
      <c r="K16" s="17">
        <f t="shared" si="2"/>
        <v>-1.3124151566709123E-2</v>
      </c>
      <c r="L16" s="6"/>
      <c r="M16" s="6">
        <v>0</v>
      </c>
      <c r="N16" s="6"/>
      <c r="O16" s="6">
        <f>IFERROR(VLOOKUP(A16,'درآمد ناشی از تغییر قیمت اوراق'!A:Q,17,0),0)</f>
        <v>-554918919</v>
      </c>
      <c r="P16" s="6"/>
      <c r="Q16" s="6">
        <f>IFERROR(VLOOKUP(A16,'درآمد ناشی از فروش'!A:Q,17,0),0)</f>
        <v>3128144345</v>
      </c>
      <c r="R16" s="6"/>
      <c r="S16" s="6">
        <f t="shared" si="1"/>
        <v>2573225426</v>
      </c>
      <c r="T16" s="6"/>
      <c r="U16" s="17">
        <f t="shared" si="3"/>
        <v>-8.8168951329391596E-3</v>
      </c>
    </row>
    <row r="17" spans="1:21" ht="24" x14ac:dyDescent="0.25">
      <c r="A17" s="2" t="s">
        <v>23</v>
      </c>
      <c r="C17" s="6">
        <v>0</v>
      </c>
      <c r="D17" s="6"/>
      <c r="E17" s="6">
        <f>IFERROR(VLOOKUP(A17,'درآمد ناشی از تغییر قیمت اوراق'!A:Q,9,0),0)</f>
        <v>0</v>
      </c>
      <c r="F17" s="6"/>
      <c r="G17" s="6">
        <f>IFERROR(VLOOKUP(A17,'درآمد ناشی از فروش'!A:Q,9,0),0)</f>
        <v>-5554539545</v>
      </c>
      <c r="H17" s="6"/>
      <c r="I17" s="6">
        <f t="shared" si="0"/>
        <v>-5554539545</v>
      </c>
      <c r="J17" s="6"/>
      <c r="K17" s="17">
        <f t="shared" si="2"/>
        <v>-5.658561874624659E-2</v>
      </c>
      <c r="L17" s="6"/>
      <c r="M17" s="6">
        <v>0</v>
      </c>
      <c r="N17" s="6"/>
      <c r="O17" s="6">
        <f>IFERROR(VLOOKUP(A17,'درآمد ناشی از تغییر قیمت اوراق'!A:Q,17,0),0)</f>
        <v>0</v>
      </c>
      <c r="P17" s="6"/>
      <c r="Q17" s="6">
        <f>IFERROR(VLOOKUP(A17,'درآمد ناشی از فروش'!A:Q,17,0),0)</f>
        <v>-4366792335</v>
      </c>
      <c r="R17" s="6"/>
      <c r="S17" s="6">
        <f t="shared" si="1"/>
        <v>-4366792335</v>
      </c>
      <c r="T17" s="6"/>
      <c r="U17" s="17">
        <f t="shared" si="3"/>
        <v>1.4962369676591845E-2</v>
      </c>
    </row>
    <row r="18" spans="1:21" ht="24" x14ac:dyDescent="0.25">
      <c r="A18" s="2" t="s">
        <v>34</v>
      </c>
      <c r="C18" s="6">
        <v>0</v>
      </c>
      <c r="D18" s="6"/>
      <c r="E18" s="6">
        <f>IFERROR(VLOOKUP(A18,'درآمد ناشی از تغییر قیمت اوراق'!A:Q,9,0),0)</f>
        <v>-1771248326</v>
      </c>
      <c r="F18" s="6"/>
      <c r="G18" s="6">
        <f>IFERROR(VLOOKUP(A18,'درآمد ناشی از فروش'!A:Q,9,0),0)</f>
        <v>0</v>
      </c>
      <c r="H18" s="6"/>
      <c r="I18" s="6">
        <f t="shared" si="0"/>
        <v>-1771248326</v>
      </c>
      <c r="J18" s="6"/>
      <c r="K18" s="17">
        <f t="shared" si="2"/>
        <v>-1.8044192802657146E-2</v>
      </c>
      <c r="L18" s="6"/>
      <c r="M18" s="6">
        <v>0</v>
      </c>
      <c r="N18" s="6"/>
      <c r="O18" s="6">
        <f>IFERROR(VLOOKUP(A18,'درآمد ناشی از تغییر قیمت اوراق'!A:Q,17,0),0)</f>
        <v>-3180127213</v>
      </c>
      <c r="P18" s="6"/>
      <c r="Q18" s="6">
        <f>IFERROR(VLOOKUP(A18,'درآمد ناشی از فروش'!A:Q,17,0),0)</f>
        <v>-9667644236</v>
      </c>
      <c r="R18" s="6"/>
      <c r="S18" s="6">
        <f t="shared" si="1"/>
        <v>-12847771449</v>
      </c>
      <c r="T18" s="6"/>
      <c r="U18" s="17">
        <f t="shared" si="3"/>
        <v>4.4021581791179924E-2</v>
      </c>
    </row>
    <row r="19" spans="1:21" ht="24" x14ac:dyDescent="0.25">
      <c r="A19" s="2" t="s">
        <v>26</v>
      </c>
      <c r="C19" s="6">
        <v>0</v>
      </c>
      <c r="D19" s="6"/>
      <c r="E19" s="6">
        <f>IFERROR(VLOOKUP(A19,'درآمد ناشی از تغییر قیمت اوراق'!A:Q,9,0),0)</f>
        <v>6761679780</v>
      </c>
      <c r="F19" s="6"/>
      <c r="G19" s="6">
        <f>IFERROR(VLOOKUP(A19,'درآمد ناشی از فروش'!A:Q,9,0),0)</f>
        <v>-22010056011</v>
      </c>
      <c r="H19" s="6"/>
      <c r="I19" s="6">
        <f t="shared" si="0"/>
        <v>-15248376231</v>
      </c>
      <c r="J19" s="6"/>
      <c r="K19" s="17">
        <f t="shared" si="2"/>
        <v>-0.15533939346662703</v>
      </c>
      <c r="L19" s="6"/>
      <c r="M19" s="6">
        <v>0</v>
      </c>
      <c r="N19" s="6"/>
      <c r="O19" s="6">
        <f>IFERROR(VLOOKUP(A19,'درآمد ناشی از تغییر قیمت اوراق'!A:Q,17,0),0)</f>
        <v>-40715043362</v>
      </c>
      <c r="P19" s="6"/>
      <c r="Q19" s="6">
        <f>IFERROR(VLOOKUP(A19,'درآمد ناشی از فروش'!A:Q,17,0),0)</f>
        <v>-49314310705</v>
      </c>
      <c r="R19" s="6"/>
      <c r="S19" s="6">
        <f t="shared" si="1"/>
        <v>-90029354067</v>
      </c>
      <c r="T19" s="6"/>
      <c r="U19" s="17">
        <f t="shared" si="3"/>
        <v>0.30847642249862828</v>
      </c>
    </row>
    <row r="20" spans="1:21" ht="24" x14ac:dyDescent="0.25">
      <c r="A20" s="2" t="s">
        <v>18</v>
      </c>
      <c r="C20" s="6">
        <v>0</v>
      </c>
      <c r="D20" s="6"/>
      <c r="E20" s="6">
        <f>IFERROR(VLOOKUP(A20,'درآمد ناشی از تغییر قیمت اوراق'!A:Q,9,0),0)</f>
        <v>36004671872</v>
      </c>
      <c r="F20" s="6"/>
      <c r="G20" s="6">
        <f>IFERROR(VLOOKUP(A20,'درآمد ناشی از فروش'!A:Q,9,0),0)</f>
        <v>-37526159210</v>
      </c>
      <c r="H20" s="6"/>
      <c r="I20" s="6">
        <f t="shared" si="0"/>
        <v>-1521487338</v>
      </c>
      <c r="J20" s="6"/>
      <c r="K20" s="17">
        <f t="shared" si="2"/>
        <v>-1.549980907288862E-2</v>
      </c>
      <c r="L20" s="6"/>
      <c r="M20" s="6">
        <v>0</v>
      </c>
      <c r="N20" s="6"/>
      <c r="O20" s="6">
        <f>IFERROR(VLOOKUP(A20,'درآمد ناشی از تغییر قیمت اوراق'!A:Q,17,0),0)</f>
        <v>-4169678796</v>
      </c>
      <c r="P20" s="6"/>
      <c r="Q20" s="6">
        <f>IFERROR(VLOOKUP(A20,'درآمد ناشی از فروش'!A:Q,17,0),0)</f>
        <v>-42285460040</v>
      </c>
      <c r="R20" s="6"/>
      <c r="S20" s="6">
        <f t="shared" si="1"/>
        <v>-46455138836</v>
      </c>
      <c r="T20" s="6"/>
      <c r="U20" s="17">
        <f t="shared" si="3"/>
        <v>0.15917380706898912</v>
      </c>
    </row>
    <row r="21" spans="1:21" ht="24" x14ac:dyDescent="0.25">
      <c r="A21" s="2" t="s">
        <v>38</v>
      </c>
      <c r="C21" s="6">
        <v>0</v>
      </c>
      <c r="D21" s="6"/>
      <c r="E21" s="6">
        <f>IFERROR(VLOOKUP(A21,'درآمد ناشی از تغییر قیمت اوراق'!A:Q,9,0),0)</f>
        <v>8582050717</v>
      </c>
      <c r="F21" s="6"/>
      <c r="G21" s="6">
        <f>IFERROR(VLOOKUP(A21,'درآمد ناشی از فروش'!A:Q,9,0),0)</f>
        <v>-12130529727</v>
      </c>
      <c r="H21" s="6"/>
      <c r="I21" s="6">
        <f t="shared" si="0"/>
        <v>-3548479010</v>
      </c>
      <c r="J21" s="6"/>
      <c r="K21" s="17">
        <f t="shared" si="2"/>
        <v>-3.6149329528073156E-2</v>
      </c>
      <c r="L21" s="6"/>
      <c r="M21" s="6">
        <v>0</v>
      </c>
      <c r="N21" s="6"/>
      <c r="O21" s="6">
        <f>IFERROR(VLOOKUP(A21,'درآمد ناشی از تغییر قیمت اوراق'!A:Q,17,0),0)</f>
        <v>-36978996654</v>
      </c>
      <c r="P21" s="6"/>
      <c r="Q21" s="6">
        <f>IFERROR(VLOOKUP(A21,'درآمد ناشی از فروش'!A:Q,17,0),0)</f>
        <v>-73563861610</v>
      </c>
      <c r="R21" s="6"/>
      <c r="S21" s="6">
        <f t="shared" si="1"/>
        <v>-110542858264</v>
      </c>
      <c r="T21" s="6"/>
      <c r="U21" s="17">
        <f t="shared" si="3"/>
        <v>0.37876385767107101</v>
      </c>
    </row>
    <row r="22" spans="1:21" ht="24" x14ac:dyDescent="0.25">
      <c r="A22" s="2" t="s">
        <v>54</v>
      </c>
      <c r="C22" s="6">
        <v>0</v>
      </c>
      <c r="D22" s="6"/>
      <c r="E22" s="6">
        <f>IFERROR(VLOOKUP(A22,'درآمد ناشی از تغییر قیمت اوراق'!A:Q,9,0),0)</f>
        <v>-506567880</v>
      </c>
      <c r="F22" s="6"/>
      <c r="G22" s="6">
        <f>IFERROR(VLOOKUP(A22,'درآمد ناشی از فروش'!A:Q,9,0),0)</f>
        <v>0</v>
      </c>
      <c r="H22" s="6"/>
      <c r="I22" s="6">
        <f t="shared" si="0"/>
        <v>-506567880</v>
      </c>
      <c r="J22" s="6"/>
      <c r="K22" s="17">
        <f t="shared" si="2"/>
        <v>-5.1605460172800682E-3</v>
      </c>
      <c r="L22" s="6"/>
      <c r="M22" s="6">
        <v>0</v>
      </c>
      <c r="N22" s="6"/>
      <c r="O22" s="6">
        <f>IFERROR(VLOOKUP(A22,'درآمد ناشی از تغییر قیمت اوراق'!A:Q,17,0),0)</f>
        <v>-56432369</v>
      </c>
      <c r="P22" s="6"/>
      <c r="Q22" s="6">
        <f>IFERROR(VLOOKUP(A22,'درآمد ناشی از فروش'!A:Q,17,0),0)</f>
        <v>540246164</v>
      </c>
      <c r="R22" s="6"/>
      <c r="S22" s="6">
        <f t="shared" si="1"/>
        <v>483813795</v>
      </c>
      <c r="T22" s="6"/>
      <c r="U22" s="17">
        <f t="shared" si="3"/>
        <v>-1.6577387473647343E-3</v>
      </c>
    </row>
    <row r="23" spans="1:21" ht="24" x14ac:dyDescent="0.25">
      <c r="A23" s="2" t="s">
        <v>46</v>
      </c>
      <c r="C23" s="6">
        <v>0</v>
      </c>
      <c r="D23" s="6"/>
      <c r="E23" s="6">
        <f>IFERROR(VLOOKUP(A23,'درآمد ناشی از تغییر قیمت اوراق'!A:Q,9,0),0)</f>
        <v>0</v>
      </c>
      <c r="F23" s="6"/>
      <c r="G23" s="6">
        <f>IFERROR(VLOOKUP(A23,'درآمد ناشی از فروش'!A:Q,9,0),0)</f>
        <v>-7360269459</v>
      </c>
      <c r="H23" s="6"/>
      <c r="I23" s="6">
        <f t="shared" si="0"/>
        <v>-7360269459</v>
      </c>
      <c r="J23" s="6"/>
      <c r="K23" s="17">
        <f t="shared" si="2"/>
        <v>-7.4981084949070548E-2</v>
      </c>
      <c r="L23" s="6"/>
      <c r="M23" s="6">
        <v>0</v>
      </c>
      <c r="N23" s="6"/>
      <c r="O23" s="6">
        <f>IFERROR(VLOOKUP(A23,'درآمد ناشی از تغییر قیمت اوراق'!A:Q,17,0),0)</f>
        <v>0</v>
      </c>
      <c r="P23" s="6"/>
      <c r="Q23" s="6">
        <f>IFERROR(VLOOKUP(A23,'درآمد ناشی از فروش'!A:Q,17,0),0)</f>
        <v>-7360269459</v>
      </c>
      <c r="R23" s="6"/>
      <c r="S23" s="6">
        <f t="shared" si="1"/>
        <v>-7360269459</v>
      </c>
      <c r="T23" s="6"/>
      <c r="U23" s="17">
        <f t="shared" si="3"/>
        <v>2.5219214498068559E-2</v>
      </c>
    </row>
    <row r="24" spans="1:21" ht="24" x14ac:dyDescent="0.25">
      <c r="A24" s="2" t="s">
        <v>15</v>
      </c>
      <c r="C24" s="6">
        <v>0</v>
      </c>
      <c r="D24" s="6"/>
      <c r="E24" s="6">
        <f>IFERROR(VLOOKUP(A24,'درآمد ناشی از تغییر قیمت اوراق'!A:Q,9,0),0)</f>
        <v>-8549671987</v>
      </c>
      <c r="F24" s="6"/>
      <c r="G24" s="6">
        <f>IFERROR(VLOOKUP(A24,'درآمد ناشی از فروش'!A:Q,9,0),0)</f>
        <v>-6820856940</v>
      </c>
      <c r="H24" s="6"/>
      <c r="I24" s="6">
        <f t="shared" si="0"/>
        <v>-15370528927</v>
      </c>
      <c r="J24" s="6"/>
      <c r="K24" s="17">
        <f t="shared" si="2"/>
        <v>-0.15658379650466178</v>
      </c>
      <c r="L24" s="6"/>
      <c r="M24" s="6">
        <v>0</v>
      </c>
      <c r="N24" s="6"/>
      <c r="O24" s="6">
        <f>IFERROR(VLOOKUP(A24,'درآمد ناشی از تغییر قیمت اوراق'!A:Q,17,0),0)</f>
        <v>-9521842583</v>
      </c>
      <c r="P24" s="6"/>
      <c r="Q24" s="6">
        <f>IFERROR(VLOOKUP(A24,'درآمد ناشی از فروش'!A:Q,17,0),0)</f>
        <v>-7312863947</v>
      </c>
      <c r="R24" s="6"/>
      <c r="S24" s="6">
        <f t="shared" si="1"/>
        <v>-16834706530</v>
      </c>
      <c r="T24" s="6"/>
      <c r="U24" s="17">
        <f t="shared" si="3"/>
        <v>5.7682409232037532E-2</v>
      </c>
    </row>
    <row r="25" spans="1:21" ht="24" x14ac:dyDescent="0.25">
      <c r="A25" s="2" t="s">
        <v>30</v>
      </c>
      <c r="C25" s="6">
        <v>0</v>
      </c>
      <c r="D25" s="6"/>
      <c r="E25" s="6">
        <f>IFERROR(VLOOKUP(A25,'درآمد ناشی از تغییر قیمت اوراق'!A:Q,9,0),0)</f>
        <v>-2022216822</v>
      </c>
      <c r="F25" s="6"/>
      <c r="G25" s="6">
        <f>IFERROR(VLOOKUP(A25,'درآمد ناشی از فروش'!A:Q,9,0),0)</f>
        <v>-2344918127</v>
      </c>
      <c r="H25" s="6"/>
      <c r="I25" s="6">
        <f t="shared" si="0"/>
        <v>-4367134949</v>
      </c>
      <c r="J25" s="6"/>
      <c r="K25" s="17">
        <f t="shared" si="2"/>
        <v>-4.4489202252591585E-2</v>
      </c>
      <c r="L25" s="6"/>
      <c r="M25" s="6">
        <v>0</v>
      </c>
      <c r="N25" s="6"/>
      <c r="O25" s="6">
        <f>IFERROR(VLOOKUP(A25,'درآمد ناشی از تغییر قیمت اوراق'!A:Q,17,0),0)</f>
        <v>-11797359211</v>
      </c>
      <c r="P25" s="6"/>
      <c r="Q25" s="6">
        <f>IFERROR(VLOOKUP(A25,'درآمد ناشی از فروش'!A:Q,17,0),0)</f>
        <v>-577500997</v>
      </c>
      <c r="R25" s="6"/>
      <c r="S25" s="6">
        <f t="shared" si="1"/>
        <v>-12374860208</v>
      </c>
      <c r="T25" s="6"/>
      <c r="U25" s="17">
        <f t="shared" si="3"/>
        <v>4.2401199535915701E-2</v>
      </c>
    </row>
    <row r="26" spans="1:21" ht="24" x14ac:dyDescent="0.25">
      <c r="A26" s="2" t="s">
        <v>43</v>
      </c>
      <c r="C26" s="6">
        <v>0</v>
      </c>
      <c r="D26" s="6"/>
      <c r="E26" s="6">
        <f>IFERROR(VLOOKUP(A26,'درآمد ناشی از تغییر قیمت اوراق'!A:Q,9,0),0)</f>
        <v>0</v>
      </c>
      <c r="F26" s="6"/>
      <c r="G26" s="6">
        <f>IFERROR(VLOOKUP(A26,'درآمد ناشی از فروش'!A:Q,9,0),0)</f>
        <v>2189204733</v>
      </c>
      <c r="H26" s="6"/>
      <c r="I26" s="6">
        <f t="shared" si="0"/>
        <v>2189204733</v>
      </c>
      <c r="J26" s="6"/>
      <c r="K26" s="17">
        <f t="shared" si="2"/>
        <v>2.2302029425738217E-2</v>
      </c>
      <c r="L26" s="6"/>
      <c r="M26" s="6">
        <v>0</v>
      </c>
      <c r="N26" s="6"/>
      <c r="O26" s="6">
        <f>IFERROR(VLOOKUP(A26,'درآمد ناشی از تغییر قیمت اوراق'!A:Q,17,0),0)</f>
        <v>0</v>
      </c>
      <c r="P26" s="6"/>
      <c r="Q26" s="6">
        <f>IFERROR(VLOOKUP(A26,'درآمد ناشی از فروش'!A:Q,17,0),0)</f>
        <v>3309840284</v>
      </c>
      <c r="R26" s="6"/>
      <c r="S26" s="6">
        <f t="shared" si="1"/>
        <v>3309840284</v>
      </c>
      <c r="T26" s="6"/>
      <c r="U26" s="17">
        <f t="shared" si="3"/>
        <v>-1.1340831003744936E-2</v>
      </c>
    </row>
    <row r="27" spans="1:21" ht="24" x14ac:dyDescent="0.25">
      <c r="A27" s="2" t="s">
        <v>27</v>
      </c>
      <c r="C27" s="6">
        <v>0</v>
      </c>
      <c r="D27" s="6"/>
      <c r="E27" s="6">
        <f>IFERROR(VLOOKUP(A27,'درآمد ناشی از تغییر قیمت اوراق'!A:Q,9,0),0)</f>
        <v>63438910030</v>
      </c>
      <c r="F27" s="6"/>
      <c r="G27" s="6">
        <f>IFERROR(VLOOKUP(A27,'درآمد ناشی از فروش'!A:Q,9,0),0)</f>
        <v>0</v>
      </c>
      <c r="H27" s="6"/>
      <c r="I27" s="6">
        <f t="shared" si="0"/>
        <v>63438910030</v>
      </c>
      <c r="J27" s="6"/>
      <c r="K27" s="17">
        <f t="shared" si="2"/>
        <v>0.6462695868042504</v>
      </c>
      <c r="L27" s="6"/>
      <c r="M27" s="6">
        <v>0</v>
      </c>
      <c r="N27" s="6"/>
      <c r="O27" s="6">
        <f>IFERROR(VLOOKUP(A27,'درآمد ناشی از تغییر قیمت اوراق'!A:Q,17,0),0)</f>
        <v>169918649656</v>
      </c>
      <c r="P27" s="6"/>
      <c r="Q27" s="6">
        <f>IFERROR(VLOOKUP(A27,'درآمد ناشی از فروش'!A:Q,17,0),0)</f>
        <v>0</v>
      </c>
      <c r="R27" s="6"/>
      <c r="S27" s="6">
        <f t="shared" si="1"/>
        <v>169918649656</v>
      </c>
      <c r="T27" s="6"/>
      <c r="U27" s="17">
        <f t="shared" si="3"/>
        <v>-0.58220896622975493</v>
      </c>
    </row>
    <row r="28" spans="1:21" ht="24" x14ac:dyDescent="0.25">
      <c r="A28" s="2" t="s">
        <v>21</v>
      </c>
      <c r="C28" s="6">
        <v>0</v>
      </c>
      <c r="D28" s="6"/>
      <c r="E28" s="6">
        <f>IFERROR(VLOOKUP(A28,'درآمد ناشی از تغییر قیمت اوراق'!A:Q,9,0),0)</f>
        <v>0</v>
      </c>
      <c r="F28" s="6"/>
      <c r="G28" s="6">
        <f>IFERROR(VLOOKUP(A28,'درآمد ناشی از فروش'!A:Q,9,0),0)</f>
        <v>4257227790</v>
      </c>
      <c r="H28" s="6"/>
      <c r="I28" s="6">
        <f t="shared" si="0"/>
        <v>4257227790</v>
      </c>
      <c r="J28" s="6"/>
      <c r="K28" s="17">
        <f t="shared" si="2"/>
        <v>4.3369547860670772E-2</v>
      </c>
      <c r="L28" s="6"/>
      <c r="M28" s="6">
        <v>0</v>
      </c>
      <c r="N28" s="6"/>
      <c r="O28" s="6">
        <f>IFERROR(VLOOKUP(A28,'درآمد ناشی از تغییر قیمت اوراق'!A:Q,17,0),0)</f>
        <v>0</v>
      </c>
      <c r="P28" s="6"/>
      <c r="Q28" s="6">
        <f>IFERROR(VLOOKUP(A28,'درآمد ناشی از فروش'!A:Q,17,0),0)</f>
        <v>7130214545</v>
      </c>
      <c r="R28" s="6"/>
      <c r="S28" s="6">
        <f t="shared" si="1"/>
        <v>7130214545</v>
      </c>
      <c r="T28" s="6"/>
      <c r="U28" s="17">
        <f t="shared" si="3"/>
        <v>-2.4430954740077448E-2</v>
      </c>
    </row>
    <row r="29" spans="1:21" ht="24" x14ac:dyDescent="0.25">
      <c r="A29" s="2" t="s">
        <v>29</v>
      </c>
      <c r="C29" s="6">
        <v>0</v>
      </c>
      <c r="D29" s="6"/>
      <c r="E29" s="6">
        <f>IFERROR(VLOOKUP(A29,'درآمد ناشی از تغییر قیمت اوراق'!A:Q,9,0),0)</f>
        <v>-201293514</v>
      </c>
      <c r="F29" s="6"/>
      <c r="G29" s="6">
        <f>IFERROR(VLOOKUP(A29,'درآمد ناشی از فروش'!A:Q,9,0),0)</f>
        <v>0</v>
      </c>
      <c r="H29" s="6"/>
      <c r="I29" s="6">
        <f t="shared" si="0"/>
        <v>-201293514</v>
      </c>
      <c r="J29" s="6"/>
      <c r="K29" s="17">
        <f t="shared" si="2"/>
        <v>-2.0506322705991734E-3</v>
      </c>
      <c r="L29" s="6"/>
      <c r="M29" s="6">
        <v>0</v>
      </c>
      <c r="N29" s="6"/>
      <c r="O29" s="6">
        <f>IFERROR(VLOOKUP(A29,'درآمد ناشی از تغییر قیمت اوراق'!A:Q,17,0),0)</f>
        <v>-59475567</v>
      </c>
      <c r="P29" s="6"/>
      <c r="Q29" s="6">
        <f>IFERROR(VLOOKUP(A29,'درآمد ناشی از فروش'!A:Q,17,0),0)</f>
        <v>412701032</v>
      </c>
      <c r="R29" s="6"/>
      <c r="S29" s="6">
        <f t="shared" si="1"/>
        <v>353225465</v>
      </c>
      <c r="T29" s="6"/>
      <c r="U29" s="17">
        <f t="shared" si="3"/>
        <v>-1.2102911201331615E-3</v>
      </c>
    </row>
    <row r="30" spans="1:21" ht="24" x14ac:dyDescent="0.25">
      <c r="A30" s="2" t="s">
        <v>35</v>
      </c>
      <c r="C30" s="6">
        <v>0</v>
      </c>
      <c r="D30" s="6"/>
      <c r="E30" s="6">
        <f>IFERROR(VLOOKUP(A30,'درآمد ناشی از تغییر قیمت اوراق'!A:Q,9,0),0)</f>
        <v>-25517680442</v>
      </c>
      <c r="F30" s="6"/>
      <c r="G30" s="6">
        <f>IFERROR(VLOOKUP(A30,'درآمد ناشی از فروش'!A:Q,9,0),0)</f>
        <v>0</v>
      </c>
      <c r="H30" s="6"/>
      <c r="I30" s="6">
        <f t="shared" si="0"/>
        <v>-25517680442</v>
      </c>
      <c r="J30" s="6"/>
      <c r="K30" s="17">
        <f t="shared" si="2"/>
        <v>-0.25995561379688858</v>
      </c>
      <c r="L30" s="6"/>
      <c r="M30" s="6">
        <v>0</v>
      </c>
      <c r="N30" s="6"/>
      <c r="O30" s="6">
        <f>IFERROR(VLOOKUP(A30,'درآمد ناشی از تغییر قیمت اوراق'!A:Q,17,0),0)</f>
        <v>-32947258044</v>
      </c>
      <c r="P30" s="6"/>
      <c r="Q30" s="6">
        <f>IFERROR(VLOOKUP(A30,'درآمد ناشی از فروش'!A:Q,17,0),0)</f>
        <v>-13697612</v>
      </c>
      <c r="R30" s="6"/>
      <c r="S30" s="6">
        <f t="shared" si="1"/>
        <v>-32960955656</v>
      </c>
      <c r="T30" s="6"/>
      <c r="U30" s="17">
        <f t="shared" si="3"/>
        <v>0.11293736124477806</v>
      </c>
    </row>
    <row r="31" spans="1:21" ht="24" x14ac:dyDescent="0.25">
      <c r="A31" s="2" t="s">
        <v>42</v>
      </c>
      <c r="C31" s="6">
        <v>0</v>
      </c>
      <c r="D31" s="6"/>
      <c r="E31" s="6">
        <f>IFERROR(VLOOKUP(A31,'درآمد ناشی از تغییر قیمت اوراق'!A:Q,9,0),0)</f>
        <v>265330913397</v>
      </c>
      <c r="F31" s="6"/>
      <c r="G31" s="6">
        <f>IFERROR(VLOOKUP(A31,'درآمد ناشی از فروش'!A:Q,9,0),0)</f>
        <v>7621944563</v>
      </c>
      <c r="H31" s="6"/>
      <c r="I31" s="6">
        <f t="shared" si="0"/>
        <v>272952857960</v>
      </c>
      <c r="J31" s="6"/>
      <c r="K31" s="17">
        <f t="shared" si="2"/>
        <v>2.7806456738841994</v>
      </c>
      <c r="L31" s="6"/>
      <c r="M31" s="6">
        <v>0</v>
      </c>
      <c r="N31" s="6"/>
      <c r="O31" s="6">
        <f>IFERROR(VLOOKUP(A31,'درآمد ناشی از تغییر قیمت اوراق'!A:Q,17,0),0)</f>
        <v>353139597795</v>
      </c>
      <c r="P31" s="6"/>
      <c r="Q31" s="6">
        <f>IFERROR(VLOOKUP(A31,'درآمد ناشی از فروش'!A:Q,17,0),0)</f>
        <v>23818393592</v>
      </c>
      <c r="R31" s="6"/>
      <c r="S31" s="6">
        <f t="shared" si="1"/>
        <v>376957991387</v>
      </c>
      <c r="T31" s="6"/>
      <c r="U31" s="17">
        <f t="shared" si="3"/>
        <v>-1.2916082073497133</v>
      </c>
    </row>
    <row r="32" spans="1:21" ht="24" x14ac:dyDescent="0.25">
      <c r="A32" s="2" t="s">
        <v>20</v>
      </c>
      <c r="C32" s="6">
        <v>0</v>
      </c>
      <c r="D32" s="6"/>
      <c r="E32" s="6">
        <f>IFERROR(VLOOKUP(A32,'درآمد ناشی از تغییر قیمت اوراق'!A:Q,9,0),0)</f>
        <v>-9940549</v>
      </c>
      <c r="F32" s="6"/>
      <c r="G32" s="6">
        <f>IFERROR(VLOOKUP(A32,'درآمد ناشی از فروش'!A:Q,9,0),0)</f>
        <v>-191278298</v>
      </c>
      <c r="H32" s="6"/>
      <c r="I32" s="6">
        <f t="shared" si="0"/>
        <v>-201218847</v>
      </c>
      <c r="J32" s="6"/>
      <c r="K32" s="17">
        <f t="shared" si="2"/>
        <v>-2.0498716173783806E-3</v>
      </c>
      <c r="L32" s="6"/>
      <c r="M32" s="6">
        <v>0</v>
      </c>
      <c r="N32" s="6"/>
      <c r="O32" s="6">
        <f>IFERROR(VLOOKUP(A32,'درآمد ناشی از تغییر قیمت اوراق'!A:Q,17,0),0)</f>
        <v>-149107549</v>
      </c>
      <c r="P32" s="6"/>
      <c r="Q32" s="6">
        <f>IFERROR(VLOOKUP(A32,'درآمد ناشی از فروش'!A:Q,17,0),0)</f>
        <v>-191278298</v>
      </c>
      <c r="R32" s="6"/>
      <c r="S32" s="6">
        <f t="shared" si="1"/>
        <v>-340385847</v>
      </c>
      <c r="T32" s="6"/>
      <c r="U32" s="17">
        <f t="shared" si="3"/>
        <v>1.1662974753054822E-3</v>
      </c>
    </row>
    <row r="33" spans="1:21" ht="24" x14ac:dyDescent="0.25">
      <c r="A33" s="2" t="s">
        <v>36</v>
      </c>
      <c r="C33" s="6">
        <v>0</v>
      </c>
      <c r="D33" s="6"/>
      <c r="E33" s="6">
        <f>IFERROR(VLOOKUP(A33,'درآمد ناشی از تغییر قیمت اوراق'!A:Q,9,0),0)</f>
        <v>20245152654</v>
      </c>
      <c r="F33" s="6"/>
      <c r="G33" s="6">
        <f>IFERROR(VLOOKUP(A33,'درآمد ناشی از فروش'!A:Q,9,0),0)</f>
        <v>-1795535655</v>
      </c>
      <c r="H33" s="6"/>
      <c r="I33" s="6">
        <f t="shared" si="0"/>
        <v>18449616999</v>
      </c>
      <c r="J33" s="6"/>
      <c r="K33" s="17">
        <f t="shared" si="2"/>
        <v>0.1879513117265392</v>
      </c>
      <c r="L33" s="6"/>
      <c r="M33" s="6">
        <v>0</v>
      </c>
      <c r="N33" s="6"/>
      <c r="O33" s="6">
        <f>IFERROR(VLOOKUP(A33,'درآمد ناشی از تغییر قیمت اوراق'!A:Q,17,0),0)</f>
        <v>-110573927507</v>
      </c>
      <c r="P33" s="6"/>
      <c r="Q33" s="6">
        <f>IFERROR(VLOOKUP(A33,'درآمد ناشی از فروش'!A:Q,17,0),0)</f>
        <v>1082517805</v>
      </c>
      <c r="R33" s="6"/>
      <c r="S33" s="6">
        <f t="shared" si="1"/>
        <v>-109491409702</v>
      </c>
      <c r="T33" s="6"/>
      <c r="U33" s="17">
        <f t="shared" si="3"/>
        <v>0.37516117614338051</v>
      </c>
    </row>
    <row r="34" spans="1:21" ht="24" x14ac:dyDescent="0.25">
      <c r="A34" s="2" t="s">
        <v>25</v>
      </c>
      <c r="C34" s="6">
        <v>0</v>
      </c>
      <c r="D34" s="6"/>
      <c r="E34" s="6">
        <f>IFERROR(VLOOKUP(A34,'درآمد ناشی از تغییر قیمت اوراق'!A:Q,9,0),0)</f>
        <v>0</v>
      </c>
      <c r="F34" s="6"/>
      <c r="G34" s="6">
        <f>IFERROR(VLOOKUP(A34,'درآمد ناشی از فروش'!A:Q,9,0),0)</f>
        <v>2188438576</v>
      </c>
      <c r="H34" s="6"/>
      <c r="I34" s="6">
        <f t="shared" si="0"/>
        <v>2188438576</v>
      </c>
      <c r="J34" s="6"/>
      <c r="K34" s="17">
        <f t="shared" si="2"/>
        <v>2.2294224374113228E-2</v>
      </c>
      <c r="L34" s="6"/>
      <c r="M34" s="6">
        <v>0</v>
      </c>
      <c r="N34" s="6"/>
      <c r="O34" s="6">
        <f>IFERROR(VLOOKUP(A34,'درآمد ناشی از تغییر قیمت اوراق'!A:Q,17,0),0)</f>
        <v>0</v>
      </c>
      <c r="P34" s="6"/>
      <c r="Q34" s="6">
        <f>IFERROR(VLOOKUP(A34,'درآمد ناشی از فروش'!A:Q,17,0),0)</f>
        <v>15318694791</v>
      </c>
      <c r="R34" s="6"/>
      <c r="S34" s="6">
        <f t="shared" si="1"/>
        <v>15318694791</v>
      </c>
      <c r="T34" s="6"/>
      <c r="U34" s="17">
        <f t="shared" si="3"/>
        <v>-5.2487949241081522E-2</v>
      </c>
    </row>
    <row r="35" spans="1:21" ht="24" x14ac:dyDescent="0.25">
      <c r="A35" s="2" t="s">
        <v>44</v>
      </c>
      <c r="C35" s="6">
        <v>0</v>
      </c>
      <c r="D35" s="6"/>
      <c r="E35" s="6">
        <f>IFERROR(VLOOKUP(A35,'درآمد ناشی از تغییر قیمت اوراق'!A:Q,9,0),0)</f>
        <v>-4200099722</v>
      </c>
      <c r="F35" s="6"/>
      <c r="G35" s="6">
        <f>IFERROR(VLOOKUP(A35,'درآمد ناشی از فروش'!A:Q,9,0),0)</f>
        <v>0</v>
      </c>
      <c r="H35" s="6"/>
      <c r="I35" s="6">
        <f t="shared" si="0"/>
        <v>-4200099722</v>
      </c>
      <c r="J35" s="6"/>
      <c r="K35" s="17">
        <f t="shared" si="2"/>
        <v>-4.2787568553588957E-2</v>
      </c>
      <c r="L35" s="6"/>
      <c r="M35" s="6">
        <v>0</v>
      </c>
      <c r="N35" s="6"/>
      <c r="O35" s="6">
        <f>IFERROR(VLOOKUP(A35,'درآمد ناشی از تغییر قیمت اوراق'!A:Q,17,0),0)</f>
        <v>-5120121602</v>
      </c>
      <c r="P35" s="6"/>
      <c r="Q35" s="6">
        <f>IFERROR(VLOOKUP(A35,'درآمد ناشی از فروش'!A:Q,17,0),0)</f>
        <v>1508162735</v>
      </c>
      <c r="R35" s="6"/>
      <c r="S35" s="6">
        <f t="shared" si="1"/>
        <v>-3611958867</v>
      </c>
      <c r="T35" s="6"/>
      <c r="U35" s="17">
        <f t="shared" si="3"/>
        <v>1.2376009592106659E-2</v>
      </c>
    </row>
    <row r="36" spans="1:21" ht="24" x14ac:dyDescent="0.25">
      <c r="A36" s="2" t="s">
        <v>45</v>
      </c>
      <c r="C36" s="6">
        <v>0</v>
      </c>
      <c r="D36" s="6"/>
      <c r="E36" s="6">
        <f>IFERROR(VLOOKUP(A36,'درآمد ناشی از تغییر قیمت اوراق'!A:Q,9,0),0)</f>
        <v>-509450625</v>
      </c>
      <c r="F36" s="6"/>
      <c r="G36" s="6">
        <f>IFERROR(VLOOKUP(A36,'درآمد ناشی از فروش'!A:Q,9,0),0)</f>
        <v>0</v>
      </c>
      <c r="H36" s="6"/>
      <c r="I36" s="6">
        <f t="shared" si="0"/>
        <v>-509450625</v>
      </c>
      <c r="J36" s="6"/>
      <c r="K36" s="17">
        <f t="shared" si="2"/>
        <v>-5.1899133317426117E-3</v>
      </c>
      <c r="L36" s="6"/>
      <c r="M36" s="6">
        <v>0</v>
      </c>
      <c r="N36" s="6"/>
      <c r="O36" s="6">
        <f>IFERROR(VLOOKUP(A36,'درآمد ناشی از تغییر قیمت اوراق'!A:Q,17,0),0)</f>
        <v>-1103395500</v>
      </c>
      <c r="P36" s="6"/>
      <c r="Q36" s="6">
        <f>IFERROR(VLOOKUP(A36,'درآمد ناشی از فروش'!A:Q,17,0),0)</f>
        <v>0</v>
      </c>
      <c r="R36" s="6"/>
      <c r="S36" s="6">
        <f t="shared" si="1"/>
        <v>-1103395500</v>
      </c>
      <c r="T36" s="6"/>
      <c r="U36" s="17">
        <f t="shared" si="3"/>
        <v>3.78067242588212E-3</v>
      </c>
    </row>
    <row r="37" spans="1:21" ht="24" x14ac:dyDescent="0.25">
      <c r="A37" s="2" t="s">
        <v>52</v>
      </c>
      <c r="C37" s="6">
        <v>0</v>
      </c>
      <c r="D37" s="6"/>
      <c r="E37" s="6">
        <f>IFERROR(VLOOKUP(A37,'درآمد ناشی از تغییر قیمت اوراق'!A:Q,9,0),0)</f>
        <v>-19544285</v>
      </c>
      <c r="F37" s="6"/>
      <c r="G37" s="6">
        <f>IFERROR(VLOOKUP(A37,'درآمد ناشی از فروش'!A:Q,9,0),0)</f>
        <v>0</v>
      </c>
      <c r="H37" s="6"/>
      <c r="I37" s="6">
        <f t="shared" si="0"/>
        <v>-19544285</v>
      </c>
      <c r="J37" s="6"/>
      <c r="K37" s="17">
        <f t="shared" si="2"/>
        <v>-1.9910299507607269E-4</v>
      </c>
      <c r="L37" s="6"/>
      <c r="M37" s="6">
        <v>0</v>
      </c>
      <c r="N37" s="6"/>
      <c r="O37" s="6">
        <f>IFERROR(VLOOKUP(A37,'درآمد ناشی از تغییر قیمت اوراق'!A:Q,17,0),0)</f>
        <v>-18590638</v>
      </c>
      <c r="P37" s="6"/>
      <c r="Q37" s="6">
        <f>IFERROR(VLOOKUP(A37,'درآمد ناشی از فروش'!A:Q,17,0),0)</f>
        <v>0</v>
      </c>
      <c r="R37" s="6"/>
      <c r="S37" s="6">
        <f t="shared" si="1"/>
        <v>-18590638</v>
      </c>
      <c r="T37" s="6"/>
      <c r="U37" s="17">
        <f t="shared" si="3"/>
        <v>6.3698929772829704E-5</v>
      </c>
    </row>
    <row r="38" spans="1:21" ht="24" x14ac:dyDescent="0.25">
      <c r="A38" s="2" t="s">
        <v>98</v>
      </c>
      <c r="C38" s="6"/>
      <c r="D38" s="6"/>
      <c r="E38" s="6">
        <f>IFERROR(VLOOKUP(A38,'درآمد ناشی از تغییر قیمت اوراق'!A:Q,9,0),0)</f>
        <v>-143942400</v>
      </c>
      <c r="F38" s="6"/>
      <c r="G38" s="6"/>
      <c r="H38" s="6"/>
      <c r="I38" s="6">
        <f t="shared" si="0"/>
        <v>-143942400</v>
      </c>
      <c r="J38" s="6"/>
      <c r="K38" s="17">
        <f t="shared" si="2"/>
        <v>-1.4663807327020704E-3</v>
      </c>
      <c r="L38" s="6"/>
      <c r="M38" s="6"/>
      <c r="N38" s="6"/>
      <c r="O38" s="6">
        <f>IFERROR(VLOOKUP(A38,'درآمد ناشی از تغییر قیمت اوراق'!A:Q,17,0),0)</f>
        <v>-143942400</v>
      </c>
      <c r="P38" s="6"/>
      <c r="Q38" s="6"/>
      <c r="R38" s="6"/>
      <c r="S38" s="6">
        <f t="shared" si="1"/>
        <v>-143942400</v>
      </c>
      <c r="T38" s="6"/>
      <c r="U38" s="17">
        <f t="shared" si="3"/>
        <v>4.9320398949904585E-4</v>
      </c>
    </row>
    <row r="39" spans="1:21" ht="24" x14ac:dyDescent="0.25">
      <c r="A39" s="2" t="s">
        <v>33</v>
      </c>
      <c r="C39" s="6">
        <v>0</v>
      </c>
      <c r="D39" s="6"/>
      <c r="E39" s="6">
        <f>IFERROR(VLOOKUP(A39,'درآمد ناشی از تغییر قیمت اوراق'!A:Q,9,0),0)</f>
        <v>-20428673495</v>
      </c>
      <c r="F39" s="6"/>
      <c r="G39" s="6">
        <f>IFERROR(VLOOKUP(A39,'درآمد ناشی از فروش'!A:Q,9,0),0)</f>
        <v>-109636</v>
      </c>
      <c r="H39" s="6"/>
      <c r="I39" s="6">
        <f t="shared" si="0"/>
        <v>-20428783131</v>
      </c>
      <c r="J39" s="6"/>
      <c r="K39" s="17">
        <f t="shared" si="2"/>
        <v>-0.2081136202803863</v>
      </c>
      <c r="L39" s="6"/>
      <c r="M39" s="6">
        <v>0</v>
      </c>
      <c r="N39" s="6"/>
      <c r="O39" s="6">
        <f>IFERROR(VLOOKUP(A39,'درآمد ناشی از تغییر قیمت اوراق'!A:Q,17,0),0)</f>
        <v>-17746889385</v>
      </c>
      <c r="P39" s="6"/>
      <c r="Q39" s="6">
        <f>IFERROR(VLOOKUP(A39,'درآمد ناشی از فروش'!A:Q,17,0),0)</f>
        <v>-109636</v>
      </c>
      <c r="R39" s="6"/>
      <c r="S39" s="6">
        <f t="shared" si="1"/>
        <v>-17746999021</v>
      </c>
      <c r="T39" s="6"/>
      <c r="U39" s="17">
        <f t="shared" si="3"/>
        <v>6.0808286639606267E-2</v>
      </c>
    </row>
    <row r="40" spans="1:21" ht="24" x14ac:dyDescent="0.25">
      <c r="A40" s="2" t="s">
        <v>97</v>
      </c>
      <c r="C40" s="6">
        <v>0</v>
      </c>
      <c r="D40" s="6"/>
      <c r="E40" s="6">
        <f>IFERROR(VLOOKUP(A40,'درآمد ناشی از تغییر قیمت اوراق'!A:Q,9,0),0)</f>
        <v>-2310228840</v>
      </c>
      <c r="F40" s="6"/>
      <c r="G40" s="6">
        <f>IFERROR(VLOOKUP(A40,'درآمد ناشی از فروش'!A:Q,9,0),0)</f>
        <v>0</v>
      </c>
      <c r="H40" s="6"/>
      <c r="I40" s="6">
        <f t="shared" si="0"/>
        <v>-2310228840</v>
      </c>
      <c r="J40" s="6"/>
      <c r="K40" s="17">
        <f t="shared" si="2"/>
        <v>-2.3534935217897259E-2</v>
      </c>
      <c r="L40" s="6"/>
      <c r="M40" s="6">
        <v>0</v>
      </c>
      <c r="N40" s="6"/>
      <c r="O40" s="6">
        <f>IFERROR(VLOOKUP(A40,'درآمد ناشی از تغییر قیمت اوراق'!A:Q,17,0),0)</f>
        <v>-9169974679</v>
      </c>
      <c r="P40" s="6"/>
      <c r="Q40" s="6">
        <f>IFERROR(VLOOKUP(A40,'درآمد ناشی از فروش'!A:Q,17,0),0)</f>
        <v>0</v>
      </c>
      <c r="R40" s="6"/>
      <c r="S40" s="6">
        <f t="shared" si="1"/>
        <v>-9169974679</v>
      </c>
      <c r="T40" s="6"/>
      <c r="U40" s="17">
        <f t="shared" si="3"/>
        <v>3.1419985322518121E-2</v>
      </c>
    </row>
    <row r="41" spans="1:21" ht="24" x14ac:dyDescent="0.25">
      <c r="A41" s="2" t="s">
        <v>24</v>
      </c>
      <c r="C41" s="6">
        <v>0</v>
      </c>
      <c r="D41" s="6"/>
      <c r="E41" s="6">
        <f>IFERROR(VLOOKUP(A41,'درآمد ناشی از تغییر قیمت اوراق'!A:Q,9,0),0)</f>
        <v>-28526326355</v>
      </c>
      <c r="F41" s="6"/>
      <c r="G41" s="6">
        <f>IFERROR(VLOOKUP(A41,'درآمد ناشی از فروش'!A:Q,9,0),0)</f>
        <v>0</v>
      </c>
      <c r="H41" s="6"/>
      <c r="I41" s="6">
        <f t="shared" si="0"/>
        <v>-28526326355</v>
      </c>
      <c r="J41" s="6"/>
      <c r="K41" s="17">
        <f t="shared" si="2"/>
        <v>-0.29060551541271568</v>
      </c>
      <c r="L41" s="6"/>
      <c r="M41" s="6">
        <v>0</v>
      </c>
      <c r="N41" s="6"/>
      <c r="O41" s="6">
        <f>IFERROR(VLOOKUP(A41,'درآمد ناشی از تغییر قیمت اوراق'!A:Q,17,0),0)</f>
        <v>-66443705966</v>
      </c>
      <c r="P41" s="6"/>
      <c r="Q41" s="6">
        <f>IFERROR(VLOOKUP(A41,'درآمد ناشی از فروش'!A:Q,17,0),0)</f>
        <v>0</v>
      </c>
      <c r="R41" s="6"/>
      <c r="S41" s="6">
        <f t="shared" si="1"/>
        <v>-66443705966</v>
      </c>
      <c r="T41" s="6"/>
      <c r="U41" s="17">
        <f t="shared" si="3"/>
        <v>0.22766259878626974</v>
      </c>
    </row>
    <row r="42" spans="1:21" ht="24" x14ac:dyDescent="0.25">
      <c r="A42" s="2" t="s">
        <v>39</v>
      </c>
      <c r="C42" s="6">
        <v>0</v>
      </c>
      <c r="D42" s="6"/>
      <c r="E42" s="6">
        <f>IFERROR(VLOOKUP(A42,'درآمد ناشی از تغییر قیمت اوراق'!A:Q,9,0),0)</f>
        <v>-43542820825</v>
      </c>
      <c r="F42" s="6"/>
      <c r="G42" s="6">
        <f>IFERROR(VLOOKUP(A42,'درآمد ناشی از فروش'!A:Q,9,0),0)</f>
        <v>-3112673834</v>
      </c>
      <c r="H42" s="6"/>
      <c r="I42" s="6">
        <f t="shared" si="0"/>
        <v>-46655494659</v>
      </c>
      <c r="J42" s="6"/>
      <c r="K42" s="17">
        <f t="shared" si="2"/>
        <v>-0.47529232833857127</v>
      </c>
      <c r="L42" s="6"/>
      <c r="M42" s="6">
        <v>0</v>
      </c>
      <c r="N42" s="6"/>
      <c r="O42" s="6">
        <f>IFERROR(VLOOKUP(A42,'درآمد ناشی از تغییر قیمت اوراق'!A:Q,17,0),0)</f>
        <v>-118467396634</v>
      </c>
      <c r="P42" s="6"/>
      <c r="Q42" s="6">
        <f>IFERROR(VLOOKUP(A42,'درآمد ناشی از فروش'!A:Q,17,0),0)</f>
        <v>-3112673834</v>
      </c>
      <c r="R42" s="6"/>
      <c r="S42" s="6">
        <f t="shared" si="1"/>
        <v>-121580070468</v>
      </c>
      <c r="T42" s="6"/>
      <c r="U42" s="17">
        <f t="shared" si="3"/>
        <v>0.41658174240802381</v>
      </c>
    </row>
    <row r="43" spans="1:21" ht="24" x14ac:dyDescent="0.25">
      <c r="A43" s="2" t="s">
        <v>51</v>
      </c>
      <c r="C43" s="6">
        <v>0</v>
      </c>
      <c r="D43" s="6"/>
      <c r="E43" s="6">
        <f>IFERROR(VLOOKUP(A43,'درآمد ناشی از تغییر قیمت اوراق'!A:Q,9,0),0)</f>
        <v>0</v>
      </c>
      <c r="F43" s="6"/>
      <c r="G43" s="6">
        <f>IFERROR(VLOOKUP(A43,'درآمد ناشی از فروش'!A:Q,9,0),0)</f>
        <v>-6886941234</v>
      </c>
      <c r="H43" s="6"/>
      <c r="I43" s="6">
        <f t="shared" si="0"/>
        <v>-6886941234</v>
      </c>
      <c r="J43" s="6"/>
      <c r="K43" s="17">
        <f t="shared" si="2"/>
        <v>-7.0159160419647176E-2</v>
      </c>
      <c r="L43" s="6"/>
      <c r="M43" s="6">
        <v>0</v>
      </c>
      <c r="N43" s="6"/>
      <c r="O43" s="6">
        <f>IFERROR(VLOOKUP(A43,'درآمد ناشی از تغییر قیمت اوراق'!A:Q,17,0),0)</f>
        <v>0</v>
      </c>
      <c r="P43" s="6"/>
      <c r="Q43" s="6">
        <f>IFERROR(VLOOKUP(A43,'درآمد ناشی از فروش'!A:Q,17,0),0)</f>
        <v>-6886941234</v>
      </c>
      <c r="R43" s="6"/>
      <c r="S43" s="6">
        <f t="shared" si="1"/>
        <v>-6886941234</v>
      </c>
      <c r="T43" s="6"/>
      <c r="U43" s="17">
        <f t="shared" si="3"/>
        <v>2.3597403489550556E-2</v>
      </c>
    </row>
    <row r="44" spans="1:21" ht="24" x14ac:dyDescent="0.25">
      <c r="A44" s="2" t="s">
        <v>48</v>
      </c>
      <c r="C44" s="6">
        <v>0</v>
      </c>
      <c r="D44" s="6"/>
      <c r="E44" s="6">
        <f>IFERROR(VLOOKUP(A44,'درآمد ناشی از تغییر قیمت اوراق'!A:Q,9,0),0)</f>
        <v>-12114596039</v>
      </c>
      <c r="F44" s="6"/>
      <c r="G44" s="6">
        <f>IFERROR(VLOOKUP(A44,'درآمد ناشی از فروش'!A:Q,9,0),0)</f>
        <v>0</v>
      </c>
      <c r="H44" s="6"/>
      <c r="I44" s="6">
        <f t="shared" si="0"/>
        <v>-12114596039</v>
      </c>
      <c r="J44" s="6"/>
      <c r="K44" s="17">
        <f t="shared" si="2"/>
        <v>-0.12341471460847131</v>
      </c>
      <c r="L44" s="6"/>
      <c r="M44" s="6">
        <v>0</v>
      </c>
      <c r="N44" s="6"/>
      <c r="O44" s="6">
        <f>IFERROR(VLOOKUP(A44,'درآمد ناشی از تغییر قیمت اوراق'!A:Q,17,0),0)</f>
        <v>-8772011608</v>
      </c>
      <c r="P44" s="6"/>
      <c r="Q44" s="6">
        <f>IFERROR(VLOOKUP(A44,'درآمد ناشی از فروش'!A:Q,17,0),0)</f>
        <v>0</v>
      </c>
      <c r="R44" s="6"/>
      <c r="S44" s="6">
        <f t="shared" si="1"/>
        <v>-8772011608</v>
      </c>
      <c r="T44" s="6"/>
      <c r="U44" s="17">
        <f t="shared" si="3"/>
        <v>3.0056405346843878E-2</v>
      </c>
    </row>
    <row r="45" spans="1:21" ht="24" x14ac:dyDescent="0.25">
      <c r="A45" s="2" t="s">
        <v>53</v>
      </c>
      <c r="C45" s="6">
        <v>0</v>
      </c>
      <c r="D45" s="6"/>
      <c r="E45" s="6">
        <f>IFERROR(VLOOKUP(A45,'درآمد ناشی از تغییر قیمت اوراق'!A:Q,9,0),0)</f>
        <v>-4050552681</v>
      </c>
      <c r="F45" s="6"/>
      <c r="G45" s="6">
        <f>IFERROR(VLOOKUP(A45,'درآمد ناشی از فروش'!A:Q,9,0),0)</f>
        <v>0</v>
      </c>
      <c r="H45" s="6"/>
      <c r="I45" s="6">
        <f t="shared" si="0"/>
        <v>-4050552681</v>
      </c>
      <c r="J45" s="6"/>
      <c r="K45" s="17">
        <f t="shared" si="2"/>
        <v>-4.1264091804868584E-2</v>
      </c>
      <c r="L45" s="6"/>
      <c r="M45" s="6">
        <v>0</v>
      </c>
      <c r="N45" s="6"/>
      <c r="O45" s="6">
        <f>IFERROR(VLOOKUP(A45,'درآمد ناشی از تغییر قیمت اوراق'!A:Q,17,0),0)</f>
        <v>-3158428550</v>
      </c>
      <c r="P45" s="6"/>
      <c r="Q45" s="6">
        <f>IFERROR(VLOOKUP(A45,'درآمد ناشی از فروش'!A:Q,17,0),0)</f>
        <v>0</v>
      </c>
      <c r="R45" s="6"/>
      <c r="S45" s="6">
        <f t="shared" si="1"/>
        <v>-3158428550</v>
      </c>
      <c r="T45" s="6"/>
      <c r="U45" s="17">
        <f t="shared" si="3"/>
        <v>1.0822034101193857E-2</v>
      </c>
    </row>
    <row r="46" spans="1:21" ht="24" x14ac:dyDescent="0.25">
      <c r="A46" s="2" t="s">
        <v>49</v>
      </c>
      <c r="C46" s="6">
        <v>0</v>
      </c>
      <c r="D46" s="6"/>
      <c r="E46" s="6">
        <f>IFERROR(VLOOKUP(A46,'درآمد ناشی از تغییر قیمت اوراق'!A:Q,9,0),0)</f>
        <v>0</v>
      </c>
      <c r="F46" s="6"/>
      <c r="G46" s="6">
        <f>IFERROR(VLOOKUP(A46,'درآمد ناشی از فروش'!A:Q,9,0),0)</f>
        <v>8262966</v>
      </c>
      <c r="H46" s="6"/>
      <c r="I46" s="6">
        <f t="shared" si="0"/>
        <v>8262966</v>
      </c>
      <c r="J46" s="6"/>
      <c r="K46" s="17">
        <f t="shared" si="2"/>
        <v>8.4177102350470022E-5</v>
      </c>
      <c r="L46" s="6"/>
      <c r="M46" s="6">
        <v>0</v>
      </c>
      <c r="N46" s="6"/>
      <c r="O46" s="6">
        <f>IFERROR(VLOOKUP(A46,'درآمد ناشی از تغییر قیمت اوراق'!A:Q,17,0),0)</f>
        <v>0</v>
      </c>
      <c r="P46" s="6"/>
      <c r="Q46" s="6">
        <f>IFERROR(VLOOKUP(A46,'درآمد ناشی از فروش'!A:Q,17,0),0)</f>
        <v>8262966</v>
      </c>
      <c r="R46" s="6"/>
      <c r="S46" s="6">
        <f t="shared" si="1"/>
        <v>8262966</v>
      </c>
      <c r="T46" s="6"/>
      <c r="U46" s="17">
        <f t="shared" si="3"/>
        <v>-2.8312212359214333E-5</v>
      </c>
    </row>
    <row r="47" spans="1:21" ht="24" x14ac:dyDescent="0.25">
      <c r="A47" s="2" t="s">
        <v>32</v>
      </c>
      <c r="C47" s="6">
        <v>0</v>
      </c>
      <c r="D47" s="6"/>
      <c r="E47" s="6">
        <f>IFERROR(VLOOKUP(A47,'درآمد ناشی از تغییر قیمت اوراق'!A:Q,9,0),0)</f>
        <v>-581634170</v>
      </c>
      <c r="F47" s="6"/>
      <c r="G47" s="6">
        <f>IFERROR(VLOOKUP(A47,'درآمد ناشی از فروش'!A:Q,9,0),0)</f>
        <v>0</v>
      </c>
      <c r="H47" s="6"/>
      <c r="I47" s="6">
        <f t="shared" si="0"/>
        <v>-581634170</v>
      </c>
      <c r="J47" s="6"/>
      <c r="K47" s="17">
        <f t="shared" si="2"/>
        <v>-5.9252669148851253E-3</v>
      </c>
      <c r="L47" s="6"/>
      <c r="M47" s="6">
        <v>0</v>
      </c>
      <c r="N47" s="6"/>
      <c r="O47" s="6">
        <f>IFERROR(VLOOKUP(A47,'درآمد ناشی از تغییر قیمت اوراق'!A:Q,17,0),0)</f>
        <v>-2709328917</v>
      </c>
      <c r="P47" s="6"/>
      <c r="Q47" s="6">
        <f>IFERROR(VLOOKUP(A47,'درآمد ناشی از فروش'!A:Q,17,0),0)</f>
        <v>0</v>
      </c>
      <c r="R47" s="6"/>
      <c r="S47" s="6">
        <f t="shared" si="1"/>
        <v>-2709328917</v>
      </c>
      <c r="T47" s="6"/>
      <c r="U47" s="17">
        <f t="shared" si="3"/>
        <v>9.2832398982476971E-3</v>
      </c>
    </row>
    <row r="48" spans="1:21" ht="24" x14ac:dyDescent="0.25">
      <c r="A48" s="2" t="s">
        <v>40</v>
      </c>
      <c r="C48" s="6">
        <v>0</v>
      </c>
      <c r="D48" s="6"/>
      <c r="E48" s="6">
        <f>IFERROR(VLOOKUP(A48,'درآمد ناشی از تغییر قیمت اوراق'!A:Q,9,0),0)</f>
        <v>-14049685507</v>
      </c>
      <c r="F48" s="6"/>
      <c r="G48" s="6">
        <f>IFERROR(VLOOKUP(A48,'درآمد ناشی از فروش'!A:Q,9,0),0)</f>
        <v>0</v>
      </c>
      <c r="H48" s="6"/>
      <c r="I48" s="6">
        <f t="shared" si="0"/>
        <v>-14049685507</v>
      </c>
      <c r="J48" s="6"/>
      <c r="K48" s="17">
        <f t="shared" si="2"/>
        <v>-0.14312800208964363</v>
      </c>
      <c r="L48" s="6"/>
      <c r="M48" s="6">
        <v>0</v>
      </c>
      <c r="N48" s="6"/>
      <c r="O48" s="6">
        <f>IFERROR(VLOOKUP(A48,'درآمد ناشی از تغییر قیمت اوراق'!A:Q,17,0),0)</f>
        <v>-41108012346</v>
      </c>
      <c r="P48" s="6"/>
      <c r="Q48" s="6">
        <f>IFERROR(VLOOKUP(A48,'درآمد ناشی از فروش'!A:Q,17,0),0)</f>
        <v>0</v>
      </c>
      <c r="R48" s="6"/>
      <c r="S48" s="6">
        <f t="shared" si="1"/>
        <v>-41108012346</v>
      </c>
      <c r="T48" s="6"/>
      <c r="U48" s="17">
        <f t="shared" si="3"/>
        <v>0.14085242214540838</v>
      </c>
    </row>
    <row r="49" spans="1:21" ht="24" x14ac:dyDescent="0.25">
      <c r="A49" s="2" t="s">
        <v>47</v>
      </c>
      <c r="C49" s="6">
        <v>0</v>
      </c>
      <c r="D49" s="6"/>
      <c r="E49" s="6">
        <f>IFERROR(VLOOKUP(A49,'درآمد ناشی از تغییر قیمت اوراق'!A:Q,9,0),0)</f>
        <v>0</v>
      </c>
      <c r="F49" s="6"/>
      <c r="G49" s="6">
        <f>IFERROR(VLOOKUP(A49,'درآمد ناشی از فروش'!A:Q,9,0),0)</f>
        <v>-13282747516</v>
      </c>
      <c r="H49" s="6"/>
      <c r="I49" s="6">
        <f t="shared" si="0"/>
        <v>-13282747516</v>
      </c>
      <c r="J49" s="6"/>
      <c r="K49" s="17">
        <f t="shared" si="2"/>
        <v>-0.13531499429500055</v>
      </c>
      <c r="L49" s="6"/>
      <c r="M49" s="6">
        <v>0</v>
      </c>
      <c r="N49" s="6"/>
      <c r="O49" s="6">
        <f>IFERROR(VLOOKUP(A49,'درآمد ناشی از تغییر قیمت اوراق'!A:Q,17,0),0)</f>
        <v>0</v>
      </c>
      <c r="P49" s="6"/>
      <c r="Q49" s="6">
        <f>IFERROR(VLOOKUP(A49,'درآمد ناشی از فروش'!A:Q,17,0),0)</f>
        <v>-13282747516</v>
      </c>
      <c r="R49" s="6"/>
      <c r="S49" s="6">
        <f t="shared" si="1"/>
        <v>-13282747516</v>
      </c>
      <c r="T49" s="6"/>
      <c r="U49" s="17">
        <f t="shared" si="3"/>
        <v>4.5511983032099933E-2</v>
      </c>
    </row>
    <row r="50" spans="1:21" ht="24" x14ac:dyDescent="0.25">
      <c r="A50" s="2" t="s">
        <v>16</v>
      </c>
      <c r="C50" s="6">
        <v>0</v>
      </c>
      <c r="D50" s="6"/>
      <c r="E50" s="6">
        <f>IFERROR(VLOOKUP(A50,'درآمد ناشی از تغییر قیمت اوراق'!A:Q,9,0),0)</f>
        <v>54362110</v>
      </c>
      <c r="F50" s="6"/>
      <c r="G50" s="6">
        <f>IFERROR(VLOOKUP(A50,'درآمد ناشی از فروش'!A:Q,9,0),0)</f>
        <v>0</v>
      </c>
      <c r="H50" s="6"/>
      <c r="I50" s="6">
        <f t="shared" si="0"/>
        <v>54362110</v>
      </c>
      <c r="J50" s="6"/>
      <c r="K50" s="17">
        <f t="shared" si="2"/>
        <v>5.5380173383958137E-4</v>
      </c>
      <c r="L50" s="6"/>
      <c r="M50" s="6">
        <v>0</v>
      </c>
      <c r="N50" s="6"/>
      <c r="O50" s="6">
        <f>IFERROR(VLOOKUP(A50,'درآمد ناشی از تغییر قیمت اوراق'!A:Q,17,0),0)</f>
        <v>302874610</v>
      </c>
      <c r="P50" s="6"/>
      <c r="Q50" s="6">
        <f>IFERROR(VLOOKUP(A50,'درآمد ناشی از فروش'!A:Q,17,0),0)</f>
        <v>0</v>
      </c>
      <c r="R50" s="6"/>
      <c r="S50" s="6">
        <f t="shared" si="1"/>
        <v>302874610</v>
      </c>
      <c r="T50" s="6"/>
      <c r="U50" s="17">
        <f t="shared" si="3"/>
        <v>-1.0377690379621822E-3</v>
      </c>
    </row>
    <row r="51" spans="1:21" ht="24" x14ac:dyDescent="0.25">
      <c r="A51" s="2" t="s">
        <v>17</v>
      </c>
      <c r="C51" s="6">
        <v>0</v>
      </c>
      <c r="D51" s="6"/>
      <c r="E51" s="6">
        <f>IFERROR(VLOOKUP(A51,'درآمد ناشی از تغییر قیمت اوراق'!A:Q,9,0),0)</f>
        <v>-9096371332</v>
      </c>
      <c r="F51" s="6"/>
      <c r="G51" s="6">
        <f>IFERROR(VLOOKUP(A51,'درآمد ناشی از فروش'!A:Q,9,0),0)</f>
        <v>-224245544</v>
      </c>
      <c r="H51" s="6"/>
      <c r="I51" s="6">
        <f t="shared" si="0"/>
        <v>-9320616876</v>
      </c>
      <c r="J51" s="6"/>
      <c r="K51" s="17">
        <f t="shared" si="2"/>
        <v>-9.4951682088558781E-2</v>
      </c>
      <c r="L51" s="6"/>
      <c r="M51" s="6">
        <v>0</v>
      </c>
      <c r="N51" s="6"/>
      <c r="O51" s="6">
        <f>IFERROR(VLOOKUP(A51,'درآمد ناشی از تغییر قیمت اوراق'!A:Q,17,0),0)</f>
        <v>-9016847332</v>
      </c>
      <c r="P51" s="6"/>
      <c r="Q51" s="6">
        <f>IFERROR(VLOOKUP(A51,'درآمد ناشی از فروش'!A:Q,17,0),0)</f>
        <v>-224245544</v>
      </c>
      <c r="R51" s="6"/>
      <c r="S51" s="6">
        <f t="shared" si="1"/>
        <v>-9241092876</v>
      </c>
      <c r="T51" s="6"/>
      <c r="U51" s="17">
        <f t="shared" si="3"/>
        <v>3.1663664589269121E-2</v>
      </c>
    </row>
    <row r="52" spans="1:21" ht="24" x14ac:dyDescent="0.25">
      <c r="A52" s="2" t="s">
        <v>37</v>
      </c>
      <c r="C52" s="6">
        <v>0</v>
      </c>
      <c r="D52" s="6"/>
      <c r="E52" s="6">
        <f>IFERROR(VLOOKUP(A52,'درآمد ناشی از تغییر قیمت اوراق'!A:Q,9,0),0)</f>
        <v>-7183927832</v>
      </c>
      <c r="F52" s="6"/>
      <c r="G52" s="6">
        <f>IFERROR(VLOOKUP(A52,'درآمد ناشی از فروش'!A:Q,9,0),0)</f>
        <v>0</v>
      </c>
      <c r="H52" s="6"/>
      <c r="I52" s="6">
        <f t="shared" si="0"/>
        <v>-7183927832</v>
      </c>
      <c r="J52" s="6"/>
      <c r="K52" s="17">
        <f t="shared" si="2"/>
        <v>-7.3184644399196877E-2</v>
      </c>
      <c r="L52" s="6"/>
      <c r="M52" s="6">
        <v>0</v>
      </c>
      <c r="N52" s="6"/>
      <c r="O52" s="6">
        <f>IFERROR(VLOOKUP(A52,'درآمد ناشی از تغییر قیمت اوراق'!A:Q,17,0),0)</f>
        <v>-17977910602</v>
      </c>
      <c r="P52" s="6"/>
      <c r="Q52" s="6">
        <f>IFERROR(VLOOKUP(A52,'درآمد ناشی از فروش'!A:Q,17,0),0)</f>
        <v>0</v>
      </c>
      <c r="R52" s="6"/>
      <c r="S52" s="6">
        <f t="shared" si="1"/>
        <v>-17977910602</v>
      </c>
      <c r="T52" s="6"/>
      <c r="U52" s="17">
        <f t="shared" si="3"/>
        <v>6.1599481679919146E-2</v>
      </c>
    </row>
    <row r="53" spans="1:21" ht="24" x14ac:dyDescent="0.25">
      <c r="A53" s="2" t="s">
        <v>101</v>
      </c>
      <c r="C53" s="6"/>
      <c r="D53" s="6"/>
      <c r="E53" s="6">
        <f>IFERROR(VLOOKUP(A53,'درآمد ناشی از تغییر قیمت اوراق'!A:Q,9,0),0)</f>
        <v>0</v>
      </c>
      <c r="F53" s="6"/>
      <c r="G53" s="6">
        <f>IFERROR(VLOOKUP(A53,'درآمد ناشی از فروش'!A:Q,9,0),0)</f>
        <v>886029</v>
      </c>
      <c r="H53" s="6"/>
      <c r="I53" s="6">
        <f t="shared" si="0"/>
        <v>886029</v>
      </c>
      <c r="J53" s="6"/>
      <c r="K53" s="17">
        <f t="shared" si="2"/>
        <v>9.0262205869520227E-6</v>
      </c>
      <c r="L53" s="6"/>
      <c r="M53" s="6"/>
      <c r="N53" s="6"/>
      <c r="O53" s="6">
        <f>IFERROR(VLOOKUP(A53,'درآمد ناشی از تغییر قیمت اوراق'!A:Q,17,0),0)</f>
        <v>0</v>
      </c>
      <c r="P53" s="6"/>
      <c r="Q53" s="6">
        <f>IFERROR(VLOOKUP(A53,'درآمد ناشی از فروش'!A:Q,17,0),0)</f>
        <v>886029</v>
      </c>
      <c r="R53" s="6"/>
      <c r="S53" s="6">
        <f t="shared" si="1"/>
        <v>886029</v>
      </c>
      <c r="T53" s="6"/>
      <c r="U53" s="17">
        <f t="shared" si="3"/>
        <v>-3.0358882275955529E-6</v>
      </c>
    </row>
    <row r="54" spans="1:21" ht="24" x14ac:dyDescent="0.25">
      <c r="A54" s="2" t="s">
        <v>22</v>
      </c>
      <c r="C54" s="6">
        <v>0</v>
      </c>
      <c r="D54" s="6"/>
      <c r="E54" s="6">
        <f>IFERROR(VLOOKUP(A54,'درآمد ناشی از تغییر قیمت اوراق'!A:Q,9,0),0)</f>
        <v>-5211415392</v>
      </c>
      <c r="F54" s="6"/>
      <c r="G54" s="6">
        <f>IFERROR(VLOOKUP(A54,'درآمد ناشی از فروش'!A:Q,9,0),0)</f>
        <v>0</v>
      </c>
      <c r="H54" s="6"/>
      <c r="I54" s="6">
        <f t="shared" ref="I54:I58" si="4">+C54+E54+G54</f>
        <v>-5211415392</v>
      </c>
      <c r="J54" s="6"/>
      <c r="K54" s="17">
        <f t="shared" si="2"/>
        <v>-5.3090118831809169E-2</v>
      </c>
      <c r="L54" s="6"/>
      <c r="M54" s="6">
        <v>0</v>
      </c>
      <c r="N54" s="6"/>
      <c r="O54" s="6">
        <f>IFERROR(VLOOKUP(A54,'درآمد ناشی از تغییر قیمت اوراق'!A:Q,17,0),0)</f>
        <v>-32715769295</v>
      </c>
      <c r="P54" s="6"/>
      <c r="Q54" s="6">
        <f>IFERROR(VLOOKUP(A54,'درآمد ناشی از فروش'!A:Q,17,0),0)</f>
        <v>0</v>
      </c>
      <c r="R54" s="6"/>
      <c r="S54" s="6">
        <f t="shared" ref="S54:S58" si="5">+M54+O54+Q54</f>
        <v>-32715769295</v>
      </c>
      <c r="T54" s="6"/>
      <c r="U54" s="17">
        <f t="shared" si="3"/>
        <v>0.11209725512305191</v>
      </c>
    </row>
    <row r="55" spans="1:21" ht="24" x14ac:dyDescent="0.25">
      <c r="A55" s="2" t="s">
        <v>89</v>
      </c>
      <c r="C55" s="6">
        <v>0</v>
      </c>
      <c r="D55" s="6"/>
      <c r="E55" s="6">
        <f>IFERROR(VLOOKUP(A55,'درآمد ناشی از تغییر قیمت اوراق'!A:Q,9,0),0)</f>
        <v>-6456879060</v>
      </c>
      <c r="F55" s="6"/>
      <c r="G55" s="6">
        <f>IFERROR(VLOOKUP(A55,'درآمد ناشی از فروش'!A:Q,9,0),0)</f>
        <v>0</v>
      </c>
      <c r="H55" s="6"/>
      <c r="I55" s="6">
        <f t="shared" si="4"/>
        <v>-6456879060</v>
      </c>
      <c r="J55" s="6"/>
      <c r="K55" s="17">
        <f t="shared" si="2"/>
        <v>-6.577799902580099E-2</v>
      </c>
      <c r="L55" s="6"/>
      <c r="M55" s="6">
        <v>0</v>
      </c>
      <c r="N55" s="6"/>
      <c r="O55" s="6">
        <f>IFERROR(VLOOKUP(A55,'درآمد ناشی از تغییر قیمت اوراق'!A:Q,17,0),0)</f>
        <v>-45484068354</v>
      </c>
      <c r="P55" s="6"/>
      <c r="Q55" s="6">
        <f>IFERROR(VLOOKUP(A55,'درآمد ناشی از فروش'!A:Q,17,0),0)</f>
        <v>-66004392922</v>
      </c>
      <c r="R55" s="6"/>
      <c r="S55" s="6">
        <f t="shared" si="5"/>
        <v>-111488461276</v>
      </c>
      <c r="T55" s="6"/>
      <c r="U55" s="17">
        <f t="shared" si="3"/>
        <v>0.38200387018997239</v>
      </c>
    </row>
    <row r="56" spans="1:21" ht="24" x14ac:dyDescent="0.25">
      <c r="A56" s="2" t="s">
        <v>90</v>
      </c>
      <c r="C56" s="6">
        <v>1166979021</v>
      </c>
      <c r="D56" s="6"/>
      <c r="E56" s="6">
        <f>IFERROR(VLOOKUP(A56,'درآمد ناشی از تغییر قیمت اوراق'!A:Q,9,0),0)</f>
        <v>-1235616576</v>
      </c>
      <c r="F56" s="6"/>
      <c r="G56" s="6">
        <f>IFERROR(VLOOKUP(A56,'درآمد ناشی از فروش'!A:Q,9,0),0)</f>
        <v>0</v>
      </c>
      <c r="H56" s="6"/>
      <c r="I56" s="6">
        <f t="shared" si="4"/>
        <v>-68637555</v>
      </c>
      <c r="J56" s="6"/>
      <c r="K56" s="17">
        <f t="shared" si="2"/>
        <v>-6.9922960984239988E-4</v>
      </c>
      <c r="L56" s="6"/>
      <c r="M56" s="6">
        <v>1166979021</v>
      </c>
      <c r="N56" s="6"/>
      <c r="O56" s="6">
        <f>IFERROR(VLOOKUP(A56,'درآمد ناشی از تغییر قیمت اوراق'!A:Q,17,0),0)</f>
        <v>1613224130</v>
      </c>
      <c r="P56" s="6"/>
      <c r="Q56" s="6">
        <f>IFERROR(VLOOKUP(A56,'درآمد ناشی از فروش'!A:Q,17,0),0)</f>
        <v>3601572746</v>
      </c>
      <c r="R56" s="6"/>
      <c r="S56" s="6">
        <f t="shared" si="5"/>
        <v>6381775897</v>
      </c>
      <c r="T56" s="6"/>
      <c r="U56" s="17">
        <f t="shared" si="3"/>
        <v>-2.186650585573988E-2</v>
      </c>
    </row>
    <row r="57" spans="1:21" ht="24" x14ac:dyDescent="0.25">
      <c r="A57" s="2" t="s">
        <v>91</v>
      </c>
      <c r="C57" s="6">
        <v>0</v>
      </c>
      <c r="D57" s="6"/>
      <c r="E57" s="6">
        <f>IFERROR(VLOOKUP(A57,'درآمد ناشی از تغییر قیمت اوراق'!A:Q,9,0),0)</f>
        <v>-36681100718</v>
      </c>
      <c r="F57" s="6"/>
      <c r="G57" s="6">
        <f>IFERROR(VLOOKUP(A57,'درآمد ناشی از فروش'!A:Q,9,0),0)</f>
        <v>36733828270</v>
      </c>
      <c r="H57" s="6"/>
      <c r="I57" s="6">
        <f t="shared" si="4"/>
        <v>52727552</v>
      </c>
      <c r="J57" s="6"/>
      <c r="K57" s="17">
        <f t="shared" si="2"/>
        <v>5.3715004290151146E-4</v>
      </c>
      <c r="L57" s="6"/>
      <c r="M57" s="6">
        <v>0</v>
      </c>
      <c r="N57" s="6"/>
      <c r="O57" s="6">
        <f>IFERROR(VLOOKUP(A57,'درآمد ناشی از تغییر قیمت اوراق'!A:Q,17,0),0)</f>
        <v>0</v>
      </c>
      <c r="P57" s="6"/>
      <c r="Q57" s="6">
        <f>IFERROR(VLOOKUP(A57,'درآمد ناشی از فروش'!A:Q,17,0),0)</f>
        <v>37770435549</v>
      </c>
      <c r="R57" s="6"/>
      <c r="S57" s="6">
        <f t="shared" si="5"/>
        <v>37770435549</v>
      </c>
      <c r="T57" s="6"/>
      <c r="U57" s="17">
        <f t="shared" si="3"/>
        <v>-0.12941655480166639</v>
      </c>
    </row>
    <row r="58" spans="1:21" ht="24.75" thickBot="1" x14ac:dyDescent="0.3">
      <c r="A58" s="2" t="s">
        <v>107</v>
      </c>
      <c r="C58" s="6">
        <v>0</v>
      </c>
      <c r="D58" s="6"/>
      <c r="E58" s="6">
        <f>IFERROR(VLOOKUP(A58,'درآمد ناشی از تغییر قیمت اوراق'!A:Q,9,0),0)</f>
        <v>-673868394</v>
      </c>
      <c r="F58" s="6"/>
      <c r="G58" s="6">
        <f>IFERROR(VLOOKUP(A58,'درآمد ناشی از فروش'!A:Q,9,0),0)</f>
        <v>675400000</v>
      </c>
      <c r="H58" s="6"/>
      <c r="I58" s="6">
        <f t="shared" si="4"/>
        <v>1531606</v>
      </c>
      <c r="J58" s="6"/>
      <c r="K58" s="17">
        <f t="shared" si="2"/>
        <v>1.5602890659672809E-5</v>
      </c>
      <c r="L58" s="6"/>
      <c r="M58" s="6">
        <v>0</v>
      </c>
      <c r="N58" s="6"/>
      <c r="O58" s="6">
        <f>IFERROR(VLOOKUP(A58,'درآمد ناشی از تغییر قیمت اوراق'!A:Q,17,0),0)</f>
        <v>0</v>
      </c>
      <c r="P58" s="6"/>
      <c r="Q58" s="6">
        <f>IFERROR(VLOOKUP(A58,'درآمد ناشی از فروش'!A:Q,17,0),0)</f>
        <v>675400000</v>
      </c>
      <c r="R58" s="6"/>
      <c r="S58" s="6">
        <f t="shared" si="5"/>
        <v>675400000</v>
      </c>
      <c r="T58" s="6"/>
      <c r="U58" s="17">
        <f t="shared" si="3"/>
        <v>-2.3141893876137648E-3</v>
      </c>
    </row>
    <row r="59" spans="1:21" s="2" customFormat="1" ht="24.75" thickBot="1" x14ac:dyDescent="0.3">
      <c r="A59" s="2" t="s">
        <v>55</v>
      </c>
      <c r="C59" s="24">
        <f>SUM(C8:C58)</f>
        <v>1166979021</v>
      </c>
      <c r="D59" s="25"/>
      <c r="E59" s="24">
        <f>SUM(E8:E58)</f>
        <v>162560371351</v>
      </c>
      <c r="F59" s="25"/>
      <c r="G59" s="24">
        <f>SUM(G8:G58)</f>
        <v>-65565667809</v>
      </c>
      <c r="H59" s="25"/>
      <c r="I59" s="24">
        <f>SUM(I8:I58)</f>
        <v>98161682563</v>
      </c>
      <c r="J59" s="25"/>
      <c r="K59" s="26">
        <f>SUM(K8:K58)</f>
        <v>1.0000000000000009</v>
      </c>
      <c r="L59" s="25"/>
      <c r="M59" s="24">
        <f>SUM(M8:M58)</f>
        <v>1166979021</v>
      </c>
      <c r="N59" s="25"/>
      <c r="O59" s="24">
        <f>SUM(O8:O58)</f>
        <v>-105859942032</v>
      </c>
      <c r="P59" s="25"/>
      <c r="Q59" s="24">
        <f>SUM(Q8:Q58)</f>
        <v>-187158690797</v>
      </c>
      <c r="R59" s="3"/>
      <c r="S59" s="24">
        <f>SUM(S8:S58)</f>
        <v>-291851653808</v>
      </c>
      <c r="T59" s="3"/>
      <c r="U59" s="26">
        <f>SUM(U8:U58)</f>
        <v>1.0000000000000002</v>
      </c>
    </row>
    <row r="60" spans="1:21" ht="23.25" thickTop="1" x14ac:dyDescent="0.25"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21" x14ac:dyDescent="0.25"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9"/>
  <sheetViews>
    <sheetView rightToLeft="1" workbookViewId="0">
      <selection activeCell="Y9" sqref="Y9:Y49"/>
    </sheetView>
  </sheetViews>
  <sheetFormatPr defaultRowHeight="18.75" x14ac:dyDescent="0.25"/>
  <cols>
    <col min="1" max="1" width="26.14062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31" t="s">
        <v>88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</row>
    <row r="3" spans="1:19" ht="26.25" x14ac:dyDescent="0.25">
      <c r="A3" s="31" t="s">
        <v>65</v>
      </c>
      <c r="B3" s="31" t="s">
        <v>65</v>
      </c>
      <c r="C3" s="31" t="s">
        <v>65</v>
      </c>
      <c r="D3" s="31" t="s">
        <v>65</v>
      </c>
      <c r="E3" s="31" t="s">
        <v>65</v>
      </c>
      <c r="F3" s="31" t="s">
        <v>65</v>
      </c>
      <c r="G3" s="31" t="s">
        <v>65</v>
      </c>
      <c r="H3" s="31" t="s">
        <v>65</v>
      </c>
      <c r="I3" s="31" t="s">
        <v>65</v>
      </c>
      <c r="J3" s="31" t="s">
        <v>65</v>
      </c>
      <c r="K3" s="31" t="s">
        <v>65</v>
      </c>
      <c r="L3" s="31" t="s">
        <v>65</v>
      </c>
      <c r="M3" s="31" t="s">
        <v>65</v>
      </c>
      <c r="N3" s="31" t="s">
        <v>65</v>
      </c>
      <c r="O3" s="31" t="s">
        <v>65</v>
      </c>
      <c r="P3" s="31" t="s">
        <v>65</v>
      </c>
      <c r="Q3" s="31" t="s">
        <v>65</v>
      </c>
      <c r="R3" s="31" t="s">
        <v>65</v>
      </c>
      <c r="S3" s="31" t="s">
        <v>65</v>
      </c>
    </row>
    <row r="4" spans="1:19" ht="26.25" x14ac:dyDescent="0.25">
      <c r="A4" s="31" t="s">
        <v>95</v>
      </c>
      <c r="B4" s="31" t="s">
        <v>95</v>
      </c>
      <c r="C4" s="31" t="s">
        <v>95</v>
      </c>
      <c r="D4" s="31" t="s">
        <v>95</v>
      </c>
      <c r="E4" s="31" t="s">
        <v>95</v>
      </c>
      <c r="F4" s="31" t="s">
        <v>95</v>
      </c>
      <c r="G4" s="31" t="s">
        <v>95</v>
      </c>
      <c r="H4" s="31" t="s">
        <v>95</v>
      </c>
      <c r="I4" s="31" t="s">
        <v>95</v>
      </c>
      <c r="J4" s="31" t="s">
        <v>95</v>
      </c>
      <c r="K4" s="31" t="s">
        <v>95</v>
      </c>
      <c r="L4" s="31" t="s">
        <v>95</v>
      </c>
      <c r="M4" s="31" t="s">
        <v>95</v>
      </c>
      <c r="N4" s="31" t="s">
        <v>95</v>
      </c>
      <c r="O4" s="31" t="s">
        <v>95</v>
      </c>
      <c r="P4" s="31" t="s">
        <v>95</v>
      </c>
      <c r="Q4" s="31" t="s">
        <v>95</v>
      </c>
      <c r="R4" s="31" t="s">
        <v>95</v>
      </c>
      <c r="S4" s="31" t="s">
        <v>95</v>
      </c>
    </row>
    <row r="6" spans="1:19" ht="27" thickBot="1" x14ac:dyDescent="0.3">
      <c r="A6" s="32" t="s">
        <v>3</v>
      </c>
      <c r="C6" s="32" t="s">
        <v>108</v>
      </c>
      <c r="D6" s="32" t="s">
        <v>108</v>
      </c>
      <c r="E6" s="32" t="s">
        <v>108</v>
      </c>
      <c r="F6" s="32" t="s">
        <v>108</v>
      </c>
      <c r="G6" s="32" t="s">
        <v>108</v>
      </c>
      <c r="I6" s="32" t="s">
        <v>67</v>
      </c>
      <c r="J6" s="32" t="s">
        <v>67</v>
      </c>
      <c r="K6" s="32" t="s">
        <v>67</v>
      </c>
      <c r="L6" s="32" t="s">
        <v>67</v>
      </c>
      <c r="M6" s="32" t="s">
        <v>67</v>
      </c>
      <c r="O6" s="32" t="s">
        <v>68</v>
      </c>
      <c r="P6" s="32" t="s">
        <v>68</v>
      </c>
      <c r="Q6" s="32" t="s">
        <v>68</v>
      </c>
      <c r="R6" s="32" t="s">
        <v>68</v>
      </c>
      <c r="S6" s="32" t="s">
        <v>68</v>
      </c>
    </row>
    <row r="7" spans="1:19" ht="27" thickBot="1" x14ac:dyDescent="0.3">
      <c r="A7" s="32" t="s">
        <v>3</v>
      </c>
      <c r="C7" s="33" t="s">
        <v>109</v>
      </c>
      <c r="E7" s="33" t="s">
        <v>110</v>
      </c>
      <c r="G7" s="33" t="s">
        <v>111</v>
      </c>
      <c r="I7" s="33" t="s">
        <v>112</v>
      </c>
      <c r="K7" s="33" t="s">
        <v>71</v>
      </c>
      <c r="M7" s="33" t="s">
        <v>113</v>
      </c>
      <c r="O7" s="33" t="s">
        <v>112</v>
      </c>
      <c r="Q7" s="33" t="s">
        <v>71</v>
      </c>
      <c r="S7" s="33" t="s">
        <v>113</v>
      </c>
    </row>
    <row r="8" spans="1:19" ht="21.75" thickBot="1" x14ac:dyDescent="0.3">
      <c r="A8" s="34" t="s">
        <v>19</v>
      </c>
      <c r="C8" s="1" t="s">
        <v>114</v>
      </c>
      <c r="E8" s="35">
        <v>285750</v>
      </c>
      <c r="G8" s="35">
        <v>4400</v>
      </c>
      <c r="I8" s="35">
        <v>1257300000</v>
      </c>
      <c r="K8" s="35">
        <v>90320979</v>
      </c>
      <c r="M8" s="35">
        <f>+I8-K8</f>
        <v>1166979021</v>
      </c>
      <c r="O8" s="35">
        <v>1257300000</v>
      </c>
      <c r="Q8" s="35">
        <v>90320979</v>
      </c>
      <c r="S8" s="35">
        <f>+O8-Q8</f>
        <v>1166979021</v>
      </c>
    </row>
    <row r="9" spans="1:19" ht="21.75" thickBot="1" x14ac:dyDescent="0.3">
      <c r="A9" s="34" t="s">
        <v>55</v>
      </c>
      <c r="C9" s="1" t="s">
        <v>55</v>
      </c>
      <c r="E9" s="1" t="s">
        <v>55</v>
      </c>
      <c r="G9" s="1" t="s">
        <v>55</v>
      </c>
      <c r="I9" s="36">
        <f>SUM(I8:I8)</f>
        <v>1257300000</v>
      </c>
      <c r="K9" s="36">
        <f>SUM(K8:K8)</f>
        <v>90320979</v>
      </c>
      <c r="M9" s="36">
        <f>SUM(M8:M8)</f>
        <v>1166979021</v>
      </c>
      <c r="O9" s="36">
        <f>SUM(O8:O8)</f>
        <v>1257300000</v>
      </c>
      <c r="Q9" s="36">
        <f>SUM(Q8:Q8)</f>
        <v>90320979</v>
      </c>
      <c r="S9" s="36">
        <f>SUM(S8:S8)</f>
        <v>1166979021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tabSelected="1" topLeftCell="A4" workbookViewId="0">
      <selection activeCell="I20" sqref="I20"/>
    </sheetView>
  </sheetViews>
  <sheetFormatPr defaultRowHeight="22.5" x14ac:dyDescent="0.25"/>
  <cols>
    <col min="1" max="1" width="18.85546875" style="5" customWidth="1"/>
    <col min="2" max="2" width="1" style="5" customWidth="1"/>
    <col min="3" max="3" width="31" style="5" customWidth="1"/>
    <col min="4" max="4" width="1" style="5" customWidth="1"/>
    <col min="5" max="5" width="34" style="5" customWidth="1"/>
    <col min="6" max="6" width="1" style="5" customWidth="1"/>
    <col min="7" max="7" width="30" style="5" customWidth="1"/>
    <col min="8" max="8" width="1" style="5" customWidth="1"/>
    <col min="9" max="9" width="34" style="5" customWidth="1"/>
    <col min="10" max="10" width="1" style="5" customWidth="1"/>
    <col min="11" max="11" width="30" style="5" customWidth="1"/>
    <col min="12" max="12" width="1" style="5" customWidth="1"/>
    <col min="13" max="13" width="9.140625" style="5" customWidth="1"/>
    <col min="14" max="16384" width="9.140625" style="5"/>
  </cols>
  <sheetData>
    <row r="2" spans="1:11" ht="24" x14ac:dyDescent="0.25">
      <c r="A2" s="28" t="s">
        <v>88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</row>
    <row r="3" spans="1:11" ht="24" x14ac:dyDescent="0.25">
      <c r="A3" s="28" t="s">
        <v>65</v>
      </c>
      <c r="B3" s="28" t="s">
        <v>65</v>
      </c>
      <c r="C3" s="28" t="s">
        <v>65</v>
      </c>
      <c r="D3" s="28" t="s">
        <v>65</v>
      </c>
      <c r="E3" s="28" t="s">
        <v>65</v>
      </c>
      <c r="F3" s="28" t="s">
        <v>65</v>
      </c>
      <c r="G3" s="28" t="s">
        <v>65</v>
      </c>
      <c r="H3" s="28" t="s">
        <v>65</v>
      </c>
      <c r="I3" s="28" t="s">
        <v>65</v>
      </c>
      <c r="J3" s="28" t="s">
        <v>65</v>
      </c>
      <c r="K3" s="28" t="s">
        <v>65</v>
      </c>
    </row>
    <row r="4" spans="1:11" ht="24" x14ac:dyDescent="0.25">
      <c r="A4" s="28" t="s">
        <v>95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</row>
    <row r="6" spans="1:11" ht="24" x14ac:dyDescent="0.25">
      <c r="A6" s="27" t="s">
        <v>81</v>
      </c>
      <c r="B6" s="27" t="s">
        <v>81</v>
      </c>
      <c r="C6" s="27" t="s">
        <v>81</v>
      </c>
      <c r="E6" s="27" t="s">
        <v>67</v>
      </c>
      <c r="F6" s="27" t="s">
        <v>67</v>
      </c>
      <c r="G6" s="27" t="s">
        <v>67</v>
      </c>
      <c r="I6" s="27" t="s">
        <v>68</v>
      </c>
      <c r="J6" s="27" t="s">
        <v>68</v>
      </c>
      <c r="K6" s="27" t="s">
        <v>68</v>
      </c>
    </row>
    <row r="7" spans="1:11" ht="24.75" thickBot="1" x14ac:dyDescent="0.3">
      <c r="A7" s="27" t="s">
        <v>82</v>
      </c>
      <c r="C7" s="27" t="s">
        <v>58</v>
      </c>
      <c r="E7" s="27" t="s">
        <v>83</v>
      </c>
      <c r="G7" s="27" t="s">
        <v>84</v>
      </c>
      <c r="I7" s="27" t="s">
        <v>83</v>
      </c>
      <c r="K7" s="27" t="s">
        <v>84</v>
      </c>
    </row>
    <row r="8" spans="1:11" ht="24.75" thickBot="1" x14ac:dyDescent="0.3">
      <c r="A8" s="2" t="s">
        <v>62</v>
      </c>
      <c r="C8" s="5" t="s">
        <v>63</v>
      </c>
      <c r="E8" s="7">
        <f>804361194-448905082</f>
        <v>355456112</v>
      </c>
      <c r="G8" s="17">
        <f>+E8/$E$9</f>
        <v>1</v>
      </c>
      <c r="I8" s="7">
        <v>21081025173</v>
      </c>
      <c r="K8" s="17">
        <f>+I8/$I$9</f>
        <v>1</v>
      </c>
    </row>
    <row r="9" spans="1:11" ht="24.75" thickBot="1" x14ac:dyDescent="0.3">
      <c r="A9" s="2" t="s">
        <v>55</v>
      </c>
      <c r="C9" s="5" t="s">
        <v>55</v>
      </c>
      <c r="E9" s="9">
        <f>SUM(E8:E8)</f>
        <v>355456112</v>
      </c>
      <c r="F9" s="2"/>
      <c r="G9" s="11">
        <f>SUM(G8:G8)</f>
        <v>1</v>
      </c>
      <c r="H9" s="18"/>
      <c r="I9" s="9">
        <f>SUM(I8:I8)</f>
        <v>21081025173</v>
      </c>
      <c r="J9" s="18"/>
      <c r="K9" s="11">
        <f>SUM(K8:K8)</f>
        <v>1</v>
      </c>
    </row>
    <row r="10" spans="1:11" ht="23.25" thickTop="1" x14ac:dyDescent="0.25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2"/>
  <sheetViews>
    <sheetView rightToLeft="1" workbookViewId="0">
      <selection activeCell="Y9" sqref="Y9:Y49"/>
    </sheetView>
  </sheetViews>
  <sheetFormatPr defaultRowHeight="22.5" x14ac:dyDescent="0.25"/>
  <cols>
    <col min="1" max="1" width="28.28515625" style="5" bestFit="1" customWidth="1"/>
    <col min="2" max="2" width="1" style="5" customWidth="1"/>
    <col min="3" max="3" width="22" style="5" customWidth="1"/>
    <col min="4" max="4" width="1" style="5" customWidth="1"/>
    <col min="5" max="5" width="22" style="5" customWidth="1"/>
    <col min="6" max="6" width="1" style="5" customWidth="1"/>
    <col min="7" max="7" width="22" style="5" customWidth="1"/>
    <col min="8" max="8" width="1" style="5" customWidth="1"/>
    <col min="9" max="9" width="22" style="5" customWidth="1"/>
    <col min="10" max="10" width="1" style="5" customWidth="1"/>
    <col min="11" max="11" width="22" style="5" customWidth="1"/>
    <col min="12" max="12" width="1" style="5" customWidth="1"/>
    <col min="13" max="13" width="22" style="5" customWidth="1"/>
    <col min="14" max="14" width="1" style="5" customWidth="1"/>
    <col min="15" max="15" width="9.140625" style="5" customWidth="1"/>
    <col min="16" max="16384" width="9.140625" style="5"/>
  </cols>
  <sheetData>
    <row r="2" spans="1:13" ht="24" x14ac:dyDescent="0.25">
      <c r="A2" s="28" t="s">
        <v>88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</row>
    <row r="3" spans="1:13" ht="24" x14ac:dyDescent="0.25">
      <c r="A3" s="28" t="s">
        <v>65</v>
      </c>
      <c r="B3" s="28" t="s">
        <v>65</v>
      </c>
      <c r="C3" s="28" t="s">
        <v>65</v>
      </c>
      <c r="D3" s="28" t="s">
        <v>65</v>
      </c>
      <c r="E3" s="28" t="s">
        <v>65</v>
      </c>
      <c r="F3" s="28" t="s">
        <v>65</v>
      </c>
      <c r="G3" s="28" t="s">
        <v>65</v>
      </c>
      <c r="H3" s="28" t="s">
        <v>65</v>
      </c>
      <c r="I3" s="28" t="s">
        <v>65</v>
      </c>
      <c r="J3" s="28" t="s">
        <v>65</v>
      </c>
      <c r="K3" s="28" t="s">
        <v>65</v>
      </c>
      <c r="L3" s="28" t="s">
        <v>65</v>
      </c>
      <c r="M3" s="28" t="s">
        <v>65</v>
      </c>
    </row>
    <row r="4" spans="1:13" ht="24" x14ac:dyDescent="0.25">
      <c r="A4" s="28" t="s">
        <v>95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</row>
    <row r="6" spans="1:13" ht="24.75" thickBot="1" x14ac:dyDescent="0.3">
      <c r="A6" s="12" t="s">
        <v>66</v>
      </c>
      <c r="C6" s="27" t="s">
        <v>67</v>
      </c>
      <c r="D6" s="27" t="s">
        <v>67</v>
      </c>
      <c r="E6" s="27" t="s">
        <v>67</v>
      </c>
      <c r="F6" s="27" t="s">
        <v>67</v>
      </c>
      <c r="G6" s="27" t="s">
        <v>67</v>
      </c>
      <c r="I6" s="27" t="s">
        <v>68</v>
      </c>
      <c r="J6" s="27" t="s">
        <v>68</v>
      </c>
      <c r="K6" s="27" t="s">
        <v>68</v>
      </c>
      <c r="L6" s="27" t="s">
        <v>68</v>
      </c>
      <c r="M6" s="27" t="s">
        <v>68</v>
      </c>
    </row>
    <row r="7" spans="1:13" ht="24.75" thickBot="1" x14ac:dyDescent="0.3">
      <c r="A7" s="27" t="s">
        <v>69</v>
      </c>
      <c r="C7" s="27" t="s">
        <v>70</v>
      </c>
      <c r="E7" s="27" t="s">
        <v>71</v>
      </c>
      <c r="G7" s="27" t="s">
        <v>72</v>
      </c>
      <c r="I7" s="27" t="s">
        <v>70</v>
      </c>
      <c r="K7" s="27" t="s">
        <v>71</v>
      </c>
      <c r="M7" s="27" t="s">
        <v>72</v>
      </c>
    </row>
    <row r="8" spans="1:13" ht="24.75" thickBot="1" x14ac:dyDescent="0.3">
      <c r="A8" s="2" t="s">
        <v>62</v>
      </c>
      <c r="C8" s="7">
        <v>355456112</v>
      </c>
      <c r="E8" s="7">
        <v>0</v>
      </c>
      <c r="G8" s="7">
        <f>+C8-E8</f>
        <v>355456112</v>
      </c>
      <c r="I8" s="7">
        <v>21081025173</v>
      </c>
      <c r="K8" s="7">
        <v>0</v>
      </c>
      <c r="M8" s="7">
        <f>+I8-K8</f>
        <v>21081025173</v>
      </c>
    </row>
    <row r="9" spans="1:13" ht="24.75" thickBot="1" x14ac:dyDescent="0.3">
      <c r="A9" s="2" t="s">
        <v>55</v>
      </c>
      <c r="C9" s="8">
        <f>SUM(C8:C8)</f>
        <v>355456112</v>
      </c>
      <c r="E9" s="8">
        <f>SUM(E8:E8)</f>
        <v>0</v>
      </c>
      <c r="G9" s="8">
        <f>SUM(G8:G8)</f>
        <v>355456112</v>
      </c>
      <c r="I9" s="8">
        <f>SUM(I8:I8)</f>
        <v>21081025173</v>
      </c>
      <c r="K9" s="8">
        <f>SUM(K8:K8)</f>
        <v>0</v>
      </c>
      <c r="M9" s="8">
        <f>SUM(M8:M8)</f>
        <v>21081025173</v>
      </c>
    </row>
    <row r="11" spans="1:13" x14ac:dyDescent="0.45">
      <c r="G11" s="13"/>
    </row>
    <row r="12" spans="1:13" x14ac:dyDescent="0.25">
      <c r="G12" s="7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9"/>
  <sheetViews>
    <sheetView rightToLeft="1" topLeftCell="A37" workbookViewId="0">
      <selection activeCell="Y9" sqref="Y9:Y49"/>
    </sheetView>
  </sheetViews>
  <sheetFormatPr defaultRowHeight="22.5" x14ac:dyDescent="0.25"/>
  <cols>
    <col min="1" max="1" width="33" style="14" bestFit="1" customWidth="1"/>
    <col min="2" max="2" width="1" style="14" customWidth="1"/>
    <col min="3" max="3" width="19" style="14" customWidth="1"/>
    <col min="4" max="4" width="1" style="14" customWidth="1"/>
    <col min="5" max="5" width="23" style="14" customWidth="1"/>
    <col min="6" max="6" width="1" style="14" customWidth="1"/>
    <col min="7" max="7" width="23" style="14" customWidth="1"/>
    <col min="8" max="8" width="1" style="14" customWidth="1"/>
    <col min="9" max="9" width="34" style="14" customWidth="1"/>
    <col min="10" max="10" width="1" style="14" customWidth="1"/>
    <col min="11" max="11" width="19" style="14" customWidth="1"/>
    <col min="12" max="12" width="1" style="14" customWidth="1"/>
    <col min="13" max="13" width="23" style="14" customWidth="1"/>
    <col min="14" max="14" width="1" style="14" customWidth="1"/>
    <col min="15" max="15" width="23" style="14" customWidth="1"/>
    <col min="16" max="16" width="1" style="14" customWidth="1"/>
    <col min="17" max="17" width="34" style="14" customWidth="1"/>
    <col min="18" max="18" width="1" style="14" customWidth="1"/>
    <col min="19" max="19" width="9.140625" style="14" customWidth="1"/>
    <col min="20" max="16384" width="9.140625" style="14"/>
  </cols>
  <sheetData>
    <row r="2" spans="1:17" ht="24" x14ac:dyDescent="0.25">
      <c r="A2" s="29" t="s">
        <v>88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" x14ac:dyDescent="0.25">
      <c r="A3" s="29" t="s">
        <v>65</v>
      </c>
      <c r="B3" s="29" t="s">
        <v>65</v>
      </c>
      <c r="C3" s="29" t="s">
        <v>65</v>
      </c>
      <c r="D3" s="29" t="s">
        <v>65</v>
      </c>
      <c r="E3" s="29" t="s">
        <v>65</v>
      </c>
      <c r="F3" s="29" t="s">
        <v>65</v>
      </c>
      <c r="G3" s="29" t="s">
        <v>65</v>
      </c>
      <c r="H3" s="29" t="s">
        <v>65</v>
      </c>
      <c r="I3" s="29" t="s">
        <v>65</v>
      </c>
      <c r="J3" s="29" t="s">
        <v>65</v>
      </c>
      <c r="K3" s="29" t="s">
        <v>65</v>
      </c>
      <c r="L3" s="29" t="s">
        <v>65</v>
      </c>
      <c r="M3" s="29" t="s">
        <v>65</v>
      </c>
      <c r="N3" s="29" t="s">
        <v>65</v>
      </c>
      <c r="O3" s="29" t="s">
        <v>65</v>
      </c>
      <c r="P3" s="29" t="s">
        <v>65</v>
      </c>
      <c r="Q3" s="29" t="s">
        <v>65</v>
      </c>
    </row>
    <row r="4" spans="1:17" ht="24" x14ac:dyDescent="0.25">
      <c r="A4" s="29" t="s">
        <v>95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" x14ac:dyDescent="0.25">
      <c r="A6" s="30" t="s">
        <v>3</v>
      </c>
      <c r="C6" s="30" t="s">
        <v>67</v>
      </c>
      <c r="D6" s="30" t="s">
        <v>67</v>
      </c>
      <c r="E6" s="30" t="s">
        <v>67</v>
      </c>
      <c r="F6" s="30" t="s">
        <v>67</v>
      </c>
      <c r="G6" s="30" t="s">
        <v>67</v>
      </c>
      <c r="H6" s="30" t="s">
        <v>67</v>
      </c>
      <c r="I6" s="30" t="s">
        <v>67</v>
      </c>
      <c r="K6" s="30" t="s">
        <v>68</v>
      </c>
      <c r="L6" s="30" t="s">
        <v>68</v>
      </c>
      <c r="M6" s="30" t="s">
        <v>68</v>
      </c>
      <c r="N6" s="30" t="s">
        <v>68</v>
      </c>
      <c r="O6" s="30" t="s">
        <v>68</v>
      </c>
      <c r="P6" s="30" t="s">
        <v>68</v>
      </c>
      <c r="Q6" s="30" t="s">
        <v>68</v>
      </c>
    </row>
    <row r="7" spans="1:17" ht="24" x14ac:dyDescent="0.25">
      <c r="A7" s="30" t="s">
        <v>3</v>
      </c>
      <c r="C7" s="30" t="s">
        <v>7</v>
      </c>
      <c r="E7" s="30" t="s">
        <v>73</v>
      </c>
      <c r="G7" s="30" t="s">
        <v>74</v>
      </c>
      <c r="I7" s="30" t="s">
        <v>76</v>
      </c>
      <c r="K7" s="30" t="s">
        <v>7</v>
      </c>
      <c r="M7" s="30" t="s">
        <v>73</v>
      </c>
      <c r="O7" s="30" t="s">
        <v>74</v>
      </c>
      <c r="Q7" s="22" t="s">
        <v>76</v>
      </c>
    </row>
    <row r="8" spans="1:17" ht="24" x14ac:dyDescent="0.25">
      <c r="A8" s="15" t="s">
        <v>33</v>
      </c>
      <c r="C8" s="16">
        <v>1000</v>
      </c>
      <c r="E8" s="16">
        <v>14612536</v>
      </c>
      <c r="G8" s="16">
        <v>14722172</v>
      </c>
      <c r="I8" s="23">
        <v>-109636</v>
      </c>
      <c r="J8" s="23"/>
      <c r="K8" s="23">
        <v>1000</v>
      </c>
      <c r="L8" s="23"/>
      <c r="M8" s="23">
        <v>14612536</v>
      </c>
      <c r="N8" s="23"/>
      <c r="O8" s="23">
        <v>14722172</v>
      </c>
      <c r="P8" s="23"/>
      <c r="Q8" s="23">
        <v>-109636</v>
      </c>
    </row>
    <row r="9" spans="1:17" ht="24" x14ac:dyDescent="0.25">
      <c r="A9" s="15" t="s">
        <v>89</v>
      </c>
      <c r="C9" s="16">
        <v>0</v>
      </c>
      <c r="E9" s="16">
        <v>0</v>
      </c>
      <c r="G9" s="16">
        <v>0</v>
      </c>
      <c r="I9" s="23">
        <v>0</v>
      </c>
      <c r="J9" s="23"/>
      <c r="K9" s="23">
        <v>127714027</v>
      </c>
      <c r="L9" s="23"/>
      <c r="M9" s="23">
        <v>350659056335</v>
      </c>
      <c r="N9" s="23"/>
      <c r="O9" s="23">
        <v>416663449257</v>
      </c>
      <c r="P9" s="23"/>
      <c r="Q9" s="23">
        <v>-66004392922</v>
      </c>
    </row>
    <row r="10" spans="1:17" ht="24" x14ac:dyDescent="0.25">
      <c r="A10" s="15" t="s">
        <v>90</v>
      </c>
      <c r="C10" s="16">
        <v>0</v>
      </c>
      <c r="E10" s="16">
        <v>0</v>
      </c>
      <c r="G10" s="16">
        <v>0</v>
      </c>
      <c r="I10" s="23">
        <v>0</v>
      </c>
      <c r="J10" s="23"/>
      <c r="K10" s="23">
        <v>285750</v>
      </c>
      <c r="L10" s="23"/>
      <c r="M10" s="23">
        <v>15608535924</v>
      </c>
      <c r="N10" s="23"/>
      <c r="O10" s="23">
        <v>12006963178</v>
      </c>
      <c r="P10" s="23"/>
      <c r="Q10" s="23">
        <v>3601572746</v>
      </c>
    </row>
    <row r="11" spans="1:17" ht="24" x14ac:dyDescent="0.25">
      <c r="A11" s="15" t="s">
        <v>23</v>
      </c>
      <c r="C11" s="16">
        <v>11261479</v>
      </c>
      <c r="E11" s="16">
        <v>27959204508</v>
      </c>
      <c r="G11" s="16">
        <v>33513744053</v>
      </c>
      <c r="I11" s="23">
        <v>-5554539545</v>
      </c>
      <c r="J11" s="23"/>
      <c r="K11" s="23">
        <v>14075047</v>
      </c>
      <c r="L11" s="23"/>
      <c r="M11" s="23">
        <v>39120813395</v>
      </c>
      <c r="N11" s="23"/>
      <c r="O11" s="23">
        <v>43487605730</v>
      </c>
      <c r="P11" s="23"/>
      <c r="Q11" s="23">
        <v>-4366792335</v>
      </c>
    </row>
    <row r="12" spans="1:17" ht="24" x14ac:dyDescent="0.25">
      <c r="A12" s="15" t="s">
        <v>34</v>
      </c>
      <c r="C12" s="16">
        <v>0</v>
      </c>
      <c r="E12" s="16">
        <v>0</v>
      </c>
      <c r="G12" s="16">
        <v>0</v>
      </c>
      <c r="I12" s="23">
        <v>0</v>
      </c>
      <c r="J12" s="23"/>
      <c r="K12" s="23">
        <v>33838882</v>
      </c>
      <c r="L12" s="23"/>
      <c r="M12" s="23">
        <v>130264524876</v>
      </c>
      <c r="N12" s="23"/>
      <c r="O12" s="23">
        <v>139932169112</v>
      </c>
      <c r="P12" s="23"/>
      <c r="Q12" s="23">
        <v>-9667644236</v>
      </c>
    </row>
    <row r="13" spans="1:17" ht="24" x14ac:dyDescent="0.25">
      <c r="A13" s="15" t="s">
        <v>26</v>
      </c>
      <c r="C13" s="16">
        <v>3658835</v>
      </c>
      <c r="E13" s="16">
        <v>63279116975</v>
      </c>
      <c r="G13" s="16">
        <v>85289172986</v>
      </c>
      <c r="I13" s="23">
        <v>-22010056011</v>
      </c>
      <c r="J13" s="23"/>
      <c r="K13" s="23">
        <v>14406655</v>
      </c>
      <c r="L13" s="23"/>
      <c r="M13" s="23">
        <v>286511624329</v>
      </c>
      <c r="N13" s="23"/>
      <c r="O13" s="23">
        <v>335825935034</v>
      </c>
      <c r="P13" s="23"/>
      <c r="Q13" s="23">
        <v>-49314310705</v>
      </c>
    </row>
    <row r="14" spans="1:17" ht="24" x14ac:dyDescent="0.25">
      <c r="A14" s="15" t="s">
        <v>39</v>
      </c>
      <c r="C14" s="16">
        <v>4766620</v>
      </c>
      <c r="E14" s="16">
        <v>18927550642</v>
      </c>
      <c r="G14" s="16">
        <v>22040224476</v>
      </c>
      <c r="I14" s="23">
        <v>-3112673834</v>
      </c>
      <c r="J14" s="23"/>
      <c r="K14" s="23">
        <v>4766620</v>
      </c>
      <c r="L14" s="23"/>
      <c r="M14" s="23">
        <v>18927550642</v>
      </c>
      <c r="N14" s="23"/>
      <c r="O14" s="23">
        <v>22040224476</v>
      </c>
      <c r="P14" s="23"/>
      <c r="Q14" s="23">
        <v>-3112673834</v>
      </c>
    </row>
    <row r="15" spans="1:17" ht="24" x14ac:dyDescent="0.25">
      <c r="A15" s="15" t="s">
        <v>51</v>
      </c>
      <c r="C15" s="16">
        <v>3363597</v>
      </c>
      <c r="E15" s="16">
        <v>63257074353</v>
      </c>
      <c r="G15" s="16">
        <v>70144015587</v>
      </c>
      <c r="I15" s="23">
        <v>-6886941234</v>
      </c>
      <c r="J15" s="23"/>
      <c r="K15" s="23">
        <v>3363597</v>
      </c>
      <c r="L15" s="23"/>
      <c r="M15" s="23">
        <v>63257074353</v>
      </c>
      <c r="N15" s="23"/>
      <c r="O15" s="23">
        <v>70144015587</v>
      </c>
      <c r="P15" s="23"/>
      <c r="Q15" s="23">
        <v>-6886941234</v>
      </c>
    </row>
    <row r="16" spans="1:17" ht="24" x14ac:dyDescent="0.25">
      <c r="A16" s="15" t="s">
        <v>15</v>
      </c>
      <c r="C16" s="16">
        <v>10542466</v>
      </c>
      <c r="E16" s="16">
        <v>58109442318</v>
      </c>
      <c r="G16" s="16">
        <v>64930299258</v>
      </c>
      <c r="I16" s="23">
        <v>-6820856940</v>
      </c>
      <c r="J16" s="23"/>
      <c r="K16" s="23">
        <v>11742466</v>
      </c>
      <c r="L16" s="23"/>
      <c r="M16" s="23">
        <v>65550900643</v>
      </c>
      <c r="N16" s="23"/>
      <c r="O16" s="23">
        <v>72863764590</v>
      </c>
      <c r="P16" s="23"/>
      <c r="Q16" s="23">
        <v>-7312863947</v>
      </c>
    </row>
    <row r="17" spans="1:17" ht="24" x14ac:dyDescent="0.25">
      <c r="A17" s="15" t="s">
        <v>30</v>
      </c>
      <c r="C17" s="16">
        <v>13026939</v>
      </c>
      <c r="E17" s="16">
        <v>49294841955</v>
      </c>
      <c r="G17" s="16">
        <v>51639760082</v>
      </c>
      <c r="I17" s="23">
        <v>-2344918127</v>
      </c>
      <c r="J17" s="23"/>
      <c r="K17" s="23">
        <v>40555056</v>
      </c>
      <c r="L17" s="23"/>
      <c r="M17" s="23">
        <v>160189495768</v>
      </c>
      <c r="N17" s="23"/>
      <c r="O17" s="23">
        <v>160766996765</v>
      </c>
      <c r="P17" s="23"/>
      <c r="Q17" s="23">
        <v>-577500997</v>
      </c>
    </row>
    <row r="18" spans="1:17" ht="24" x14ac:dyDescent="0.25">
      <c r="A18" s="15" t="s">
        <v>54</v>
      </c>
      <c r="C18" s="16">
        <v>0</v>
      </c>
      <c r="E18" s="16">
        <v>0</v>
      </c>
      <c r="G18" s="16">
        <v>0</v>
      </c>
      <c r="I18" s="23">
        <v>0</v>
      </c>
      <c r="J18" s="23"/>
      <c r="K18" s="23">
        <v>245000</v>
      </c>
      <c r="L18" s="23"/>
      <c r="M18" s="23">
        <v>2342876467</v>
      </c>
      <c r="N18" s="23"/>
      <c r="O18" s="23">
        <v>1802630303</v>
      </c>
      <c r="P18" s="23"/>
      <c r="Q18" s="23">
        <v>540246164</v>
      </c>
    </row>
    <row r="19" spans="1:17" ht="24" x14ac:dyDescent="0.25">
      <c r="A19" s="15" t="s">
        <v>49</v>
      </c>
      <c r="C19" s="16">
        <v>100000</v>
      </c>
      <c r="E19" s="16">
        <v>282111394</v>
      </c>
      <c r="G19" s="16">
        <v>273848428</v>
      </c>
      <c r="I19" s="23">
        <v>8262966</v>
      </c>
      <c r="J19" s="23"/>
      <c r="K19" s="23">
        <v>100000</v>
      </c>
      <c r="L19" s="23"/>
      <c r="M19" s="23">
        <v>282111394</v>
      </c>
      <c r="N19" s="23"/>
      <c r="O19" s="23">
        <v>273848428</v>
      </c>
      <c r="P19" s="23"/>
      <c r="Q19" s="23">
        <v>8262966</v>
      </c>
    </row>
    <row r="20" spans="1:17" ht="24" x14ac:dyDescent="0.25">
      <c r="A20" s="15" t="s">
        <v>42</v>
      </c>
      <c r="C20" s="16">
        <v>9600000</v>
      </c>
      <c r="E20" s="16">
        <v>85122490121</v>
      </c>
      <c r="G20" s="16">
        <v>77500545558</v>
      </c>
      <c r="I20" s="23">
        <v>7621944563</v>
      </c>
      <c r="J20" s="23"/>
      <c r="K20" s="23">
        <v>49640191</v>
      </c>
      <c r="L20" s="23"/>
      <c r="M20" s="23">
        <v>420011749706</v>
      </c>
      <c r="N20" s="23"/>
      <c r="O20" s="23">
        <v>396193356114</v>
      </c>
      <c r="P20" s="23"/>
      <c r="Q20" s="23">
        <v>23818393592</v>
      </c>
    </row>
    <row r="21" spans="1:17" ht="24" x14ac:dyDescent="0.25">
      <c r="A21" s="15" t="s">
        <v>20</v>
      </c>
      <c r="C21" s="16">
        <v>1000000</v>
      </c>
      <c r="E21" s="16">
        <v>6349570653</v>
      </c>
      <c r="G21" s="16">
        <v>6540848951</v>
      </c>
      <c r="I21" s="23">
        <v>-191278298</v>
      </c>
      <c r="J21" s="23"/>
      <c r="K21" s="23">
        <v>1000000</v>
      </c>
      <c r="L21" s="23"/>
      <c r="M21" s="23">
        <v>6349570653</v>
      </c>
      <c r="N21" s="23"/>
      <c r="O21" s="23">
        <v>6540848951</v>
      </c>
      <c r="P21" s="23"/>
      <c r="Q21" s="23">
        <v>-191278298</v>
      </c>
    </row>
    <row r="22" spans="1:17" ht="24" x14ac:dyDescent="0.25">
      <c r="A22" s="15" t="s">
        <v>25</v>
      </c>
      <c r="C22" s="16">
        <v>796211</v>
      </c>
      <c r="E22" s="16">
        <v>27743221412</v>
      </c>
      <c r="G22" s="16">
        <v>25554782836</v>
      </c>
      <c r="I22" s="23">
        <v>2188438576</v>
      </c>
      <c r="J22" s="23"/>
      <c r="K22" s="23">
        <v>3266096</v>
      </c>
      <c r="L22" s="23"/>
      <c r="M22" s="23">
        <v>93971798918</v>
      </c>
      <c r="N22" s="23"/>
      <c r="O22" s="23">
        <v>78653104127</v>
      </c>
      <c r="P22" s="23"/>
      <c r="Q22" s="23">
        <v>15318694791</v>
      </c>
    </row>
    <row r="23" spans="1:17" ht="24" x14ac:dyDescent="0.25">
      <c r="A23" s="15" t="s">
        <v>47</v>
      </c>
      <c r="C23" s="16">
        <v>7617482</v>
      </c>
      <c r="E23" s="16">
        <v>76451688668</v>
      </c>
      <c r="G23" s="16">
        <v>89734436184</v>
      </c>
      <c r="I23" s="23">
        <v>-13282747516</v>
      </c>
      <c r="J23" s="23"/>
      <c r="K23" s="23">
        <v>7617482</v>
      </c>
      <c r="L23" s="23"/>
      <c r="M23" s="23">
        <v>76451688668</v>
      </c>
      <c r="N23" s="23"/>
      <c r="O23" s="23">
        <v>89734436184</v>
      </c>
      <c r="P23" s="23"/>
      <c r="Q23" s="23">
        <v>-13282747516</v>
      </c>
    </row>
    <row r="24" spans="1:17" ht="24" x14ac:dyDescent="0.25">
      <c r="A24" s="15" t="s">
        <v>46</v>
      </c>
      <c r="C24" s="16">
        <v>5876865</v>
      </c>
      <c r="E24" s="16">
        <v>45702858813</v>
      </c>
      <c r="G24" s="16">
        <v>53063128272</v>
      </c>
      <c r="I24" s="23">
        <v>-7360269459</v>
      </c>
      <c r="J24" s="23"/>
      <c r="K24" s="23">
        <v>5876865</v>
      </c>
      <c r="L24" s="23"/>
      <c r="M24" s="23">
        <v>45702858813</v>
      </c>
      <c r="N24" s="23"/>
      <c r="O24" s="23">
        <v>53063128272</v>
      </c>
      <c r="P24" s="23"/>
      <c r="Q24" s="23">
        <v>-7360269459</v>
      </c>
    </row>
    <row r="25" spans="1:17" ht="24" x14ac:dyDescent="0.25">
      <c r="A25" s="15" t="s">
        <v>36</v>
      </c>
      <c r="C25" s="16">
        <v>17000000</v>
      </c>
      <c r="E25" s="16">
        <v>95478503328</v>
      </c>
      <c r="G25" s="16">
        <v>97274038983</v>
      </c>
      <c r="I25" s="23">
        <v>-1795535655</v>
      </c>
      <c r="J25" s="23"/>
      <c r="K25" s="23">
        <v>41822793</v>
      </c>
      <c r="L25" s="23"/>
      <c r="M25" s="23">
        <v>241225370438</v>
      </c>
      <c r="N25" s="23"/>
      <c r="O25" s="23">
        <v>240142852633</v>
      </c>
      <c r="P25" s="23"/>
      <c r="Q25" s="23">
        <v>1082517805</v>
      </c>
    </row>
    <row r="26" spans="1:17" ht="24" x14ac:dyDescent="0.25">
      <c r="A26" s="15" t="s">
        <v>17</v>
      </c>
      <c r="C26" s="16">
        <v>1000000</v>
      </c>
      <c r="E26" s="16">
        <v>49776469456</v>
      </c>
      <c r="G26" s="16">
        <v>50000715000</v>
      </c>
      <c r="I26" s="23">
        <v>-224245544</v>
      </c>
      <c r="J26" s="23"/>
      <c r="K26" s="23">
        <v>1000000</v>
      </c>
      <c r="L26" s="23"/>
      <c r="M26" s="23">
        <v>49776469456</v>
      </c>
      <c r="N26" s="23"/>
      <c r="O26" s="23">
        <v>50000715000</v>
      </c>
      <c r="P26" s="23"/>
      <c r="Q26" s="23">
        <v>-224245544</v>
      </c>
    </row>
    <row r="27" spans="1:17" ht="24" x14ac:dyDescent="0.25">
      <c r="A27" s="15" t="s">
        <v>43</v>
      </c>
      <c r="C27" s="16">
        <v>225000</v>
      </c>
      <c r="E27" s="16">
        <v>3383463136</v>
      </c>
      <c r="G27" s="16">
        <v>1194258403</v>
      </c>
      <c r="I27" s="23">
        <v>2189204733</v>
      </c>
      <c r="J27" s="23"/>
      <c r="K27" s="23">
        <v>450000</v>
      </c>
      <c r="L27" s="23"/>
      <c r="M27" s="23">
        <v>5698357089</v>
      </c>
      <c r="N27" s="23"/>
      <c r="O27" s="23">
        <v>2388516805</v>
      </c>
      <c r="P27" s="23"/>
      <c r="Q27" s="23">
        <v>3309840284</v>
      </c>
    </row>
    <row r="28" spans="1:17" ht="24" x14ac:dyDescent="0.25">
      <c r="A28" s="15" t="s">
        <v>21</v>
      </c>
      <c r="C28" s="16">
        <v>297500</v>
      </c>
      <c r="E28" s="16">
        <v>9620318060</v>
      </c>
      <c r="G28" s="16">
        <v>5363090270</v>
      </c>
      <c r="I28" s="23">
        <v>4257227790</v>
      </c>
      <c r="J28" s="23"/>
      <c r="K28" s="23">
        <v>595000</v>
      </c>
      <c r="L28" s="23"/>
      <c r="M28" s="23">
        <v>17856395080</v>
      </c>
      <c r="N28" s="23"/>
      <c r="O28" s="23">
        <v>10726180535</v>
      </c>
      <c r="P28" s="23"/>
      <c r="Q28" s="23">
        <v>7130214545</v>
      </c>
    </row>
    <row r="29" spans="1:17" ht="24" x14ac:dyDescent="0.25">
      <c r="A29" s="15" t="s">
        <v>35</v>
      </c>
      <c r="C29" s="16">
        <v>0</v>
      </c>
      <c r="E29" s="16">
        <v>0</v>
      </c>
      <c r="G29" s="16">
        <v>0</v>
      </c>
      <c r="I29" s="23">
        <v>0</v>
      </c>
      <c r="J29" s="23"/>
      <c r="K29" s="23">
        <v>200000</v>
      </c>
      <c r="L29" s="23"/>
      <c r="M29" s="23">
        <v>692057620</v>
      </c>
      <c r="N29" s="23"/>
      <c r="O29" s="23">
        <v>705755232</v>
      </c>
      <c r="P29" s="23"/>
      <c r="Q29" s="23">
        <v>-13697612</v>
      </c>
    </row>
    <row r="30" spans="1:17" ht="24" x14ac:dyDescent="0.25">
      <c r="A30" s="15" t="s">
        <v>18</v>
      </c>
      <c r="C30" s="16">
        <v>62848336</v>
      </c>
      <c r="E30" s="16">
        <v>395730270916</v>
      </c>
      <c r="G30" s="16">
        <v>433256430126</v>
      </c>
      <c r="I30" s="23">
        <v>-37526159210</v>
      </c>
      <c r="J30" s="23"/>
      <c r="K30" s="23">
        <v>71198336</v>
      </c>
      <c r="L30" s="23"/>
      <c r="M30" s="23">
        <v>448533213142</v>
      </c>
      <c r="N30" s="23"/>
      <c r="O30" s="23">
        <v>490818673182</v>
      </c>
      <c r="P30" s="23"/>
      <c r="Q30" s="23">
        <v>-42285460040</v>
      </c>
    </row>
    <row r="31" spans="1:17" ht="24" x14ac:dyDescent="0.25">
      <c r="A31" s="15" t="s">
        <v>38</v>
      </c>
      <c r="C31" s="16">
        <v>5532197</v>
      </c>
      <c r="E31" s="16">
        <v>40980243529</v>
      </c>
      <c r="G31" s="16">
        <v>53110740256</v>
      </c>
      <c r="I31" s="23">
        <v>-12130529727</v>
      </c>
      <c r="J31" s="23"/>
      <c r="K31" s="23">
        <v>43492547</v>
      </c>
      <c r="L31" s="23"/>
      <c r="M31" s="23">
        <v>343977550741</v>
      </c>
      <c r="N31" s="23"/>
      <c r="O31" s="23">
        <v>417541412351</v>
      </c>
      <c r="P31" s="23"/>
      <c r="Q31" s="23">
        <v>-73563861610</v>
      </c>
    </row>
    <row r="32" spans="1:17" ht="24" x14ac:dyDescent="0.25">
      <c r="A32" s="15" t="s">
        <v>41</v>
      </c>
      <c r="C32" s="16">
        <v>0</v>
      </c>
      <c r="E32" s="16">
        <v>0</v>
      </c>
      <c r="G32" s="16">
        <v>0</v>
      </c>
      <c r="I32" s="23">
        <v>0</v>
      </c>
      <c r="J32" s="23"/>
      <c r="K32" s="23">
        <v>800000</v>
      </c>
      <c r="L32" s="23"/>
      <c r="M32" s="23">
        <v>14363136462</v>
      </c>
      <c r="N32" s="23"/>
      <c r="O32" s="23">
        <v>11234992117</v>
      </c>
      <c r="P32" s="23"/>
      <c r="Q32" s="23">
        <v>3128144345</v>
      </c>
    </row>
    <row r="33" spans="1:17" ht="24" x14ac:dyDescent="0.25">
      <c r="A33" s="15" t="s">
        <v>29</v>
      </c>
      <c r="C33" s="16">
        <v>0</v>
      </c>
      <c r="E33" s="16">
        <v>0</v>
      </c>
      <c r="G33" s="16">
        <v>0</v>
      </c>
      <c r="I33" s="23">
        <v>0</v>
      </c>
      <c r="J33" s="23"/>
      <c r="K33" s="23">
        <v>250002</v>
      </c>
      <c r="L33" s="23"/>
      <c r="M33" s="23">
        <v>2201838389</v>
      </c>
      <c r="N33" s="23"/>
      <c r="O33" s="23">
        <v>1789137357</v>
      </c>
      <c r="P33" s="23"/>
      <c r="Q33" s="23">
        <v>412701032</v>
      </c>
    </row>
    <row r="34" spans="1:17" ht="24" x14ac:dyDescent="0.25">
      <c r="A34" s="15" t="s">
        <v>44</v>
      </c>
      <c r="C34" s="16">
        <v>0</v>
      </c>
      <c r="E34" s="16">
        <v>0</v>
      </c>
      <c r="G34" s="16">
        <v>0</v>
      </c>
      <c r="I34" s="23">
        <v>0</v>
      </c>
      <c r="J34" s="23"/>
      <c r="K34" s="23">
        <v>3987981</v>
      </c>
      <c r="L34" s="23"/>
      <c r="M34" s="23">
        <v>38573923697</v>
      </c>
      <c r="N34" s="23"/>
      <c r="O34" s="23">
        <v>37065760962</v>
      </c>
      <c r="P34" s="23"/>
      <c r="Q34" s="23">
        <v>1508162735</v>
      </c>
    </row>
    <row r="35" spans="1:17" ht="24" x14ac:dyDescent="0.25">
      <c r="A35" s="15" t="s">
        <v>99</v>
      </c>
      <c r="C35" s="16">
        <v>0</v>
      </c>
      <c r="E35" s="16">
        <v>0</v>
      </c>
      <c r="G35" s="16">
        <v>0</v>
      </c>
      <c r="I35" s="23">
        <v>0</v>
      </c>
      <c r="J35" s="23"/>
      <c r="K35" s="23">
        <v>3000000</v>
      </c>
      <c r="L35" s="23"/>
      <c r="M35" s="23">
        <v>38404461288</v>
      </c>
      <c r="N35" s="23"/>
      <c r="O35" s="23">
        <v>37843483500</v>
      </c>
      <c r="P35" s="23"/>
      <c r="Q35" s="23">
        <v>560977788</v>
      </c>
    </row>
    <row r="36" spans="1:17" ht="24" x14ac:dyDescent="0.25">
      <c r="A36" s="15" t="s">
        <v>100</v>
      </c>
      <c r="C36" s="16">
        <v>0</v>
      </c>
      <c r="E36" s="16">
        <v>0</v>
      </c>
      <c r="G36" s="16">
        <v>0</v>
      </c>
      <c r="I36" s="23">
        <v>0</v>
      </c>
      <c r="J36" s="23"/>
      <c r="K36" s="23">
        <v>396315</v>
      </c>
      <c r="L36" s="23"/>
      <c r="M36" s="23">
        <v>7786233798</v>
      </c>
      <c r="N36" s="23"/>
      <c r="O36" s="23">
        <v>7867319807</v>
      </c>
      <c r="P36" s="23"/>
      <c r="Q36" s="23">
        <v>-81086009</v>
      </c>
    </row>
    <row r="37" spans="1:17" ht="24" x14ac:dyDescent="0.25">
      <c r="A37" s="15" t="s">
        <v>101</v>
      </c>
      <c r="C37" s="16">
        <v>74</v>
      </c>
      <c r="E37" s="16">
        <v>4943213</v>
      </c>
      <c r="G37" s="16">
        <v>4057184</v>
      </c>
      <c r="I37" s="23">
        <v>886029</v>
      </c>
      <c r="J37" s="23"/>
      <c r="K37" s="23">
        <v>74</v>
      </c>
      <c r="L37" s="23"/>
      <c r="M37" s="23">
        <v>4943213</v>
      </c>
      <c r="N37" s="23"/>
      <c r="O37" s="23">
        <v>4057184</v>
      </c>
      <c r="P37" s="23"/>
      <c r="Q37" s="23">
        <v>886029</v>
      </c>
    </row>
    <row r="38" spans="1:17" ht="24" x14ac:dyDescent="0.25">
      <c r="A38" s="15" t="s">
        <v>102</v>
      </c>
      <c r="C38" s="16">
        <v>0</v>
      </c>
      <c r="E38" s="16">
        <v>0</v>
      </c>
      <c r="G38" s="16">
        <v>0</v>
      </c>
      <c r="I38" s="23">
        <v>0</v>
      </c>
      <c r="J38" s="23"/>
      <c r="K38" s="23">
        <v>503092</v>
      </c>
      <c r="L38" s="23"/>
      <c r="M38" s="23">
        <v>5931169442</v>
      </c>
      <c r="N38" s="23"/>
      <c r="O38" s="23">
        <v>5701124069</v>
      </c>
      <c r="P38" s="23"/>
      <c r="Q38" s="23">
        <v>230045373</v>
      </c>
    </row>
    <row r="39" spans="1:17" ht="24" x14ac:dyDescent="0.25">
      <c r="A39" s="15" t="s">
        <v>103</v>
      </c>
      <c r="C39" s="16">
        <v>0</v>
      </c>
      <c r="E39" s="16">
        <v>0</v>
      </c>
      <c r="G39" s="16">
        <v>0</v>
      </c>
      <c r="I39" s="23">
        <v>0</v>
      </c>
      <c r="J39" s="23"/>
      <c r="K39" s="23">
        <v>441871</v>
      </c>
      <c r="L39" s="23"/>
      <c r="M39" s="23">
        <v>1760042185</v>
      </c>
      <c r="N39" s="23"/>
      <c r="O39" s="23">
        <v>1737503467</v>
      </c>
      <c r="P39" s="23"/>
      <c r="Q39" s="23">
        <v>22538718</v>
      </c>
    </row>
    <row r="40" spans="1:17" ht="24" x14ac:dyDescent="0.25">
      <c r="A40" s="15" t="s">
        <v>104</v>
      </c>
      <c r="C40" s="16">
        <v>0</v>
      </c>
      <c r="E40" s="16">
        <v>0</v>
      </c>
      <c r="G40" s="16">
        <v>0</v>
      </c>
      <c r="I40" s="23">
        <v>0</v>
      </c>
      <c r="J40" s="23"/>
      <c r="K40" s="23">
        <v>5162453</v>
      </c>
      <c r="L40" s="23"/>
      <c r="M40" s="23">
        <v>86521076125</v>
      </c>
      <c r="N40" s="23"/>
      <c r="O40" s="23">
        <v>83053003939</v>
      </c>
      <c r="P40" s="23"/>
      <c r="Q40" s="23">
        <v>3468072186</v>
      </c>
    </row>
    <row r="41" spans="1:17" ht="24" x14ac:dyDescent="0.25">
      <c r="A41" s="15" t="s">
        <v>105</v>
      </c>
      <c r="C41" s="16">
        <v>0</v>
      </c>
      <c r="E41" s="16">
        <v>0</v>
      </c>
      <c r="G41" s="16">
        <v>0</v>
      </c>
      <c r="I41" s="23">
        <v>0</v>
      </c>
      <c r="J41" s="23"/>
      <c r="K41" s="23">
        <v>80437</v>
      </c>
      <c r="L41" s="23"/>
      <c r="M41" s="23">
        <v>932314946</v>
      </c>
      <c r="N41" s="23"/>
      <c r="O41" s="23">
        <v>910726174</v>
      </c>
      <c r="P41" s="23"/>
      <c r="Q41" s="23">
        <v>21588772</v>
      </c>
    </row>
    <row r="42" spans="1:17" ht="24" x14ac:dyDescent="0.25">
      <c r="A42" s="15" t="s">
        <v>28</v>
      </c>
      <c r="C42" s="16">
        <v>0</v>
      </c>
      <c r="E42" s="16">
        <v>0</v>
      </c>
      <c r="G42" s="16">
        <v>0</v>
      </c>
      <c r="I42" s="23">
        <v>0</v>
      </c>
      <c r="J42" s="23"/>
      <c r="K42" s="23">
        <v>47975610</v>
      </c>
      <c r="L42" s="23"/>
      <c r="M42" s="23">
        <v>229291821173</v>
      </c>
      <c r="N42" s="23"/>
      <c r="O42" s="23">
        <v>234813331456</v>
      </c>
      <c r="P42" s="23"/>
      <c r="Q42" s="23">
        <v>-5521510283</v>
      </c>
    </row>
    <row r="43" spans="1:17" ht="24" x14ac:dyDescent="0.25">
      <c r="A43" s="15" t="s">
        <v>91</v>
      </c>
      <c r="C43" s="16">
        <v>1000000</v>
      </c>
      <c r="E43" s="16">
        <v>0</v>
      </c>
      <c r="G43" s="16">
        <v>0</v>
      </c>
      <c r="I43" s="23">
        <v>36733828270</v>
      </c>
      <c r="J43" s="23"/>
      <c r="K43" s="16">
        <v>1000000</v>
      </c>
      <c r="L43" s="23"/>
      <c r="M43" s="23">
        <v>0</v>
      </c>
      <c r="N43" s="23"/>
      <c r="O43" s="23">
        <v>0</v>
      </c>
      <c r="P43" s="23"/>
      <c r="Q43" s="23">
        <v>37770435549</v>
      </c>
    </row>
    <row r="44" spans="1:17" ht="24" x14ac:dyDescent="0.25">
      <c r="A44" s="15" t="s">
        <v>107</v>
      </c>
      <c r="C44" s="16">
        <v>1000000</v>
      </c>
      <c r="E44" s="16">
        <v>0</v>
      </c>
      <c r="G44" s="16">
        <v>0</v>
      </c>
      <c r="I44" s="23">
        <v>675400000</v>
      </c>
      <c r="J44" s="23"/>
      <c r="K44" s="16">
        <v>1000000</v>
      </c>
      <c r="L44" s="23"/>
      <c r="M44" s="23">
        <v>0</v>
      </c>
      <c r="N44" s="23"/>
      <c r="O44" s="23">
        <v>0</v>
      </c>
      <c r="P44" s="23"/>
      <c r="Q44" s="23">
        <v>675400000</v>
      </c>
    </row>
    <row r="45" spans="1:17" ht="24" x14ac:dyDescent="0.25">
      <c r="A45" s="15" t="s">
        <v>55</v>
      </c>
      <c r="B45" s="15"/>
      <c r="C45" s="15" t="s">
        <v>55</v>
      </c>
      <c r="D45" s="15"/>
      <c r="E45" s="24">
        <f>SUM(E8:E44)</f>
        <v>1117467995986</v>
      </c>
      <c r="F45" s="15"/>
      <c r="G45" s="24">
        <f>SUM(G8:G44)</f>
        <v>1220442859065</v>
      </c>
      <c r="H45" s="15"/>
      <c r="I45" s="24">
        <f>SUM(I8:I44)</f>
        <v>-65565667809</v>
      </c>
      <c r="J45" s="25"/>
      <c r="K45" s="25" t="s">
        <v>55</v>
      </c>
      <c r="L45" s="25"/>
      <c r="M45" s="24">
        <f>SUM(M8:M44)</f>
        <v>3308747217704</v>
      </c>
      <c r="N45" s="25"/>
      <c r="O45" s="24">
        <f>SUM(O8:O44)</f>
        <v>3534351744050</v>
      </c>
      <c r="P45" s="25"/>
      <c r="Q45" s="24">
        <f>SUM(Q8:Q44)</f>
        <v>-187158690797</v>
      </c>
    </row>
    <row r="47" spans="1:17" x14ac:dyDescent="0.25">
      <c r="I47" s="16"/>
    </row>
    <row r="49" spans="5:17" x14ac:dyDescent="0.25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اوراق بهادار و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2025-03-25T09:36:16Z</dcterms:modified>
</cp:coreProperties>
</file>