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312\بخشی\"/>
    </mc:Choice>
  </mc:AlternateContent>
  <xr:revisionPtr revIDLastSave="0" documentId="13_ncr:1_{AE83C8B1-C1CC-48C7-A7D7-6D5A8CFAF781}" xr6:coauthVersionLast="47" xr6:coauthVersionMax="47" xr10:uidLastSave="{00000000-0000-0000-0000-000000000000}"/>
  <bookViews>
    <workbookView xWindow="-120" yWindow="-120" windowWidth="29040" windowHeight="15720" tabRatio="798" xr2:uid="{421CB865-C381-41C8-96D1-36C6EC249D67}"/>
  </bookViews>
  <sheets>
    <sheet name="سهام" sheetId="1" r:id="rId1"/>
    <sheet name="سپرده" sheetId="2" r:id="rId2"/>
    <sheet name="درآمدها" sheetId="10" r:id="rId3"/>
    <sheet name="درآمد سرمایه‌گذاری در سهام" sheetId="7" r:id="rId4"/>
    <sheet name="درآمد سپرده بانکی" sheetId="8" r:id="rId5"/>
    <sheet name="سایر درآمدها" sheetId="11" r:id="rId6"/>
    <sheet name="درآمد سود سهام" sheetId="4" r:id="rId7"/>
    <sheet name="سود سپرده بانکی" sheetId="3" r:id="rId8"/>
    <sheet name="درآمد ناشی از فروش" sheetId="6" r:id="rId9"/>
    <sheet name="درآمد ناشی از تغییر قیمت اوراق" sheetId="5" r:id="rId10"/>
  </sheets>
  <externalReferences>
    <externalReference r:id="rId11"/>
  </externalReferences>
  <definedNames>
    <definedName name="_xlnm._FilterDatabase" localSheetId="8" hidden="1">'درآمد ناشی از فروش'!$K$6:$Q$37</definedName>
    <definedName name="_xlnm._FilterDatabase" localSheetId="0" hidden="1">سهام!$A$6:$A$37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8" l="1"/>
  <c r="I8" i="8"/>
  <c r="E9" i="8"/>
  <c r="E8" i="8"/>
  <c r="M9" i="3"/>
  <c r="G9" i="3"/>
  <c r="G8" i="3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8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39" i="7"/>
  <c r="S40" i="7"/>
  <c r="S41" i="7"/>
  <c r="S42" i="7"/>
  <c r="S43" i="7"/>
  <c r="S44" i="7"/>
  <c r="S45" i="7"/>
  <c r="S46" i="7"/>
  <c r="S47" i="7"/>
  <c r="S48" i="7"/>
  <c r="S49" i="7"/>
  <c r="S50" i="7"/>
  <c r="S51" i="7"/>
  <c r="S52" i="7"/>
  <c r="S53" i="7"/>
  <c r="S54" i="7"/>
  <c r="S55" i="7"/>
  <c r="S56" i="7"/>
  <c r="S8" i="7"/>
  <c r="C9" i="5"/>
  <c r="E9" i="5"/>
  <c r="G9" i="5"/>
  <c r="I9" i="5"/>
  <c r="C10" i="5"/>
  <c r="E10" i="5"/>
  <c r="G10" i="5"/>
  <c r="I10" i="5"/>
  <c r="C11" i="5"/>
  <c r="E11" i="5"/>
  <c r="I11" i="5" s="1"/>
  <c r="G11" i="5"/>
  <c r="C12" i="5"/>
  <c r="E12" i="5"/>
  <c r="G12" i="5"/>
  <c r="I12" i="5"/>
  <c r="C13" i="5"/>
  <c r="E13" i="5"/>
  <c r="I13" i="5" s="1"/>
  <c r="G13" i="5"/>
  <c r="C14" i="5"/>
  <c r="E14" i="5"/>
  <c r="G14" i="5"/>
  <c r="I14" i="5"/>
  <c r="C15" i="5"/>
  <c r="E15" i="5"/>
  <c r="I15" i="5" s="1"/>
  <c r="G15" i="5"/>
  <c r="C16" i="5"/>
  <c r="E16" i="5"/>
  <c r="G16" i="5"/>
  <c r="I16" i="5"/>
  <c r="C17" i="5"/>
  <c r="E17" i="5"/>
  <c r="I17" i="5" s="1"/>
  <c r="G17" i="5"/>
  <c r="C18" i="5"/>
  <c r="E18" i="5"/>
  <c r="G18" i="5"/>
  <c r="I18" i="5"/>
  <c r="C19" i="5"/>
  <c r="E19" i="5"/>
  <c r="I19" i="5" s="1"/>
  <c r="G19" i="5"/>
  <c r="C20" i="5"/>
  <c r="E20" i="5"/>
  <c r="G20" i="5"/>
  <c r="I20" i="5"/>
  <c r="C21" i="5"/>
  <c r="E21" i="5"/>
  <c r="I21" i="5" s="1"/>
  <c r="G21" i="5"/>
  <c r="C22" i="5"/>
  <c r="E22" i="5"/>
  <c r="G22" i="5"/>
  <c r="I22" i="5"/>
  <c r="C23" i="5"/>
  <c r="E23" i="5"/>
  <c r="I23" i="5" s="1"/>
  <c r="G23" i="5"/>
  <c r="C24" i="5"/>
  <c r="E24" i="5"/>
  <c r="G24" i="5"/>
  <c r="I24" i="5"/>
  <c r="C25" i="5"/>
  <c r="E25" i="5"/>
  <c r="I25" i="5" s="1"/>
  <c r="G25" i="5"/>
  <c r="C26" i="5"/>
  <c r="E26" i="5"/>
  <c r="G26" i="5"/>
  <c r="I26" i="5"/>
  <c r="C27" i="5"/>
  <c r="E27" i="5"/>
  <c r="I27" i="5" s="1"/>
  <c r="G27" i="5"/>
  <c r="C28" i="5"/>
  <c r="E28" i="5"/>
  <c r="G28" i="5"/>
  <c r="I28" i="5"/>
  <c r="C29" i="5"/>
  <c r="E29" i="5"/>
  <c r="I29" i="5" s="1"/>
  <c r="G29" i="5"/>
  <c r="C30" i="5"/>
  <c r="E30" i="5"/>
  <c r="G30" i="5"/>
  <c r="I30" i="5"/>
  <c r="C31" i="5"/>
  <c r="E31" i="5"/>
  <c r="I31" i="5" s="1"/>
  <c r="G31" i="5"/>
  <c r="C32" i="5"/>
  <c r="E32" i="5"/>
  <c r="G32" i="5"/>
  <c r="I32" i="5"/>
  <c r="C33" i="5"/>
  <c r="E33" i="5"/>
  <c r="I33" i="5" s="1"/>
  <c r="G33" i="5"/>
  <c r="C34" i="5"/>
  <c r="E34" i="5"/>
  <c r="G34" i="5"/>
  <c r="I34" i="5"/>
  <c r="C35" i="5"/>
  <c r="E35" i="5"/>
  <c r="I35" i="5" s="1"/>
  <c r="G35" i="5"/>
  <c r="C36" i="5"/>
  <c r="E36" i="5"/>
  <c r="G36" i="5"/>
  <c r="I36" i="5"/>
  <c r="C37" i="5"/>
  <c r="E37" i="5"/>
  <c r="I37" i="5" s="1"/>
  <c r="G37" i="5"/>
  <c r="C38" i="5"/>
  <c r="E38" i="5"/>
  <c r="G38" i="5"/>
  <c r="I38" i="5"/>
  <c r="C39" i="5"/>
  <c r="E39" i="5"/>
  <c r="I39" i="5" s="1"/>
  <c r="G39" i="5"/>
  <c r="C40" i="5"/>
  <c r="E40" i="5"/>
  <c r="G40" i="5"/>
  <c r="I40" i="5"/>
  <c r="C41" i="5"/>
  <c r="E41" i="5"/>
  <c r="I41" i="5" s="1"/>
  <c r="G41" i="5"/>
  <c r="C42" i="5"/>
  <c r="E42" i="5"/>
  <c r="G42" i="5"/>
  <c r="I42" i="5"/>
  <c r="C43" i="5"/>
  <c r="E43" i="5"/>
  <c r="I43" i="5" s="1"/>
  <c r="G43" i="5"/>
  <c r="C44" i="5"/>
  <c r="E44" i="5"/>
  <c r="G44" i="5"/>
  <c r="I44" i="5"/>
  <c r="C45" i="5"/>
  <c r="E45" i="5"/>
  <c r="I45" i="5" s="1"/>
  <c r="G45" i="5"/>
  <c r="C46" i="5"/>
  <c r="E46" i="5"/>
  <c r="I46" i="5" s="1"/>
  <c r="G46" i="5"/>
  <c r="C47" i="5"/>
  <c r="E47" i="5"/>
  <c r="I47" i="5" s="1"/>
  <c r="G47" i="5"/>
  <c r="C48" i="5"/>
  <c r="E48" i="5"/>
  <c r="G48" i="5"/>
  <c r="I48" i="5" s="1"/>
  <c r="C49" i="5"/>
  <c r="E49" i="5"/>
  <c r="I49" i="5" s="1"/>
  <c r="G49" i="5"/>
  <c r="C50" i="5"/>
  <c r="E50" i="5"/>
  <c r="G50" i="5"/>
  <c r="I50" i="5" s="1"/>
  <c r="I8" i="5"/>
  <c r="G8" i="5"/>
  <c r="E8" i="5"/>
  <c r="C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8" i="5"/>
  <c r="Q37" i="6"/>
  <c r="O37" i="6"/>
  <c r="M37" i="6"/>
  <c r="M9" i="4"/>
  <c r="M10" i="4"/>
  <c r="M11" i="4" s="1"/>
  <c r="M8" i="4"/>
  <c r="S8" i="4"/>
  <c r="S10" i="4"/>
  <c r="S9" i="4"/>
  <c r="Q11" i="4"/>
  <c r="O11" i="4"/>
  <c r="K11" i="4"/>
  <c r="I11" i="4"/>
  <c r="M8" i="3" l="1"/>
  <c r="I9" i="2"/>
  <c r="I8" i="2"/>
  <c r="I51" i="5" l="1"/>
  <c r="O51" i="5"/>
  <c r="M51" i="5"/>
  <c r="C10" i="3"/>
  <c r="E10" i="3"/>
  <c r="I10" i="3"/>
  <c r="K10" i="3"/>
  <c r="E10" i="8"/>
  <c r="G9" i="8" s="1"/>
  <c r="I10" i="2"/>
  <c r="A4" i="11"/>
  <c r="A2" i="11"/>
  <c r="E9" i="11"/>
  <c r="C9" i="11"/>
  <c r="G8" i="8" l="1"/>
  <c r="G10" i="8" s="1"/>
  <c r="G51" i="5"/>
  <c r="E51" i="5"/>
  <c r="E37" i="6"/>
  <c r="G37" i="6"/>
  <c r="G9" i="10"/>
  <c r="M10" i="3"/>
  <c r="I10" i="8" s="1"/>
  <c r="G10" i="3"/>
  <c r="A4" i="5"/>
  <c r="A4" i="6"/>
  <c r="A4" i="3"/>
  <c r="A4" i="4"/>
  <c r="A4" i="8"/>
  <c r="A4" i="7"/>
  <c r="A4" i="10"/>
  <c r="A4" i="2"/>
  <c r="A2" i="2"/>
  <c r="A2" i="10" s="1"/>
  <c r="Y53" i="1"/>
  <c r="K9" i="8" l="1"/>
  <c r="K10" i="8" s="1"/>
  <c r="K8" i="8"/>
  <c r="I37" i="6"/>
  <c r="A2" i="7"/>
  <c r="A2" i="5"/>
  <c r="A2" i="3"/>
  <c r="A2" i="8"/>
  <c r="A2" i="6"/>
  <c r="A2" i="4"/>
  <c r="S11" i="4"/>
  <c r="C8" i="10"/>
  <c r="K10" i="2"/>
  <c r="G10" i="2"/>
  <c r="E10" i="2"/>
  <c r="C10" i="2"/>
  <c r="O53" i="1" l="1"/>
  <c r="K53" i="1"/>
  <c r="E53" i="1"/>
  <c r="G53" i="1"/>
  <c r="U53" i="1"/>
  <c r="Q51" i="5"/>
  <c r="C57" i="7"/>
  <c r="G57" i="7" l="1"/>
  <c r="I57" i="7"/>
  <c r="W53" i="1"/>
  <c r="M57" i="7"/>
  <c r="E57" i="7"/>
  <c r="Q57" i="7"/>
  <c r="O57" i="7"/>
  <c r="S57" i="7" l="1"/>
  <c r="K57" i="7" l="1"/>
  <c r="C7" i="10"/>
  <c r="U57" i="7" l="1"/>
  <c r="C9" i="10"/>
  <c r="E8" i="10" l="1"/>
  <c r="E7" i="10"/>
  <c r="E9" i="10" l="1"/>
</calcChain>
</file>

<file path=xl/sharedStrings.xml><?xml version="1.0" encoding="utf-8"?>
<sst xmlns="http://schemas.openxmlformats.org/spreadsheetml/2006/main" count="831" uniqueCount="125">
  <si>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</si>
  <si>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</si>
  <si>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</si>
  <si>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</si>
  <si>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</si>
  <si>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</si>
  <si>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</si>
  <si>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</si>
  <si>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</si>
  <si>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</si>
  <si>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</si>
  <si>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</si>
  <si>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</si>
  <si>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</si>
  <si>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</si>
  <si>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/>
  </si>
  <si>
    <t>برای ماه منتهی به 1403/08/30</t>
  </si>
  <si>
    <t>4-1- سرمایه‌گذاری در  سپرده‌ بانکی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</si>
  <si>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</si>
  <si>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</si>
  <si>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</si>
  <si>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</si>
  <si>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</si>
  <si>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</si>
  <si>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</si>
  <si>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</si>
  <si>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</si>
  <si>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</si>
  <si>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</si>
  <si>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</si>
  <si>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</si>
  <si>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</si>
  <si>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</si>
  <si>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</si>
  <si>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</si>
  <si>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</si>
  <si>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</si>
  <si>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</si>
  <si>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</si>
  <si>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</si>
  <si>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</si>
  <si>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</si>
  <si>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</si>
  <si>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</si>
  <si>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</si>
  <si>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</si>
  <si>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</si>
  <si>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</si>
  <si>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شماره حساب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</si>
  <si>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</si>
  <si>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</si>
  <si>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</si>
  <si>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</si>
  <si>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تولیدی برنا باطری</t>
  </si>
  <si>
    <t>سیمان‌ تهران‌</t>
  </si>
  <si>
    <t>سیمان‌هگمتان‌</t>
  </si>
  <si>
    <t>آریان کیمیا تک</t>
  </si>
  <si>
    <t>پتروشیمی پارس</t>
  </si>
  <si>
    <t>پتروشیمی پردیس</t>
  </si>
  <si>
    <t>پتروشیمی تندگویان</t>
  </si>
  <si>
    <t>پتروشیمی جم</t>
  </si>
  <si>
    <t>پتروشیمی زاگرس</t>
  </si>
  <si>
    <t>پتروشیمی شازند</t>
  </si>
  <si>
    <t>پتروشیمی غدیر</t>
  </si>
  <si>
    <t>پتروشیمی نوری</t>
  </si>
  <si>
    <t>پتروشیمی‌ خارک‌</t>
  </si>
  <si>
    <t>پدیده شیمی قرن</t>
  </si>
  <si>
    <t>پلیمر آریا ساسول</t>
  </si>
  <si>
    <t>تولیدات پتروشیمی قائد بصیر</t>
  </si>
  <si>
    <t>س. نفت و گاز و پتروشیمی تأمین</t>
  </si>
  <si>
    <t>سرمایه‌گذاری‌صندوق‌بازنشستگی‌</t>
  </si>
  <si>
    <t>سرمایه‌گذاری‌غدیر(هلدینگ‌</t>
  </si>
  <si>
    <t>شمش طلا</t>
  </si>
  <si>
    <t>صنایع پتروشیمی خلیج فارس</t>
  </si>
  <si>
    <t>صنایع پتروشیمی کرمانشاه</t>
  </si>
  <si>
    <t>فجر انرژی خلیج فارس</t>
  </si>
  <si>
    <t>گسترش سوخت سبززاگرس(سهامی عام)</t>
  </si>
  <si>
    <t>گسترش نفت و گاز پارسیان</t>
  </si>
  <si>
    <t>مبین انرژی خلیج فارس</t>
  </si>
  <si>
    <t>نفت ایرانول</t>
  </si>
  <si>
    <t>نفت سپاهان</t>
  </si>
  <si>
    <t>نفت‌ بهران‌</t>
  </si>
  <si>
    <t>کانی کربن طبس</t>
  </si>
  <si>
    <t>کربن‌ ایران‌</t>
  </si>
  <si>
    <t>کلر پارس</t>
  </si>
  <si>
    <t>بانک پاسارگاد شعبه هفت تیر</t>
  </si>
  <si>
    <t>1009-10-810-707076153</t>
  </si>
  <si>
    <t>درصد به کل دارایی‌ ها</t>
  </si>
  <si>
    <t>صندوق سرمایه‌گذاری بخشی صنایع مفید - اکتان</t>
  </si>
  <si>
    <t>توسعه نیشکر و  صنایع جانبی</t>
  </si>
  <si>
    <t>تولید ژلاتین کپسول ایران</t>
  </si>
  <si>
    <t>داروسازی شهید قاضی</t>
  </si>
  <si>
    <t>داروسازی کاسپین تامین</t>
  </si>
  <si>
    <t>داروسازی‌ اکسیر</t>
  </si>
  <si>
    <t>دارویی و نهاده های زاگرس دارو</t>
  </si>
  <si>
    <t>سرمایه گذاری سیمان تامین</t>
  </si>
  <si>
    <t>صنایع ارتباطی آوا</t>
  </si>
  <si>
    <t>گروه صنعتی پاکشو</t>
  </si>
  <si>
    <t>مدیریت نیروگاهی ایرانیان مپنا</t>
  </si>
  <si>
    <t>نساجی بابکان</t>
  </si>
  <si>
    <t>کشت و دام قیام اصفهان</t>
  </si>
  <si>
    <t>کشت و دام گلدشت نمونه اصفهان</t>
  </si>
  <si>
    <t>توسعه نیشکر و صنایع جانبی</t>
  </si>
  <si>
    <t>سایر درآمدها</t>
  </si>
  <si>
    <t>1403/11/30</t>
  </si>
  <si>
    <t>اخشان خراسان</t>
  </si>
  <si>
    <t>پتروشیمی بوعلی سینا</t>
  </si>
  <si>
    <t>پتروشیمی فناوران</t>
  </si>
  <si>
    <t>صنایع الکترونیک مادیران</t>
  </si>
  <si>
    <t>207-8100-16555555-0</t>
  </si>
  <si>
    <t>بانک پاسارگاد هفت تیر</t>
  </si>
  <si>
    <t>-</t>
  </si>
  <si>
    <t>برای ماه منتهی به 1403/12/30</t>
  </si>
  <si>
    <t>1403/12/30</t>
  </si>
  <si>
    <t>پتروشیمی  خارک</t>
  </si>
  <si>
    <t>پتروشیمی شیراز</t>
  </si>
  <si>
    <t>مهرمام میهن</t>
  </si>
  <si>
    <t>نفت  بهران</t>
  </si>
  <si>
    <t>کربن  ایران</t>
  </si>
  <si>
    <t>1403/12/20</t>
  </si>
  <si>
    <t>1403/12/08</t>
  </si>
  <si>
    <t>نفت بهران</t>
  </si>
  <si>
    <t>پتروشیمی خارک</t>
  </si>
  <si>
    <t>کربن ایران</t>
  </si>
  <si>
    <t>پتروشیمی‌ شیراز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</si>
</sst>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-_ ;_ * #,##0.00\-_ ;_ * &quot;-&quot;??_-_ ;_ @_ "/>
    <numFmt numFmtId="164" formatCode="#,##0_-;\(#,##0\)"/>
  </numFmts>
  <fonts count="15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sz val="14"/>
      <color rgb="FF000000"/>
      <name val="B Nazanin"/>
      <charset val="178"/>
    </font>
    <font>
      <b/>
      <sz val="10"/>
      <color rgb="FFFF0000"/>
      <name val="IRANSan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  <xf numFmtId="43" fontId="5" fillId="0" borderId="0" applyFont="0" applyFill="0" applyBorder="0" applyAlignment="0" applyProtection="0"/>
  </cellStyleXfs>
  <cellXfs count="73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3" fontId="2" fillId="0" borderId="0" xfId="2" applyNumberFormat="1" applyFont="1" applyFill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3" fontId="4" fillId="0" borderId="2" xfId="2" applyNumberFormat="1" applyFont="1" applyFill="1" applyBorder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0" fontId="2" fillId="0" borderId="0" xfId="2" applyFont="1" applyFill="1" applyAlignment="1">
      <alignment horizontal="center"/>
    </xf>
    <xf numFmtId="3" fontId="4" fillId="0" borderId="2" xfId="0" applyNumberFormat="1" applyFont="1" applyFill="1" applyBorder="1" applyAlignment="1">
      <alignment horizontal="center" vertical="center"/>
    </xf>
    <xf numFmtId="10" fontId="4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3" fontId="7" fillId="0" borderId="0" xfId="2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164" fontId="4" fillId="0" borderId="2" xfId="4" applyNumberFormat="1" applyFont="1" applyFill="1" applyBorder="1" applyAlignment="1">
      <alignment horizontal="center" vertical="center"/>
    </xf>
    <xf numFmtId="3" fontId="2" fillId="0" borderId="0" xfId="4" applyNumberFormat="1" applyFont="1" applyFill="1" applyAlignment="1">
      <alignment horizontal="center" vertical="center"/>
    </xf>
    <xf numFmtId="0" fontId="7" fillId="0" borderId="0" xfId="4" applyFont="1" applyFill="1" applyAlignment="1">
      <alignment horizontal="center" vertical="center"/>
    </xf>
    <xf numFmtId="0" fontId="6" fillId="0" borderId="1" xfId="4" applyFont="1" applyFill="1" applyBorder="1" applyAlignment="1">
      <alignment horizontal="center" vertical="center"/>
    </xf>
    <xf numFmtId="0" fontId="6" fillId="0" borderId="0" xfId="4" applyFont="1" applyFill="1" applyBorder="1" applyAlignment="1">
      <alignment horizontal="center" vertical="center"/>
    </xf>
    <xf numFmtId="0" fontId="9" fillId="0" borderId="0" xfId="4" applyFont="1" applyFill="1" applyAlignment="1">
      <alignment horizontal="center" vertical="center"/>
    </xf>
    <xf numFmtId="164" fontId="7" fillId="0" borderId="0" xfId="4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3" fontId="9" fillId="0" borderId="2" xfId="4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3" fontId="9" fillId="0" borderId="2" xfId="2" applyNumberFormat="1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/>
    </xf>
    <xf numFmtId="0" fontId="7" fillId="0" borderId="0" xfId="2" applyFont="1" applyFill="1" applyAlignment="1">
      <alignment horizontal="center"/>
    </xf>
    <xf numFmtId="3" fontId="13" fillId="0" borderId="0" xfId="2" applyNumberFormat="1" applyFont="1" applyFill="1" applyBorder="1" applyAlignment="1">
      <alignment horizontal="center" vertical="center"/>
    </xf>
    <xf numFmtId="3" fontId="7" fillId="0" borderId="0" xfId="2" applyNumberFormat="1" applyFont="1" applyFill="1" applyAlignment="1">
      <alignment horizontal="center"/>
    </xf>
    <xf numFmtId="9" fontId="7" fillId="0" borderId="0" xfId="1" applyNumberFormat="1" applyFont="1" applyFill="1" applyAlignment="1">
      <alignment horizontal="center"/>
    </xf>
    <xf numFmtId="0" fontId="4" fillId="0" borderId="0" xfId="2" applyFont="1" applyFill="1" applyAlignment="1">
      <alignment horizontal="center"/>
    </xf>
    <xf numFmtId="9" fontId="4" fillId="0" borderId="2" xfId="1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/>
    </xf>
    <xf numFmtId="164" fontId="2" fillId="0" borderId="0" xfId="2" applyNumberFormat="1" applyFont="1" applyFill="1" applyAlignment="1">
      <alignment horizontal="center" vertical="center"/>
    </xf>
    <xf numFmtId="0" fontId="2" fillId="0" borderId="0" xfId="2" applyFont="1" applyFill="1"/>
    <xf numFmtId="0" fontId="4" fillId="0" borderId="0" xfId="2" applyFont="1" applyFill="1"/>
    <xf numFmtId="9" fontId="4" fillId="0" borderId="2" xfId="2" applyNumberFormat="1" applyFont="1" applyFill="1" applyBorder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3" fontId="12" fillId="0" borderId="0" xfId="0" applyNumberFormat="1" applyFont="1" applyFill="1"/>
    <xf numFmtId="3" fontId="2" fillId="0" borderId="0" xfId="2" applyNumberFormat="1" applyFont="1" applyFill="1"/>
    <xf numFmtId="3" fontId="11" fillId="0" borderId="0" xfId="0" applyNumberFormat="1" applyFont="1" applyFill="1"/>
    <xf numFmtId="0" fontId="2" fillId="0" borderId="0" xfId="2" applyFont="1" applyFill="1" applyBorder="1"/>
    <xf numFmtId="0" fontId="6" fillId="0" borderId="1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10" fontId="6" fillId="0" borderId="0" xfId="1" applyNumberFormat="1" applyFont="1" applyFill="1" applyBorder="1" applyAlignment="1">
      <alignment horizontal="center" vertical="center"/>
    </xf>
    <xf numFmtId="3" fontId="7" fillId="0" borderId="2" xfId="2" applyNumberFormat="1" applyFont="1" applyFill="1" applyBorder="1" applyAlignment="1">
      <alignment horizontal="center" vertical="center"/>
    </xf>
    <xf numFmtId="164" fontId="4" fillId="0" borderId="0" xfId="4" applyNumberFormat="1" applyFont="1" applyFill="1" applyAlignment="1">
      <alignment horizontal="center" vertical="center"/>
    </xf>
    <xf numFmtId="3" fontId="14" fillId="0" borderId="0" xfId="0" applyNumberFormat="1" applyFont="1"/>
    <xf numFmtId="164" fontId="2" fillId="0" borderId="0" xfId="2" applyNumberFormat="1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8" fillId="0" borderId="0" xfId="2" applyFont="1" applyFill="1" applyAlignment="1">
      <alignment horizontal="right" vertical="center" readingOrder="2"/>
    </xf>
    <xf numFmtId="0" fontId="6" fillId="0" borderId="1" xfId="2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6" fillId="0" borderId="0" xfId="4" applyFont="1" applyFill="1" applyAlignment="1">
      <alignment horizontal="center" vertical="center"/>
    </xf>
    <xf numFmtId="0" fontId="6" fillId="0" borderId="0" xfId="4" applyFont="1" applyFill="1" applyBorder="1" applyAlignment="1">
      <alignment horizontal="center" vertical="center"/>
    </xf>
    <xf numFmtId="0" fontId="6" fillId="0" borderId="1" xfId="4" applyFont="1" applyFill="1" applyBorder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0" fontId="3" fillId="0" borderId="0" xfId="4" applyFont="1" applyFill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10" fontId="7" fillId="0" borderId="2" xfId="2" applyNumberFormat="1" applyFont="1" applyFill="1" applyBorder="1" applyAlignment="1">
      <alignment horizontal="center" vertical="center"/>
    </xf>
  </cellXfs>
  <cellStyles count="6">
    <cellStyle name="Comma 2" xfId="5" xr:uid="{DCAE0F8D-C67C-44C7-9AC2-D8EBC9238F62}"/>
    <cellStyle name="Normal" xfId="0" builtinId="0"/>
    <cellStyle name="Normal 2" xfId="2" xr:uid="{1E1A8E3D-5E24-4E1B-BAB4-684E8467DDA8}"/>
    <cellStyle name="Normal 3" xfId="4" xr:uid="{38526843-7C31-453D-8E06-42284C53B56D}"/>
    <cellStyle name="Percent" xfId="1" builtinId="5"/>
    <cellStyle name="Percent 2" xfId="3" xr:uid="{939923A2-5A58-4323-BED6-7D01AB1F4A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pirzadeh/Downloads/ExcelReport2025_3_26_13_5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Report2025_3_26_13_54"/>
    </sheetNames>
    <sheetDataSet>
      <sheetData sheetId="0">
        <row r="1">
          <cell r="A1" t="str">
            <v>نام سهم</v>
          </cell>
          <cell r="B1" t="str">
            <v>تعداد</v>
          </cell>
          <cell r="C1" t="str">
            <v>ارزش بازار</v>
          </cell>
          <cell r="D1" t="str">
            <v>ارزش دفتری</v>
          </cell>
        </row>
        <row r="2">
          <cell r="A2" t="str">
            <v>پدیده شیمی قرن</v>
          </cell>
          <cell r="B2">
            <v>8994805</v>
          </cell>
          <cell r="C2">
            <v>114359046792</v>
          </cell>
          <cell r="D2">
            <v>105170892477</v>
          </cell>
        </row>
        <row r="3">
          <cell r="A3" t="str">
            <v>سرمایه‌گذاری‌صندوق‌بازنشستگی‌</v>
          </cell>
          <cell r="B3">
            <v>26747043</v>
          </cell>
          <cell r="C3">
            <v>624815605212</v>
          </cell>
          <cell r="D3">
            <v>615817841947</v>
          </cell>
        </row>
        <row r="4">
          <cell r="A4" t="str">
            <v>پتروشیمی نوری</v>
          </cell>
          <cell r="B4">
            <v>5800787</v>
          </cell>
          <cell r="C4">
            <v>253254680178</v>
          </cell>
          <cell r="D4">
            <v>230712217110</v>
          </cell>
        </row>
        <row r="5">
          <cell r="A5" t="str">
            <v>مبین انرژی خلیج فارس</v>
          </cell>
          <cell r="B5">
            <v>13800000</v>
          </cell>
          <cell r="C5">
            <v>126890482500</v>
          </cell>
          <cell r="D5">
            <v>126890482500</v>
          </cell>
        </row>
        <row r="6">
          <cell r="A6" t="str">
            <v>فجر انرژی خلیج فارس</v>
          </cell>
          <cell r="B6">
            <v>6803348</v>
          </cell>
          <cell r="C6">
            <v>83994821546</v>
          </cell>
          <cell r="D6">
            <v>83994821546</v>
          </cell>
        </row>
        <row r="7">
          <cell r="A7" t="str">
            <v>پتروشیمی خارک</v>
          </cell>
          <cell r="B7">
            <v>4230622</v>
          </cell>
          <cell r="C7">
            <v>343248812603</v>
          </cell>
          <cell r="D7">
            <v>360601029440</v>
          </cell>
        </row>
        <row r="8">
          <cell r="A8" t="str">
            <v>کشت و دام گلدشت نمونه اصفهان</v>
          </cell>
          <cell r="B8">
            <v>3400000</v>
          </cell>
          <cell r="C8">
            <v>16628468400</v>
          </cell>
          <cell r="D8">
            <v>19366082100</v>
          </cell>
        </row>
        <row r="9">
          <cell r="A9" t="str">
            <v>پلیمر آریا ساسول</v>
          </cell>
          <cell r="B9">
            <v>5765775</v>
          </cell>
          <cell r="C9">
            <v>549647842456</v>
          </cell>
          <cell r="D9">
            <v>603810221092</v>
          </cell>
        </row>
        <row r="10">
          <cell r="A10" t="str">
            <v>پتروشیمی شازند</v>
          </cell>
          <cell r="B10">
            <v>2400000</v>
          </cell>
          <cell r="C10">
            <v>48668688000</v>
          </cell>
          <cell r="D10">
            <v>58378568400</v>
          </cell>
        </row>
        <row r="11">
          <cell r="A11" t="str">
            <v>گسترش نفت و گاز پارسیان</v>
          </cell>
          <cell r="B11">
            <v>10646711</v>
          </cell>
          <cell r="C11">
            <v>623254251166</v>
          </cell>
          <cell r="D11">
            <v>571633860472</v>
          </cell>
        </row>
        <row r="12">
          <cell r="A12" t="str">
            <v>کانی کربن طبس</v>
          </cell>
          <cell r="B12">
            <v>250000</v>
          </cell>
          <cell r="C12">
            <v>3436927875</v>
          </cell>
          <cell r="D12">
            <v>3946378500</v>
          </cell>
        </row>
        <row r="13">
          <cell r="A13" t="str">
            <v>نفت سپاهان</v>
          </cell>
          <cell r="B13">
            <v>21459775</v>
          </cell>
          <cell r="C13">
            <v>125006043525</v>
          </cell>
          <cell r="D13">
            <v>134924468491</v>
          </cell>
        </row>
        <row r="14">
          <cell r="A14" t="str">
            <v>اخشان خراسان</v>
          </cell>
          <cell r="B14">
            <v>245000</v>
          </cell>
          <cell r="C14">
            <v>1746197932</v>
          </cell>
          <cell r="D14">
            <v>2252765812</v>
          </cell>
        </row>
        <row r="15">
          <cell r="A15" t="str">
            <v>پتروشیمی بوعلی سینا</v>
          </cell>
          <cell r="B15">
            <v>270000</v>
          </cell>
          <cell r="C15">
            <v>21377542275</v>
          </cell>
          <cell r="D15">
            <v>19772549145</v>
          </cell>
        </row>
        <row r="16">
          <cell r="A16" t="str">
            <v>تولیدی برنا باطری</v>
          </cell>
          <cell r="B16">
            <v>670000</v>
          </cell>
          <cell r="C16">
            <v>4282466805</v>
          </cell>
          <cell r="D16">
            <v>4335747885</v>
          </cell>
        </row>
        <row r="17">
          <cell r="A17" t="str">
            <v>سرمایه‌گذاری‌غدیر(هلدینگ‌</v>
          </cell>
          <cell r="B17">
            <v>28280754</v>
          </cell>
          <cell r="C17">
            <v>261727221512</v>
          </cell>
          <cell r="D17">
            <v>317389938869</v>
          </cell>
        </row>
        <row r="18">
          <cell r="A18" t="str">
            <v>تولیدات پتروشیمی قائد بصیر</v>
          </cell>
          <cell r="B18">
            <v>9213313</v>
          </cell>
          <cell r="C18">
            <v>104040489428</v>
          </cell>
          <cell r="D18">
            <v>117320305719</v>
          </cell>
        </row>
        <row r="19">
          <cell r="A19" t="str">
            <v>پتروشیمی جم</v>
          </cell>
          <cell r="B19">
            <v>8072804</v>
          </cell>
          <cell r="C19">
            <v>518801433267</v>
          </cell>
          <cell r="D19">
            <v>533012523456</v>
          </cell>
        </row>
        <row r="20">
          <cell r="A20" t="str">
            <v>صنایع الکترونیک مادیران</v>
          </cell>
          <cell r="B20">
            <v>1500000</v>
          </cell>
          <cell r="C20">
            <v>5431986225</v>
          </cell>
          <cell r="D20">
            <v>4999142987</v>
          </cell>
        </row>
        <row r="21">
          <cell r="A21" t="str">
            <v>تولید ژلاتین کپسول ایران</v>
          </cell>
          <cell r="B21">
            <v>641578</v>
          </cell>
          <cell r="C21">
            <v>70823315840</v>
          </cell>
          <cell r="D21">
            <v>79082315751</v>
          </cell>
        </row>
        <row r="22">
          <cell r="A22" t="str">
            <v>پتروشیمی زاگرس</v>
          </cell>
          <cell r="B22">
            <v>523161</v>
          </cell>
          <cell r="C22">
            <v>66150130029</v>
          </cell>
          <cell r="D22">
            <v>83207710728</v>
          </cell>
        </row>
        <row r="23">
          <cell r="A23" t="str">
            <v>پتروشیمی تندگویان</v>
          </cell>
          <cell r="B23">
            <v>6391295</v>
          </cell>
          <cell r="C23">
            <v>55400486450</v>
          </cell>
          <cell r="D23">
            <v>61402550129</v>
          </cell>
        </row>
        <row r="24">
          <cell r="A24" t="str">
            <v>صنایع پتروشیمی خلیج فارس</v>
          </cell>
          <cell r="B24">
            <v>110392769</v>
          </cell>
          <cell r="C24">
            <v>792512901080</v>
          </cell>
          <cell r="D24">
            <v>849927623923</v>
          </cell>
        </row>
        <row r="25">
          <cell r="A25" t="str">
            <v>س. نفت و گاز و پتروشیمی تأمین</v>
          </cell>
          <cell r="B25">
            <v>9856361</v>
          </cell>
          <cell r="C25">
            <v>172145864006</v>
          </cell>
          <cell r="D25">
            <v>174300751599</v>
          </cell>
        </row>
        <row r="26">
          <cell r="A26" t="str">
            <v>کلر پارس</v>
          </cell>
          <cell r="B26">
            <v>620000</v>
          </cell>
          <cell r="C26">
            <v>31308598800</v>
          </cell>
          <cell r="D26">
            <v>36855397800</v>
          </cell>
        </row>
        <row r="27">
          <cell r="A27" t="str">
            <v>شمش طلا</v>
          </cell>
          <cell r="B27">
            <v>58624</v>
          </cell>
          <cell r="C27">
            <v>591071437867</v>
          </cell>
          <cell r="D27">
            <v>527863429560</v>
          </cell>
        </row>
        <row r="28">
          <cell r="A28" t="str">
            <v>پتروشیمی پردیس</v>
          </cell>
          <cell r="B28">
            <v>4601734</v>
          </cell>
          <cell r="C28">
            <v>1186084166388</v>
          </cell>
          <cell r="D28">
            <v>1122447878562</v>
          </cell>
        </row>
        <row r="29">
          <cell r="A29" t="str">
            <v>پتروشیمی غدیر</v>
          </cell>
          <cell r="B29">
            <v>1360604</v>
          </cell>
          <cell r="C29">
            <v>88318798925</v>
          </cell>
          <cell r="D29">
            <v>82993423950</v>
          </cell>
        </row>
        <row r="30">
          <cell r="A30" t="str">
            <v>پتروشیمی پارس</v>
          </cell>
          <cell r="B30">
            <v>177737622</v>
          </cell>
          <cell r="C30">
            <v>620147091853</v>
          </cell>
          <cell r="D30">
            <v>569736795457</v>
          </cell>
        </row>
        <row r="31">
          <cell r="A31" t="str">
            <v>توسعه نیشکر و صنایع جانبی</v>
          </cell>
          <cell r="B31">
            <v>285748</v>
          </cell>
          <cell r="C31">
            <v>13620091981</v>
          </cell>
          <cell r="D31">
            <v>14855699908</v>
          </cell>
        </row>
        <row r="32">
          <cell r="A32" t="str">
            <v>آریان کیمیا تک</v>
          </cell>
          <cell r="B32">
            <v>9238256</v>
          </cell>
          <cell r="C32">
            <v>93210377025</v>
          </cell>
          <cell r="D32">
            <v>99914177539</v>
          </cell>
        </row>
        <row r="33">
          <cell r="A33" t="str">
            <v>نفت بهران</v>
          </cell>
          <cell r="B33">
            <v>6792433</v>
          </cell>
          <cell r="C33">
            <v>88721516831</v>
          </cell>
          <cell r="D33">
            <v>97022013146</v>
          </cell>
        </row>
        <row r="34">
          <cell r="A34" t="str">
            <v>مهرمام میهن</v>
          </cell>
          <cell r="B34">
            <v>2000000</v>
          </cell>
          <cell r="C34">
            <v>7151195700</v>
          </cell>
          <cell r="D34">
            <v>6121320615</v>
          </cell>
        </row>
        <row r="35">
          <cell r="A35" t="str">
            <v>گروه صنعتی پاکشو</v>
          </cell>
          <cell r="B35">
            <v>25375000</v>
          </cell>
          <cell r="C35">
            <v>88611977869</v>
          </cell>
          <cell r="D35">
            <v>92341529212</v>
          </cell>
        </row>
        <row r="36">
          <cell r="A36" t="str">
            <v>کربن ایران</v>
          </cell>
          <cell r="B36">
            <v>28705845</v>
          </cell>
          <cell r="C36">
            <v>261666364688</v>
          </cell>
          <cell r="D36">
            <v>291057461266</v>
          </cell>
        </row>
        <row r="37">
          <cell r="A37" t="str">
            <v>پتروشیمی شیراز</v>
          </cell>
          <cell r="B37">
            <v>9900411</v>
          </cell>
          <cell r="C37">
            <v>347503490511</v>
          </cell>
          <cell r="D37">
            <v>365907102158</v>
          </cell>
        </row>
        <row r="38">
          <cell r="A38" t="str">
            <v>پتروشیمی فناوران</v>
          </cell>
          <cell r="B38">
            <v>11726755</v>
          </cell>
          <cell r="C38">
            <v>62481417130</v>
          </cell>
          <cell r="D38">
            <v>71391689826</v>
          </cell>
        </row>
        <row r="39">
          <cell r="A39" t="str">
            <v>مدیریت نیروگاهی ایرانیان مپنا</v>
          </cell>
          <cell r="B39">
            <v>800000</v>
          </cell>
          <cell r="C39">
            <v>10680073200</v>
          </cell>
          <cell r="D39">
            <v>11968362000</v>
          </cell>
        </row>
        <row r="40">
          <cell r="A40" t="str">
            <v>گسترش سوخت سبززاگرس(سهامی عام)</v>
          </cell>
          <cell r="B40">
            <v>50754812</v>
          </cell>
          <cell r="C40">
            <v>63671459936</v>
          </cell>
          <cell r="D40">
            <v>66244553800</v>
          </cell>
        </row>
        <row r="41">
          <cell r="A41" t="str">
            <v>صنایع ارتباطی آوا</v>
          </cell>
          <cell r="B41">
            <v>250000</v>
          </cell>
          <cell r="C41">
            <v>1729647000</v>
          </cell>
          <cell r="D41">
            <v>1930942125</v>
          </cell>
        </row>
        <row r="42">
          <cell r="A42" t="str">
            <v>سیمان‌هگمتان‌</v>
          </cell>
          <cell r="B42">
            <v>2182602</v>
          </cell>
          <cell r="C42">
            <v>201578977787</v>
          </cell>
          <cell r="D42">
            <v>219109471172</v>
          </cell>
        </row>
        <row r="43">
          <cell r="A43" t="str">
            <v>صنایع پتروشیمی کرمانشاه</v>
          </cell>
          <cell r="B43">
            <v>4127395</v>
          </cell>
          <cell r="C43">
            <v>97852662444</v>
          </cell>
          <cell r="D43">
            <v>106017308073</v>
          </cell>
        </row>
        <row r="44">
          <cell r="A44" t="str">
            <v>کشت و دام قیام اصفهان</v>
          </cell>
          <cell r="B44">
            <v>9201101</v>
          </cell>
          <cell r="C44">
            <v>31472605659</v>
          </cell>
          <cell r="D44">
            <v>36219563618</v>
          </cell>
        </row>
        <row r="45">
          <cell r="C45">
            <v>8925531215783</v>
          </cell>
          <cell r="D45">
            <v>8982248909865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dimension ref="A2:Y54"/>
  <sheetViews>
    <sheetView rightToLeft="1" tabSelected="1" topLeftCell="A18" zoomScale="70" zoomScaleNormal="70" workbookViewId="0">
      <selection activeCell="G36" sqref="G36"/>
    </sheetView>
  </sheetViews>
  <sheetFormatPr defaultRowHeight="18.75" x14ac:dyDescent="0.2"/>
  <cols>
    <col min="1" max="1" width="28.375" style="2" bestFit="1" customWidth="1"/>
    <col min="2" max="2" width="0.875" style="2" customWidth="1"/>
    <col min="3" max="3" width="16.625" style="2" customWidth="1"/>
    <col min="4" max="4" width="0.875" style="2" customWidth="1"/>
    <col min="5" max="5" width="20.125" style="2" customWidth="1"/>
    <col min="6" max="6" width="0.875" style="2" customWidth="1"/>
    <col min="7" max="7" width="22.75" style="2" customWidth="1"/>
    <col min="8" max="8" width="0.875" style="2" customWidth="1"/>
    <col min="9" max="9" width="16.625" style="2" customWidth="1"/>
    <col min="10" max="10" width="0.875" style="2" customWidth="1"/>
    <col min="11" max="11" width="19.25" style="2" customWidth="1"/>
    <col min="12" max="12" width="0.875" style="2" customWidth="1"/>
    <col min="13" max="13" width="16.625" style="2" customWidth="1"/>
    <col min="14" max="14" width="0.875" style="2" customWidth="1"/>
    <col min="15" max="15" width="19.25" style="2" customWidth="1"/>
    <col min="16" max="16" width="0.875" style="2" customWidth="1"/>
    <col min="17" max="17" width="16.625" style="2" customWidth="1"/>
    <col min="18" max="18" width="0.875" style="2" customWidth="1"/>
    <col min="19" max="19" width="15.75" style="2" customWidth="1"/>
    <col min="20" max="20" width="0.875" style="2" customWidth="1"/>
    <col min="21" max="21" width="20.125" style="2" customWidth="1"/>
    <col min="22" max="22" width="0.875" style="2" customWidth="1"/>
    <col min="23" max="23" width="22.75" style="2" customWidth="1"/>
    <col min="24" max="24" width="0.875" style="2" customWidth="1"/>
    <col min="25" max="25" width="29.875" style="2" bestFit="1" customWidth="1"/>
    <col min="26" max="26" width="0.875" style="2" customWidth="1"/>
    <col min="27" max="16384" width="9" style="2"/>
  </cols>
  <sheetData>
    <row r="2" spans="1:25" ht="26.25" x14ac:dyDescent="0.2">
      <c r="A2" s="60" t="s">
        <v>88</v>
      </c>
      <c r="B2" s="60" t="s">
        <v>0</v>
      </c>
      <c r="C2" s="60" t="s">
        <v>0</v>
      </c>
      <c r="D2" s="60" t="s">
        <v>0</v>
      </c>
      <c r="E2" s="60" t="s">
        <v>0</v>
      </c>
      <c r="F2" s="60" t="s">
        <v>0</v>
      </c>
      <c r="G2" s="60" t="s">
        <v>0</v>
      </c>
      <c r="H2" s="60" t="s">
        <v>0</v>
      </c>
      <c r="I2" s="60" t="s">
        <v>0</v>
      </c>
      <c r="J2" s="60" t="s">
        <v>0</v>
      </c>
      <c r="K2" s="60" t="s">
        <v>0</v>
      </c>
      <c r="L2" s="60" t="s">
        <v>0</v>
      </c>
      <c r="M2" s="60" t="s">
        <v>0</v>
      </c>
      <c r="N2" s="60" t="s">
        <v>0</v>
      </c>
      <c r="O2" s="60" t="s">
        <v>0</v>
      </c>
      <c r="P2" s="60" t="s">
        <v>0</v>
      </c>
      <c r="Q2" s="60" t="s">
        <v>0</v>
      </c>
      <c r="R2" s="60" t="s">
        <v>0</v>
      </c>
      <c r="S2" s="60" t="s">
        <v>0</v>
      </c>
      <c r="T2" s="60" t="s">
        <v>0</v>
      </c>
      <c r="U2" s="60" t="s">
        <v>0</v>
      </c>
      <c r="V2" s="60" t="s">
        <v>0</v>
      </c>
      <c r="W2" s="60" t="s">
        <v>0</v>
      </c>
      <c r="X2" s="60" t="s">
        <v>0</v>
      </c>
      <c r="Y2" s="60" t="s">
        <v>0</v>
      </c>
    </row>
    <row r="3" spans="1:25" ht="26.25" x14ac:dyDescent="0.2">
      <c r="A3" s="60" t="s">
        <v>1</v>
      </c>
      <c r="B3" s="60" t="s">
        <v>1</v>
      </c>
      <c r="C3" s="60" t="s">
        <v>1</v>
      </c>
      <c r="D3" s="60" t="s">
        <v>1</v>
      </c>
      <c r="E3" s="60" t="s">
        <v>1</v>
      </c>
      <c r="F3" s="60" t="s">
        <v>1</v>
      </c>
      <c r="G3" s="60" t="s">
        <v>1</v>
      </c>
      <c r="H3" s="60" t="s">
        <v>1</v>
      </c>
      <c r="I3" s="60" t="s">
        <v>1</v>
      </c>
      <c r="J3" s="60" t="s">
        <v>1</v>
      </c>
      <c r="K3" s="60" t="s">
        <v>1</v>
      </c>
      <c r="L3" s="60" t="s">
        <v>1</v>
      </c>
      <c r="M3" s="60" t="s">
        <v>1</v>
      </c>
      <c r="N3" s="60" t="s">
        <v>1</v>
      </c>
      <c r="O3" s="60" t="s">
        <v>1</v>
      </c>
      <c r="P3" s="60" t="s">
        <v>1</v>
      </c>
      <c r="Q3" s="60" t="s">
        <v>1</v>
      </c>
      <c r="R3" s="60" t="s">
        <v>1</v>
      </c>
      <c r="S3" s="60" t="s">
        <v>1</v>
      </c>
      <c r="T3" s="60" t="s">
        <v>1</v>
      </c>
      <c r="U3" s="60" t="s">
        <v>1</v>
      </c>
      <c r="V3" s="60" t="s">
        <v>1</v>
      </c>
      <c r="W3" s="60" t="s">
        <v>1</v>
      </c>
      <c r="X3" s="60" t="s">
        <v>1</v>
      </c>
      <c r="Y3" s="60" t="s">
        <v>1</v>
      </c>
    </row>
    <row r="4" spans="1:25" ht="26.25" x14ac:dyDescent="0.2">
      <c r="A4" s="60" t="s">
        <v>112</v>
      </c>
      <c r="B4" s="60" t="s">
        <v>2</v>
      </c>
      <c r="C4" s="60" t="s">
        <v>2</v>
      </c>
      <c r="D4" s="60" t="s">
        <v>2</v>
      </c>
      <c r="E4" s="60" t="s">
        <v>2</v>
      </c>
      <c r="F4" s="60" t="s">
        <v>2</v>
      </c>
      <c r="G4" s="60" t="s">
        <v>2</v>
      </c>
      <c r="H4" s="60" t="s">
        <v>2</v>
      </c>
      <c r="I4" s="60" t="s">
        <v>2</v>
      </c>
      <c r="J4" s="60" t="s">
        <v>2</v>
      </c>
      <c r="K4" s="60" t="s">
        <v>2</v>
      </c>
      <c r="L4" s="60" t="s">
        <v>2</v>
      </c>
      <c r="M4" s="60" t="s">
        <v>2</v>
      </c>
      <c r="N4" s="60" t="s">
        <v>2</v>
      </c>
      <c r="O4" s="60" t="s">
        <v>2</v>
      </c>
      <c r="P4" s="60" t="s">
        <v>2</v>
      </c>
      <c r="Q4" s="60" t="s">
        <v>2</v>
      </c>
      <c r="R4" s="60" t="s">
        <v>2</v>
      </c>
      <c r="S4" s="60" t="s">
        <v>2</v>
      </c>
      <c r="T4" s="60" t="s">
        <v>2</v>
      </c>
      <c r="U4" s="60" t="s">
        <v>2</v>
      </c>
      <c r="V4" s="60" t="s">
        <v>2</v>
      </c>
      <c r="W4" s="60" t="s">
        <v>2</v>
      </c>
      <c r="X4" s="60" t="s">
        <v>2</v>
      </c>
      <c r="Y4" s="60" t="s">
        <v>2</v>
      </c>
    </row>
    <row r="6" spans="1:25" ht="27" thickBot="1" x14ac:dyDescent="0.25">
      <c r="A6" s="59" t="s">
        <v>3</v>
      </c>
      <c r="C6" s="59" t="s">
        <v>104</v>
      </c>
      <c r="D6" s="59" t="s">
        <v>4</v>
      </c>
      <c r="E6" s="59" t="s">
        <v>4</v>
      </c>
      <c r="F6" s="59" t="s">
        <v>4</v>
      </c>
      <c r="G6" s="59" t="s">
        <v>4</v>
      </c>
      <c r="I6" s="59" t="s">
        <v>5</v>
      </c>
      <c r="J6" s="59" t="s">
        <v>5</v>
      </c>
      <c r="K6" s="59" t="s">
        <v>5</v>
      </c>
      <c r="L6" s="59" t="s">
        <v>5</v>
      </c>
      <c r="M6" s="59" t="s">
        <v>5</v>
      </c>
      <c r="N6" s="59" t="s">
        <v>5</v>
      </c>
      <c r="O6" s="59" t="s">
        <v>5</v>
      </c>
      <c r="Q6" s="59" t="s">
        <v>113</v>
      </c>
      <c r="R6" s="59" t="s">
        <v>6</v>
      </c>
      <c r="S6" s="59" t="s">
        <v>6</v>
      </c>
      <c r="T6" s="59" t="s">
        <v>6</v>
      </c>
      <c r="U6" s="59" t="s">
        <v>6</v>
      </c>
      <c r="V6" s="59" t="s">
        <v>6</v>
      </c>
      <c r="W6" s="59" t="s">
        <v>6</v>
      </c>
      <c r="X6" s="59" t="s">
        <v>6</v>
      </c>
      <c r="Y6" s="59" t="s">
        <v>6</v>
      </c>
    </row>
    <row r="7" spans="1:25" ht="27" thickBot="1" x14ac:dyDescent="0.25">
      <c r="A7" s="59" t="s">
        <v>3</v>
      </c>
      <c r="C7" s="59" t="s">
        <v>7</v>
      </c>
      <c r="E7" s="59" t="s">
        <v>8</v>
      </c>
      <c r="G7" s="59" t="s">
        <v>9</v>
      </c>
      <c r="I7" s="59" t="s">
        <v>10</v>
      </c>
      <c r="J7" s="59" t="s">
        <v>10</v>
      </c>
      <c r="K7" s="59" t="s">
        <v>10</v>
      </c>
      <c r="M7" s="59" t="s">
        <v>11</v>
      </c>
      <c r="N7" s="59" t="s">
        <v>11</v>
      </c>
      <c r="O7" s="59" t="s">
        <v>11</v>
      </c>
      <c r="Q7" s="59" t="s">
        <v>7</v>
      </c>
      <c r="S7" s="59" t="s">
        <v>12</v>
      </c>
      <c r="U7" s="59" t="s">
        <v>8</v>
      </c>
      <c r="W7" s="59" t="s">
        <v>9</v>
      </c>
      <c r="Y7" s="59" t="s">
        <v>87</v>
      </c>
    </row>
    <row r="8" spans="1:25" ht="27" thickBot="1" x14ac:dyDescent="0.25">
      <c r="A8" s="59" t="s">
        <v>3</v>
      </c>
      <c r="C8" s="59" t="s">
        <v>7</v>
      </c>
      <c r="E8" s="59" t="s">
        <v>8</v>
      </c>
      <c r="G8" s="59" t="s">
        <v>9</v>
      </c>
      <c r="I8" s="17" t="s">
        <v>7</v>
      </c>
      <c r="K8" s="17" t="s">
        <v>8</v>
      </c>
      <c r="M8" s="17" t="s">
        <v>7</v>
      </c>
      <c r="O8" s="17" t="s">
        <v>14</v>
      </c>
      <c r="Q8" s="59" t="s">
        <v>7</v>
      </c>
      <c r="S8" s="59" t="s">
        <v>12</v>
      </c>
      <c r="U8" s="59" t="s">
        <v>8</v>
      </c>
      <c r="W8" s="59" t="s">
        <v>9</v>
      </c>
      <c r="Y8" s="59" t="s">
        <v>13</v>
      </c>
    </row>
    <row r="9" spans="1:25" ht="21" x14ac:dyDescent="0.2">
      <c r="A9" s="3" t="s">
        <v>56</v>
      </c>
      <c r="C9" s="10">
        <v>9238256</v>
      </c>
      <c r="D9" s="10"/>
      <c r="E9" s="10">
        <v>83039172280</v>
      </c>
      <c r="F9" s="10"/>
      <c r="G9" s="10">
        <v>99914177539.584</v>
      </c>
      <c r="H9" s="10"/>
      <c r="I9" s="10">
        <v>0</v>
      </c>
      <c r="J9" s="10"/>
      <c r="K9" s="10">
        <v>0</v>
      </c>
      <c r="L9" s="10"/>
      <c r="M9" s="10">
        <v>0</v>
      </c>
      <c r="N9" s="10"/>
      <c r="O9" s="10">
        <v>0</v>
      </c>
      <c r="P9" s="10"/>
      <c r="Q9" s="10">
        <v>9238256</v>
      </c>
      <c r="R9" s="10"/>
      <c r="S9" s="10">
        <v>10150</v>
      </c>
      <c r="T9" s="10"/>
      <c r="U9" s="10">
        <v>83039172280</v>
      </c>
      <c r="V9" s="10"/>
      <c r="W9" s="10">
        <v>93210377024.520004</v>
      </c>
      <c r="Y9" s="1">
        <v>1.0430099379592789E-2</v>
      </c>
    </row>
    <row r="10" spans="1:25" ht="21" x14ac:dyDescent="0.2">
      <c r="A10" s="3" t="s">
        <v>57</v>
      </c>
      <c r="C10" s="10">
        <v>186294745</v>
      </c>
      <c r="D10" s="10"/>
      <c r="E10" s="10">
        <v>485781822951</v>
      </c>
      <c r="F10" s="10"/>
      <c r="G10" s="10">
        <v>597410975628.14795</v>
      </c>
      <c r="H10" s="10"/>
      <c r="I10" s="10">
        <v>0</v>
      </c>
      <c r="J10" s="10"/>
      <c r="K10" s="10">
        <v>0</v>
      </c>
      <c r="L10" s="10"/>
      <c r="M10" s="10">
        <v>-8557123</v>
      </c>
      <c r="N10" s="10"/>
      <c r="O10" s="10">
        <v>29421276864</v>
      </c>
      <c r="P10" s="10"/>
      <c r="Q10" s="10">
        <v>177737622</v>
      </c>
      <c r="R10" s="10"/>
      <c r="S10" s="10">
        <v>3510</v>
      </c>
      <c r="T10" s="10"/>
      <c r="U10" s="10">
        <v>463468285297</v>
      </c>
      <c r="V10" s="10"/>
      <c r="W10" s="10">
        <v>620147091853.34094</v>
      </c>
      <c r="Y10" s="1">
        <v>6.9393516092036353E-2</v>
      </c>
    </row>
    <row r="11" spans="1:25" ht="21" x14ac:dyDescent="0.2">
      <c r="A11" s="3" t="s">
        <v>58</v>
      </c>
      <c r="C11" s="10">
        <v>4598060</v>
      </c>
      <c r="D11" s="10"/>
      <c r="E11" s="10">
        <v>958429163707</v>
      </c>
      <c r="F11" s="10"/>
      <c r="G11" s="10">
        <v>1116393851877.75</v>
      </c>
      <c r="H11" s="10"/>
      <c r="I11" s="10">
        <v>231000</v>
      </c>
      <c r="J11" s="10"/>
      <c r="K11" s="10">
        <v>59909954869</v>
      </c>
      <c r="L11" s="10"/>
      <c r="M11" s="10">
        <v>-227326</v>
      </c>
      <c r="N11" s="10"/>
      <c r="O11" s="10">
        <v>56739213378</v>
      </c>
      <c r="P11" s="10"/>
      <c r="Q11" s="10">
        <v>4601734</v>
      </c>
      <c r="R11" s="10"/>
      <c r="S11" s="10">
        <v>259290</v>
      </c>
      <c r="T11" s="10"/>
      <c r="U11" s="10">
        <v>970401226225</v>
      </c>
      <c r="V11" s="10"/>
      <c r="W11" s="10">
        <v>1186084166387.28</v>
      </c>
      <c r="Y11" s="1">
        <v>0.13272101372067707</v>
      </c>
    </row>
    <row r="12" spans="1:25" ht="21" x14ac:dyDescent="0.2">
      <c r="A12" s="3" t="s">
        <v>59</v>
      </c>
      <c r="C12" s="10">
        <v>5299050</v>
      </c>
      <c r="D12" s="10"/>
      <c r="E12" s="10">
        <v>58515368746</v>
      </c>
      <c r="F12" s="10"/>
      <c r="G12" s="10">
        <v>51621702394.5</v>
      </c>
      <c r="H12" s="10"/>
      <c r="I12" s="10">
        <v>1092245</v>
      </c>
      <c r="J12" s="10"/>
      <c r="K12" s="10">
        <v>9780847735</v>
      </c>
      <c r="L12" s="10"/>
      <c r="M12" s="10">
        <v>0</v>
      </c>
      <c r="N12" s="10"/>
      <c r="O12" s="10">
        <v>0</v>
      </c>
      <c r="P12" s="10"/>
      <c r="Q12" s="10">
        <v>6391295</v>
      </c>
      <c r="R12" s="10"/>
      <c r="S12" s="10">
        <v>8720</v>
      </c>
      <c r="T12" s="10"/>
      <c r="U12" s="10">
        <v>68296216481</v>
      </c>
      <c r="V12" s="10"/>
      <c r="W12" s="10">
        <v>55400486450.220001</v>
      </c>
      <c r="Y12" s="1">
        <v>6.1992301479648912E-3</v>
      </c>
    </row>
    <row r="13" spans="1:25" ht="21" x14ac:dyDescent="0.2">
      <c r="A13" s="3" t="s">
        <v>60</v>
      </c>
      <c r="C13" s="10">
        <v>10256529</v>
      </c>
      <c r="D13" s="10"/>
      <c r="E13" s="10">
        <v>535135340563</v>
      </c>
      <c r="F13" s="10"/>
      <c r="G13" s="10">
        <v>663829177701.02002</v>
      </c>
      <c r="H13" s="10"/>
      <c r="I13" s="10">
        <v>0</v>
      </c>
      <c r="J13" s="10"/>
      <c r="K13" s="10">
        <v>0</v>
      </c>
      <c r="L13" s="10"/>
      <c r="M13" s="10">
        <v>-2183725</v>
      </c>
      <c r="N13" s="10"/>
      <c r="O13" s="10">
        <v>143842316668</v>
      </c>
      <c r="P13" s="10"/>
      <c r="Q13" s="10">
        <v>8072804</v>
      </c>
      <c r="R13" s="10"/>
      <c r="S13" s="10">
        <v>64650</v>
      </c>
      <c r="T13" s="10"/>
      <c r="U13" s="10">
        <v>421199288551</v>
      </c>
      <c r="V13" s="10"/>
      <c r="W13" s="10">
        <v>518801433267.33002</v>
      </c>
      <c r="Y13" s="1">
        <v>5.8053091082658825E-2</v>
      </c>
    </row>
    <row r="14" spans="1:25" ht="21" x14ac:dyDescent="0.2">
      <c r="A14" s="3" t="s">
        <v>61</v>
      </c>
      <c r="C14" s="10">
        <v>523161</v>
      </c>
      <c r="D14" s="10"/>
      <c r="E14" s="10">
        <v>61032590528</v>
      </c>
      <c r="F14" s="10"/>
      <c r="G14" s="10">
        <v>83207710728</v>
      </c>
      <c r="H14" s="10"/>
      <c r="I14" s="10">
        <v>0</v>
      </c>
      <c r="J14" s="10"/>
      <c r="K14" s="10">
        <v>0</v>
      </c>
      <c r="L14" s="10"/>
      <c r="M14" s="10">
        <v>0</v>
      </c>
      <c r="N14" s="10"/>
      <c r="O14" s="10">
        <v>0</v>
      </c>
      <c r="P14" s="10"/>
      <c r="Q14" s="10">
        <v>523161</v>
      </c>
      <c r="R14" s="10"/>
      <c r="S14" s="10">
        <v>127200</v>
      </c>
      <c r="T14" s="10"/>
      <c r="U14" s="10">
        <v>61032590528</v>
      </c>
      <c r="V14" s="10"/>
      <c r="W14" s="10">
        <v>66150130028.760002</v>
      </c>
      <c r="Y14" s="1">
        <v>7.4020989099899534E-3</v>
      </c>
    </row>
    <row r="15" spans="1:25" ht="21" x14ac:dyDescent="0.2">
      <c r="A15" s="3" t="s">
        <v>62</v>
      </c>
      <c r="C15" s="10">
        <v>2400000</v>
      </c>
      <c r="D15" s="10"/>
      <c r="E15" s="10">
        <v>59254937258</v>
      </c>
      <c r="F15" s="10"/>
      <c r="G15" s="10">
        <v>58378568400</v>
      </c>
      <c r="H15" s="10"/>
      <c r="I15" s="10">
        <v>0</v>
      </c>
      <c r="J15" s="10"/>
      <c r="K15" s="10">
        <v>0</v>
      </c>
      <c r="L15" s="10"/>
      <c r="M15" s="10">
        <v>0</v>
      </c>
      <c r="N15" s="10"/>
      <c r="O15" s="10">
        <v>0</v>
      </c>
      <c r="P15" s="10"/>
      <c r="Q15" s="10">
        <v>2400000</v>
      </c>
      <c r="R15" s="10"/>
      <c r="S15" s="10">
        <v>20400</v>
      </c>
      <c r="T15" s="10"/>
      <c r="U15" s="10">
        <v>59254937258</v>
      </c>
      <c r="V15" s="10"/>
      <c r="W15" s="10">
        <v>48668688000</v>
      </c>
      <c r="Y15" s="1">
        <v>5.4459521430844579E-3</v>
      </c>
    </row>
    <row r="16" spans="1:25" ht="21" x14ac:dyDescent="0.2">
      <c r="A16" s="3" t="s">
        <v>63</v>
      </c>
      <c r="C16" s="10">
        <v>1137662</v>
      </c>
      <c r="D16" s="10"/>
      <c r="E16" s="10">
        <v>67670727044</v>
      </c>
      <c r="F16" s="10"/>
      <c r="G16" s="10">
        <v>69323735450.429993</v>
      </c>
      <c r="H16" s="10"/>
      <c r="I16" s="10">
        <v>222942</v>
      </c>
      <c r="J16" s="10"/>
      <c r="K16" s="10">
        <v>13669688500</v>
      </c>
      <c r="L16" s="10"/>
      <c r="M16" s="10">
        <v>0</v>
      </c>
      <c r="N16" s="10"/>
      <c r="O16" s="10">
        <v>0</v>
      </c>
      <c r="P16" s="10"/>
      <c r="Q16" s="10">
        <v>1360604</v>
      </c>
      <c r="R16" s="10"/>
      <c r="S16" s="10">
        <v>65300</v>
      </c>
      <c r="T16" s="10"/>
      <c r="U16" s="10">
        <v>81340415544</v>
      </c>
      <c r="V16" s="10"/>
      <c r="W16" s="10">
        <v>88318798924.860001</v>
      </c>
      <c r="Y16" s="1">
        <v>9.8827392322449019E-3</v>
      </c>
    </row>
    <row r="17" spans="1:25" ht="21" x14ac:dyDescent="0.2">
      <c r="A17" s="3" t="s">
        <v>64</v>
      </c>
      <c r="C17" s="10">
        <v>720118</v>
      </c>
      <c r="D17" s="10"/>
      <c r="E17" s="10">
        <v>140263313612</v>
      </c>
      <c r="F17" s="10"/>
      <c r="G17" s="10">
        <v>189760248940.311</v>
      </c>
      <c r="H17" s="10"/>
      <c r="I17" s="10">
        <v>5080669</v>
      </c>
      <c r="J17" s="10"/>
      <c r="K17" s="10">
        <v>40951968170</v>
      </c>
      <c r="L17" s="10"/>
      <c r="M17" s="10">
        <v>0</v>
      </c>
      <c r="N17" s="10"/>
      <c r="O17" s="10">
        <v>0</v>
      </c>
      <c r="P17" s="10"/>
      <c r="Q17" s="10">
        <v>5800787</v>
      </c>
      <c r="R17" s="10"/>
      <c r="S17" s="10">
        <v>43920</v>
      </c>
      <c r="T17" s="10"/>
      <c r="U17" s="10">
        <v>181215281782</v>
      </c>
      <c r="V17" s="10"/>
      <c r="W17" s="10">
        <v>253254680178.01199</v>
      </c>
      <c r="Y17" s="1">
        <v>2.8338813412467859E-2</v>
      </c>
    </row>
    <row r="18" spans="1:25" ht="21" x14ac:dyDescent="0.2">
      <c r="A18" s="3" t="s">
        <v>114</v>
      </c>
      <c r="C18" s="10">
        <v>4462160</v>
      </c>
      <c r="D18" s="10"/>
      <c r="E18" s="10">
        <v>254302425288</v>
      </c>
      <c r="F18" s="10"/>
      <c r="G18" s="10">
        <v>378801106639.20001</v>
      </c>
      <c r="H18" s="10"/>
      <c r="I18" s="10">
        <v>0</v>
      </c>
      <c r="J18" s="10"/>
      <c r="K18" s="10">
        <v>0</v>
      </c>
      <c r="L18" s="10"/>
      <c r="M18" s="10">
        <v>-231538</v>
      </c>
      <c r="N18" s="10"/>
      <c r="O18" s="10">
        <v>18903100076</v>
      </c>
      <c r="P18" s="10"/>
      <c r="Q18" s="10">
        <v>4230622</v>
      </c>
      <c r="R18" s="10"/>
      <c r="S18" s="10">
        <v>81620</v>
      </c>
      <c r="T18" s="10"/>
      <c r="U18" s="10">
        <v>241106870915</v>
      </c>
      <c r="V18" s="10"/>
      <c r="W18" s="10">
        <v>343248812602.54199</v>
      </c>
      <c r="Y18" s="1">
        <v>3.8409019914488127E-2</v>
      </c>
    </row>
    <row r="19" spans="1:25" ht="21" x14ac:dyDescent="0.2">
      <c r="A19" s="3" t="s">
        <v>115</v>
      </c>
      <c r="C19" s="10">
        <v>9900411</v>
      </c>
      <c r="D19" s="10"/>
      <c r="E19" s="10">
        <v>307062784837</v>
      </c>
      <c r="F19" s="10"/>
      <c r="G19" s="10">
        <v>365907102158.16901</v>
      </c>
      <c r="H19" s="10"/>
      <c r="I19" s="10">
        <v>0</v>
      </c>
      <c r="J19" s="10"/>
      <c r="K19" s="10">
        <v>0</v>
      </c>
      <c r="L19" s="10"/>
      <c r="M19" s="10">
        <v>0</v>
      </c>
      <c r="N19" s="10"/>
      <c r="O19" s="10">
        <v>0</v>
      </c>
      <c r="P19" s="10"/>
      <c r="Q19" s="10">
        <v>9900411</v>
      </c>
      <c r="R19" s="10"/>
      <c r="S19" s="10">
        <v>35310</v>
      </c>
      <c r="T19" s="10"/>
      <c r="U19" s="10">
        <v>307062784837</v>
      </c>
      <c r="V19" s="10"/>
      <c r="W19" s="10">
        <v>347503490511.16101</v>
      </c>
      <c r="Y19" s="1">
        <v>3.8885111899432896E-2</v>
      </c>
    </row>
    <row r="20" spans="1:25" ht="21" x14ac:dyDescent="0.2">
      <c r="A20" s="3" t="s">
        <v>66</v>
      </c>
      <c r="C20" s="10">
        <v>9624346</v>
      </c>
      <c r="D20" s="10"/>
      <c r="E20" s="10">
        <v>96984391194</v>
      </c>
      <c r="F20" s="10"/>
      <c r="G20" s="10">
        <v>112987228278.75301</v>
      </c>
      <c r="H20" s="10"/>
      <c r="I20" s="10">
        <v>0</v>
      </c>
      <c r="J20" s="10"/>
      <c r="K20" s="10">
        <v>0</v>
      </c>
      <c r="L20" s="10"/>
      <c r="M20" s="10">
        <v>-629541</v>
      </c>
      <c r="N20" s="10"/>
      <c r="O20" s="10">
        <v>7769343169</v>
      </c>
      <c r="P20" s="10"/>
      <c r="Q20" s="10">
        <v>8994805</v>
      </c>
      <c r="R20" s="10"/>
      <c r="S20" s="10">
        <v>12790</v>
      </c>
      <c r="T20" s="10"/>
      <c r="U20" s="10">
        <v>90640515928</v>
      </c>
      <c r="V20" s="10"/>
      <c r="W20" s="10">
        <v>114359046792.09801</v>
      </c>
      <c r="Y20" s="1">
        <v>1.2796603351183865E-2</v>
      </c>
    </row>
    <row r="21" spans="1:25" ht="21" x14ac:dyDescent="0.2">
      <c r="A21" s="3" t="s">
        <v>67</v>
      </c>
      <c r="C21" s="10">
        <v>5765775</v>
      </c>
      <c r="D21" s="10"/>
      <c r="E21" s="10">
        <v>482136414341</v>
      </c>
      <c r="F21" s="10"/>
      <c r="G21" s="10">
        <v>603810221092.31299</v>
      </c>
      <c r="H21" s="10"/>
      <c r="I21" s="10">
        <v>0</v>
      </c>
      <c r="J21" s="10"/>
      <c r="K21" s="10">
        <v>0</v>
      </c>
      <c r="L21" s="10"/>
      <c r="M21" s="10">
        <v>0</v>
      </c>
      <c r="N21" s="10"/>
      <c r="O21" s="10">
        <v>0</v>
      </c>
      <c r="P21" s="10"/>
      <c r="Q21" s="10">
        <v>5765775</v>
      </c>
      <c r="R21" s="10"/>
      <c r="S21" s="10">
        <v>95900</v>
      </c>
      <c r="T21" s="10"/>
      <c r="U21" s="10">
        <v>482136414341</v>
      </c>
      <c r="V21" s="10"/>
      <c r="W21" s="10">
        <v>549647842456.125</v>
      </c>
      <c r="Y21" s="1">
        <v>6.1504757341428282E-2</v>
      </c>
    </row>
    <row r="22" spans="1:25" ht="21" x14ac:dyDescent="0.2">
      <c r="A22" s="3" t="s">
        <v>68</v>
      </c>
      <c r="C22" s="10">
        <v>9213314</v>
      </c>
      <c r="D22" s="10"/>
      <c r="E22" s="10">
        <v>107108571220</v>
      </c>
      <c r="F22" s="10"/>
      <c r="G22" s="10">
        <v>117320318153.577</v>
      </c>
      <c r="H22" s="10"/>
      <c r="I22" s="10">
        <v>0</v>
      </c>
      <c r="J22" s="10"/>
      <c r="K22" s="10">
        <v>0</v>
      </c>
      <c r="L22" s="10"/>
      <c r="M22" s="10">
        <v>-1</v>
      </c>
      <c r="N22" s="10"/>
      <c r="O22" s="10">
        <v>1</v>
      </c>
      <c r="P22" s="10"/>
      <c r="Q22" s="10">
        <v>9213313</v>
      </c>
      <c r="R22" s="10"/>
      <c r="S22" s="10">
        <v>11360</v>
      </c>
      <c r="T22" s="10"/>
      <c r="U22" s="10">
        <v>107108559595</v>
      </c>
      <c r="V22" s="10"/>
      <c r="W22" s="10">
        <v>104040489427.70399</v>
      </c>
      <c r="Y22" s="1">
        <v>1.164197248067095E-2</v>
      </c>
    </row>
    <row r="23" spans="1:25" ht="21" x14ac:dyDescent="0.2">
      <c r="A23" s="3" t="s">
        <v>53</v>
      </c>
      <c r="C23" s="10">
        <v>670000</v>
      </c>
      <c r="D23" s="10"/>
      <c r="E23" s="10">
        <v>3756407722</v>
      </c>
      <c r="F23" s="10"/>
      <c r="G23" s="10">
        <v>4335747885</v>
      </c>
      <c r="H23" s="10"/>
      <c r="I23" s="10">
        <v>0</v>
      </c>
      <c r="J23" s="10"/>
      <c r="K23" s="10">
        <v>0</v>
      </c>
      <c r="L23" s="10"/>
      <c r="M23" s="10">
        <v>0</v>
      </c>
      <c r="N23" s="10"/>
      <c r="O23" s="10">
        <v>0</v>
      </c>
      <c r="P23" s="10"/>
      <c r="Q23" s="10">
        <v>670000</v>
      </c>
      <c r="R23" s="10"/>
      <c r="S23" s="10">
        <v>6430</v>
      </c>
      <c r="T23" s="10"/>
      <c r="U23" s="10">
        <v>3756407722</v>
      </c>
      <c r="V23" s="10"/>
      <c r="W23" s="10">
        <v>4282466805</v>
      </c>
      <c r="Y23" s="1">
        <v>4.7920152017202113E-4</v>
      </c>
    </row>
    <row r="24" spans="1:25" ht="21" x14ac:dyDescent="0.2">
      <c r="A24" s="3" t="s">
        <v>69</v>
      </c>
      <c r="C24" s="10">
        <v>10769642</v>
      </c>
      <c r="D24" s="10"/>
      <c r="E24" s="10">
        <v>158115417159</v>
      </c>
      <c r="F24" s="10"/>
      <c r="G24" s="10">
        <v>192378960462.897</v>
      </c>
      <c r="H24" s="10"/>
      <c r="I24" s="10">
        <v>0</v>
      </c>
      <c r="J24" s="10"/>
      <c r="K24" s="10">
        <v>0</v>
      </c>
      <c r="L24" s="10"/>
      <c r="M24" s="10">
        <v>-913281</v>
      </c>
      <c r="N24" s="10"/>
      <c r="O24" s="10">
        <v>16305004100</v>
      </c>
      <c r="P24" s="10"/>
      <c r="Q24" s="10">
        <v>9856361</v>
      </c>
      <c r="R24" s="10"/>
      <c r="S24" s="10">
        <v>17570</v>
      </c>
      <c r="T24" s="10"/>
      <c r="U24" s="10">
        <v>144707004300</v>
      </c>
      <c r="V24" s="10"/>
      <c r="W24" s="10">
        <v>172145864006.51801</v>
      </c>
      <c r="Y24" s="1">
        <v>1.9262860281120019E-2</v>
      </c>
    </row>
    <row r="25" spans="1:25" ht="21" x14ac:dyDescent="0.2">
      <c r="A25" s="3" t="s">
        <v>70</v>
      </c>
      <c r="C25" s="10">
        <v>29282436</v>
      </c>
      <c r="D25" s="10"/>
      <c r="E25" s="10">
        <v>593097068371</v>
      </c>
      <c r="F25" s="10"/>
      <c r="G25" s="10">
        <v>676183613899.73401</v>
      </c>
      <c r="H25" s="10"/>
      <c r="I25" s="10">
        <v>0</v>
      </c>
      <c r="J25" s="10"/>
      <c r="K25" s="10">
        <v>0</v>
      </c>
      <c r="L25" s="10"/>
      <c r="M25" s="10">
        <v>-2535393</v>
      </c>
      <c r="N25" s="10"/>
      <c r="O25" s="10">
        <v>59989192409</v>
      </c>
      <c r="P25" s="10"/>
      <c r="Q25" s="10">
        <v>26747043</v>
      </c>
      <c r="R25" s="10"/>
      <c r="S25" s="10">
        <v>23500</v>
      </c>
      <c r="T25" s="10"/>
      <c r="U25" s="10">
        <v>541744299910</v>
      </c>
      <c r="V25" s="10"/>
      <c r="W25" s="10">
        <v>624815605212.52502</v>
      </c>
      <c r="Y25" s="1">
        <v>6.9915915634293724E-2</v>
      </c>
    </row>
    <row r="26" spans="1:25" ht="21" x14ac:dyDescent="0.2">
      <c r="A26" s="3" t="s">
        <v>71</v>
      </c>
      <c r="C26" s="10">
        <v>28280754</v>
      </c>
      <c r="D26" s="10"/>
      <c r="E26" s="10">
        <v>219882821738</v>
      </c>
      <c r="F26" s="10"/>
      <c r="G26" s="10">
        <v>317389938869.67297</v>
      </c>
      <c r="H26" s="10"/>
      <c r="I26" s="10">
        <v>0</v>
      </c>
      <c r="J26" s="10"/>
      <c r="K26" s="10">
        <v>0</v>
      </c>
      <c r="L26" s="10"/>
      <c r="M26" s="10">
        <v>0</v>
      </c>
      <c r="N26" s="10"/>
      <c r="O26" s="10">
        <v>0</v>
      </c>
      <c r="P26" s="10"/>
      <c r="Q26" s="10">
        <v>28280754</v>
      </c>
      <c r="R26" s="10"/>
      <c r="S26" s="10">
        <v>9310</v>
      </c>
      <c r="T26" s="10"/>
      <c r="U26" s="10">
        <v>219882821738</v>
      </c>
      <c r="V26" s="10"/>
      <c r="W26" s="10">
        <v>261727221512.547</v>
      </c>
      <c r="Y26" s="1">
        <v>2.9286877897752167E-2</v>
      </c>
    </row>
    <row r="27" spans="1:25" ht="21" x14ac:dyDescent="0.2">
      <c r="A27" s="3" t="s">
        <v>55</v>
      </c>
      <c r="C27" s="10">
        <v>2182602</v>
      </c>
      <c r="D27" s="10"/>
      <c r="E27" s="10">
        <v>183242259483</v>
      </c>
      <c r="F27" s="10"/>
      <c r="G27" s="10">
        <v>219109471172.91901</v>
      </c>
      <c r="H27" s="10"/>
      <c r="I27" s="10">
        <v>0</v>
      </c>
      <c r="J27" s="10"/>
      <c r="K27" s="10">
        <v>0</v>
      </c>
      <c r="L27" s="10"/>
      <c r="M27" s="10">
        <v>0</v>
      </c>
      <c r="N27" s="10"/>
      <c r="O27" s="10">
        <v>0</v>
      </c>
      <c r="P27" s="10"/>
      <c r="Q27" s="10">
        <v>2182602</v>
      </c>
      <c r="R27" s="10"/>
      <c r="S27" s="10">
        <v>92910</v>
      </c>
      <c r="T27" s="10"/>
      <c r="U27" s="10">
        <v>183242259483</v>
      </c>
      <c r="V27" s="10"/>
      <c r="W27" s="10">
        <v>201578977786.67099</v>
      </c>
      <c r="Y27" s="1">
        <v>2.2556380933837692E-2</v>
      </c>
    </row>
    <row r="28" spans="1:25" ht="21" x14ac:dyDescent="0.2">
      <c r="A28" s="3" t="s">
        <v>72</v>
      </c>
      <c r="C28" s="10">
        <v>65259</v>
      </c>
      <c r="D28" s="10"/>
      <c r="E28" s="10">
        <v>395742259244</v>
      </c>
      <c r="F28" s="10"/>
      <c r="G28" s="10">
        <v>571602137470.92004</v>
      </c>
      <c r="H28" s="10"/>
      <c r="I28" s="10">
        <v>0</v>
      </c>
      <c r="J28" s="10"/>
      <c r="K28" s="10">
        <v>0</v>
      </c>
      <c r="L28" s="10"/>
      <c r="M28" s="10">
        <v>-6635</v>
      </c>
      <c r="N28" s="10"/>
      <c r="O28" s="10">
        <v>40235827856.447998</v>
      </c>
      <c r="P28" s="10"/>
      <c r="Q28" s="10">
        <v>58624</v>
      </c>
      <c r="R28" s="10"/>
      <c r="S28" s="10">
        <v>10106670</v>
      </c>
      <c r="T28" s="10"/>
      <c r="U28" s="10">
        <v>355506431387</v>
      </c>
      <c r="V28" s="10"/>
      <c r="W28" s="10">
        <v>591071437867.00806</v>
      </c>
      <c r="Y28" s="1">
        <v>6.6139994646410946E-2</v>
      </c>
    </row>
    <row r="29" spans="1:25" ht="21" x14ac:dyDescent="0.2">
      <c r="A29" s="3" t="s">
        <v>73</v>
      </c>
      <c r="C29" s="10">
        <v>103309707</v>
      </c>
      <c r="D29" s="10"/>
      <c r="E29" s="10">
        <v>784847565115</v>
      </c>
      <c r="F29" s="10"/>
      <c r="G29" s="10">
        <v>1042354394570</v>
      </c>
      <c r="H29" s="10"/>
      <c r="I29" s="10">
        <v>27598192</v>
      </c>
      <c r="J29" s="10"/>
      <c r="K29" s="10">
        <v>0</v>
      </c>
      <c r="L29" s="10"/>
      <c r="M29" s="10">
        <v>-20515130</v>
      </c>
      <c r="N29" s="10"/>
      <c r="O29" s="10">
        <v>206425457353</v>
      </c>
      <c r="P29" s="10"/>
      <c r="Q29" s="10">
        <v>110392769</v>
      </c>
      <c r="R29" s="10"/>
      <c r="S29" s="10">
        <v>7222</v>
      </c>
      <c r="T29" s="10"/>
      <c r="U29" s="10">
        <v>628993383603</v>
      </c>
      <c r="V29" s="10"/>
      <c r="W29" s="10">
        <v>792512901080.578</v>
      </c>
      <c r="Y29" s="1">
        <v>8.8680987908732106E-2</v>
      </c>
    </row>
    <row r="30" spans="1:25" ht="21" x14ac:dyDescent="0.2">
      <c r="A30" s="3" t="s">
        <v>74</v>
      </c>
      <c r="C30" s="10">
        <v>4127395</v>
      </c>
      <c r="D30" s="10"/>
      <c r="E30" s="10">
        <v>89347439534</v>
      </c>
      <c r="F30" s="10"/>
      <c r="G30" s="10">
        <v>106017308073.53999</v>
      </c>
      <c r="H30" s="10"/>
      <c r="I30" s="10">
        <v>0</v>
      </c>
      <c r="J30" s="10"/>
      <c r="K30" s="10">
        <v>0</v>
      </c>
      <c r="L30" s="10"/>
      <c r="M30" s="10">
        <v>0</v>
      </c>
      <c r="N30" s="10"/>
      <c r="O30" s="10">
        <v>0</v>
      </c>
      <c r="P30" s="10"/>
      <c r="Q30" s="10">
        <v>4127395</v>
      </c>
      <c r="R30" s="10"/>
      <c r="S30" s="10">
        <v>23850</v>
      </c>
      <c r="T30" s="10"/>
      <c r="U30" s="10">
        <v>89347439534</v>
      </c>
      <c r="V30" s="10"/>
      <c r="W30" s="10">
        <v>97852662444.037506</v>
      </c>
      <c r="Y30" s="1">
        <v>1.0949564055304431E-2</v>
      </c>
    </row>
    <row r="31" spans="1:25" ht="21" x14ac:dyDescent="0.2">
      <c r="A31" s="3" t="s">
        <v>75</v>
      </c>
      <c r="C31" s="10">
        <v>6803348</v>
      </c>
      <c r="D31" s="10"/>
      <c r="E31" s="10">
        <v>78258470143</v>
      </c>
      <c r="F31" s="10"/>
      <c r="G31" s="10">
        <v>83994821546.147995</v>
      </c>
      <c r="H31" s="10"/>
      <c r="I31" s="10">
        <v>0</v>
      </c>
      <c r="J31" s="10"/>
      <c r="K31" s="10">
        <v>0</v>
      </c>
      <c r="L31" s="10"/>
      <c r="M31" s="10">
        <v>0</v>
      </c>
      <c r="N31" s="10"/>
      <c r="O31" s="10">
        <v>0</v>
      </c>
      <c r="P31" s="10"/>
      <c r="Q31" s="10">
        <v>6803348</v>
      </c>
      <c r="R31" s="10"/>
      <c r="S31" s="10">
        <v>12420</v>
      </c>
      <c r="T31" s="10"/>
      <c r="U31" s="10">
        <v>78258470143</v>
      </c>
      <c r="V31" s="10"/>
      <c r="W31" s="10">
        <v>83994821546.147995</v>
      </c>
      <c r="Y31" s="1">
        <v>9.3988927420283301E-3</v>
      </c>
    </row>
    <row r="32" spans="1:25" ht="21" x14ac:dyDescent="0.2">
      <c r="A32" s="3" t="s">
        <v>76</v>
      </c>
      <c r="C32" s="10">
        <v>50754812</v>
      </c>
      <c r="D32" s="10"/>
      <c r="E32" s="10">
        <v>75268787020</v>
      </c>
      <c r="F32" s="10"/>
      <c r="G32" s="10">
        <v>66244553800.471802</v>
      </c>
      <c r="H32" s="10"/>
      <c r="I32" s="10">
        <v>0</v>
      </c>
      <c r="J32" s="10"/>
      <c r="K32" s="10">
        <v>0</v>
      </c>
      <c r="L32" s="10"/>
      <c r="M32" s="10">
        <v>0</v>
      </c>
      <c r="N32" s="10"/>
      <c r="O32" s="10">
        <v>0</v>
      </c>
      <c r="P32" s="10"/>
      <c r="Q32" s="10">
        <v>50754812</v>
      </c>
      <c r="R32" s="10"/>
      <c r="S32" s="10">
        <v>1262</v>
      </c>
      <c r="T32" s="10"/>
      <c r="U32" s="10">
        <v>75268787020</v>
      </c>
      <c r="V32" s="10"/>
      <c r="W32" s="10">
        <v>63671459936.173203</v>
      </c>
      <c r="Y32" s="1">
        <v>7.124739497656454E-3</v>
      </c>
    </row>
    <row r="33" spans="1:25" ht="21" x14ac:dyDescent="0.2">
      <c r="A33" s="3" t="s">
        <v>77</v>
      </c>
      <c r="C33" s="10">
        <v>11946444</v>
      </c>
      <c r="D33" s="10"/>
      <c r="E33" s="10">
        <v>519222140257</v>
      </c>
      <c r="F33" s="10"/>
      <c r="G33" s="10">
        <v>651007380922.52405</v>
      </c>
      <c r="H33" s="10"/>
      <c r="I33" s="10">
        <v>0</v>
      </c>
      <c r="J33" s="10"/>
      <c r="K33" s="10">
        <v>0</v>
      </c>
      <c r="L33" s="10"/>
      <c r="M33" s="10">
        <v>-1299733</v>
      </c>
      <c r="N33" s="10"/>
      <c r="O33" s="10">
        <v>76903591533</v>
      </c>
      <c r="P33" s="10"/>
      <c r="Q33" s="10">
        <v>10646711</v>
      </c>
      <c r="R33" s="10"/>
      <c r="S33" s="10">
        <v>58890</v>
      </c>
      <c r="T33" s="10"/>
      <c r="U33" s="10">
        <v>462732514600</v>
      </c>
      <c r="V33" s="10"/>
      <c r="W33" s="10">
        <v>623254251165.79895</v>
      </c>
      <c r="Y33" s="1">
        <v>6.9741202491895443E-2</v>
      </c>
    </row>
    <row r="34" spans="1:25" ht="21" x14ac:dyDescent="0.2">
      <c r="A34" s="3" t="s">
        <v>78</v>
      </c>
      <c r="C34" s="10">
        <v>13800000</v>
      </c>
      <c r="D34" s="10"/>
      <c r="E34" s="10">
        <v>115200806828</v>
      </c>
      <c r="F34" s="10"/>
      <c r="G34" s="10">
        <v>126890482500</v>
      </c>
      <c r="H34" s="10"/>
      <c r="I34" s="10">
        <v>0</v>
      </c>
      <c r="J34" s="10"/>
      <c r="K34" s="10">
        <v>0</v>
      </c>
      <c r="L34" s="10"/>
      <c r="M34" s="10">
        <v>0</v>
      </c>
      <c r="N34" s="10"/>
      <c r="O34" s="10">
        <v>0</v>
      </c>
      <c r="P34" s="10"/>
      <c r="Q34" s="10">
        <v>13800000</v>
      </c>
      <c r="R34" s="10"/>
      <c r="S34" s="10">
        <v>9250</v>
      </c>
      <c r="T34" s="10"/>
      <c r="U34" s="10">
        <v>115200806828</v>
      </c>
      <c r="V34" s="10"/>
      <c r="W34" s="10">
        <v>126890482500</v>
      </c>
      <c r="Y34" s="1">
        <v>1.4198851941681599E-2</v>
      </c>
    </row>
    <row r="35" spans="1:25" ht="21" x14ac:dyDescent="0.2">
      <c r="A35" s="3" t="s">
        <v>80</v>
      </c>
      <c r="C35" s="10">
        <v>17191532</v>
      </c>
      <c r="D35" s="10"/>
      <c r="E35" s="10">
        <v>107174751212</v>
      </c>
      <c r="F35" s="10"/>
      <c r="G35" s="10">
        <v>108516689142.21001</v>
      </c>
      <c r="H35" s="10"/>
      <c r="I35" s="10">
        <v>4268243</v>
      </c>
      <c r="J35" s="10"/>
      <c r="K35" s="10">
        <v>26407779349</v>
      </c>
      <c r="L35" s="10"/>
      <c r="M35" s="10">
        <v>0</v>
      </c>
      <c r="N35" s="10"/>
      <c r="O35" s="10">
        <v>0</v>
      </c>
      <c r="P35" s="10"/>
      <c r="Q35" s="10">
        <v>21459775</v>
      </c>
      <c r="R35" s="10"/>
      <c r="S35" s="10">
        <v>5860</v>
      </c>
      <c r="T35" s="10"/>
      <c r="U35" s="10">
        <v>133582530561</v>
      </c>
      <c r="V35" s="10"/>
      <c r="W35" s="10">
        <v>125006043525.075</v>
      </c>
      <c r="Y35" s="1">
        <v>1.3987986087356439E-2</v>
      </c>
    </row>
    <row r="36" spans="1:25" ht="21" x14ac:dyDescent="0.2">
      <c r="A36" s="3" t="s">
        <v>117</v>
      </c>
      <c r="C36" s="10">
        <v>7209887</v>
      </c>
      <c r="D36" s="10"/>
      <c r="E36" s="10">
        <v>110346717759</v>
      </c>
      <c r="F36" s="10"/>
      <c r="G36" s="10">
        <v>103777988735.62801</v>
      </c>
      <c r="H36" s="10"/>
      <c r="I36" s="10">
        <v>0</v>
      </c>
      <c r="J36" s="10"/>
      <c r="K36" s="10">
        <v>0</v>
      </c>
      <c r="L36" s="10"/>
      <c r="M36" s="10">
        <v>-417454</v>
      </c>
      <c r="N36" s="10"/>
      <c r="O36" s="10">
        <v>6131792837</v>
      </c>
      <c r="P36" s="10"/>
      <c r="Q36" s="10">
        <v>6792433</v>
      </c>
      <c r="R36" s="10"/>
      <c r="S36" s="10">
        <v>13140</v>
      </c>
      <c r="T36" s="10"/>
      <c r="U36" s="10">
        <v>103957619182</v>
      </c>
      <c r="V36" s="10"/>
      <c r="W36" s="10">
        <v>88721516830.761002</v>
      </c>
      <c r="Y36" s="1">
        <v>9.9278027532237294E-3</v>
      </c>
    </row>
    <row r="37" spans="1:25" ht="21" x14ac:dyDescent="0.2">
      <c r="A37" s="3" t="s">
        <v>82</v>
      </c>
      <c r="C37" s="10">
        <v>250000</v>
      </c>
      <c r="E37" s="10">
        <v>3758659767</v>
      </c>
      <c r="G37" s="10">
        <v>3946378500</v>
      </c>
      <c r="I37" s="10">
        <v>0</v>
      </c>
      <c r="J37" s="10"/>
      <c r="K37" s="10">
        <v>0</v>
      </c>
      <c r="L37" s="10"/>
      <c r="M37" s="10">
        <v>0</v>
      </c>
      <c r="N37" s="10"/>
      <c r="O37" s="10">
        <v>0</v>
      </c>
      <c r="Q37" s="10">
        <v>250000</v>
      </c>
      <c r="S37" s="10">
        <v>13830</v>
      </c>
      <c r="U37" s="10">
        <v>3758659767</v>
      </c>
      <c r="W37" s="10">
        <v>3436927875</v>
      </c>
      <c r="Y37" s="1">
        <v>3.8458700030054158E-4</v>
      </c>
    </row>
    <row r="38" spans="1:25" ht="21" x14ac:dyDescent="0.2">
      <c r="A38" s="3" t="s">
        <v>118</v>
      </c>
      <c r="C38" s="10">
        <v>28705845</v>
      </c>
      <c r="E38" s="10">
        <v>273318656405</v>
      </c>
      <c r="G38" s="10">
        <v>291057461266.95001</v>
      </c>
      <c r="I38" s="10">
        <v>0</v>
      </c>
      <c r="J38" s="10"/>
      <c r="K38" s="10">
        <v>0</v>
      </c>
      <c r="L38" s="10"/>
      <c r="M38" s="10">
        <v>0</v>
      </c>
      <c r="N38" s="10"/>
      <c r="O38" s="10">
        <v>0</v>
      </c>
      <c r="Q38" s="10">
        <v>28705845</v>
      </c>
      <c r="S38" s="10">
        <v>9170</v>
      </c>
      <c r="U38" s="10">
        <v>273318656405</v>
      </c>
      <c r="W38" s="10">
        <v>261666364688.03299</v>
      </c>
      <c r="X38" s="4"/>
      <c r="Y38" s="1">
        <v>2.9280068111676088E-2</v>
      </c>
    </row>
    <row r="39" spans="1:25" ht="21" x14ac:dyDescent="0.2">
      <c r="A39" s="3" t="s">
        <v>84</v>
      </c>
      <c r="C39" s="10">
        <v>620000</v>
      </c>
      <c r="E39" s="10">
        <v>28278653660</v>
      </c>
      <c r="G39" s="10">
        <v>36855397800</v>
      </c>
      <c r="I39" s="10">
        <v>0</v>
      </c>
      <c r="J39" s="10"/>
      <c r="K39" s="10">
        <v>0</v>
      </c>
      <c r="L39" s="10"/>
      <c r="M39" s="10">
        <v>0</v>
      </c>
      <c r="N39" s="10"/>
      <c r="O39" s="10">
        <v>0</v>
      </c>
      <c r="Q39" s="10">
        <v>620000</v>
      </c>
      <c r="S39" s="10">
        <v>50800</v>
      </c>
      <c r="U39" s="10">
        <v>28278653660</v>
      </c>
      <c r="W39" s="10">
        <v>31308598800</v>
      </c>
      <c r="Y39" s="1">
        <v>3.5033845730920773E-3</v>
      </c>
    </row>
    <row r="40" spans="1:25" ht="21" x14ac:dyDescent="0.2">
      <c r="A40" s="3" t="s">
        <v>89</v>
      </c>
      <c r="C40" s="10">
        <v>285748</v>
      </c>
      <c r="E40" s="10">
        <v>12584614212</v>
      </c>
      <c r="G40" s="10">
        <v>14855699908.620001</v>
      </c>
      <c r="I40" s="10">
        <v>0</v>
      </c>
      <c r="J40" s="10"/>
      <c r="K40" s="10">
        <v>0</v>
      </c>
      <c r="L40" s="10"/>
      <c r="M40" s="10">
        <v>0</v>
      </c>
      <c r="N40" s="10"/>
      <c r="O40" s="10">
        <v>0</v>
      </c>
      <c r="Q40" s="10">
        <v>285748</v>
      </c>
      <c r="S40" s="10">
        <v>47950</v>
      </c>
      <c r="U40" s="10">
        <v>12584614212</v>
      </c>
      <c r="W40" s="10">
        <v>13620091981.23</v>
      </c>
      <c r="X40" s="4"/>
      <c r="Y40" s="1">
        <v>1.524067571211021E-3</v>
      </c>
    </row>
    <row r="41" spans="1:25" ht="21" x14ac:dyDescent="0.2">
      <c r="A41" s="3" t="s">
        <v>90</v>
      </c>
      <c r="C41" s="10">
        <v>641578</v>
      </c>
      <c r="E41" s="10">
        <v>75522992685</v>
      </c>
      <c r="G41" s="10">
        <v>79082315751.600006</v>
      </c>
      <c r="I41" s="10">
        <v>0</v>
      </c>
      <c r="J41" s="10"/>
      <c r="K41" s="10">
        <v>0</v>
      </c>
      <c r="L41" s="10"/>
      <c r="M41" s="10">
        <v>0</v>
      </c>
      <c r="N41" s="10"/>
      <c r="O41" s="10">
        <v>0</v>
      </c>
      <c r="Q41" s="10">
        <v>641578</v>
      </c>
      <c r="S41" s="10">
        <v>111050</v>
      </c>
      <c r="U41" s="10">
        <v>75522992685</v>
      </c>
      <c r="W41" s="10">
        <v>70823315840.445007</v>
      </c>
      <c r="X41" s="4"/>
      <c r="Y41" s="1">
        <v>7.925021292573553E-3</v>
      </c>
    </row>
    <row r="42" spans="1:25" ht="21" x14ac:dyDescent="0.2">
      <c r="A42" s="3" t="s">
        <v>91</v>
      </c>
      <c r="C42" s="10">
        <v>4654</v>
      </c>
      <c r="E42" s="10">
        <v>118884927</v>
      </c>
      <c r="G42" s="10">
        <v>155906603.19</v>
      </c>
      <c r="I42" s="10">
        <v>0</v>
      </c>
      <c r="J42" s="10"/>
      <c r="K42" s="10">
        <v>0</v>
      </c>
      <c r="L42" s="10"/>
      <c r="M42" s="10">
        <v>-4654</v>
      </c>
      <c r="N42" s="10"/>
      <c r="O42" s="10">
        <v>150817672</v>
      </c>
      <c r="Q42" s="10">
        <v>0</v>
      </c>
      <c r="S42" s="10">
        <v>0</v>
      </c>
      <c r="U42" s="10">
        <v>0</v>
      </c>
      <c r="W42" s="10">
        <v>0</v>
      </c>
      <c r="X42" s="4"/>
      <c r="Y42" s="1">
        <v>0</v>
      </c>
    </row>
    <row r="43" spans="1:25" ht="21" x14ac:dyDescent="0.2">
      <c r="A43" s="3" t="s">
        <v>105</v>
      </c>
      <c r="C43" s="10">
        <v>245000</v>
      </c>
      <c r="E43" s="10">
        <v>1839413672</v>
      </c>
      <c r="G43" s="10">
        <v>2252765812.5</v>
      </c>
      <c r="I43" s="10">
        <v>0</v>
      </c>
      <c r="J43" s="10"/>
      <c r="K43" s="10">
        <v>0</v>
      </c>
      <c r="L43" s="10"/>
      <c r="M43" s="10">
        <v>0</v>
      </c>
      <c r="N43" s="10"/>
      <c r="O43" s="10">
        <v>0</v>
      </c>
      <c r="Q43" s="10">
        <v>245000</v>
      </c>
      <c r="S43" s="10">
        <v>7170</v>
      </c>
      <c r="U43" s="10">
        <v>1839413672</v>
      </c>
      <c r="W43" s="10">
        <v>1746197932.5</v>
      </c>
      <c r="X43" s="4"/>
      <c r="Y43" s="1">
        <v>1.9539689199651376E-4</v>
      </c>
    </row>
    <row r="44" spans="1:25" ht="21" x14ac:dyDescent="0.2">
      <c r="A44" s="3" t="s">
        <v>106</v>
      </c>
      <c r="C44" s="10">
        <v>270000</v>
      </c>
      <c r="E44" s="10">
        <v>19409395203</v>
      </c>
      <c r="G44" s="10">
        <v>19772549145</v>
      </c>
      <c r="I44" s="10">
        <v>0</v>
      </c>
      <c r="J44" s="10"/>
      <c r="K44" s="10">
        <v>0</v>
      </c>
      <c r="L44" s="10"/>
      <c r="M44" s="10">
        <v>0</v>
      </c>
      <c r="N44" s="10"/>
      <c r="O44" s="10">
        <v>0</v>
      </c>
      <c r="Q44" s="10">
        <v>270000</v>
      </c>
      <c r="S44" s="10">
        <v>79650</v>
      </c>
      <c r="U44" s="10">
        <v>19409395203</v>
      </c>
      <c r="W44" s="10">
        <v>21377542275</v>
      </c>
      <c r="X44" s="4"/>
      <c r="Y44" s="1">
        <v>2.3921144569669693E-3</v>
      </c>
    </row>
    <row r="45" spans="1:25" ht="21" x14ac:dyDescent="0.2">
      <c r="A45" s="3" t="s">
        <v>107</v>
      </c>
      <c r="C45" s="10">
        <v>7400000</v>
      </c>
      <c r="E45" s="10">
        <v>46232864096</v>
      </c>
      <c r="G45" s="10">
        <v>45827693100</v>
      </c>
      <c r="I45" s="10">
        <v>4326755</v>
      </c>
      <c r="J45" s="10"/>
      <c r="K45" s="10">
        <v>25563996726</v>
      </c>
      <c r="L45" s="10"/>
      <c r="M45" s="10">
        <v>0</v>
      </c>
      <c r="N45" s="10"/>
      <c r="O45" s="10">
        <v>0</v>
      </c>
      <c r="Q45" s="10">
        <v>11726755</v>
      </c>
      <c r="S45" s="10">
        <v>5360</v>
      </c>
      <c r="U45" s="10">
        <v>71796860822</v>
      </c>
      <c r="W45" s="10">
        <v>62481417129.540001</v>
      </c>
      <c r="X45" s="4"/>
      <c r="Y45" s="1">
        <v>6.9915755181148989E-3</v>
      </c>
    </row>
    <row r="46" spans="1:25" ht="21" x14ac:dyDescent="0.2">
      <c r="A46" s="3" t="s">
        <v>108</v>
      </c>
      <c r="C46" s="10">
        <v>3000000</v>
      </c>
      <c r="E46" s="10">
        <v>7960221324</v>
      </c>
      <c r="G46" s="10">
        <v>8979253650</v>
      </c>
      <c r="I46" s="10">
        <v>0</v>
      </c>
      <c r="J46" s="10"/>
      <c r="K46" s="10">
        <v>0</v>
      </c>
      <c r="L46" s="10"/>
      <c r="M46" s="10">
        <v>-1500000</v>
      </c>
      <c r="N46" s="10"/>
      <c r="O46" s="10">
        <v>5425524941.333333</v>
      </c>
      <c r="Q46" s="10">
        <v>1500000</v>
      </c>
      <c r="S46" s="10">
        <v>3643</v>
      </c>
      <c r="U46" s="10">
        <v>3980110661</v>
      </c>
      <c r="W46" s="10">
        <v>5431986225</v>
      </c>
      <c r="X46" s="4"/>
      <c r="Y46" s="1">
        <v>6.0783099440124642E-4</v>
      </c>
    </row>
    <row r="47" spans="1:25" ht="21" x14ac:dyDescent="0.2">
      <c r="A47" s="3" t="s">
        <v>96</v>
      </c>
      <c r="C47" s="10">
        <v>250000</v>
      </c>
      <c r="E47" s="10">
        <v>1789373273</v>
      </c>
      <c r="G47" s="10">
        <v>1930942125</v>
      </c>
      <c r="I47" s="10">
        <v>0</v>
      </c>
      <c r="J47" s="10"/>
      <c r="K47" s="10">
        <v>0</v>
      </c>
      <c r="L47" s="10"/>
      <c r="M47" s="10">
        <v>0</v>
      </c>
      <c r="N47" s="10"/>
      <c r="O47" s="10">
        <v>0</v>
      </c>
      <c r="Q47" s="10">
        <v>250000</v>
      </c>
      <c r="S47" s="10">
        <v>6960</v>
      </c>
      <c r="U47" s="10">
        <v>1789373273</v>
      </c>
      <c r="W47" s="10">
        <v>1729647000</v>
      </c>
      <c r="X47" s="4"/>
      <c r="Y47" s="1">
        <v>1.9354486783020747E-4</v>
      </c>
    </row>
    <row r="48" spans="1:25" ht="21" x14ac:dyDescent="0.2">
      <c r="A48" s="3" t="s">
        <v>97</v>
      </c>
      <c r="C48" s="10">
        <v>21750000</v>
      </c>
      <c r="E48" s="10">
        <v>99728488974</v>
      </c>
      <c r="G48" s="10">
        <v>92341529212.5</v>
      </c>
      <c r="I48" s="10">
        <v>3625000</v>
      </c>
      <c r="J48" s="10"/>
      <c r="K48" s="10">
        <v>0</v>
      </c>
      <c r="L48" s="10"/>
      <c r="M48" s="10">
        <v>0</v>
      </c>
      <c r="N48" s="10"/>
      <c r="O48" s="10">
        <v>0</v>
      </c>
      <c r="Q48" s="10">
        <v>25375000</v>
      </c>
      <c r="S48" s="10">
        <v>3513</v>
      </c>
      <c r="U48" s="10">
        <v>99728488974</v>
      </c>
      <c r="W48" s="10">
        <v>88611977868.75</v>
      </c>
      <c r="X48" s="4"/>
      <c r="Y48" s="1">
        <v>9.9155455100263159E-3</v>
      </c>
    </row>
    <row r="49" spans="1:25" ht="21" x14ac:dyDescent="0.2">
      <c r="A49" s="3" t="s">
        <v>98</v>
      </c>
      <c r="C49" s="10">
        <v>800000</v>
      </c>
      <c r="E49" s="10">
        <v>11427166457</v>
      </c>
      <c r="G49" s="10">
        <v>11968362000</v>
      </c>
      <c r="I49" s="10">
        <v>0</v>
      </c>
      <c r="J49" s="10"/>
      <c r="K49" s="10">
        <v>0</v>
      </c>
      <c r="L49" s="10"/>
      <c r="M49" s="10">
        <v>0</v>
      </c>
      <c r="N49" s="10"/>
      <c r="O49" s="10">
        <v>0</v>
      </c>
      <c r="Q49" s="10">
        <v>800000</v>
      </c>
      <c r="S49" s="10">
        <v>13430</v>
      </c>
      <c r="U49" s="10">
        <v>11427166457</v>
      </c>
      <c r="W49" s="10">
        <v>10680073200</v>
      </c>
      <c r="X49" s="4"/>
      <c r="Y49" s="1">
        <v>1.1950839425102005E-3</v>
      </c>
    </row>
    <row r="50" spans="1:25" ht="21" x14ac:dyDescent="0.2">
      <c r="A50" s="3" t="s">
        <v>116</v>
      </c>
      <c r="C50" s="10">
        <v>0</v>
      </c>
      <c r="E50" s="10">
        <v>0</v>
      </c>
      <c r="F50" s="10"/>
      <c r="G50" s="10">
        <v>0</v>
      </c>
      <c r="I50" s="10">
        <v>2000000</v>
      </c>
      <c r="J50" s="10"/>
      <c r="K50" s="10">
        <v>6097036084</v>
      </c>
      <c r="L50" s="10"/>
      <c r="M50" s="10">
        <v>0</v>
      </c>
      <c r="N50" s="10"/>
      <c r="O50" s="10">
        <v>0</v>
      </c>
      <c r="Q50" s="10">
        <v>2000000</v>
      </c>
      <c r="S50" s="10">
        <v>3597</v>
      </c>
      <c r="T50" s="10"/>
      <c r="U50" s="10">
        <v>6121320615</v>
      </c>
      <c r="V50" s="10"/>
      <c r="W50" s="10">
        <v>7151195700</v>
      </c>
      <c r="X50" s="4"/>
      <c r="Y50" s="1">
        <v>8.0020791906351295E-4</v>
      </c>
    </row>
    <row r="51" spans="1:25" ht="21" x14ac:dyDescent="0.2">
      <c r="A51" s="3" t="s">
        <v>100</v>
      </c>
      <c r="C51" s="10">
        <v>9201101</v>
      </c>
      <c r="E51" s="10">
        <v>45518406498</v>
      </c>
      <c r="G51" s="10">
        <v>36219563618.237999</v>
      </c>
      <c r="I51" s="10">
        <v>0</v>
      </c>
      <c r="J51" s="10"/>
      <c r="K51" s="10">
        <v>0</v>
      </c>
      <c r="L51" s="10"/>
      <c r="M51" s="10">
        <v>0</v>
      </c>
      <c r="N51" s="10"/>
      <c r="O51" s="10">
        <v>0</v>
      </c>
      <c r="Q51" s="10">
        <v>9201101</v>
      </c>
      <c r="S51" s="10">
        <v>3441</v>
      </c>
      <c r="U51" s="10">
        <v>45518406498</v>
      </c>
      <c r="W51" s="10">
        <v>31472605659.181</v>
      </c>
      <c r="X51" s="4"/>
      <c r="Y51" s="1">
        <v>3.5217366911158322E-3</v>
      </c>
    </row>
    <row r="52" spans="1:25" ht="21.75" thickBot="1" x14ac:dyDescent="0.25">
      <c r="A52" s="3" t="s">
        <v>101</v>
      </c>
      <c r="C52" s="10">
        <v>3400000</v>
      </c>
      <c r="E52" s="10">
        <v>20737599625</v>
      </c>
      <c r="G52" s="10">
        <v>19366082100</v>
      </c>
      <c r="I52" s="10">
        <v>0</v>
      </c>
      <c r="J52" s="10"/>
      <c r="K52" s="10">
        <v>0</v>
      </c>
      <c r="L52" s="10"/>
      <c r="M52" s="10">
        <v>0</v>
      </c>
      <c r="N52" s="10"/>
      <c r="O52" s="10">
        <v>0</v>
      </c>
      <c r="Q52" s="10">
        <v>3400000</v>
      </c>
      <c r="S52" s="10">
        <v>4920</v>
      </c>
      <c r="U52" s="10">
        <v>20737599625</v>
      </c>
      <c r="W52" s="10">
        <v>16628468400</v>
      </c>
      <c r="Y52" s="1">
        <v>1.8607003155538566E-3</v>
      </c>
    </row>
    <row r="53" spans="1:25" s="3" customFormat="1" ht="21.75" thickBot="1" x14ac:dyDescent="0.25">
      <c r="E53" s="15">
        <f>SUM(E9:E52)</f>
        <v>7778445325932</v>
      </c>
      <c r="G53" s="15">
        <f>SUM(G9:G52)</f>
        <v>9443081514627.0176</v>
      </c>
      <c r="I53" s="3" t="s">
        <v>15</v>
      </c>
      <c r="K53" s="15">
        <f>SUM(K9:K52)</f>
        <v>182381271433</v>
      </c>
      <c r="M53" s="3" t="s">
        <v>15</v>
      </c>
      <c r="O53" s="15">
        <f>SUM(O9:O52)</f>
        <v>668242458857.78137</v>
      </c>
      <c r="Q53" s="19"/>
      <c r="S53" s="3" t="s">
        <v>15</v>
      </c>
      <c r="U53" s="15">
        <f>SUM(U9:U52)</f>
        <v>7429295048102</v>
      </c>
      <c r="W53" s="15">
        <f>SUM(W9:W52)</f>
        <v>8874527656697.4746</v>
      </c>
      <c r="Y53" s="16">
        <f>SUM(Y9:Y52)</f>
        <v>0.99304614315581929</v>
      </c>
    </row>
    <row r="54" spans="1:25" ht="19.5" thickTop="1" x14ac:dyDescent="0.2"/>
  </sheetData>
  <mergeCells count="17"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  <mergeCell ref="S7:S8"/>
    <mergeCell ref="U7:U8"/>
    <mergeCell ref="W7:W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59"/>
  <sheetViews>
    <sheetView rightToLeft="1" topLeftCell="A37" zoomScale="85" zoomScaleNormal="85" workbookViewId="0">
      <selection activeCell="I62" sqref="I62"/>
    </sheetView>
  </sheetViews>
  <sheetFormatPr defaultRowHeight="18.75" x14ac:dyDescent="0.2"/>
  <cols>
    <col min="1" max="1" width="37.375" style="8" bestFit="1" customWidth="1"/>
    <col min="2" max="2" width="0.875" style="8" customWidth="1"/>
    <col min="3" max="3" width="16.625" style="8" customWidth="1"/>
    <col min="4" max="4" width="0.875" style="8" customWidth="1"/>
    <col min="5" max="5" width="20.125" style="8" customWidth="1"/>
    <col min="6" max="6" width="0.875" style="8" customWidth="1"/>
    <col min="7" max="7" width="20.125" style="8" customWidth="1"/>
    <col min="8" max="8" width="0.875" style="8" customWidth="1"/>
    <col min="9" max="9" width="30.25" style="8" bestFit="1" customWidth="1"/>
    <col min="10" max="10" width="0.875" style="8" customWidth="1"/>
    <col min="11" max="11" width="16.625" style="8" customWidth="1"/>
    <col min="12" max="12" width="0.875" style="8" customWidth="1"/>
    <col min="13" max="13" width="20.125" style="8" customWidth="1"/>
    <col min="14" max="14" width="0.875" style="8" customWidth="1"/>
    <col min="15" max="15" width="20.125" style="8" customWidth="1"/>
    <col min="16" max="16" width="0.875" style="8" customWidth="1"/>
    <col min="17" max="17" width="29.75" style="8" customWidth="1"/>
    <col min="18" max="18" width="0.875" style="8" customWidth="1"/>
    <col min="19" max="16384" width="9" style="8"/>
  </cols>
  <sheetData>
    <row r="1" spans="1:17" x14ac:dyDescent="0.2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</row>
    <row r="2" spans="1:17" ht="26.25" x14ac:dyDescent="0.2">
      <c r="A2" s="70" t="str">
        <f>+درآمدها!A2</f>
        <v>صندوق سرمایه‌گذاری بخشی صنایع مفید - اکتان</v>
      </c>
      <c r="B2" s="70" t="s">
        <v>0</v>
      </c>
      <c r="C2" s="70" t="s">
        <v>0</v>
      </c>
      <c r="D2" s="70" t="s">
        <v>0</v>
      </c>
      <c r="E2" s="70" t="s">
        <v>0</v>
      </c>
      <c r="F2" s="70" t="s">
        <v>0</v>
      </c>
      <c r="G2" s="70" t="s">
        <v>0</v>
      </c>
      <c r="H2" s="70" t="s">
        <v>0</v>
      </c>
      <c r="I2" s="70" t="s">
        <v>0</v>
      </c>
      <c r="J2" s="70" t="s">
        <v>0</v>
      </c>
      <c r="K2" s="70" t="s">
        <v>0</v>
      </c>
      <c r="L2" s="70" t="s">
        <v>0</v>
      </c>
      <c r="M2" s="70" t="s">
        <v>0</v>
      </c>
      <c r="N2" s="70" t="s">
        <v>0</v>
      </c>
      <c r="O2" s="70" t="s">
        <v>0</v>
      </c>
      <c r="P2" s="70" t="s">
        <v>0</v>
      </c>
      <c r="Q2" s="70" t="s">
        <v>0</v>
      </c>
    </row>
    <row r="3" spans="1:17" ht="26.25" x14ac:dyDescent="0.2">
      <c r="A3" s="70" t="s">
        <v>24</v>
      </c>
      <c r="B3" s="70" t="s">
        <v>24</v>
      </c>
      <c r="C3" s="70" t="s">
        <v>24</v>
      </c>
      <c r="D3" s="70" t="s">
        <v>24</v>
      </c>
      <c r="E3" s="70" t="s">
        <v>24</v>
      </c>
      <c r="F3" s="70" t="s">
        <v>24</v>
      </c>
      <c r="G3" s="70" t="s">
        <v>24</v>
      </c>
      <c r="H3" s="70" t="s">
        <v>24</v>
      </c>
      <c r="I3" s="70" t="s">
        <v>24</v>
      </c>
      <c r="J3" s="70" t="s">
        <v>24</v>
      </c>
      <c r="K3" s="70" t="s">
        <v>24</v>
      </c>
      <c r="L3" s="70" t="s">
        <v>24</v>
      </c>
      <c r="M3" s="70" t="s">
        <v>24</v>
      </c>
      <c r="N3" s="70" t="s">
        <v>24</v>
      </c>
      <c r="O3" s="70" t="s">
        <v>24</v>
      </c>
      <c r="P3" s="70" t="s">
        <v>24</v>
      </c>
      <c r="Q3" s="70" t="s">
        <v>24</v>
      </c>
    </row>
    <row r="4" spans="1:17" ht="26.25" x14ac:dyDescent="0.2">
      <c r="A4" s="70" t="str">
        <f>+سهام!A4</f>
        <v>برای ماه منتهی به 1403/12/30</v>
      </c>
      <c r="B4" s="70" t="s">
        <v>2</v>
      </c>
      <c r="C4" s="70" t="s">
        <v>2</v>
      </c>
      <c r="D4" s="70" t="s">
        <v>2</v>
      </c>
      <c r="E4" s="70" t="s">
        <v>2</v>
      </c>
      <c r="F4" s="70" t="s">
        <v>2</v>
      </c>
      <c r="G4" s="70" t="s">
        <v>2</v>
      </c>
      <c r="H4" s="70" t="s">
        <v>2</v>
      </c>
      <c r="I4" s="70" t="s">
        <v>2</v>
      </c>
      <c r="J4" s="70" t="s">
        <v>2</v>
      </c>
      <c r="K4" s="70" t="s">
        <v>2</v>
      </c>
      <c r="L4" s="70" t="s">
        <v>2</v>
      </c>
      <c r="M4" s="70" t="s">
        <v>2</v>
      </c>
      <c r="N4" s="70" t="s">
        <v>2</v>
      </c>
      <c r="O4" s="70" t="s">
        <v>2</v>
      </c>
      <c r="P4" s="70" t="s">
        <v>2</v>
      </c>
      <c r="Q4" s="70" t="s">
        <v>2</v>
      </c>
    </row>
    <row r="6" spans="1:17" ht="27" thickBot="1" x14ac:dyDescent="0.25">
      <c r="A6" s="71" t="s">
        <v>3</v>
      </c>
      <c r="C6" s="71" t="s">
        <v>26</v>
      </c>
      <c r="D6" s="71" t="s">
        <v>26</v>
      </c>
      <c r="E6" s="71" t="s">
        <v>26</v>
      </c>
      <c r="F6" s="71" t="s">
        <v>26</v>
      </c>
      <c r="G6" s="71" t="s">
        <v>26</v>
      </c>
      <c r="H6" s="71" t="s">
        <v>26</v>
      </c>
      <c r="I6" s="71" t="s">
        <v>26</v>
      </c>
      <c r="K6" s="71" t="s">
        <v>27</v>
      </c>
      <c r="L6" s="71" t="s">
        <v>27</v>
      </c>
      <c r="M6" s="71" t="s">
        <v>27</v>
      </c>
      <c r="N6" s="71" t="s">
        <v>27</v>
      </c>
      <c r="O6" s="71" t="s">
        <v>27</v>
      </c>
      <c r="P6" s="71" t="s">
        <v>27</v>
      </c>
      <c r="Q6" s="71" t="s">
        <v>27</v>
      </c>
    </row>
    <row r="7" spans="1:17" ht="27" thickBot="1" x14ac:dyDescent="0.25">
      <c r="A7" s="71" t="s">
        <v>3</v>
      </c>
      <c r="C7" s="20" t="s">
        <v>7</v>
      </c>
      <c r="E7" s="20" t="s">
        <v>38</v>
      </c>
      <c r="G7" s="20" t="s">
        <v>39</v>
      </c>
      <c r="I7" s="20" t="s">
        <v>40</v>
      </c>
      <c r="K7" s="20" t="s">
        <v>7</v>
      </c>
      <c r="M7" s="20" t="s">
        <v>38</v>
      </c>
      <c r="O7" s="20" t="s">
        <v>39</v>
      </c>
      <c r="Q7" s="20" t="s">
        <v>40</v>
      </c>
    </row>
    <row r="8" spans="1:17" ht="21" x14ac:dyDescent="0.2">
      <c r="A8" s="3" t="s">
        <v>66</v>
      </c>
      <c r="C8" s="9">
        <f>VLOOKUP(A8,[1]ExcelReport2025_3_26_13_54!$A:$D,2,0)</f>
        <v>8994805</v>
      </c>
      <c r="D8" s="9"/>
      <c r="E8" s="9">
        <f>VLOOKUP(A8,[1]ExcelReport2025_3_26_13_54!$A:$D,3,0)</f>
        <v>114359046792</v>
      </c>
      <c r="F8" s="9"/>
      <c r="G8" s="9">
        <f>VLOOKUP(A8,[1]ExcelReport2025_3_26_13_54!$A:$D,4,0)</f>
        <v>105170892477</v>
      </c>
      <c r="H8" s="9"/>
      <c r="I8" s="9">
        <f>+E8-G8</f>
        <v>9188154315</v>
      </c>
      <c r="J8" s="9"/>
      <c r="K8" s="9">
        <v>8994805</v>
      </c>
      <c r="L8" s="9"/>
      <c r="M8" s="9">
        <v>114359046792</v>
      </c>
      <c r="N8" s="9"/>
      <c r="O8" s="9">
        <v>111678854728</v>
      </c>
      <c r="P8" s="9"/>
      <c r="Q8" s="9">
        <f>+M8-O8</f>
        <v>2680192064</v>
      </c>
    </row>
    <row r="9" spans="1:17" ht="21" x14ac:dyDescent="0.2">
      <c r="A9" s="3" t="s">
        <v>70</v>
      </c>
      <c r="C9" s="9">
        <f>VLOOKUP(A9,[1]ExcelReport2025_3_26_13_54!$A:$D,2,0)</f>
        <v>26747043</v>
      </c>
      <c r="D9" s="9"/>
      <c r="E9" s="9">
        <f>VLOOKUP(A9,[1]ExcelReport2025_3_26_13_54!$A:$D,3,0)</f>
        <v>624815605212</v>
      </c>
      <c r="F9" s="9"/>
      <c r="G9" s="9">
        <f>VLOOKUP(A9,[1]ExcelReport2025_3_26_13_54!$A:$D,4,0)</f>
        <v>615817841947</v>
      </c>
      <c r="H9" s="9"/>
      <c r="I9" s="9">
        <f t="shared" ref="I9:I50" si="0">+E9-G9</f>
        <v>8997763265</v>
      </c>
      <c r="J9" s="9"/>
      <c r="K9" s="9">
        <v>26747043</v>
      </c>
      <c r="L9" s="9"/>
      <c r="M9" s="9">
        <v>624815605212</v>
      </c>
      <c r="N9" s="9"/>
      <c r="O9" s="9">
        <v>636826679086</v>
      </c>
      <c r="P9" s="9"/>
      <c r="Q9" s="9">
        <f t="shared" ref="Q9:Q50" si="1">+M9-O9</f>
        <v>-12011073874</v>
      </c>
    </row>
    <row r="10" spans="1:17" ht="21" x14ac:dyDescent="0.2">
      <c r="A10" s="3" t="s">
        <v>64</v>
      </c>
      <c r="C10" s="9">
        <f>VLOOKUP(A10,[1]ExcelReport2025_3_26_13_54!$A:$D,2,0)</f>
        <v>5800787</v>
      </c>
      <c r="D10" s="9"/>
      <c r="E10" s="9">
        <f>VLOOKUP(A10,[1]ExcelReport2025_3_26_13_54!$A:$D,3,0)</f>
        <v>253254680178</v>
      </c>
      <c r="F10" s="9"/>
      <c r="G10" s="9">
        <f>VLOOKUP(A10,[1]ExcelReport2025_3_26_13_54!$A:$D,4,0)</f>
        <v>230712217110</v>
      </c>
      <c r="H10" s="9"/>
      <c r="I10" s="9">
        <f t="shared" si="0"/>
        <v>22542463068</v>
      </c>
      <c r="J10" s="9"/>
      <c r="K10" s="9">
        <v>5800787</v>
      </c>
      <c r="L10" s="9"/>
      <c r="M10" s="9">
        <v>253254680178</v>
      </c>
      <c r="N10" s="9"/>
      <c r="O10" s="9">
        <v>220754453778</v>
      </c>
      <c r="P10" s="9"/>
      <c r="Q10" s="9">
        <f t="shared" si="1"/>
        <v>32500226400</v>
      </c>
    </row>
    <row r="11" spans="1:17" ht="21" x14ac:dyDescent="0.2">
      <c r="A11" s="3" t="s">
        <v>78</v>
      </c>
      <c r="C11" s="9">
        <f>VLOOKUP(A11,[1]ExcelReport2025_3_26_13_54!$A:$D,2,0)</f>
        <v>13800000</v>
      </c>
      <c r="D11" s="9"/>
      <c r="E11" s="9">
        <f>VLOOKUP(A11,[1]ExcelReport2025_3_26_13_54!$A:$D,3,0)</f>
        <v>126890482500</v>
      </c>
      <c r="F11" s="9"/>
      <c r="G11" s="9">
        <f>VLOOKUP(A11,[1]ExcelReport2025_3_26_13_54!$A:$D,4,0)</f>
        <v>126890482500</v>
      </c>
      <c r="H11" s="9"/>
      <c r="I11" s="9">
        <f t="shared" si="0"/>
        <v>0</v>
      </c>
      <c r="J11" s="9"/>
      <c r="K11" s="9">
        <v>13800000</v>
      </c>
      <c r="L11" s="9"/>
      <c r="M11" s="9">
        <v>126890482500</v>
      </c>
      <c r="N11" s="9"/>
      <c r="O11" s="9">
        <v>126890482500</v>
      </c>
      <c r="P11" s="9"/>
      <c r="Q11" s="9">
        <f t="shared" si="1"/>
        <v>0</v>
      </c>
    </row>
    <row r="12" spans="1:17" ht="21" x14ac:dyDescent="0.2">
      <c r="A12" s="3" t="s">
        <v>75</v>
      </c>
      <c r="C12" s="9">
        <f>VLOOKUP(A12,[1]ExcelReport2025_3_26_13_54!$A:$D,2,0)</f>
        <v>6803348</v>
      </c>
      <c r="D12" s="9"/>
      <c r="E12" s="9">
        <f>VLOOKUP(A12,[1]ExcelReport2025_3_26_13_54!$A:$D,3,0)</f>
        <v>83994821546</v>
      </c>
      <c r="F12" s="9"/>
      <c r="G12" s="9">
        <f>VLOOKUP(A12,[1]ExcelReport2025_3_26_13_54!$A:$D,4,0)</f>
        <v>83994821546</v>
      </c>
      <c r="H12" s="9"/>
      <c r="I12" s="9">
        <f t="shared" si="0"/>
        <v>0</v>
      </c>
      <c r="J12" s="9"/>
      <c r="K12" s="9">
        <v>6803348</v>
      </c>
      <c r="L12" s="9"/>
      <c r="M12" s="9">
        <v>83994821546</v>
      </c>
      <c r="N12" s="9"/>
      <c r="O12" s="9">
        <v>83994821546</v>
      </c>
      <c r="P12" s="9"/>
      <c r="Q12" s="9">
        <f t="shared" si="1"/>
        <v>0</v>
      </c>
    </row>
    <row r="13" spans="1:17" ht="21" x14ac:dyDescent="0.2">
      <c r="A13" s="3" t="s">
        <v>122</v>
      </c>
      <c r="C13" s="9">
        <f>VLOOKUP(A13,[1]ExcelReport2025_3_26_13_54!$A:$D,2,0)</f>
        <v>4230622</v>
      </c>
      <c r="D13" s="9"/>
      <c r="E13" s="9">
        <f>VLOOKUP(A13,[1]ExcelReport2025_3_26_13_54!$A:$D,3,0)</f>
        <v>343248812603</v>
      </c>
      <c r="F13" s="9"/>
      <c r="G13" s="9">
        <f>VLOOKUP(A13,[1]ExcelReport2025_3_26_13_54!$A:$D,4,0)</f>
        <v>360601029440</v>
      </c>
      <c r="H13" s="9"/>
      <c r="I13" s="9">
        <f t="shared" si="0"/>
        <v>-17352216837</v>
      </c>
      <c r="J13" s="9"/>
      <c r="K13" s="9">
        <v>4230622</v>
      </c>
      <c r="L13" s="9"/>
      <c r="M13" s="9">
        <v>343248812603</v>
      </c>
      <c r="N13" s="9"/>
      <c r="O13" s="9">
        <v>332548639923</v>
      </c>
      <c r="P13" s="9"/>
      <c r="Q13" s="9">
        <f t="shared" si="1"/>
        <v>10700172680</v>
      </c>
    </row>
    <row r="14" spans="1:17" ht="21" x14ac:dyDescent="0.2">
      <c r="A14" s="3" t="s">
        <v>101</v>
      </c>
      <c r="C14" s="9">
        <f>VLOOKUP(A14,[1]ExcelReport2025_3_26_13_54!$A:$D,2,0)</f>
        <v>3400000</v>
      </c>
      <c r="D14" s="9"/>
      <c r="E14" s="9">
        <f>VLOOKUP(A14,[1]ExcelReport2025_3_26_13_54!$A:$D,3,0)</f>
        <v>16628468400</v>
      </c>
      <c r="F14" s="9"/>
      <c r="G14" s="9">
        <f>VLOOKUP(A14,[1]ExcelReport2025_3_26_13_54!$A:$D,4,0)</f>
        <v>19366082100</v>
      </c>
      <c r="H14" s="9"/>
      <c r="I14" s="9">
        <f t="shared" si="0"/>
        <v>-2737613700</v>
      </c>
      <c r="J14" s="9"/>
      <c r="K14" s="9">
        <v>3400000</v>
      </c>
      <c r="L14" s="9"/>
      <c r="M14" s="9">
        <v>16628468400</v>
      </c>
      <c r="N14" s="9"/>
      <c r="O14" s="9">
        <v>20737599625</v>
      </c>
      <c r="P14" s="9"/>
      <c r="Q14" s="9">
        <f t="shared" si="1"/>
        <v>-4109131225</v>
      </c>
    </row>
    <row r="15" spans="1:17" ht="21" x14ac:dyDescent="0.2">
      <c r="A15" s="3" t="s">
        <v>67</v>
      </c>
      <c r="C15" s="9">
        <f>VLOOKUP(A15,[1]ExcelReport2025_3_26_13_54!$A:$D,2,0)</f>
        <v>5765775</v>
      </c>
      <c r="D15" s="9"/>
      <c r="E15" s="9">
        <f>VLOOKUP(A15,[1]ExcelReport2025_3_26_13_54!$A:$D,3,0)</f>
        <v>549647842456</v>
      </c>
      <c r="F15" s="9"/>
      <c r="G15" s="9">
        <f>VLOOKUP(A15,[1]ExcelReport2025_3_26_13_54!$A:$D,4,0)</f>
        <v>603810221092</v>
      </c>
      <c r="H15" s="9"/>
      <c r="I15" s="9">
        <f t="shared" si="0"/>
        <v>-54162378636</v>
      </c>
      <c r="J15" s="9"/>
      <c r="K15" s="9">
        <v>5765775</v>
      </c>
      <c r="L15" s="9"/>
      <c r="M15" s="9">
        <v>549647842456</v>
      </c>
      <c r="N15" s="9"/>
      <c r="O15" s="9">
        <v>584030827019</v>
      </c>
      <c r="P15" s="9"/>
      <c r="Q15" s="9">
        <f t="shared" si="1"/>
        <v>-34382984563</v>
      </c>
    </row>
    <row r="16" spans="1:17" ht="21" x14ac:dyDescent="0.2">
      <c r="A16" s="3" t="s">
        <v>62</v>
      </c>
      <c r="C16" s="9">
        <f>VLOOKUP(A16,[1]ExcelReport2025_3_26_13_54!$A:$D,2,0)</f>
        <v>2400000</v>
      </c>
      <c r="D16" s="9"/>
      <c r="E16" s="9">
        <f>VLOOKUP(A16,[1]ExcelReport2025_3_26_13_54!$A:$D,3,0)</f>
        <v>48668688000</v>
      </c>
      <c r="F16" s="9"/>
      <c r="G16" s="9">
        <f>VLOOKUP(A16,[1]ExcelReport2025_3_26_13_54!$A:$D,4,0)</f>
        <v>58378568400</v>
      </c>
      <c r="H16" s="9"/>
      <c r="I16" s="9">
        <f t="shared" si="0"/>
        <v>-9709880400</v>
      </c>
      <c r="J16" s="9"/>
      <c r="K16" s="9">
        <v>2400000</v>
      </c>
      <c r="L16" s="9"/>
      <c r="M16" s="9">
        <v>48668688000</v>
      </c>
      <c r="N16" s="9"/>
      <c r="O16" s="9">
        <v>64193691480</v>
      </c>
      <c r="P16" s="9"/>
      <c r="Q16" s="9">
        <f t="shared" si="1"/>
        <v>-15525003480</v>
      </c>
    </row>
    <row r="17" spans="1:17" ht="21" x14ac:dyDescent="0.2">
      <c r="A17" s="3" t="s">
        <v>77</v>
      </c>
      <c r="C17" s="9">
        <f>VLOOKUP(A17,[1]ExcelReport2025_3_26_13_54!$A:$D,2,0)</f>
        <v>10646711</v>
      </c>
      <c r="D17" s="9"/>
      <c r="E17" s="9">
        <f>VLOOKUP(A17,[1]ExcelReport2025_3_26_13_54!$A:$D,3,0)</f>
        <v>623254251166</v>
      </c>
      <c r="F17" s="9"/>
      <c r="G17" s="9">
        <f>VLOOKUP(A17,[1]ExcelReport2025_3_26_13_54!$A:$D,4,0)</f>
        <v>571633860472</v>
      </c>
      <c r="H17" s="9"/>
      <c r="I17" s="9">
        <f t="shared" si="0"/>
        <v>51620390694</v>
      </c>
      <c r="J17" s="9"/>
      <c r="K17" s="9">
        <v>10646711</v>
      </c>
      <c r="L17" s="9"/>
      <c r="M17" s="9">
        <v>623254251166</v>
      </c>
      <c r="N17" s="9"/>
      <c r="O17" s="9">
        <v>650185032374</v>
      </c>
      <c r="P17" s="9"/>
      <c r="Q17" s="9">
        <f t="shared" si="1"/>
        <v>-26930781208</v>
      </c>
    </row>
    <row r="18" spans="1:17" ht="21" x14ac:dyDescent="0.2">
      <c r="A18" s="3" t="s">
        <v>82</v>
      </c>
      <c r="C18" s="9">
        <f>VLOOKUP(A18,[1]ExcelReport2025_3_26_13_54!$A:$D,2,0)</f>
        <v>250000</v>
      </c>
      <c r="D18" s="9"/>
      <c r="E18" s="9">
        <f>VLOOKUP(A18,[1]ExcelReport2025_3_26_13_54!$A:$D,3,0)</f>
        <v>3436927875</v>
      </c>
      <c r="F18" s="9"/>
      <c r="G18" s="9">
        <f>VLOOKUP(A18,[1]ExcelReport2025_3_26_13_54!$A:$D,4,0)</f>
        <v>3946378500</v>
      </c>
      <c r="H18" s="9"/>
      <c r="I18" s="9">
        <f t="shared" si="0"/>
        <v>-509450625</v>
      </c>
      <c r="J18" s="9"/>
      <c r="K18" s="9">
        <v>250000</v>
      </c>
      <c r="L18" s="9"/>
      <c r="M18" s="9">
        <v>3436927875</v>
      </c>
      <c r="N18" s="9"/>
      <c r="O18" s="9">
        <v>4540323378</v>
      </c>
      <c r="P18" s="9"/>
      <c r="Q18" s="9">
        <f t="shared" si="1"/>
        <v>-1103395503</v>
      </c>
    </row>
    <row r="19" spans="1:17" ht="21" x14ac:dyDescent="0.2">
      <c r="A19" s="3" t="s">
        <v>80</v>
      </c>
      <c r="C19" s="9">
        <f>VLOOKUP(A19,[1]ExcelReport2025_3_26_13_54!$A:$D,2,0)</f>
        <v>21459775</v>
      </c>
      <c r="D19" s="9"/>
      <c r="E19" s="9">
        <f>VLOOKUP(A19,[1]ExcelReport2025_3_26_13_54!$A:$D,3,0)</f>
        <v>125006043525</v>
      </c>
      <c r="F19" s="9"/>
      <c r="G19" s="9">
        <f>VLOOKUP(A19,[1]ExcelReport2025_3_26_13_54!$A:$D,4,0)</f>
        <v>134924468491</v>
      </c>
      <c r="H19" s="9"/>
      <c r="I19" s="9">
        <f t="shared" si="0"/>
        <v>-9918424966</v>
      </c>
      <c r="J19" s="9"/>
      <c r="K19" s="9">
        <v>21459775</v>
      </c>
      <c r="L19" s="9"/>
      <c r="M19" s="9">
        <v>125006043525</v>
      </c>
      <c r="N19" s="9"/>
      <c r="O19" s="9">
        <v>142508220319</v>
      </c>
      <c r="P19" s="9"/>
      <c r="Q19" s="9">
        <f t="shared" si="1"/>
        <v>-17502176794</v>
      </c>
    </row>
    <row r="20" spans="1:17" ht="21" x14ac:dyDescent="0.2">
      <c r="A20" s="3" t="s">
        <v>105</v>
      </c>
      <c r="C20" s="9">
        <f>VLOOKUP(A20,[1]ExcelReport2025_3_26_13_54!$A:$D,2,0)</f>
        <v>245000</v>
      </c>
      <c r="D20" s="9"/>
      <c r="E20" s="9">
        <f>VLOOKUP(A20,[1]ExcelReport2025_3_26_13_54!$A:$D,3,0)</f>
        <v>1746197932</v>
      </c>
      <c r="F20" s="9"/>
      <c r="G20" s="9">
        <f>VLOOKUP(A20,[1]ExcelReport2025_3_26_13_54!$A:$D,4,0)</f>
        <v>2252765812</v>
      </c>
      <c r="H20" s="9"/>
      <c r="I20" s="9">
        <f t="shared" si="0"/>
        <v>-506567880</v>
      </c>
      <c r="J20" s="9"/>
      <c r="K20" s="9">
        <v>245000</v>
      </c>
      <c r="L20" s="9"/>
      <c r="M20" s="9">
        <v>1746197932</v>
      </c>
      <c r="N20" s="9"/>
      <c r="O20" s="9">
        <v>1839413672</v>
      </c>
      <c r="P20" s="9"/>
      <c r="Q20" s="9">
        <f t="shared" si="1"/>
        <v>-93215740</v>
      </c>
    </row>
    <row r="21" spans="1:17" ht="21" x14ac:dyDescent="0.2">
      <c r="A21" s="3" t="s">
        <v>106</v>
      </c>
      <c r="C21" s="9">
        <f>VLOOKUP(A21,[1]ExcelReport2025_3_26_13_54!$A:$D,2,0)</f>
        <v>270000</v>
      </c>
      <c r="D21" s="9"/>
      <c r="E21" s="9">
        <f>VLOOKUP(A21,[1]ExcelReport2025_3_26_13_54!$A:$D,3,0)</f>
        <v>21377542275</v>
      </c>
      <c r="F21" s="9"/>
      <c r="G21" s="9">
        <f>VLOOKUP(A21,[1]ExcelReport2025_3_26_13_54!$A:$D,4,0)</f>
        <v>19772549145</v>
      </c>
      <c r="H21" s="9"/>
      <c r="I21" s="9">
        <f t="shared" si="0"/>
        <v>1604993130</v>
      </c>
      <c r="J21" s="9"/>
      <c r="K21" s="9">
        <v>270000</v>
      </c>
      <c r="L21" s="9"/>
      <c r="M21" s="9">
        <v>21377542275</v>
      </c>
      <c r="N21" s="9"/>
      <c r="O21" s="9">
        <v>19409395203</v>
      </c>
      <c r="P21" s="9"/>
      <c r="Q21" s="9">
        <f t="shared" si="1"/>
        <v>1968147072</v>
      </c>
    </row>
    <row r="22" spans="1:17" ht="21" x14ac:dyDescent="0.2">
      <c r="A22" s="3" t="s">
        <v>53</v>
      </c>
      <c r="C22" s="9">
        <f>VLOOKUP(A22,[1]ExcelReport2025_3_26_13_54!$A:$D,2,0)</f>
        <v>670000</v>
      </c>
      <c r="D22" s="9"/>
      <c r="E22" s="9">
        <f>VLOOKUP(A22,[1]ExcelReport2025_3_26_13_54!$A:$D,3,0)</f>
        <v>4282466805</v>
      </c>
      <c r="F22" s="9"/>
      <c r="G22" s="9">
        <f>VLOOKUP(A22,[1]ExcelReport2025_3_26_13_54!$A:$D,4,0)</f>
        <v>4335747885</v>
      </c>
      <c r="H22" s="9"/>
      <c r="I22" s="9">
        <f t="shared" si="0"/>
        <v>-53281080</v>
      </c>
      <c r="J22" s="9"/>
      <c r="K22" s="9">
        <v>670000</v>
      </c>
      <c r="L22" s="9"/>
      <c r="M22" s="9">
        <v>4282466805</v>
      </c>
      <c r="N22" s="9"/>
      <c r="O22" s="9">
        <v>4382368828</v>
      </c>
      <c r="P22" s="9"/>
      <c r="Q22" s="9">
        <f t="shared" si="1"/>
        <v>-99902023</v>
      </c>
    </row>
    <row r="23" spans="1:17" ht="21" x14ac:dyDescent="0.2">
      <c r="A23" s="3" t="s">
        <v>71</v>
      </c>
      <c r="C23" s="9">
        <f>VLOOKUP(A23,[1]ExcelReport2025_3_26_13_54!$A:$D,2,0)</f>
        <v>28280754</v>
      </c>
      <c r="D23" s="9"/>
      <c r="E23" s="9">
        <f>VLOOKUP(A23,[1]ExcelReport2025_3_26_13_54!$A:$D,3,0)</f>
        <v>261727221512</v>
      </c>
      <c r="F23" s="9"/>
      <c r="G23" s="9">
        <f>VLOOKUP(A23,[1]ExcelReport2025_3_26_13_54!$A:$D,4,0)</f>
        <v>317389938869</v>
      </c>
      <c r="H23" s="9"/>
      <c r="I23" s="9">
        <f t="shared" si="0"/>
        <v>-55662717357</v>
      </c>
      <c r="J23" s="9"/>
      <c r="K23" s="9">
        <v>28280754</v>
      </c>
      <c r="L23" s="9"/>
      <c r="M23" s="9">
        <v>261727221512</v>
      </c>
      <c r="N23" s="9"/>
      <c r="O23" s="9">
        <v>299435955940</v>
      </c>
      <c r="P23" s="9"/>
      <c r="Q23" s="9">
        <f t="shared" si="1"/>
        <v>-37708734428</v>
      </c>
    </row>
    <row r="24" spans="1:17" ht="21" x14ac:dyDescent="0.2">
      <c r="A24" s="3" t="s">
        <v>68</v>
      </c>
      <c r="C24" s="9">
        <f>VLOOKUP(A24,[1]ExcelReport2025_3_26_13_54!$A:$D,2,0)</f>
        <v>9213313</v>
      </c>
      <c r="D24" s="9"/>
      <c r="E24" s="9">
        <f>VLOOKUP(A24,[1]ExcelReport2025_3_26_13_54!$A:$D,3,0)</f>
        <v>104040489428</v>
      </c>
      <c r="F24" s="9"/>
      <c r="G24" s="9">
        <f>VLOOKUP(A24,[1]ExcelReport2025_3_26_13_54!$A:$D,4,0)</f>
        <v>117320305719</v>
      </c>
      <c r="H24" s="9"/>
      <c r="I24" s="9">
        <f t="shared" si="0"/>
        <v>-13279816291</v>
      </c>
      <c r="J24" s="9"/>
      <c r="K24" s="9">
        <v>9213313</v>
      </c>
      <c r="L24" s="9"/>
      <c r="M24" s="9">
        <v>104040489428</v>
      </c>
      <c r="N24" s="9"/>
      <c r="O24" s="9">
        <v>114566892470</v>
      </c>
      <c r="P24" s="9"/>
      <c r="Q24" s="9">
        <f t="shared" si="1"/>
        <v>-10526403042</v>
      </c>
    </row>
    <row r="25" spans="1:17" ht="21" x14ac:dyDescent="0.2">
      <c r="A25" s="3" t="s">
        <v>60</v>
      </c>
      <c r="C25" s="9">
        <f>VLOOKUP(A25,[1]ExcelReport2025_3_26_13_54!$A:$D,2,0)</f>
        <v>8072804</v>
      </c>
      <c r="D25" s="9"/>
      <c r="E25" s="9">
        <f>VLOOKUP(A25,[1]ExcelReport2025_3_26_13_54!$A:$D,3,0)</f>
        <v>518801433267</v>
      </c>
      <c r="F25" s="9"/>
      <c r="G25" s="9">
        <f>VLOOKUP(A25,[1]ExcelReport2025_3_26_13_54!$A:$D,4,0)</f>
        <v>533012523456</v>
      </c>
      <c r="H25" s="9"/>
      <c r="I25" s="9">
        <f t="shared" si="0"/>
        <v>-14211090189</v>
      </c>
      <c r="J25" s="9"/>
      <c r="K25" s="9">
        <v>8072804</v>
      </c>
      <c r="L25" s="9"/>
      <c r="M25" s="9">
        <v>518801433267</v>
      </c>
      <c r="N25" s="9"/>
      <c r="O25" s="9">
        <v>483603571660</v>
      </c>
      <c r="P25" s="9"/>
      <c r="Q25" s="9">
        <f t="shared" si="1"/>
        <v>35197861607</v>
      </c>
    </row>
    <row r="26" spans="1:17" ht="21" x14ac:dyDescent="0.2">
      <c r="A26" s="3" t="s">
        <v>108</v>
      </c>
      <c r="C26" s="9">
        <f>VLOOKUP(A26,[1]ExcelReport2025_3_26_13_54!$A:$D,2,0)</f>
        <v>1500000</v>
      </c>
      <c r="D26" s="9"/>
      <c r="E26" s="9">
        <f>VLOOKUP(A26,[1]ExcelReport2025_3_26_13_54!$A:$D,3,0)</f>
        <v>5431986225</v>
      </c>
      <c r="F26" s="9"/>
      <c r="G26" s="9">
        <f>VLOOKUP(A26,[1]ExcelReport2025_3_26_13_54!$A:$D,4,0)</f>
        <v>4999142987</v>
      </c>
      <c r="H26" s="9"/>
      <c r="I26" s="9">
        <f t="shared" si="0"/>
        <v>432843238</v>
      </c>
      <c r="J26" s="9"/>
      <c r="K26" s="9">
        <v>1500000</v>
      </c>
      <c r="L26" s="9"/>
      <c r="M26" s="9">
        <v>5431986225</v>
      </c>
      <c r="N26" s="9"/>
      <c r="O26" s="9">
        <v>3980110661</v>
      </c>
      <c r="P26" s="9"/>
      <c r="Q26" s="9">
        <f t="shared" si="1"/>
        <v>1451875564</v>
      </c>
    </row>
    <row r="27" spans="1:17" ht="21" x14ac:dyDescent="0.2">
      <c r="A27" s="3" t="s">
        <v>90</v>
      </c>
      <c r="C27" s="9">
        <f>VLOOKUP(A27,[1]ExcelReport2025_3_26_13_54!$A:$D,2,0)</f>
        <v>641578</v>
      </c>
      <c r="D27" s="9"/>
      <c r="E27" s="9">
        <f>VLOOKUP(A27,[1]ExcelReport2025_3_26_13_54!$A:$D,3,0)</f>
        <v>70823315840</v>
      </c>
      <c r="F27" s="9"/>
      <c r="G27" s="9">
        <f>VLOOKUP(A27,[1]ExcelReport2025_3_26_13_54!$A:$D,4,0)</f>
        <v>79082315751</v>
      </c>
      <c r="H27" s="9"/>
      <c r="I27" s="9">
        <f t="shared" si="0"/>
        <v>-8258999911</v>
      </c>
      <c r="J27" s="9"/>
      <c r="K27" s="9">
        <v>641578</v>
      </c>
      <c r="L27" s="9"/>
      <c r="M27" s="9">
        <v>70823315840</v>
      </c>
      <c r="N27" s="9"/>
      <c r="O27" s="9">
        <v>75522992685</v>
      </c>
      <c r="P27" s="9"/>
      <c r="Q27" s="9">
        <f t="shared" si="1"/>
        <v>-4699676845</v>
      </c>
    </row>
    <row r="28" spans="1:17" ht="21" x14ac:dyDescent="0.2">
      <c r="A28" s="3" t="s">
        <v>61</v>
      </c>
      <c r="C28" s="9">
        <f>VLOOKUP(A28,[1]ExcelReport2025_3_26_13_54!$A:$D,2,0)</f>
        <v>523161</v>
      </c>
      <c r="D28" s="9"/>
      <c r="E28" s="9">
        <f>VLOOKUP(A28,[1]ExcelReport2025_3_26_13_54!$A:$D,3,0)</f>
        <v>66150130029</v>
      </c>
      <c r="F28" s="9"/>
      <c r="G28" s="9">
        <f>VLOOKUP(A28,[1]ExcelReport2025_3_26_13_54!$A:$D,4,0)</f>
        <v>83207710728</v>
      </c>
      <c r="H28" s="9"/>
      <c r="I28" s="9">
        <f t="shared" si="0"/>
        <v>-17057580699</v>
      </c>
      <c r="J28" s="9"/>
      <c r="K28" s="9">
        <v>523161</v>
      </c>
      <c r="L28" s="9"/>
      <c r="M28" s="9">
        <v>66150130029</v>
      </c>
      <c r="N28" s="9"/>
      <c r="O28" s="9">
        <v>83279217354</v>
      </c>
      <c r="P28" s="9"/>
      <c r="Q28" s="9">
        <f t="shared" si="1"/>
        <v>-17129087325</v>
      </c>
    </row>
    <row r="29" spans="1:17" ht="21" x14ac:dyDescent="0.2">
      <c r="A29" s="3" t="s">
        <v>59</v>
      </c>
      <c r="C29" s="9">
        <f>VLOOKUP(A29,[1]ExcelReport2025_3_26_13_54!$A:$D,2,0)</f>
        <v>6391295</v>
      </c>
      <c r="D29" s="9"/>
      <c r="E29" s="9">
        <f>VLOOKUP(A29,[1]ExcelReport2025_3_26_13_54!$A:$D,3,0)</f>
        <v>55400486450</v>
      </c>
      <c r="F29" s="9"/>
      <c r="G29" s="9">
        <f>VLOOKUP(A29,[1]ExcelReport2025_3_26_13_54!$A:$D,4,0)</f>
        <v>61402550129</v>
      </c>
      <c r="H29" s="9"/>
      <c r="I29" s="9">
        <f t="shared" si="0"/>
        <v>-6002063679</v>
      </c>
      <c r="J29" s="9"/>
      <c r="K29" s="9">
        <v>6391295</v>
      </c>
      <c r="L29" s="9"/>
      <c r="M29" s="9">
        <v>55400486450</v>
      </c>
      <c r="N29" s="9"/>
      <c r="O29" s="9">
        <v>69093130282</v>
      </c>
      <c r="P29" s="9"/>
      <c r="Q29" s="9">
        <f t="shared" si="1"/>
        <v>-13692643832</v>
      </c>
    </row>
    <row r="30" spans="1:17" ht="21" x14ac:dyDescent="0.2">
      <c r="A30" s="3" t="s">
        <v>73</v>
      </c>
      <c r="C30" s="9">
        <f>VLOOKUP(A30,[1]ExcelReport2025_3_26_13_54!$A:$D,2,0)</f>
        <v>110392769</v>
      </c>
      <c r="D30" s="9"/>
      <c r="E30" s="9">
        <f>VLOOKUP(A30,[1]ExcelReport2025_3_26_13_54!$A:$D,3,0)</f>
        <v>792512901080</v>
      </c>
      <c r="F30" s="9"/>
      <c r="G30" s="9">
        <f>VLOOKUP(A30,[1]ExcelReport2025_3_26_13_54!$A:$D,4,0)</f>
        <v>849927623923</v>
      </c>
      <c r="H30" s="9"/>
      <c r="I30" s="9">
        <f t="shared" si="0"/>
        <v>-57414722843</v>
      </c>
      <c r="J30" s="9"/>
      <c r="K30" s="9">
        <v>110392769</v>
      </c>
      <c r="L30" s="9"/>
      <c r="M30" s="9">
        <v>792512901080</v>
      </c>
      <c r="N30" s="9"/>
      <c r="O30" s="9">
        <v>776592352858</v>
      </c>
      <c r="P30" s="9"/>
      <c r="Q30" s="9">
        <f t="shared" si="1"/>
        <v>15920548222</v>
      </c>
    </row>
    <row r="31" spans="1:17" ht="21" x14ac:dyDescent="0.2">
      <c r="A31" s="3" t="s">
        <v>69</v>
      </c>
      <c r="C31" s="9">
        <f>VLOOKUP(A31,[1]ExcelReport2025_3_26_13_54!$A:$D,2,0)</f>
        <v>9856361</v>
      </c>
      <c r="D31" s="9"/>
      <c r="E31" s="9">
        <f>VLOOKUP(A31,[1]ExcelReport2025_3_26_13_54!$A:$D,3,0)</f>
        <v>172145864006</v>
      </c>
      <c r="F31" s="9"/>
      <c r="G31" s="9">
        <f>VLOOKUP(A31,[1]ExcelReport2025_3_26_13_54!$A:$D,4,0)</f>
        <v>174300751599</v>
      </c>
      <c r="H31" s="9"/>
      <c r="I31" s="9">
        <f t="shared" si="0"/>
        <v>-2154887593</v>
      </c>
      <c r="J31" s="9"/>
      <c r="K31" s="9">
        <v>9856361</v>
      </c>
      <c r="L31" s="9"/>
      <c r="M31" s="9">
        <v>172145864006</v>
      </c>
      <c r="N31" s="9"/>
      <c r="O31" s="9">
        <v>195104632012</v>
      </c>
      <c r="P31" s="9"/>
      <c r="Q31" s="9">
        <f t="shared" si="1"/>
        <v>-22958768006</v>
      </c>
    </row>
    <row r="32" spans="1:17" ht="21" x14ac:dyDescent="0.2">
      <c r="A32" s="3" t="s">
        <v>84</v>
      </c>
      <c r="C32" s="9">
        <f>VLOOKUP(A32,[1]ExcelReport2025_3_26_13_54!$A:$D,2,0)</f>
        <v>620000</v>
      </c>
      <c r="D32" s="9"/>
      <c r="E32" s="9">
        <f>VLOOKUP(A32,[1]ExcelReport2025_3_26_13_54!$A:$D,3,0)</f>
        <v>31308598800</v>
      </c>
      <c r="F32" s="9"/>
      <c r="G32" s="9">
        <f>VLOOKUP(A32,[1]ExcelReport2025_3_26_13_54!$A:$D,4,0)</f>
        <v>36855397800</v>
      </c>
      <c r="H32" s="9"/>
      <c r="I32" s="9">
        <f t="shared" si="0"/>
        <v>-5546799000</v>
      </c>
      <c r="J32" s="9"/>
      <c r="K32" s="9">
        <v>620000</v>
      </c>
      <c r="L32" s="9"/>
      <c r="M32" s="9">
        <v>31308598800</v>
      </c>
      <c r="N32" s="9"/>
      <c r="O32" s="9">
        <v>32821968769</v>
      </c>
      <c r="P32" s="9"/>
      <c r="Q32" s="9">
        <f t="shared" si="1"/>
        <v>-1513369969</v>
      </c>
    </row>
    <row r="33" spans="1:17" ht="21" x14ac:dyDescent="0.2">
      <c r="A33" s="3" t="s">
        <v>72</v>
      </c>
      <c r="C33" s="9">
        <f>VLOOKUP(A33,[1]ExcelReport2025_3_26_13_54!$A:$D,2,0)</f>
        <v>58624</v>
      </c>
      <c r="D33" s="9"/>
      <c r="E33" s="9">
        <f>VLOOKUP(A33,[1]ExcelReport2025_3_26_13_54!$A:$D,3,0)</f>
        <v>591071437867</v>
      </c>
      <c r="F33" s="9"/>
      <c r="G33" s="9">
        <f>VLOOKUP(A33,[1]ExcelReport2025_3_26_13_54!$A:$D,4,0)</f>
        <v>527863429560</v>
      </c>
      <c r="H33" s="9"/>
      <c r="I33" s="9">
        <f t="shared" si="0"/>
        <v>63208008307</v>
      </c>
      <c r="J33" s="9"/>
      <c r="K33" s="9">
        <v>58624</v>
      </c>
      <c r="L33" s="9"/>
      <c r="M33" s="9">
        <v>591071437867</v>
      </c>
      <c r="N33" s="9"/>
      <c r="O33" s="9">
        <v>386456369619</v>
      </c>
      <c r="P33" s="9"/>
      <c r="Q33" s="9">
        <f t="shared" si="1"/>
        <v>204615068248</v>
      </c>
    </row>
    <row r="34" spans="1:17" ht="21" x14ac:dyDescent="0.2">
      <c r="A34" s="3" t="s">
        <v>58</v>
      </c>
      <c r="C34" s="9">
        <f>VLOOKUP(A34,[1]ExcelReport2025_3_26_13_54!$A:$D,2,0)</f>
        <v>4601734</v>
      </c>
      <c r="D34" s="9"/>
      <c r="E34" s="9">
        <f>VLOOKUP(A34,[1]ExcelReport2025_3_26_13_54!$A:$D,3,0)</f>
        <v>1186084166388</v>
      </c>
      <c r="F34" s="9"/>
      <c r="G34" s="9">
        <f>VLOOKUP(A34,[1]ExcelReport2025_3_26_13_54!$A:$D,4,0)</f>
        <v>1122447878562</v>
      </c>
      <c r="H34" s="9"/>
      <c r="I34" s="9">
        <f t="shared" si="0"/>
        <v>63636287826</v>
      </c>
      <c r="J34" s="9"/>
      <c r="K34" s="9">
        <v>4601734</v>
      </c>
      <c r="L34" s="9"/>
      <c r="M34" s="9">
        <v>1186084166388</v>
      </c>
      <c r="N34" s="9"/>
      <c r="O34" s="9">
        <v>1090199343286</v>
      </c>
      <c r="P34" s="9"/>
      <c r="Q34" s="9">
        <f t="shared" si="1"/>
        <v>95884823102</v>
      </c>
    </row>
    <row r="35" spans="1:17" ht="21" x14ac:dyDescent="0.2">
      <c r="A35" s="3" t="s">
        <v>63</v>
      </c>
      <c r="C35" s="9">
        <f>VLOOKUP(A35,[1]ExcelReport2025_3_26_13_54!$A:$D,2,0)</f>
        <v>1360604</v>
      </c>
      <c r="D35" s="9"/>
      <c r="E35" s="9">
        <f>VLOOKUP(A35,[1]ExcelReport2025_3_26_13_54!$A:$D,3,0)</f>
        <v>88318798925</v>
      </c>
      <c r="F35" s="9"/>
      <c r="G35" s="9">
        <f>VLOOKUP(A35,[1]ExcelReport2025_3_26_13_54!$A:$D,4,0)</f>
        <v>82993423950</v>
      </c>
      <c r="H35" s="9"/>
      <c r="I35" s="9">
        <f t="shared" si="0"/>
        <v>5325374975</v>
      </c>
      <c r="J35" s="9"/>
      <c r="K35" s="9">
        <v>1360604</v>
      </c>
      <c r="L35" s="9"/>
      <c r="M35" s="9">
        <v>88318798925</v>
      </c>
      <c r="N35" s="9"/>
      <c r="O35" s="9">
        <v>91538841317</v>
      </c>
      <c r="P35" s="9"/>
      <c r="Q35" s="9">
        <f t="shared" si="1"/>
        <v>-3220042392</v>
      </c>
    </row>
    <row r="36" spans="1:17" ht="21" x14ac:dyDescent="0.2">
      <c r="A36" s="3" t="s">
        <v>57</v>
      </c>
      <c r="C36" s="9">
        <f>VLOOKUP(A36,[1]ExcelReport2025_3_26_13_54!$A:$D,2,0)</f>
        <v>177737622</v>
      </c>
      <c r="D36" s="9"/>
      <c r="E36" s="9">
        <f>VLOOKUP(A36,[1]ExcelReport2025_3_26_13_54!$A:$D,3,0)</f>
        <v>620147091853</v>
      </c>
      <c r="F36" s="9"/>
      <c r="G36" s="9">
        <f>VLOOKUP(A36,[1]ExcelReport2025_3_26_13_54!$A:$D,4,0)</f>
        <v>569736795457</v>
      </c>
      <c r="H36" s="9"/>
      <c r="I36" s="9">
        <f t="shared" si="0"/>
        <v>50410296396</v>
      </c>
      <c r="J36" s="9"/>
      <c r="K36" s="9">
        <v>177737622</v>
      </c>
      <c r="L36" s="9"/>
      <c r="M36" s="9">
        <v>620147091853</v>
      </c>
      <c r="N36" s="9"/>
      <c r="O36" s="9">
        <v>574812700464</v>
      </c>
      <c r="P36" s="9"/>
      <c r="Q36" s="9">
        <f t="shared" si="1"/>
        <v>45334391389</v>
      </c>
    </row>
    <row r="37" spans="1:17" ht="21" x14ac:dyDescent="0.2">
      <c r="A37" s="3" t="s">
        <v>102</v>
      </c>
      <c r="C37" s="9">
        <f>VLOOKUP(A37,[1]ExcelReport2025_3_26_13_54!$A:$D,2,0)</f>
        <v>285748</v>
      </c>
      <c r="D37" s="9"/>
      <c r="E37" s="9">
        <f>VLOOKUP(A37,[1]ExcelReport2025_3_26_13_54!$A:$D,3,0)</f>
        <v>13620091981</v>
      </c>
      <c r="F37" s="9"/>
      <c r="G37" s="9">
        <f>VLOOKUP(A37,[1]ExcelReport2025_3_26_13_54!$A:$D,4,0)</f>
        <v>14855699908</v>
      </c>
      <c r="H37" s="9"/>
      <c r="I37" s="9">
        <f t="shared" si="0"/>
        <v>-1235607927</v>
      </c>
      <c r="J37" s="9"/>
      <c r="K37" s="9">
        <v>285748</v>
      </c>
      <c r="L37" s="9"/>
      <c r="M37" s="9">
        <v>13620091981</v>
      </c>
      <c r="N37" s="9"/>
      <c r="O37" s="9">
        <v>12584614212</v>
      </c>
      <c r="P37" s="9"/>
      <c r="Q37" s="9">
        <f t="shared" si="1"/>
        <v>1035477769</v>
      </c>
    </row>
    <row r="38" spans="1:17" ht="21" x14ac:dyDescent="0.2">
      <c r="A38" s="3" t="s">
        <v>56</v>
      </c>
      <c r="C38" s="9">
        <f>VLOOKUP(A38,[1]ExcelReport2025_3_26_13_54!$A:$D,2,0)</f>
        <v>9238256</v>
      </c>
      <c r="D38" s="9"/>
      <c r="E38" s="9">
        <f>VLOOKUP(A38,[1]ExcelReport2025_3_26_13_54!$A:$D,3,0)</f>
        <v>93210377025</v>
      </c>
      <c r="F38" s="9"/>
      <c r="G38" s="9">
        <f>VLOOKUP(A38,[1]ExcelReport2025_3_26_13_54!$A:$D,4,0)</f>
        <v>99914177539</v>
      </c>
      <c r="H38" s="9"/>
      <c r="I38" s="9">
        <f t="shared" si="0"/>
        <v>-6703800514</v>
      </c>
      <c r="J38" s="9"/>
      <c r="K38" s="9">
        <v>9238256</v>
      </c>
      <c r="L38" s="9"/>
      <c r="M38" s="9">
        <v>93210377025</v>
      </c>
      <c r="N38" s="9"/>
      <c r="O38" s="9">
        <v>103984159091</v>
      </c>
      <c r="P38" s="9"/>
      <c r="Q38" s="9">
        <f t="shared" si="1"/>
        <v>-10773782066</v>
      </c>
    </row>
    <row r="39" spans="1:17" ht="21" x14ac:dyDescent="0.2">
      <c r="A39" s="3" t="s">
        <v>121</v>
      </c>
      <c r="C39" s="9">
        <f>VLOOKUP(A39,[1]ExcelReport2025_3_26_13_54!$A:$D,2,0)</f>
        <v>6792433</v>
      </c>
      <c r="D39" s="9"/>
      <c r="E39" s="9">
        <f>VLOOKUP(A39,[1]ExcelReport2025_3_26_13_54!$A:$D,3,0)</f>
        <v>88721516831</v>
      </c>
      <c r="F39" s="9"/>
      <c r="G39" s="9">
        <f>VLOOKUP(A39,[1]ExcelReport2025_3_26_13_54!$A:$D,4,0)</f>
        <v>97022013146</v>
      </c>
      <c r="H39" s="9"/>
      <c r="I39" s="9">
        <f t="shared" si="0"/>
        <v>-8300496315</v>
      </c>
      <c r="J39" s="9"/>
      <c r="K39" s="9">
        <v>6792433</v>
      </c>
      <c r="L39" s="9"/>
      <c r="M39" s="9">
        <v>88721516831</v>
      </c>
      <c r="N39" s="9"/>
      <c r="O39" s="9">
        <v>109927109279</v>
      </c>
      <c r="P39" s="9"/>
      <c r="Q39" s="9">
        <f t="shared" si="1"/>
        <v>-21205592448</v>
      </c>
    </row>
    <row r="40" spans="1:17" ht="21" x14ac:dyDescent="0.2">
      <c r="A40" s="3" t="s">
        <v>116</v>
      </c>
      <c r="C40" s="9">
        <f>VLOOKUP(A40,[1]ExcelReport2025_3_26_13_54!$A:$D,2,0)</f>
        <v>2000000</v>
      </c>
      <c r="D40" s="9"/>
      <c r="E40" s="9">
        <f>VLOOKUP(A40,[1]ExcelReport2025_3_26_13_54!$A:$D,3,0)</f>
        <v>7151195700</v>
      </c>
      <c r="F40" s="9"/>
      <c r="G40" s="9">
        <f>VLOOKUP(A40,[1]ExcelReport2025_3_26_13_54!$A:$D,4,0)</f>
        <v>6121320615</v>
      </c>
      <c r="H40" s="9"/>
      <c r="I40" s="9">
        <f t="shared" si="0"/>
        <v>1029875085</v>
      </c>
      <c r="J40" s="9"/>
      <c r="K40" s="9">
        <v>2000000</v>
      </c>
      <c r="L40" s="9"/>
      <c r="M40" s="9">
        <v>7151195700</v>
      </c>
      <c r="N40" s="9"/>
      <c r="O40" s="9">
        <v>6121320615</v>
      </c>
      <c r="P40" s="9"/>
      <c r="Q40" s="9">
        <f t="shared" si="1"/>
        <v>1029875085</v>
      </c>
    </row>
    <row r="41" spans="1:17" ht="21" x14ac:dyDescent="0.2">
      <c r="A41" s="3" t="s">
        <v>97</v>
      </c>
      <c r="C41" s="9">
        <f>VLOOKUP(A41,[1]ExcelReport2025_3_26_13_54!$A:$D,2,0)</f>
        <v>25375000</v>
      </c>
      <c r="D41" s="9"/>
      <c r="E41" s="9">
        <f>VLOOKUP(A41,[1]ExcelReport2025_3_26_13_54!$A:$D,3,0)</f>
        <v>88611977869</v>
      </c>
      <c r="F41" s="9"/>
      <c r="G41" s="9">
        <f>VLOOKUP(A41,[1]ExcelReport2025_3_26_13_54!$A:$D,4,0)</f>
        <v>92341529212</v>
      </c>
      <c r="H41" s="9"/>
      <c r="I41" s="9">
        <f t="shared" si="0"/>
        <v>-3729551343</v>
      </c>
      <c r="J41" s="9"/>
      <c r="K41" s="9">
        <v>25375000</v>
      </c>
      <c r="L41" s="9"/>
      <c r="M41" s="9">
        <v>88611977869</v>
      </c>
      <c r="N41" s="9"/>
      <c r="O41" s="9">
        <v>99728488974</v>
      </c>
      <c r="P41" s="9"/>
      <c r="Q41" s="9">
        <f t="shared" si="1"/>
        <v>-11116511105</v>
      </c>
    </row>
    <row r="42" spans="1:17" ht="21" x14ac:dyDescent="0.2">
      <c r="A42" s="3" t="s">
        <v>123</v>
      </c>
      <c r="C42" s="9">
        <f>VLOOKUP(A42,[1]ExcelReport2025_3_26_13_54!$A:$D,2,0)</f>
        <v>28705845</v>
      </c>
      <c r="D42" s="9"/>
      <c r="E42" s="9">
        <f>VLOOKUP(A42,[1]ExcelReport2025_3_26_13_54!$A:$D,3,0)</f>
        <v>261666364688</v>
      </c>
      <c r="F42" s="9"/>
      <c r="G42" s="9">
        <f>VLOOKUP(A42,[1]ExcelReport2025_3_26_13_54!$A:$D,4,0)</f>
        <v>291057461266</v>
      </c>
      <c r="H42" s="9"/>
      <c r="I42" s="9">
        <f t="shared" si="0"/>
        <v>-29391096578</v>
      </c>
      <c r="J42" s="9"/>
      <c r="K42" s="9">
        <v>28705845</v>
      </c>
      <c r="L42" s="9"/>
      <c r="M42" s="9">
        <v>261666364688</v>
      </c>
      <c r="N42" s="9"/>
      <c r="O42" s="9">
        <v>310382452859</v>
      </c>
      <c r="P42" s="9"/>
      <c r="Q42" s="9">
        <f t="shared" si="1"/>
        <v>-48716088171</v>
      </c>
    </row>
    <row r="43" spans="1:17" ht="21" x14ac:dyDescent="0.2">
      <c r="A43" s="3" t="s">
        <v>115</v>
      </c>
      <c r="C43" s="9">
        <f>VLOOKUP(A43,[1]ExcelReport2025_3_26_13_54!$A:$D,2,0)</f>
        <v>9900411</v>
      </c>
      <c r="D43" s="9"/>
      <c r="E43" s="9">
        <f>VLOOKUP(A43,[1]ExcelReport2025_3_26_13_54!$A:$D,3,0)</f>
        <v>347503490511</v>
      </c>
      <c r="F43" s="9"/>
      <c r="G43" s="9">
        <f>VLOOKUP(A43,[1]ExcelReport2025_3_26_13_54!$A:$D,4,0)</f>
        <v>365907102158</v>
      </c>
      <c r="H43" s="9"/>
      <c r="I43" s="9">
        <f t="shared" si="0"/>
        <v>-18403611647</v>
      </c>
      <c r="J43" s="9"/>
      <c r="K43" s="9">
        <v>9900411</v>
      </c>
      <c r="L43" s="9"/>
      <c r="M43" s="9">
        <v>347503490511</v>
      </c>
      <c r="N43" s="9"/>
      <c r="O43" s="9">
        <v>342380560626</v>
      </c>
      <c r="P43" s="9"/>
      <c r="Q43" s="9">
        <f t="shared" si="1"/>
        <v>5122929885</v>
      </c>
    </row>
    <row r="44" spans="1:17" ht="21" x14ac:dyDescent="0.2">
      <c r="A44" s="3" t="s">
        <v>107</v>
      </c>
      <c r="C44" s="9">
        <f>VLOOKUP(A44,[1]ExcelReport2025_3_26_13_54!$A:$D,2,0)</f>
        <v>11726755</v>
      </c>
      <c r="D44" s="9"/>
      <c r="E44" s="9">
        <f>VLOOKUP(A44,[1]ExcelReport2025_3_26_13_54!$A:$D,3,0)</f>
        <v>62481417130</v>
      </c>
      <c r="F44" s="9"/>
      <c r="G44" s="9">
        <f>VLOOKUP(A44,[1]ExcelReport2025_3_26_13_54!$A:$D,4,0)</f>
        <v>71391689826</v>
      </c>
      <c r="H44" s="9"/>
      <c r="I44" s="9">
        <f t="shared" si="0"/>
        <v>-8910272696</v>
      </c>
      <c r="J44" s="9"/>
      <c r="K44" s="9">
        <v>11726755</v>
      </c>
      <c r="L44" s="9"/>
      <c r="M44" s="9">
        <v>62481417130</v>
      </c>
      <c r="N44" s="9"/>
      <c r="O44" s="9">
        <v>71796860822</v>
      </c>
      <c r="P44" s="9"/>
      <c r="Q44" s="9">
        <f t="shared" si="1"/>
        <v>-9315443692</v>
      </c>
    </row>
    <row r="45" spans="1:17" ht="21" x14ac:dyDescent="0.2">
      <c r="A45" s="3" t="s">
        <v>98</v>
      </c>
      <c r="C45" s="9">
        <f>VLOOKUP(A45,[1]ExcelReport2025_3_26_13_54!$A:$D,2,0)</f>
        <v>800000</v>
      </c>
      <c r="D45" s="9"/>
      <c r="E45" s="9">
        <f>VLOOKUP(A45,[1]ExcelReport2025_3_26_13_54!$A:$D,3,0)</f>
        <v>10680073200</v>
      </c>
      <c r="F45" s="9"/>
      <c r="G45" s="9">
        <f>VLOOKUP(A45,[1]ExcelReport2025_3_26_13_54!$A:$D,4,0)</f>
        <v>11968362000</v>
      </c>
      <c r="H45" s="9"/>
      <c r="I45" s="9">
        <f t="shared" si="0"/>
        <v>-1288288800</v>
      </c>
      <c r="J45" s="9"/>
      <c r="K45" s="9">
        <v>800000</v>
      </c>
      <c r="L45" s="9"/>
      <c r="M45" s="9">
        <v>10680073200</v>
      </c>
      <c r="N45" s="9"/>
      <c r="O45" s="9">
        <v>11427166457</v>
      </c>
      <c r="P45" s="9"/>
      <c r="Q45" s="9">
        <f t="shared" si="1"/>
        <v>-747093257</v>
      </c>
    </row>
    <row r="46" spans="1:17" ht="21" x14ac:dyDescent="0.2">
      <c r="A46" s="3" t="s">
        <v>76</v>
      </c>
      <c r="C46" s="9">
        <f>VLOOKUP(A46,[1]ExcelReport2025_3_26_13_54!$A:$D,2,0)</f>
        <v>50754812</v>
      </c>
      <c r="D46" s="9"/>
      <c r="E46" s="9">
        <f>VLOOKUP(A46,[1]ExcelReport2025_3_26_13_54!$A:$D,3,0)</f>
        <v>63671459936</v>
      </c>
      <c r="F46" s="9"/>
      <c r="G46" s="9">
        <f>VLOOKUP(A46,[1]ExcelReport2025_3_26_13_54!$A:$D,4,0)</f>
        <v>66244553800</v>
      </c>
      <c r="H46" s="9"/>
      <c r="I46" s="9">
        <f t="shared" si="0"/>
        <v>-2573093864</v>
      </c>
      <c r="J46" s="9"/>
      <c r="K46" s="9">
        <v>50754812</v>
      </c>
      <c r="L46" s="9"/>
      <c r="M46" s="9">
        <v>63671459936</v>
      </c>
      <c r="N46" s="9"/>
      <c r="O46" s="9">
        <v>76789193362</v>
      </c>
      <c r="P46" s="9"/>
      <c r="Q46" s="9">
        <f t="shared" si="1"/>
        <v>-13117733426</v>
      </c>
    </row>
    <row r="47" spans="1:17" ht="21" x14ac:dyDescent="0.2">
      <c r="A47" s="3" t="s">
        <v>96</v>
      </c>
      <c r="C47" s="9">
        <f>VLOOKUP(A47,[1]ExcelReport2025_3_26_13_54!$A:$D,2,0)</f>
        <v>250000</v>
      </c>
      <c r="D47" s="9"/>
      <c r="E47" s="9">
        <f>VLOOKUP(A47,[1]ExcelReport2025_3_26_13_54!$A:$D,3,0)</f>
        <v>1729647000</v>
      </c>
      <c r="F47" s="9"/>
      <c r="G47" s="9">
        <f>VLOOKUP(A47,[1]ExcelReport2025_3_26_13_54!$A:$D,4,0)</f>
        <v>1930942125</v>
      </c>
      <c r="H47" s="9"/>
      <c r="I47" s="9">
        <f t="shared" si="0"/>
        <v>-201295125</v>
      </c>
      <c r="J47" s="9"/>
      <c r="K47" s="9">
        <v>250000</v>
      </c>
      <c r="L47" s="9"/>
      <c r="M47" s="9">
        <v>1729647000</v>
      </c>
      <c r="N47" s="9"/>
      <c r="O47" s="9">
        <v>1789373273</v>
      </c>
      <c r="P47" s="9"/>
      <c r="Q47" s="9">
        <f t="shared" si="1"/>
        <v>-59726273</v>
      </c>
    </row>
    <row r="48" spans="1:17" ht="21" x14ac:dyDescent="0.2">
      <c r="A48" s="3" t="s">
        <v>55</v>
      </c>
      <c r="C48" s="9">
        <f>VLOOKUP(A48,[1]ExcelReport2025_3_26_13_54!$A:$D,2,0)</f>
        <v>2182602</v>
      </c>
      <c r="D48" s="9"/>
      <c r="E48" s="9">
        <f>VLOOKUP(A48,[1]ExcelReport2025_3_26_13_54!$A:$D,3,0)</f>
        <v>201578977787</v>
      </c>
      <c r="F48" s="9"/>
      <c r="G48" s="9">
        <f>VLOOKUP(A48,[1]ExcelReport2025_3_26_13_54!$A:$D,4,0)</f>
        <v>219109471172</v>
      </c>
      <c r="H48" s="9"/>
      <c r="I48" s="9">
        <f t="shared" si="0"/>
        <v>-17530493385</v>
      </c>
      <c r="J48" s="9"/>
      <c r="K48" s="9">
        <v>2182602</v>
      </c>
      <c r="L48" s="9"/>
      <c r="M48" s="9">
        <v>201578977787</v>
      </c>
      <c r="N48" s="9"/>
      <c r="O48" s="9">
        <v>180795823340</v>
      </c>
      <c r="P48" s="9"/>
      <c r="Q48" s="9">
        <f t="shared" si="1"/>
        <v>20783154447</v>
      </c>
    </row>
    <row r="49" spans="1:17" ht="21" x14ac:dyDescent="0.2">
      <c r="A49" s="3" t="s">
        <v>74</v>
      </c>
      <c r="C49" s="9">
        <f>VLOOKUP(A49,[1]ExcelReport2025_3_26_13_54!$A:$D,2,0)</f>
        <v>4127395</v>
      </c>
      <c r="D49" s="9"/>
      <c r="E49" s="9">
        <f>VLOOKUP(A49,[1]ExcelReport2025_3_26_13_54!$A:$D,3,0)</f>
        <v>97852662444</v>
      </c>
      <c r="F49" s="9"/>
      <c r="G49" s="9">
        <f>VLOOKUP(A49,[1]ExcelReport2025_3_26_13_54!$A:$D,4,0)</f>
        <v>106017308073</v>
      </c>
      <c r="H49" s="9"/>
      <c r="I49" s="9">
        <f t="shared" si="0"/>
        <v>-8164645629</v>
      </c>
      <c r="K49" s="9">
        <v>4127395</v>
      </c>
      <c r="L49" s="9"/>
      <c r="M49" s="9">
        <v>97852662444</v>
      </c>
      <c r="N49" s="9"/>
      <c r="O49" s="9">
        <v>100312689824</v>
      </c>
      <c r="Q49" s="9">
        <f t="shared" si="1"/>
        <v>-2460027380</v>
      </c>
    </row>
    <row r="50" spans="1:17" ht="21.75" thickBot="1" x14ac:dyDescent="0.25">
      <c r="A50" s="3" t="s">
        <v>100</v>
      </c>
      <c r="C50" s="9">
        <f>VLOOKUP(A50,[1]ExcelReport2025_3_26_13_54!$A:$D,2,0)</f>
        <v>9201101</v>
      </c>
      <c r="D50" s="9"/>
      <c r="E50" s="9">
        <f>VLOOKUP(A50,[1]ExcelReport2025_3_26_13_54!$A:$D,3,0)</f>
        <v>31472605659</v>
      </c>
      <c r="F50" s="9"/>
      <c r="G50" s="9">
        <f>VLOOKUP(A50,[1]ExcelReport2025_3_26_13_54!$A:$D,4,0)</f>
        <v>36219563618</v>
      </c>
      <c r="H50" s="9"/>
      <c r="I50" s="9">
        <f t="shared" si="0"/>
        <v>-4746957959</v>
      </c>
      <c r="K50" s="9">
        <v>9201101</v>
      </c>
      <c r="L50" s="9"/>
      <c r="M50" s="9">
        <v>31472605659</v>
      </c>
      <c r="N50" s="9"/>
      <c r="O50" s="9">
        <v>45518406498</v>
      </c>
      <c r="Q50" s="9">
        <f t="shared" si="1"/>
        <v>-14045800839</v>
      </c>
    </row>
    <row r="51" spans="1:17" ht="21.75" thickBot="1" x14ac:dyDescent="0.25">
      <c r="E51" s="21">
        <f>SUM(E8:E50)</f>
        <v>8874527656696</v>
      </c>
      <c r="F51" s="56"/>
      <c r="G51" s="21">
        <f>SUM(G8:G50)</f>
        <v>8982248909865</v>
      </c>
      <c r="H51" s="56"/>
      <c r="I51" s="21">
        <f>SUM(I8:I50)</f>
        <v>-107721253169</v>
      </c>
      <c r="J51" s="56"/>
      <c r="K51" s="56" t="s">
        <v>15</v>
      </c>
      <c r="L51" s="56"/>
      <c r="M51" s="21">
        <f>SUM(M8:M50)</f>
        <v>8874527656696</v>
      </c>
      <c r="N51" s="56"/>
      <c r="O51" s="21">
        <f>SUM(O8:O50)</f>
        <v>8755067102068</v>
      </c>
      <c r="P51" s="56"/>
      <c r="Q51" s="21">
        <f>SUM(Q8:Q50)</f>
        <v>119460554628</v>
      </c>
    </row>
    <row r="52" spans="1:17" ht="19.5" thickTop="1" x14ac:dyDescent="0.2"/>
    <row r="53" spans="1:17" x14ac:dyDescent="0.2">
      <c r="I53" s="22"/>
    </row>
    <row r="54" spans="1:17" x14ac:dyDescent="0.2">
      <c r="I54" s="22"/>
    </row>
    <row r="55" spans="1:17" x14ac:dyDescent="0.2">
      <c r="I55" s="22"/>
    </row>
    <row r="56" spans="1:17" x14ac:dyDescent="0.2">
      <c r="I56" s="22"/>
    </row>
    <row r="57" spans="1:17" x14ac:dyDescent="0.2">
      <c r="I57" s="22"/>
    </row>
    <row r="58" spans="1:17" x14ac:dyDescent="0.2">
      <c r="I58" s="22"/>
    </row>
    <row r="59" spans="1:17" x14ac:dyDescent="0.2">
      <c r="I59" s="22"/>
    </row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5"/>
  <sheetViews>
    <sheetView rightToLeft="1" zoomScale="112" zoomScaleNormal="112" workbookViewId="0">
      <selection activeCell="K10" sqref="K10"/>
    </sheetView>
  </sheetViews>
  <sheetFormatPr defaultRowHeight="22.5" x14ac:dyDescent="0.2"/>
  <cols>
    <col min="1" max="1" width="24.75" style="33" bestFit="1" customWidth="1"/>
    <col min="2" max="2" width="0.875" style="33" customWidth="1"/>
    <col min="3" max="3" width="18" style="33" bestFit="1" customWidth="1"/>
    <col min="4" max="4" width="0.875" style="33" customWidth="1"/>
    <col min="5" max="5" width="18" style="33" bestFit="1" customWidth="1"/>
    <col min="6" max="6" width="0.875" style="33" customWidth="1"/>
    <col min="7" max="7" width="17.875" style="33" bestFit="1" customWidth="1"/>
    <col min="8" max="8" width="0.875" style="33" customWidth="1"/>
    <col min="9" max="9" width="18.875" style="33" bestFit="1" customWidth="1"/>
    <col min="10" max="10" width="0.875" style="33" customWidth="1"/>
    <col min="11" max="11" width="18.25" style="33" bestFit="1" customWidth="1"/>
    <col min="12" max="12" width="0.875" style="33" customWidth="1"/>
    <col min="13" max="13" width="18" style="33" bestFit="1" customWidth="1"/>
    <col min="14" max="16384" width="9" style="33"/>
  </cols>
  <sheetData>
    <row r="2" spans="1:20" ht="24" x14ac:dyDescent="0.2">
      <c r="A2" s="61" t="str">
        <f>+سهام!A2</f>
        <v>صندوق سرمایه‌گذاری بخشی صنایع مفید - اکتان</v>
      </c>
      <c r="B2" s="61" t="s">
        <v>0</v>
      </c>
      <c r="C2" s="61" t="s">
        <v>0</v>
      </c>
      <c r="D2" s="61" t="s">
        <v>0</v>
      </c>
      <c r="E2" s="61" t="s">
        <v>0</v>
      </c>
      <c r="F2" s="61" t="s">
        <v>0</v>
      </c>
      <c r="G2" s="61" t="s">
        <v>0</v>
      </c>
      <c r="H2" s="61" t="s">
        <v>0</v>
      </c>
      <c r="I2" s="61" t="s">
        <v>0</v>
      </c>
      <c r="J2" s="61" t="s">
        <v>0</v>
      </c>
      <c r="K2" s="61" t="s">
        <v>0</v>
      </c>
    </row>
    <row r="3" spans="1:20" ht="24" x14ac:dyDescent="0.2">
      <c r="A3" s="61" t="s">
        <v>1</v>
      </c>
      <c r="B3" s="61" t="s">
        <v>1</v>
      </c>
      <c r="C3" s="61" t="s">
        <v>1</v>
      </c>
      <c r="D3" s="61" t="s">
        <v>1</v>
      </c>
      <c r="E3" s="61" t="s">
        <v>1</v>
      </c>
      <c r="F3" s="61" t="s">
        <v>1</v>
      </c>
      <c r="G3" s="61" t="s">
        <v>1</v>
      </c>
      <c r="H3" s="61" t="s">
        <v>1</v>
      </c>
      <c r="I3" s="61" t="s">
        <v>1</v>
      </c>
      <c r="J3" s="61" t="s">
        <v>1</v>
      </c>
      <c r="K3" s="61" t="s">
        <v>1</v>
      </c>
    </row>
    <row r="4" spans="1:20" ht="24" x14ac:dyDescent="0.2">
      <c r="A4" s="61" t="str">
        <f>+سهام!A4</f>
        <v>برای ماه منتهی به 1403/12/30</v>
      </c>
      <c r="B4" s="61" t="s">
        <v>16</v>
      </c>
      <c r="C4" s="61" t="s">
        <v>16</v>
      </c>
      <c r="D4" s="61" t="s">
        <v>16</v>
      </c>
      <c r="E4" s="61" t="s">
        <v>16</v>
      </c>
      <c r="F4" s="61" t="s">
        <v>16</v>
      </c>
      <c r="G4" s="61" t="s">
        <v>16</v>
      </c>
      <c r="H4" s="61" t="s">
        <v>16</v>
      </c>
      <c r="I4" s="61" t="s">
        <v>16</v>
      </c>
      <c r="J4" s="61" t="s">
        <v>16</v>
      </c>
      <c r="K4" s="61" t="s">
        <v>16</v>
      </c>
    </row>
    <row r="5" spans="1:20" ht="25.5" x14ac:dyDescent="0.2">
      <c r="A5" s="62" t="s">
        <v>17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spans="1:20" ht="24.75" thickBot="1" x14ac:dyDescent="0.25">
      <c r="A6" s="63" t="s">
        <v>18</v>
      </c>
      <c r="C6" s="52" t="s">
        <v>104</v>
      </c>
      <c r="E6" s="63" t="s">
        <v>5</v>
      </c>
      <c r="F6" s="63" t="s">
        <v>5</v>
      </c>
      <c r="G6" s="63" t="s">
        <v>5</v>
      </c>
      <c r="I6" s="63" t="s">
        <v>113</v>
      </c>
      <c r="J6" s="63" t="s">
        <v>4</v>
      </c>
      <c r="K6" s="63" t="s">
        <v>4</v>
      </c>
    </row>
    <row r="7" spans="1:20" ht="24.75" thickBot="1" x14ac:dyDescent="0.25">
      <c r="A7" s="63" t="s">
        <v>18</v>
      </c>
      <c r="C7" s="52" t="s">
        <v>19</v>
      </c>
      <c r="E7" s="52" t="s">
        <v>20</v>
      </c>
      <c r="G7" s="52" t="s">
        <v>21</v>
      </c>
      <c r="I7" s="52" t="s">
        <v>19</v>
      </c>
      <c r="K7" s="52" t="s">
        <v>22</v>
      </c>
    </row>
    <row r="8" spans="1:20" ht="24" x14ac:dyDescent="0.2">
      <c r="A8" s="53" t="s">
        <v>23</v>
      </c>
      <c r="C8" s="18">
        <v>17062989661</v>
      </c>
      <c r="D8" s="18"/>
      <c r="E8" s="18">
        <v>4210889438530</v>
      </c>
      <c r="F8" s="18"/>
      <c r="G8" s="18">
        <v>4227451408417</v>
      </c>
      <c r="H8" s="18"/>
      <c r="I8" s="18">
        <f>+C8+E8-G8</f>
        <v>501019774</v>
      </c>
      <c r="K8" s="54">
        <v>5.6063350463505223E-5</v>
      </c>
      <c r="M8" s="18"/>
      <c r="N8" s="18"/>
    </row>
    <row r="9" spans="1:20" ht="24.75" thickBot="1" x14ac:dyDescent="0.25">
      <c r="A9" s="32" t="s">
        <v>85</v>
      </c>
      <c r="C9" s="18">
        <v>24129281</v>
      </c>
      <c r="E9" s="18">
        <v>98755</v>
      </c>
      <c r="F9" s="18">
        <v>0</v>
      </c>
      <c r="G9" s="18">
        <v>0</v>
      </c>
      <c r="I9" s="18">
        <f>+C9+E9-G9</f>
        <v>24228036</v>
      </c>
      <c r="K9" s="54">
        <v>2.7110803680782888E-6</v>
      </c>
      <c r="M9" s="18"/>
      <c r="N9" s="18"/>
    </row>
    <row r="10" spans="1:20" ht="23.25" thickBot="1" x14ac:dyDescent="0.25">
      <c r="A10" s="33" t="s">
        <v>15</v>
      </c>
      <c r="C10" s="55">
        <f>SUM(C8:C9)</f>
        <v>17087118942</v>
      </c>
      <c r="E10" s="55">
        <f>SUM(E8:E9)</f>
        <v>4210889537285</v>
      </c>
      <c r="G10" s="55">
        <f>SUM(G8:G9)</f>
        <v>4227451408417</v>
      </c>
      <c r="I10" s="55">
        <f>SUM(I8:I9)</f>
        <v>525247810</v>
      </c>
      <c r="K10" s="72">
        <f>SUM(K8:K9)</f>
        <v>5.8774430831583513E-5</v>
      </c>
    </row>
    <row r="11" spans="1:20" ht="23.25" thickTop="1" x14ac:dyDescent="0.2">
      <c r="I11" s="18"/>
    </row>
    <row r="12" spans="1:20" x14ac:dyDescent="0.2">
      <c r="C12" s="18"/>
      <c r="I12" s="18"/>
    </row>
    <row r="13" spans="1:20" x14ac:dyDescent="0.2">
      <c r="C13" s="18"/>
      <c r="I13" s="18"/>
    </row>
    <row r="15" spans="1:20" x14ac:dyDescent="0.2">
      <c r="C15" s="18"/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20"/>
  <sheetViews>
    <sheetView rightToLeft="1" workbookViewId="0">
      <selection activeCell="I62" sqref="I62"/>
    </sheetView>
  </sheetViews>
  <sheetFormatPr defaultRowHeight="18.75" x14ac:dyDescent="0.45"/>
  <cols>
    <col min="1" max="1" width="20.875" style="44" bestFit="1" customWidth="1"/>
    <col min="2" max="2" width="0.875" style="44" customWidth="1"/>
    <col min="3" max="3" width="20.125" style="44" customWidth="1"/>
    <col min="4" max="4" width="0.875" style="44" customWidth="1"/>
    <col min="5" max="5" width="20.125" style="44" customWidth="1"/>
    <col min="6" max="6" width="0.875" style="44" customWidth="1"/>
    <col min="7" max="7" width="28" style="44" customWidth="1"/>
    <col min="8" max="8" width="0.875" style="44" customWidth="1"/>
    <col min="9" max="9" width="8" style="44" customWidth="1"/>
    <col min="10" max="16384" width="9" style="44"/>
  </cols>
  <sheetData>
    <row r="2" spans="1:7" ht="26.25" x14ac:dyDescent="0.45">
      <c r="A2" s="64" t="str">
        <f>+سپرده!A2</f>
        <v>صندوق سرمایه‌گذاری بخشی صنایع مفید - اکتان</v>
      </c>
      <c r="B2" s="64" t="s">
        <v>0</v>
      </c>
      <c r="C2" s="64" t="s">
        <v>0</v>
      </c>
      <c r="D2" s="64" t="s">
        <v>0</v>
      </c>
      <c r="E2" s="64" t="s">
        <v>0</v>
      </c>
      <c r="F2" s="64" t="s">
        <v>0</v>
      </c>
      <c r="G2" s="64" t="s">
        <v>0</v>
      </c>
    </row>
    <row r="3" spans="1:7" ht="26.25" x14ac:dyDescent="0.45">
      <c r="A3" s="64" t="s">
        <v>24</v>
      </c>
      <c r="B3" s="64" t="s">
        <v>24</v>
      </c>
      <c r="C3" s="64" t="s">
        <v>24</v>
      </c>
      <c r="D3" s="64" t="s">
        <v>24</v>
      </c>
      <c r="E3" s="64" t="s">
        <v>24</v>
      </c>
      <c r="F3" s="64" t="s">
        <v>24</v>
      </c>
      <c r="G3" s="64" t="s">
        <v>24</v>
      </c>
    </row>
    <row r="4" spans="1:7" ht="26.25" x14ac:dyDescent="0.45">
      <c r="A4" s="64" t="str">
        <f>+سهام!A4</f>
        <v>برای ماه منتهی به 1403/12/30</v>
      </c>
      <c r="B4" s="64" t="s">
        <v>2</v>
      </c>
      <c r="C4" s="64" t="s">
        <v>2</v>
      </c>
      <c r="D4" s="64" t="s">
        <v>2</v>
      </c>
      <c r="E4" s="64" t="s">
        <v>2</v>
      </c>
      <c r="F4" s="64" t="s">
        <v>2</v>
      </c>
      <c r="G4" s="64" t="s">
        <v>2</v>
      </c>
    </row>
    <row r="6" spans="1:7" ht="27" thickBot="1" x14ac:dyDescent="0.5">
      <c r="A6" s="31" t="s">
        <v>28</v>
      </c>
      <c r="C6" s="31" t="s">
        <v>19</v>
      </c>
      <c r="E6" s="31" t="s">
        <v>45</v>
      </c>
      <c r="G6" s="31" t="s">
        <v>13</v>
      </c>
    </row>
    <row r="7" spans="1:7" ht="21" x14ac:dyDescent="0.55000000000000004">
      <c r="A7" s="45" t="s">
        <v>51</v>
      </c>
      <c r="C7" s="43">
        <f>+'درآمد سرمایه‌گذاری در سهام'!I57</f>
        <v>-28684522374</v>
      </c>
      <c r="D7" s="6"/>
      <c r="E7" s="1">
        <f>+C7/$C$9</f>
        <v>1.0011011460104362</v>
      </c>
      <c r="F7" s="6"/>
      <c r="G7" s="1">
        <v>-3.2097544132695627E-3</v>
      </c>
    </row>
    <row r="8" spans="1:7" ht="21.75" thickBot="1" x14ac:dyDescent="0.6">
      <c r="A8" s="45" t="s">
        <v>52</v>
      </c>
      <c r="C8" s="43">
        <f>+'درآمد سپرده بانکی'!E10</f>
        <v>31551105</v>
      </c>
      <c r="D8" s="6"/>
      <c r="E8" s="1">
        <f>+C8/$C$9</f>
        <v>-1.1011460104361158E-3</v>
      </c>
      <c r="F8" s="6"/>
      <c r="G8" s="1">
        <v>3.5305206479252691E-6</v>
      </c>
    </row>
    <row r="9" spans="1:7" s="45" customFormat="1" ht="21.75" thickBot="1" x14ac:dyDescent="0.6">
      <c r="A9" s="45" t="s">
        <v>15</v>
      </c>
      <c r="C9" s="13">
        <f>SUM(C7:C8)</f>
        <v>-28652971269</v>
      </c>
      <c r="D9" s="5"/>
      <c r="E9" s="46">
        <f>SUM(E7:E8)</f>
        <v>1</v>
      </c>
      <c r="F9" s="5"/>
      <c r="G9" s="47">
        <f>SUM(G7:G8)</f>
        <v>-3.2062238926216374E-3</v>
      </c>
    </row>
    <row r="10" spans="1:7" ht="19.5" thickTop="1" x14ac:dyDescent="0.45"/>
    <row r="11" spans="1:7" x14ac:dyDescent="0.45">
      <c r="C11" s="48"/>
      <c r="E11" s="49"/>
      <c r="G11" s="48"/>
    </row>
    <row r="12" spans="1:7" x14ac:dyDescent="0.45">
      <c r="C12" s="50"/>
      <c r="E12" s="49"/>
      <c r="G12" s="48"/>
    </row>
    <row r="13" spans="1:7" x14ac:dyDescent="0.45">
      <c r="C13" s="50"/>
      <c r="E13" s="49"/>
      <c r="G13" s="51"/>
    </row>
    <row r="14" spans="1:7" x14ac:dyDescent="0.45">
      <c r="C14" s="50"/>
    </row>
    <row r="15" spans="1:7" x14ac:dyDescent="0.45">
      <c r="C15" s="49"/>
      <c r="E15" s="49"/>
    </row>
    <row r="16" spans="1:7" x14ac:dyDescent="0.45">
      <c r="C16" s="49"/>
      <c r="E16" s="49"/>
      <c r="G16" s="57"/>
    </row>
    <row r="17" spans="3:7" x14ac:dyDescent="0.45">
      <c r="C17" s="49"/>
      <c r="E17" s="49"/>
      <c r="G17" s="57"/>
    </row>
    <row r="18" spans="3:7" x14ac:dyDescent="0.45">
      <c r="G18" s="57"/>
    </row>
    <row r="19" spans="3:7" x14ac:dyDescent="0.45">
      <c r="G19" s="49"/>
    </row>
    <row r="20" spans="3:7" x14ac:dyDescent="0.45">
      <c r="G20" s="58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58"/>
  <sheetViews>
    <sheetView rightToLeft="1" topLeftCell="A43" zoomScale="85" zoomScaleNormal="85" workbookViewId="0">
      <selection activeCell="I62" sqref="I62"/>
    </sheetView>
  </sheetViews>
  <sheetFormatPr defaultRowHeight="18.75" x14ac:dyDescent="0.45"/>
  <cols>
    <col min="1" max="1" width="35.25" style="14" bestFit="1" customWidth="1"/>
    <col min="2" max="2" width="0.875" style="14" customWidth="1"/>
    <col min="3" max="3" width="19.25" style="14" customWidth="1"/>
    <col min="4" max="4" width="0.875" style="14" customWidth="1"/>
    <col min="5" max="5" width="19.25" style="14" customWidth="1"/>
    <col min="6" max="6" width="0.875" style="14" customWidth="1"/>
    <col min="7" max="7" width="19.25" style="14" customWidth="1"/>
    <col min="8" max="8" width="0.875" style="14" customWidth="1"/>
    <col min="9" max="9" width="19.25" style="14" customWidth="1"/>
    <col min="10" max="10" width="0.875" style="14" customWidth="1"/>
    <col min="11" max="11" width="20.125" style="14" customWidth="1"/>
    <col min="12" max="12" width="0.875" style="14" customWidth="1"/>
    <col min="13" max="13" width="19.25" style="14" customWidth="1"/>
    <col min="14" max="14" width="0.875" style="14" customWidth="1"/>
    <col min="15" max="15" width="20.125" style="14" customWidth="1"/>
    <col min="16" max="16" width="0.875" style="14" customWidth="1"/>
    <col min="17" max="17" width="19.25" style="14" customWidth="1"/>
    <col min="18" max="18" width="0.875" style="14" customWidth="1"/>
    <col min="19" max="19" width="20.125" style="14" customWidth="1"/>
    <col min="20" max="20" width="0.875" style="14" customWidth="1"/>
    <col min="21" max="21" width="20.125" style="14" customWidth="1"/>
    <col min="22" max="22" width="0.875" style="14" customWidth="1"/>
    <col min="23" max="23" width="8" style="14" customWidth="1"/>
    <col min="24" max="16384" width="9" style="14"/>
  </cols>
  <sheetData>
    <row r="2" spans="1:21" ht="26.25" x14ac:dyDescent="0.45">
      <c r="A2" s="64" t="str">
        <f>+درآمدها!A2</f>
        <v>صندوق سرمایه‌گذاری بخشی صنایع مفید - اکتان</v>
      </c>
      <c r="B2" s="64" t="s">
        <v>0</v>
      </c>
      <c r="C2" s="64" t="s">
        <v>0</v>
      </c>
      <c r="D2" s="64" t="s">
        <v>0</v>
      </c>
      <c r="E2" s="64" t="s">
        <v>0</v>
      </c>
      <c r="F2" s="64" t="s">
        <v>0</v>
      </c>
      <c r="G2" s="64" t="s">
        <v>0</v>
      </c>
      <c r="H2" s="64" t="s">
        <v>0</v>
      </c>
      <c r="I2" s="64" t="s">
        <v>0</v>
      </c>
      <c r="J2" s="64" t="s">
        <v>0</v>
      </c>
      <c r="K2" s="64" t="s">
        <v>0</v>
      </c>
      <c r="L2" s="64" t="s">
        <v>0</v>
      </c>
      <c r="M2" s="64" t="s">
        <v>0</v>
      </c>
      <c r="N2" s="64" t="s">
        <v>0</v>
      </c>
      <c r="O2" s="64" t="s">
        <v>0</v>
      </c>
      <c r="P2" s="64" t="s">
        <v>0</v>
      </c>
      <c r="Q2" s="64" t="s">
        <v>0</v>
      </c>
      <c r="R2" s="64" t="s">
        <v>0</v>
      </c>
      <c r="S2" s="64" t="s">
        <v>0</v>
      </c>
      <c r="T2" s="64" t="s">
        <v>0</v>
      </c>
      <c r="U2" s="64" t="s">
        <v>0</v>
      </c>
    </row>
    <row r="3" spans="1:21" ht="26.25" x14ac:dyDescent="0.45">
      <c r="A3" s="64" t="s">
        <v>24</v>
      </c>
      <c r="B3" s="64" t="s">
        <v>24</v>
      </c>
      <c r="C3" s="64" t="s">
        <v>24</v>
      </c>
      <c r="D3" s="64" t="s">
        <v>24</v>
      </c>
      <c r="E3" s="64" t="s">
        <v>24</v>
      </c>
      <c r="F3" s="64" t="s">
        <v>24</v>
      </c>
      <c r="G3" s="64" t="s">
        <v>24</v>
      </c>
      <c r="H3" s="64" t="s">
        <v>24</v>
      </c>
      <c r="I3" s="64" t="s">
        <v>24</v>
      </c>
      <c r="J3" s="64" t="s">
        <v>24</v>
      </c>
      <c r="K3" s="64" t="s">
        <v>24</v>
      </c>
      <c r="L3" s="64" t="s">
        <v>24</v>
      </c>
      <c r="M3" s="64" t="s">
        <v>24</v>
      </c>
      <c r="N3" s="64" t="s">
        <v>24</v>
      </c>
      <c r="O3" s="64" t="s">
        <v>24</v>
      </c>
      <c r="P3" s="64" t="s">
        <v>24</v>
      </c>
      <c r="Q3" s="64" t="s">
        <v>24</v>
      </c>
      <c r="R3" s="64" t="s">
        <v>24</v>
      </c>
      <c r="S3" s="64" t="s">
        <v>24</v>
      </c>
      <c r="T3" s="64" t="s">
        <v>24</v>
      </c>
      <c r="U3" s="64" t="s">
        <v>24</v>
      </c>
    </row>
    <row r="4" spans="1:21" ht="26.25" x14ac:dyDescent="0.45">
      <c r="A4" s="64" t="str">
        <f>+سهام!A4</f>
        <v>برای ماه منتهی به 1403/12/30</v>
      </c>
      <c r="B4" s="64" t="s">
        <v>2</v>
      </c>
      <c r="C4" s="64" t="s">
        <v>2</v>
      </c>
      <c r="D4" s="64" t="s">
        <v>2</v>
      </c>
      <c r="E4" s="64" t="s">
        <v>2</v>
      </c>
      <c r="F4" s="64" t="s">
        <v>2</v>
      </c>
      <c r="G4" s="64" t="s">
        <v>2</v>
      </c>
      <c r="H4" s="64" t="s">
        <v>2</v>
      </c>
      <c r="I4" s="64" t="s">
        <v>2</v>
      </c>
      <c r="J4" s="64" t="s">
        <v>2</v>
      </c>
      <c r="K4" s="64" t="s">
        <v>2</v>
      </c>
      <c r="L4" s="64" t="s">
        <v>2</v>
      </c>
      <c r="M4" s="64" t="s">
        <v>2</v>
      </c>
      <c r="N4" s="64" t="s">
        <v>2</v>
      </c>
      <c r="O4" s="64" t="s">
        <v>2</v>
      </c>
      <c r="P4" s="64" t="s">
        <v>2</v>
      </c>
      <c r="Q4" s="64" t="s">
        <v>2</v>
      </c>
      <c r="R4" s="64" t="s">
        <v>2</v>
      </c>
      <c r="S4" s="64" t="s">
        <v>2</v>
      </c>
      <c r="T4" s="64" t="s">
        <v>2</v>
      </c>
      <c r="U4" s="64" t="s">
        <v>2</v>
      </c>
    </row>
    <row r="6" spans="1:21" ht="27" thickBot="1" x14ac:dyDescent="0.5">
      <c r="A6" s="65" t="s">
        <v>3</v>
      </c>
      <c r="C6" s="65" t="s">
        <v>26</v>
      </c>
      <c r="D6" s="65" t="s">
        <v>26</v>
      </c>
      <c r="E6" s="65" t="s">
        <v>26</v>
      </c>
      <c r="F6" s="65" t="s">
        <v>26</v>
      </c>
      <c r="G6" s="65" t="s">
        <v>26</v>
      </c>
      <c r="H6" s="65" t="s">
        <v>26</v>
      </c>
      <c r="I6" s="65" t="s">
        <v>26</v>
      </c>
      <c r="J6" s="65" t="s">
        <v>26</v>
      </c>
      <c r="K6" s="65" t="s">
        <v>26</v>
      </c>
      <c r="M6" s="65" t="s">
        <v>27</v>
      </c>
      <c r="N6" s="65" t="s">
        <v>27</v>
      </c>
      <c r="O6" s="65" t="s">
        <v>27</v>
      </c>
      <c r="P6" s="65" t="s">
        <v>27</v>
      </c>
      <c r="Q6" s="65" t="s">
        <v>27</v>
      </c>
      <c r="R6" s="65" t="s">
        <v>27</v>
      </c>
      <c r="S6" s="65" t="s">
        <v>27</v>
      </c>
      <c r="T6" s="65" t="s">
        <v>27</v>
      </c>
      <c r="U6" s="65" t="s">
        <v>27</v>
      </c>
    </row>
    <row r="7" spans="1:21" ht="27" thickBot="1" x14ac:dyDescent="0.5">
      <c r="A7" s="65" t="s">
        <v>3</v>
      </c>
      <c r="C7" s="31" t="s">
        <v>42</v>
      </c>
      <c r="E7" s="31" t="s">
        <v>43</v>
      </c>
      <c r="G7" s="31" t="s">
        <v>44</v>
      </c>
      <c r="I7" s="31" t="s">
        <v>19</v>
      </c>
      <c r="K7" s="31" t="s">
        <v>45</v>
      </c>
      <c r="M7" s="31" t="s">
        <v>42</v>
      </c>
      <c r="O7" s="31" t="s">
        <v>43</v>
      </c>
      <c r="Q7" s="31" t="s">
        <v>44</v>
      </c>
      <c r="S7" s="31" t="s">
        <v>19</v>
      </c>
      <c r="U7" s="31" t="s">
        <v>45</v>
      </c>
    </row>
    <row r="8" spans="1:21" ht="21" x14ac:dyDescent="0.55000000000000004">
      <c r="A8" s="40" t="s">
        <v>77</v>
      </c>
      <c r="C8" s="43">
        <v>0</v>
      </c>
      <c r="D8" s="43"/>
      <c r="E8" s="43">
        <v>51620390694</v>
      </c>
      <c r="F8" s="43"/>
      <c r="G8" s="43">
        <v>-2469928917</v>
      </c>
      <c r="H8" s="43"/>
      <c r="I8" s="43">
        <f>+G8+E8+C8</f>
        <v>49150461777</v>
      </c>
      <c r="J8" s="6"/>
      <c r="K8" s="1">
        <v>-1.7134837086062336</v>
      </c>
      <c r="L8" s="6"/>
      <c r="M8" s="43">
        <v>82510153200</v>
      </c>
      <c r="N8" s="43"/>
      <c r="O8" s="43">
        <v>-26930781208</v>
      </c>
      <c r="P8" s="43"/>
      <c r="Q8" s="43">
        <v>-4467261581</v>
      </c>
      <c r="R8" s="43"/>
      <c r="S8" s="43">
        <f>+Q8+O8+M8</f>
        <v>51112110411</v>
      </c>
      <c r="T8" s="6"/>
      <c r="U8" s="1">
        <v>0.13981072171721984</v>
      </c>
    </row>
    <row r="9" spans="1:21" ht="21" x14ac:dyDescent="0.55000000000000004">
      <c r="A9" s="40" t="s">
        <v>74</v>
      </c>
      <c r="C9" s="43">
        <v>0</v>
      </c>
      <c r="D9" s="43"/>
      <c r="E9" s="43">
        <v>-8164645629</v>
      </c>
      <c r="F9" s="43"/>
      <c r="G9" s="43">
        <v>0</v>
      </c>
      <c r="H9" s="43"/>
      <c r="I9" s="43">
        <f t="shared" ref="I9:I56" si="0">+G9+E9+C9</f>
        <v>-8164645629</v>
      </c>
      <c r="J9" s="6"/>
      <c r="K9" s="1">
        <v>0.28463592743662114</v>
      </c>
      <c r="L9" s="6"/>
      <c r="M9" s="43">
        <v>0</v>
      </c>
      <c r="N9" s="43"/>
      <c r="O9" s="43">
        <v>-2460027380</v>
      </c>
      <c r="P9" s="43"/>
      <c r="Q9" s="43">
        <v>0</v>
      </c>
      <c r="R9" s="43"/>
      <c r="S9" s="43">
        <f t="shared" ref="S9:S56" si="1">+Q9+O9+M9</f>
        <v>-2460027380</v>
      </c>
      <c r="T9" s="6"/>
      <c r="U9" s="1">
        <v>-6.7290941554998158E-3</v>
      </c>
    </row>
    <row r="10" spans="1:21" s="5" customFormat="1" ht="21" x14ac:dyDescent="0.55000000000000004">
      <c r="A10" s="40" t="s">
        <v>80</v>
      </c>
      <c r="C10" s="43">
        <v>0</v>
      </c>
      <c r="D10" s="11"/>
      <c r="E10" s="43">
        <v>-9918424966</v>
      </c>
      <c r="F10" s="11"/>
      <c r="G10" s="43">
        <v>0</v>
      </c>
      <c r="H10" s="11"/>
      <c r="I10" s="43">
        <f t="shared" si="0"/>
        <v>-9918424966</v>
      </c>
      <c r="K10" s="1">
        <v>0.34577619374935736</v>
      </c>
      <c r="M10" s="43">
        <v>0</v>
      </c>
      <c r="N10" s="11"/>
      <c r="O10" s="43">
        <v>-17502176794</v>
      </c>
      <c r="P10" s="11"/>
      <c r="Q10" s="43">
        <v>0</v>
      </c>
      <c r="R10" s="11"/>
      <c r="S10" s="43">
        <f t="shared" si="1"/>
        <v>-17502176794</v>
      </c>
      <c r="U10" s="1">
        <v>-4.7874993803129907E-2</v>
      </c>
    </row>
    <row r="11" spans="1:21" ht="21" x14ac:dyDescent="0.55000000000000004">
      <c r="A11" s="40" t="s">
        <v>68</v>
      </c>
      <c r="C11" s="43">
        <v>0</v>
      </c>
      <c r="D11" s="43"/>
      <c r="E11" s="43">
        <v>-13279816291</v>
      </c>
      <c r="F11" s="43"/>
      <c r="G11" s="43">
        <v>-12433</v>
      </c>
      <c r="H11" s="43"/>
      <c r="I11" s="43">
        <f t="shared" si="0"/>
        <v>-13279828724</v>
      </c>
      <c r="J11" s="6"/>
      <c r="K11" s="1">
        <v>0.46296147277100902</v>
      </c>
      <c r="L11" s="6"/>
      <c r="M11" s="43">
        <v>0</v>
      </c>
      <c r="N11" s="43"/>
      <c r="O11" s="43">
        <v>-10526403042</v>
      </c>
      <c r="P11" s="43"/>
      <c r="Q11" s="43">
        <v>-12433</v>
      </c>
      <c r="R11" s="43"/>
      <c r="S11" s="43">
        <f t="shared" si="1"/>
        <v>-10526415475</v>
      </c>
      <c r="T11" s="6"/>
      <c r="U11" s="1">
        <v>-2.8793679870012391E-2</v>
      </c>
    </row>
    <row r="12" spans="1:21" ht="21" x14ac:dyDescent="0.55000000000000004">
      <c r="A12" s="40" t="s">
        <v>84</v>
      </c>
      <c r="C12" s="43">
        <v>0</v>
      </c>
      <c r="D12" s="43"/>
      <c r="E12" s="43">
        <v>-5546799000</v>
      </c>
      <c r="F12" s="43"/>
      <c r="G12" s="43">
        <v>0</v>
      </c>
      <c r="H12" s="43"/>
      <c r="I12" s="43">
        <f t="shared" si="0"/>
        <v>-5546799000</v>
      </c>
      <c r="J12" s="6"/>
      <c r="K12" s="1">
        <v>0.19337254173796828</v>
      </c>
      <c r="L12" s="6"/>
      <c r="M12" s="43">
        <v>0</v>
      </c>
      <c r="N12" s="43"/>
      <c r="O12" s="43">
        <v>-1513369969</v>
      </c>
      <c r="P12" s="43"/>
      <c r="Q12" s="43">
        <v>0</v>
      </c>
      <c r="R12" s="43"/>
      <c r="S12" s="43">
        <f t="shared" si="1"/>
        <v>-1513369969</v>
      </c>
      <c r="T12" s="6"/>
      <c r="U12" s="1">
        <v>-4.1396323863301223E-3</v>
      </c>
    </row>
    <row r="13" spans="1:21" ht="21" x14ac:dyDescent="0.55000000000000004">
      <c r="A13" s="40" t="s">
        <v>66</v>
      </c>
      <c r="C13" s="43">
        <v>0</v>
      </c>
      <c r="D13" s="43"/>
      <c r="E13" s="43">
        <v>9188154315</v>
      </c>
      <c r="F13" s="43"/>
      <c r="G13" s="43">
        <v>-46992632</v>
      </c>
      <c r="H13" s="43"/>
      <c r="I13" s="43">
        <f t="shared" si="0"/>
        <v>9141161683</v>
      </c>
      <c r="J13" s="6"/>
      <c r="K13" s="1">
        <v>-0.31867923627292677</v>
      </c>
      <c r="L13" s="6"/>
      <c r="M13" s="43">
        <v>0</v>
      </c>
      <c r="N13" s="43"/>
      <c r="O13" s="43">
        <v>2680192064</v>
      </c>
      <c r="P13" s="43"/>
      <c r="Q13" s="43">
        <v>-46992632</v>
      </c>
      <c r="R13" s="43"/>
      <c r="S13" s="43">
        <f t="shared" si="1"/>
        <v>2633199432</v>
      </c>
      <c r="T13" s="6"/>
      <c r="U13" s="1">
        <v>7.2027844292272209E-3</v>
      </c>
    </row>
    <row r="14" spans="1:21" ht="21" x14ac:dyDescent="0.55000000000000004">
      <c r="A14" s="40" t="s">
        <v>56</v>
      </c>
      <c r="C14" s="43">
        <v>0</v>
      </c>
      <c r="D14" s="43"/>
      <c r="E14" s="43">
        <v>-6703800514</v>
      </c>
      <c r="F14" s="43"/>
      <c r="G14" s="43">
        <v>0</v>
      </c>
      <c r="H14" s="43"/>
      <c r="I14" s="43">
        <f t="shared" si="0"/>
        <v>-6703800514</v>
      </c>
      <c r="J14" s="6"/>
      <c r="K14" s="1">
        <v>0.2337079358196463</v>
      </c>
      <c r="L14" s="6"/>
      <c r="M14" s="43">
        <v>0</v>
      </c>
      <c r="N14" s="43"/>
      <c r="O14" s="43">
        <v>-10773782066</v>
      </c>
      <c r="P14" s="43"/>
      <c r="Q14" s="43">
        <v>-11151</v>
      </c>
      <c r="R14" s="43"/>
      <c r="S14" s="43">
        <f t="shared" si="1"/>
        <v>-10773793217</v>
      </c>
      <c r="T14" s="6"/>
      <c r="U14" s="1">
        <v>-2.947035043531843E-2</v>
      </c>
    </row>
    <row r="15" spans="1:21" ht="21" x14ac:dyDescent="0.55000000000000004">
      <c r="A15" s="40" t="s">
        <v>72</v>
      </c>
      <c r="C15" s="43">
        <v>0</v>
      </c>
      <c r="D15" s="43"/>
      <c r="E15" s="43">
        <v>63208008307</v>
      </c>
      <c r="F15" s="43"/>
      <c r="G15" s="43">
        <v>16306661386</v>
      </c>
      <c r="H15" s="43"/>
      <c r="I15" s="43">
        <f t="shared" si="0"/>
        <v>79514669693</v>
      </c>
      <c r="J15" s="6"/>
      <c r="K15" s="1">
        <v>-2.7720409165701523</v>
      </c>
      <c r="L15" s="6"/>
      <c r="M15" s="43">
        <v>0</v>
      </c>
      <c r="N15" s="43"/>
      <c r="O15" s="43">
        <v>204615068248</v>
      </c>
      <c r="P15" s="43"/>
      <c r="Q15" s="43">
        <v>29163434986</v>
      </c>
      <c r="R15" s="43"/>
      <c r="S15" s="43">
        <f t="shared" si="1"/>
        <v>233778503234</v>
      </c>
      <c r="T15" s="6"/>
      <c r="U15" s="1">
        <v>0.63947156547233397</v>
      </c>
    </row>
    <row r="16" spans="1:21" ht="21" x14ac:dyDescent="0.55000000000000004">
      <c r="A16" s="40" t="s">
        <v>76</v>
      </c>
      <c r="C16" s="43">
        <v>0</v>
      </c>
      <c r="D16" s="43"/>
      <c r="E16" s="43">
        <v>-2573093864</v>
      </c>
      <c r="F16" s="43"/>
      <c r="G16" s="43">
        <v>0</v>
      </c>
      <c r="H16" s="43"/>
      <c r="I16" s="43">
        <f t="shared" si="0"/>
        <v>-2573093864</v>
      </c>
      <c r="J16" s="6"/>
      <c r="K16" s="1">
        <v>8.9703214522835611E-2</v>
      </c>
      <c r="L16" s="6"/>
      <c r="M16" s="43">
        <v>0</v>
      </c>
      <c r="N16" s="43"/>
      <c r="O16" s="43">
        <v>-13117733426</v>
      </c>
      <c r="P16" s="43"/>
      <c r="Q16" s="43">
        <v>0</v>
      </c>
      <c r="R16" s="43"/>
      <c r="S16" s="43">
        <f t="shared" si="1"/>
        <v>-13117733426</v>
      </c>
      <c r="T16" s="6"/>
      <c r="U16" s="1">
        <v>-3.5881902798293723E-2</v>
      </c>
    </row>
    <row r="17" spans="1:21" ht="21" x14ac:dyDescent="0.55000000000000004">
      <c r="A17" s="40" t="s">
        <v>53</v>
      </c>
      <c r="C17" s="43">
        <v>0</v>
      </c>
      <c r="D17" s="43"/>
      <c r="E17" s="43">
        <v>-53281080</v>
      </c>
      <c r="F17" s="43"/>
      <c r="G17" s="43">
        <v>0</v>
      </c>
      <c r="H17" s="43"/>
      <c r="I17" s="43">
        <f t="shared" si="0"/>
        <v>-53281080</v>
      </c>
      <c r="J17" s="6"/>
      <c r="K17" s="1">
        <v>1.8574853471604123E-3</v>
      </c>
      <c r="L17" s="6"/>
      <c r="M17" s="43">
        <v>0</v>
      </c>
      <c r="N17" s="43"/>
      <c r="O17" s="43">
        <v>-99902023</v>
      </c>
      <c r="P17" s="43"/>
      <c r="Q17" s="43">
        <v>925758785</v>
      </c>
      <c r="R17" s="43"/>
      <c r="S17" s="43">
        <f t="shared" si="1"/>
        <v>825856762</v>
      </c>
      <c r="T17" s="6"/>
      <c r="U17" s="1">
        <v>2.2590268529670602E-3</v>
      </c>
    </row>
    <row r="18" spans="1:21" ht="21" x14ac:dyDescent="0.55000000000000004">
      <c r="A18" s="40" t="s">
        <v>82</v>
      </c>
      <c r="C18" s="43">
        <v>0</v>
      </c>
      <c r="D18" s="43"/>
      <c r="E18" s="43">
        <v>-509450625</v>
      </c>
      <c r="F18" s="43"/>
      <c r="G18" s="43">
        <v>0</v>
      </c>
      <c r="H18" s="43"/>
      <c r="I18" s="43">
        <f t="shared" si="0"/>
        <v>-509450625</v>
      </c>
      <c r="J18" s="6"/>
      <c r="K18" s="1">
        <v>1.776047090335282E-2</v>
      </c>
      <c r="L18" s="6"/>
      <c r="M18" s="43">
        <v>0</v>
      </c>
      <c r="N18" s="43"/>
      <c r="O18" s="43">
        <v>-1103395503</v>
      </c>
      <c r="P18" s="43"/>
      <c r="Q18" s="43">
        <v>280819184</v>
      </c>
      <c r="R18" s="43"/>
      <c r="S18" s="43">
        <f t="shared" si="1"/>
        <v>-822576319</v>
      </c>
      <c r="T18" s="6"/>
      <c r="U18" s="1">
        <v>-2.2500536155152275E-3</v>
      </c>
    </row>
    <row r="19" spans="1:21" ht="21" x14ac:dyDescent="0.55000000000000004">
      <c r="A19" s="40" t="s">
        <v>81</v>
      </c>
      <c r="C19" s="43">
        <v>0</v>
      </c>
      <c r="D19" s="43"/>
      <c r="E19" s="43">
        <v>-8300496315</v>
      </c>
      <c r="F19" s="43"/>
      <c r="G19" s="43">
        <v>-624182752</v>
      </c>
      <c r="H19" s="43"/>
      <c r="I19" s="43">
        <f t="shared" si="0"/>
        <v>-8924679067</v>
      </c>
      <c r="J19" s="6"/>
      <c r="K19" s="1">
        <v>0.31113221794794249</v>
      </c>
      <c r="L19" s="6"/>
      <c r="M19" s="43">
        <v>0</v>
      </c>
      <c r="N19" s="43"/>
      <c r="O19" s="43">
        <v>-21205592448</v>
      </c>
      <c r="P19" s="43"/>
      <c r="Q19" s="43">
        <v>-624182752</v>
      </c>
      <c r="R19" s="43"/>
      <c r="S19" s="43">
        <f t="shared" si="1"/>
        <v>-21829775200</v>
      </c>
      <c r="T19" s="6"/>
      <c r="U19" s="1">
        <v>-5.9712592594881944E-2</v>
      </c>
    </row>
    <row r="20" spans="1:21" ht="21" x14ac:dyDescent="0.55000000000000004">
      <c r="A20" s="40" t="s">
        <v>70</v>
      </c>
      <c r="C20" s="43">
        <v>0</v>
      </c>
      <c r="D20" s="43"/>
      <c r="E20" s="43">
        <v>8997763265</v>
      </c>
      <c r="F20" s="43"/>
      <c r="G20" s="43">
        <v>-376579543</v>
      </c>
      <c r="H20" s="43"/>
      <c r="I20" s="43">
        <f t="shared" si="0"/>
        <v>8621183722</v>
      </c>
      <c r="J20" s="6"/>
      <c r="K20" s="1">
        <v>-0.30055176131551509</v>
      </c>
      <c r="L20" s="6"/>
      <c r="M20" s="43">
        <v>0</v>
      </c>
      <c r="N20" s="43"/>
      <c r="O20" s="43">
        <v>-12011073874</v>
      </c>
      <c r="P20" s="43"/>
      <c r="Q20" s="43">
        <v>-376579543</v>
      </c>
      <c r="R20" s="43"/>
      <c r="S20" s="43">
        <f t="shared" si="1"/>
        <v>-12387653417</v>
      </c>
      <c r="T20" s="6"/>
      <c r="U20" s="1">
        <v>-3.3884861154956751E-2</v>
      </c>
    </row>
    <row r="21" spans="1:21" ht="21" x14ac:dyDescent="0.55000000000000004">
      <c r="A21" s="40" t="s">
        <v>71</v>
      </c>
      <c r="C21" s="43">
        <v>33088482180</v>
      </c>
      <c r="D21" s="43"/>
      <c r="E21" s="43">
        <v>-55662717357</v>
      </c>
      <c r="F21" s="43"/>
      <c r="G21" s="43">
        <v>0</v>
      </c>
      <c r="H21" s="43"/>
      <c r="I21" s="43">
        <f t="shared" si="0"/>
        <v>-22574235177</v>
      </c>
      <c r="J21" s="6"/>
      <c r="K21" s="1">
        <v>0.78698312918264102</v>
      </c>
      <c r="L21" s="6"/>
      <c r="M21" s="43">
        <v>33088482180</v>
      </c>
      <c r="N21" s="43"/>
      <c r="O21" s="43">
        <v>-37708734428</v>
      </c>
      <c r="P21" s="43"/>
      <c r="Q21" s="43">
        <v>67203723</v>
      </c>
      <c r="R21" s="43"/>
      <c r="S21" s="43">
        <f t="shared" si="1"/>
        <v>-4553048525</v>
      </c>
      <c r="T21" s="6"/>
      <c r="U21" s="1">
        <v>-1.2454289114166102E-2</v>
      </c>
    </row>
    <row r="22" spans="1:21" ht="21" x14ac:dyDescent="0.55000000000000004">
      <c r="A22" s="40" t="s">
        <v>124</v>
      </c>
      <c r="C22" s="43">
        <v>0</v>
      </c>
      <c r="D22" s="43"/>
      <c r="E22" s="43">
        <v>-18403611647</v>
      </c>
      <c r="F22" s="43"/>
      <c r="G22" s="43">
        <v>0</v>
      </c>
      <c r="H22" s="43"/>
      <c r="I22" s="43">
        <f t="shared" si="0"/>
        <v>-18403611647</v>
      </c>
      <c r="J22" s="6"/>
      <c r="K22" s="1">
        <v>0.64158682536339728</v>
      </c>
      <c r="L22" s="6"/>
      <c r="M22" s="43">
        <v>0</v>
      </c>
      <c r="N22" s="43"/>
      <c r="O22" s="43">
        <v>5122929885</v>
      </c>
      <c r="P22" s="43"/>
      <c r="Q22" s="43">
        <v>0</v>
      </c>
      <c r="R22" s="43"/>
      <c r="S22" s="43">
        <f t="shared" si="1"/>
        <v>5122929885</v>
      </c>
      <c r="T22" s="6"/>
      <c r="U22" s="1">
        <v>1.4013127588924984E-2</v>
      </c>
    </row>
    <row r="23" spans="1:21" ht="21" x14ac:dyDescent="0.55000000000000004">
      <c r="A23" s="40" t="s">
        <v>54</v>
      </c>
      <c r="C23" s="43">
        <v>0</v>
      </c>
      <c r="D23" s="43"/>
      <c r="E23" s="43">
        <v>0</v>
      </c>
      <c r="F23" s="43"/>
      <c r="G23" s="43">
        <v>0</v>
      </c>
      <c r="H23" s="43"/>
      <c r="I23" s="43">
        <f t="shared" si="0"/>
        <v>0</v>
      </c>
      <c r="J23" s="6"/>
      <c r="K23" s="1">
        <v>0</v>
      </c>
      <c r="L23" s="6"/>
      <c r="M23" s="43">
        <v>0</v>
      </c>
      <c r="N23" s="43"/>
      <c r="O23" s="43">
        <v>0</v>
      </c>
      <c r="P23" s="43"/>
      <c r="Q23" s="43">
        <v>423731001</v>
      </c>
      <c r="R23" s="43"/>
      <c r="S23" s="43">
        <f t="shared" si="1"/>
        <v>423731001</v>
      </c>
      <c r="T23" s="6"/>
      <c r="U23" s="1">
        <v>1.1590626289424415E-3</v>
      </c>
    </row>
    <row r="24" spans="1:21" ht="21" x14ac:dyDescent="0.55000000000000004">
      <c r="A24" s="40" t="s">
        <v>55</v>
      </c>
      <c r="C24" s="43">
        <v>0</v>
      </c>
      <c r="D24" s="43"/>
      <c r="E24" s="43">
        <v>-17530493385</v>
      </c>
      <c r="F24" s="43"/>
      <c r="G24" s="43">
        <v>0</v>
      </c>
      <c r="H24" s="43"/>
      <c r="I24" s="43">
        <f t="shared" si="0"/>
        <v>-17530493385</v>
      </c>
      <c r="J24" s="6"/>
      <c r="K24" s="1">
        <v>0.61114817100422958</v>
      </c>
      <c r="L24" s="6"/>
      <c r="M24" s="43">
        <v>0</v>
      </c>
      <c r="N24" s="43"/>
      <c r="O24" s="43">
        <v>20783154447</v>
      </c>
      <c r="P24" s="43"/>
      <c r="Q24" s="43">
        <v>0</v>
      </c>
      <c r="R24" s="43"/>
      <c r="S24" s="43">
        <f t="shared" si="1"/>
        <v>20783154447</v>
      </c>
      <c r="T24" s="6"/>
      <c r="U24" s="1">
        <v>5.6849693730708681E-2</v>
      </c>
    </row>
    <row r="25" spans="1:21" ht="21" x14ac:dyDescent="0.55000000000000004">
      <c r="A25" s="40" t="s">
        <v>65</v>
      </c>
      <c r="C25" s="43">
        <v>0</v>
      </c>
      <c r="D25" s="43"/>
      <c r="E25" s="43">
        <v>-17352216837</v>
      </c>
      <c r="F25" s="43"/>
      <c r="G25" s="43">
        <v>703022877</v>
      </c>
      <c r="H25" s="43"/>
      <c r="I25" s="43">
        <f t="shared" si="0"/>
        <v>-16649193960</v>
      </c>
      <c r="J25" s="6"/>
      <c r="K25" s="1">
        <v>0.58042430488893315</v>
      </c>
      <c r="L25" s="6"/>
      <c r="M25" s="43">
        <v>0</v>
      </c>
      <c r="N25" s="43"/>
      <c r="O25" s="43">
        <v>10700172680</v>
      </c>
      <c r="P25" s="43"/>
      <c r="Q25" s="43">
        <v>703022877</v>
      </c>
      <c r="R25" s="43"/>
      <c r="S25" s="43">
        <f t="shared" si="1"/>
        <v>11403195557</v>
      </c>
      <c r="T25" s="6"/>
      <c r="U25" s="1">
        <v>3.1192001032374756E-2</v>
      </c>
    </row>
    <row r="26" spans="1:21" ht="21" x14ac:dyDescent="0.55000000000000004">
      <c r="A26" s="40" t="s">
        <v>62</v>
      </c>
      <c r="C26" s="43">
        <v>0</v>
      </c>
      <c r="D26" s="43"/>
      <c r="E26" s="43">
        <v>-9709880400</v>
      </c>
      <c r="F26" s="43"/>
      <c r="G26" s="43">
        <v>0</v>
      </c>
      <c r="H26" s="43"/>
      <c r="I26" s="43">
        <f t="shared" si="0"/>
        <v>-9709880400</v>
      </c>
      <c r="J26" s="6"/>
      <c r="K26" s="1">
        <v>0.33850591177356165</v>
      </c>
      <c r="L26" s="6"/>
      <c r="M26" s="43">
        <v>0</v>
      </c>
      <c r="N26" s="43"/>
      <c r="O26" s="43">
        <v>-15525003480</v>
      </c>
      <c r="P26" s="43"/>
      <c r="Q26" s="43">
        <v>0</v>
      </c>
      <c r="R26" s="43"/>
      <c r="S26" s="43">
        <f t="shared" si="1"/>
        <v>-15525003480</v>
      </c>
      <c r="T26" s="6"/>
      <c r="U26" s="1">
        <v>-4.2466685952650782E-2</v>
      </c>
    </row>
    <row r="27" spans="1:21" ht="21" x14ac:dyDescent="0.55000000000000004">
      <c r="A27" s="40" t="s">
        <v>83</v>
      </c>
      <c r="C27" s="43">
        <v>0</v>
      </c>
      <c r="D27" s="43"/>
      <c r="E27" s="43">
        <v>-29391096578</v>
      </c>
      <c r="F27" s="43"/>
      <c r="G27" s="43">
        <v>0</v>
      </c>
      <c r="H27" s="43"/>
      <c r="I27" s="43">
        <f t="shared" si="0"/>
        <v>-29391096578</v>
      </c>
      <c r="J27" s="6"/>
      <c r="K27" s="1">
        <v>1.0246325943582888</v>
      </c>
      <c r="L27" s="6"/>
      <c r="M27" s="43">
        <v>0</v>
      </c>
      <c r="N27" s="43"/>
      <c r="O27" s="43">
        <v>-48716088171</v>
      </c>
      <c r="P27" s="43"/>
      <c r="Q27" s="43">
        <v>0</v>
      </c>
      <c r="R27" s="43"/>
      <c r="S27" s="43">
        <f t="shared" si="1"/>
        <v>-48716088171</v>
      </c>
      <c r="T27" s="6"/>
      <c r="U27" s="1">
        <v>-0.13325670553727326</v>
      </c>
    </row>
    <row r="28" spans="1:21" ht="21" x14ac:dyDescent="0.55000000000000004">
      <c r="A28" s="40" t="s">
        <v>73</v>
      </c>
      <c r="C28" s="43">
        <v>0</v>
      </c>
      <c r="D28" s="43"/>
      <c r="E28" s="43">
        <v>-57414722843</v>
      </c>
      <c r="F28" s="43"/>
      <c r="G28" s="43">
        <v>13998686706</v>
      </c>
      <c r="H28" s="43"/>
      <c r="I28" s="43">
        <f t="shared" si="0"/>
        <v>-43416036137</v>
      </c>
      <c r="J28" s="6"/>
      <c r="K28" s="1">
        <v>1.5135701257606724</v>
      </c>
      <c r="L28" s="6"/>
      <c r="M28" s="43">
        <v>0</v>
      </c>
      <c r="N28" s="43"/>
      <c r="O28" s="43">
        <v>15920548222</v>
      </c>
      <c r="P28" s="43"/>
      <c r="Q28" s="43">
        <v>25768806636</v>
      </c>
      <c r="R28" s="43"/>
      <c r="S28" s="43">
        <f t="shared" si="1"/>
        <v>41689354858</v>
      </c>
      <c r="T28" s="6"/>
      <c r="U28" s="1">
        <v>0.11403596415318176</v>
      </c>
    </row>
    <row r="29" spans="1:21" ht="21" x14ac:dyDescent="0.55000000000000004">
      <c r="A29" s="40" t="s">
        <v>69</v>
      </c>
      <c r="C29" s="43">
        <v>0</v>
      </c>
      <c r="D29" s="43"/>
      <c r="E29" s="43">
        <v>-2154887593</v>
      </c>
      <c r="F29" s="43"/>
      <c r="G29" s="43">
        <v>-1773204763</v>
      </c>
      <c r="H29" s="43"/>
      <c r="I29" s="43">
        <f t="shared" si="0"/>
        <v>-3928092356</v>
      </c>
      <c r="J29" s="6"/>
      <c r="K29" s="1">
        <v>0.13694118050089865</v>
      </c>
      <c r="L29" s="6"/>
      <c r="M29" s="43">
        <v>0</v>
      </c>
      <c r="N29" s="43"/>
      <c r="O29" s="43">
        <v>-22958768006</v>
      </c>
      <c r="P29" s="43"/>
      <c r="Q29" s="43">
        <v>-4094913201</v>
      </c>
      <c r="R29" s="43"/>
      <c r="S29" s="43">
        <f t="shared" si="1"/>
        <v>-27053681207</v>
      </c>
      <c r="T29" s="6"/>
      <c r="U29" s="1">
        <v>-7.4001927610569479E-2</v>
      </c>
    </row>
    <row r="30" spans="1:21" ht="21" x14ac:dyDescent="0.55000000000000004">
      <c r="A30" s="40" t="s">
        <v>79</v>
      </c>
      <c r="C30" s="43">
        <v>0</v>
      </c>
      <c r="D30" s="43"/>
      <c r="E30" s="43">
        <v>0</v>
      </c>
      <c r="F30" s="43"/>
      <c r="G30" s="43">
        <v>0</v>
      </c>
      <c r="H30" s="43"/>
      <c r="I30" s="43">
        <f t="shared" si="0"/>
        <v>0</v>
      </c>
      <c r="J30" s="6"/>
      <c r="K30" s="1">
        <v>0</v>
      </c>
      <c r="L30" s="6"/>
      <c r="M30" s="43">
        <v>0</v>
      </c>
      <c r="N30" s="43"/>
      <c r="O30" s="43">
        <v>0</v>
      </c>
      <c r="P30" s="43"/>
      <c r="Q30" s="43">
        <v>-13819148</v>
      </c>
      <c r="R30" s="43"/>
      <c r="S30" s="43">
        <f t="shared" si="1"/>
        <v>-13819148</v>
      </c>
      <c r="T30" s="6"/>
      <c r="U30" s="1">
        <v>-3.7800533765110762E-5</v>
      </c>
    </row>
    <row r="31" spans="1:21" ht="21" x14ac:dyDescent="0.55000000000000004">
      <c r="A31" s="40" t="s">
        <v>116</v>
      </c>
      <c r="C31" s="43">
        <v>0</v>
      </c>
      <c r="D31" s="43"/>
      <c r="E31" s="43">
        <v>1029875085</v>
      </c>
      <c r="F31" s="43"/>
      <c r="G31" s="43">
        <v>0</v>
      </c>
      <c r="H31" s="43"/>
      <c r="I31" s="43">
        <f t="shared" si="0"/>
        <v>1029875085</v>
      </c>
      <c r="J31" s="6"/>
      <c r="K31" s="1">
        <v>-3.5903511711719883E-2</v>
      </c>
      <c r="L31" s="6"/>
      <c r="M31" s="43">
        <v>0</v>
      </c>
      <c r="N31" s="43"/>
      <c r="O31" s="43">
        <v>1029875085</v>
      </c>
      <c r="P31" s="43"/>
      <c r="Q31" s="43">
        <v>0</v>
      </c>
      <c r="R31" s="43"/>
      <c r="S31" s="43">
        <f t="shared" si="1"/>
        <v>1029875085</v>
      </c>
      <c r="T31" s="6"/>
      <c r="U31" s="1">
        <v>2.8170932046164363E-3</v>
      </c>
    </row>
    <row r="32" spans="1:21" ht="21" x14ac:dyDescent="0.45">
      <c r="A32" s="3" t="s">
        <v>64</v>
      </c>
      <c r="C32" s="14">
        <v>0</v>
      </c>
      <c r="E32" s="43">
        <v>22542463068</v>
      </c>
      <c r="G32" s="43">
        <v>0</v>
      </c>
      <c r="I32" s="43">
        <f t="shared" si="0"/>
        <v>22542463068</v>
      </c>
      <c r="K32" s="1">
        <v>-0.78587548971820298</v>
      </c>
      <c r="M32" s="14">
        <v>0</v>
      </c>
      <c r="O32" s="43">
        <v>32500226400</v>
      </c>
      <c r="Q32" s="43">
        <v>0</v>
      </c>
      <c r="S32" s="43">
        <f t="shared" si="1"/>
        <v>32500226400</v>
      </c>
      <c r="U32" s="1">
        <v>8.890026399651732E-2</v>
      </c>
    </row>
    <row r="33" spans="1:21" ht="21" x14ac:dyDescent="0.45">
      <c r="A33" s="3" t="s">
        <v>67</v>
      </c>
      <c r="C33" s="14">
        <v>0</v>
      </c>
      <c r="E33" s="43">
        <v>-54162378636</v>
      </c>
      <c r="G33" s="43">
        <v>0</v>
      </c>
      <c r="I33" s="43">
        <f t="shared" si="0"/>
        <v>-54162378636</v>
      </c>
      <c r="K33" s="1">
        <v>1.8882091857695855</v>
      </c>
      <c r="M33" s="14">
        <v>0</v>
      </c>
      <c r="O33" s="43">
        <v>-34382984563</v>
      </c>
      <c r="Q33" s="43">
        <v>0</v>
      </c>
      <c r="S33" s="43">
        <f t="shared" si="1"/>
        <v>-34382984563</v>
      </c>
      <c r="U33" s="1">
        <v>-9.4050311127644323E-2</v>
      </c>
    </row>
    <row r="34" spans="1:21" ht="21" x14ac:dyDescent="0.45">
      <c r="A34" s="3" t="s">
        <v>105</v>
      </c>
      <c r="C34" s="14">
        <v>0</v>
      </c>
      <c r="E34" s="43">
        <v>-506567880</v>
      </c>
      <c r="G34" s="43">
        <v>0</v>
      </c>
      <c r="I34" s="43">
        <f t="shared" si="0"/>
        <v>-506567880</v>
      </c>
      <c r="K34" s="1">
        <v>1.7659972628972873E-2</v>
      </c>
      <c r="M34" s="14">
        <v>0</v>
      </c>
      <c r="O34" s="43">
        <v>-93215740</v>
      </c>
      <c r="Q34" s="43">
        <v>503462799</v>
      </c>
      <c r="S34" s="43">
        <f t="shared" si="1"/>
        <v>410247059</v>
      </c>
      <c r="U34" s="1">
        <v>1.1221790088482219E-3</v>
      </c>
    </row>
    <row r="35" spans="1:21" ht="21" x14ac:dyDescent="0.45">
      <c r="A35" s="3" t="s">
        <v>106</v>
      </c>
      <c r="C35" s="14">
        <v>0</v>
      </c>
      <c r="E35" s="43">
        <v>1604993130</v>
      </c>
      <c r="G35" s="43">
        <v>0</v>
      </c>
      <c r="I35" s="43">
        <f t="shared" si="0"/>
        <v>1604993130</v>
      </c>
      <c r="K35" s="1">
        <v>-5.5953280625470177E-2</v>
      </c>
      <c r="M35" s="14">
        <v>0</v>
      </c>
      <c r="O35" s="43">
        <v>1968147072</v>
      </c>
      <c r="Q35" s="43">
        <v>0</v>
      </c>
      <c r="S35" s="43">
        <f t="shared" si="1"/>
        <v>1968147072</v>
      </c>
      <c r="U35" s="1">
        <v>5.3836177056530467E-3</v>
      </c>
    </row>
    <row r="36" spans="1:21" ht="21" x14ac:dyDescent="0.45">
      <c r="A36" s="3" t="s">
        <v>60</v>
      </c>
      <c r="C36" s="14">
        <v>0</v>
      </c>
      <c r="E36" s="43">
        <v>-14211090189</v>
      </c>
      <c r="G36" s="43">
        <v>13025662423</v>
      </c>
      <c r="I36" s="43">
        <f t="shared" si="0"/>
        <v>-1185427766</v>
      </c>
      <c r="K36" s="1">
        <v>4.1326390258269952E-2</v>
      </c>
      <c r="M36" s="14">
        <v>0</v>
      </c>
      <c r="O36" s="43">
        <v>35197861607</v>
      </c>
      <c r="Q36" s="43">
        <v>20039771205</v>
      </c>
      <c r="S36" s="43">
        <f t="shared" si="1"/>
        <v>55237632812</v>
      </c>
      <c r="U36" s="1">
        <v>0.15109556712286432</v>
      </c>
    </row>
    <row r="37" spans="1:21" ht="21" x14ac:dyDescent="0.45">
      <c r="A37" s="3" t="s">
        <v>108</v>
      </c>
      <c r="C37" s="14">
        <v>0</v>
      </c>
      <c r="E37" s="43">
        <v>432843238</v>
      </c>
      <c r="G37" s="43">
        <v>1375830778</v>
      </c>
      <c r="I37" s="43">
        <f t="shared" si="0"/>
        <v>1808674016</v>
      </c>
      <c r="K37" s="1">
        <v>-6.3054004958416329E-2</v>
      </c>
      <c r="M37" s="14">
        <v>0</v>
      </c>
      <c r="O37" s="43">
        <v>1451875564</v>
      </c>
      <c r="Q37" s="43">
        <v>1375830778</v>
      </c>
      <c r="S37" s="43">
        <f t="shared" si="1"/>
        <v>2827706342</v>
      </c>
      <c r="U37" s="1">
        <v>7.7348335120652045E-3</v>
      </c>
    </row>
    <row r="38" spans="1:21" ht="21" x14ac:dyDescent="0.45">
      <c r="A38" s="3" t="s">
        <v>61</v>
      </c>
      <c r="C38" s="14">
        <v>0</v>
      </c>
      <c r="E38" s="43">
        <v>-17057580699</v>
      </c>
      <c r="G38" s="43">
        <v>0</v>
      </c>
      <c r="I38" s="43">
        <f t="shared" si="0"/>
        <v>-17057580699</v>
      </c>
      <c r="K38" s="1">
        <v>0.59466148596084689</v>
      </c>
      <c r="M38" s="14">
        <v>0</v>
      </c>
      <c r="O38" s="43">
        <v>-17129087325</v>
      </c>
      <c r="Q38" s="43">
        <v>0</v>
      </c>
      <c r="S38" s="43">
        <f t="shared" si="1"/>
        <v>-17129087325</v>
      </c>
      <c r="U38" s="1">
        <v>-4.68544546881033E-2</v>
      </c>
    </row>
    <row r="39" spans="1:21" ht="21" x14ac:dyDescent="0.45">
      <c r="A39" s="3" t="s">
        <v>59</v>
      </c>
      <c r="C39" s="14">
        <v>0</v>
      </c>
      <c r="E39" s="43">
        <v>-6002063679</v>
      </c>
      <c r="G39" s="43">
        <v>0</v>
      </c>
      <c r="I39" s="43">
        <f t="shared" si="0"/>
        <v>-6002063679</v>
      </c>
      <c r="K39" s="1">
        <v>0.20924398184995904</v>
      </c>
      <c r="M39" s="14">
        <v>0</v>
      </c>
      <c r="O39" s="43">
        <v>-13692643832</v>
      </c>
      <c r="Q39" s="43">
        <v>0</v>
      </c>
      <c r="S39" s="43">
        <f t="shared" si="1"/>
        <v>-13692643832</v>
      </c>
      <c r="U39" s="1">
        <v>-3.7454497593133212E-2</v>
      </c>
    </row>
    <row r="40" spans="1:21" ht="21" x14ac:dyDescent="0.45">
      <c r="A40" s="3" t="s">
        <v>58</v>
      </c>
      <c r="C40" s="14">
        <v>0</v>
      </c>
      <c r="E40" s="43">
        <v>63636287826</v>
      </c>
      <c r="G40" s="43">
        <v>2883285194</v>
      </c>
      <c r="I40" s="43">
        <f t="shared" si="0"/>
        <v>66519573020</v>
      </c>
      <c r="K40" s="1">
        <v>-2.3190057743577475</v>
      </c>
      <c r="M40" s="14">
        <v>0</v>
      </c>
      <c r="O40" s="43">
        <v>95884823102</v>
      </c>
      <c r="Q40" s="43">
        <v>2883285194</v>
      </c>
      <c r="S40" s="43">
        <f t="shared" si="1"/>
        <v>98768108296</v>
      </c>
      <c r="U40" s="1">
        <v>0.27016768418422499</v>
      </c>
    </row>
    <row r="41" spans="1:21" ht="21" x14ac:dyDescent="0.45">
      <c r="A41" s="3" t="s">
        <v>63</v>
      </c>
      <c r="C41" s="14">
        <v>0</v>
      </c>
      <c r="E41" s="43">
        <v>5325374975</v>
      </c>
      <c r="G41" s="43">
        <v>0</v>
      </c>
      <c r="I41" s="43">
        <f t="shared" si="0"/>
        <v>5325374975</v>
      </c>
      <c r="K41" s="1">
        <v>-0.18565325598124599</v>
      </c>
      <c r="M41" s="14">
        <v>0</v>
      </c>
      <c r="O41" s="43">
        <v>-3220042392</v>
      </c>
      <c r="Q41" s="43">
        <v>0</v>
      </c>
      <c r="S41" s="43">
        <f t="shared" si="1"/>
        <v>-3220042392</v>
      </c>
      <c r="U41" s="1">
        <v>-8.8080192182531103E-3</v>
      </c>
    </row>
    <row r="42" spans="1:21" ht="21" x14ac:dyDescent="0.45">
      <c r="A42" s="3" t="s">
        <v>57</v>
      </c>
      <c r="C42" s="14">
        <v>0</v>
      </c>
      <c r="E42" s="43">
        <v>50410296396</v>
      </c>
      <c r="G42" s="43">
        <v>1747096693</v>
      </c>
      <c r="I42" s="43">
        <f t="shared" si="0"/>
        <v>52157393089</v>
      </c>
      <c r="K42" s="1">
        <v>-1.8183113669787332</v>
      </c>
      <c r="M42" s="14">
        <v>0</v>
      </c>
      <c r="O42" s="43">
        <v>45334391389</v>
      </c>
      <c r="Q42" s="43">
        <v>1747096693</v>
      </c>
      <c r="S42" s="43">
        <f t="shared" si="1"/>
        <v>47081488082</v>
      </c>
      <c r="U42" s="1">
        <v>0.12878546347106934</v>
      </c>
    </row>
    <row r="43" spans="1:21" ht="21" x14ac:dyDescent="0.45">
      <c r="A43" s="3" t="s">
        <v>107</v>
      </c>
      <c r="C43" s="14">
        <v>0</v>
      </c>
      <c r="E43" s="43">
        <v>-8910272696</v>
      </c>
      <c r="G43" s="43">
        <v>0</v>
      </c>
      <c r="I43" s="43">
        <f t="shared" si="0"/>
        <v>-8910272696</v>
      </c>
      <c r="K43" s="1">
        <v>0.31062998295123712</v>
      </c>
      <c r="M43" s="14">
        <v>0</v>
      </c>
      <c r="O43" s="43">
        <v>-9315443692</v>
      </c>
      <c r="Q43" s="43">
        <v>0</v>
      </c>
      <c r="S43" s="43">
        <f t="shared" si="1"/>
        <v>-9315443692</v>
      </c>
      <c r="U43" s="1">
        <v>-2.5481219523550518E-2</v>
      </c>
    </row>
    <row r="44" spans="1:21" ht="21" x14ac:dyDescent="0.55000000000000004">
      <c r="A44" s="40" t="s">
        <v>92</v>
      </c>
      <c r="C44" s="43">
        <v>0</v>
      </c>
      <c r="D44" s="43"/>
      <c r="E44" s="43">
        <v>0</v>
      </c>
      <c r="F44" s="43"/>
      <c r="G44" s="43">
        <v>0</v>
      </c>
      <c r="H44" s="43"/>
      <c r="I44" s="43">
        <f t="shared" si="0"/>
        <v>0</v>
      </c>
      <c r="J44" s="6"/>
      <c r="K44" s="1">
        <v>0</v>
      </c>
      <c r="L44" s="6"/>
      <c r="M44" s="43">
        <v>0</v>
      </c>
      <c r="N44" s="43"/>
      <c r="O44" s="43">
        <v>0</v>
      </c>
      <c r="P44" s="43"/>
      <c r="Q44" s="43">
        <v>20299435647</v>
      </c>
      <c r="R44" s="43"/>
      <c r="S44" s="43">
        <f t="shared" si="1"/>
        <v>20299435647</v>
      </c>
      <c r="T44" s="6"/>
      <c r="U44" s="1">
        <v>5.5526542055061322E-2</v>
      </c>
    </row>
    <row r="45" spans="1:21" ht="21" x14ac:dyDescent="0.55000000000000004">
      <c r="A45" s="40" t="s">
        <v>101</v>
      </c>
      <c r="C45" s="43">
        <v>0</v>
      </c>
      <c r="D45" s="43"/>
      <c r="E45" s="43">
        <v>-2737613700</v>
      </c>
      <c r="F45" s="43"/>
      <c r="G45" s="43">
        <v>0</v>
      </c>
      <c r="H45" s="43"/>
      <c r="I45" s="43">
        <f t="shared" si="0"/>
        <v>-2737613700</v>
      </c>
      <c r="J45" s="6"/>
      <c r="K45" s="1">
        <v>9.5438706083577893E-2</v>
      </c>
      <c r="L45" s="6"/>
      <c r="M45" s="43">
        <v>0</v>
      </c>
      <c r="N45" s="43"/>
      <c r="O45" s="43">
        <v>-4109131225</v>
      </c>
      <c r="P45" s="43"/>
      <c r="Q45" s="43">
        <v>0</v>
      </c>
      <c r="R45" s="43"/>
      <c r="S45" s="43">
        <f t="shared" si="1"/>
        <v>-4109131225</v>
      </c>
      <c r="T45" s="6"/>
      <c r="U45" s="1">
        <v>-1.1240009414175422E-2</v>
      </c>
    </row>
    <row r="46" spans="1:21" ht="21" x14ac:dyDescent="0.55000000000000004">
      <c r="A46" s="40" t="s">
        <v>93</v>
      </c>
      <c r="C46" s="43">
        <v>0</v>
      </c>
      <c r="D46" s="43"/>
      <c r="E46" s="43">
        <v>0</v>
      </c>
      <c r="F46" s="43"/>
      <c r="G46" s="43">
        <v>0</v>
      </c>
      <c r="H46" s="43"/>
      <c r="I46" s="43">
        <f t="shared" si="0"/>
        <v>0</v>
      </c>
      <c r="J46" s="6"/>
      <c r="K46" s="1">
        <v>0</v>
      </c>
      <c r="L46" s="6"/>
      <c r="M46" s="43">
        <v>0</v>
      </c>
      <c r="N46" s="43"/>
      <c r="O46" s="43">
        <v>0</v>
      </c>
      <c r="P46" s="43"/>
      <c r="Q46" s="43">
        <v>1084633617</v>
      </c>
      <c r="R46" s="43"/>
      <c r="S46" s="43">
        <f t="shared" si="1"/>
        <v>1084633617</v>
      </c>
      <c r="T46" s="6"/>
      <c r="U46" s="1">
        <v>2.9668782519864986E-3</v>
      </c>
    </row>
    <row r="47" spans="1:21" ht="21" x14ac:dyDescent="0.55000000000000004">
      <c r="A47" s="40" t="s">
        <v>90</v>
      </c>
      <c r="C47" s="43">
        <v>0</v>
      </c>
      <c r="D47" s="43"/>
      <c r="E47" s="43">
        <v>-8258999911</v>
      </c>
      <c r="F47" s="43"/>
      <c r="G47" s="43">
        <v>0</v>
      </c>
      <c r="H47" s="43"/>
      <c r="I47" s="43">
        <f t="shared" si="0"/>
        <v>-8258999911</v>
      </c>
      <c r="J47" s="6"/>
      <c r="K47" s="1">
        <v>0.28792530701107499</v>
      </c>
      <c r="L47" s="6"/>
      <c r="M47" s="43">
        <v>0</v>
      </c>
      <c r="N47" s="43"/>
      <c r="O47" s="43">
        <v>-4699676845</v>
      </c>
      <c r="P47" s="43"/>
      <c r="Q47" s="43">
        <v>0</v>
      </c>
      <c r="R47" s="43"/>
      <c r="S47" s="43">
        <f t="shared" si="1"/>
        <v>-4699676845</v>
      </c>
      <c r="T47" s="6"/>
      <c r="U47" s="1">
        <v>-1.2855372361923596E-2</v>
      </c>
    </row>
    <row r="48" spans="1:21" ht="21" x14ac:dyDescent="0.55000000000000004">
      <c r="A48" s="40" t="s">
        <v>91</v>
      </c>
      <c r="C48" s="43">
        <v>0</v>
      </c>
      <c r="D48" s="43"/>
      <c r="E48" s="43">
        <v>0</v>
      </c>
      <c r="F48" s="43"/>
      <c r="G48" s="43">
        <v>31932745</v>
      </c>
      <c r="H48" s="43"/>
      <c r="I48" s="43">
        <f t="shared" si="0"/>
        <v>31932745</v>
      </c>
      <c r="J48" s="6"/>
      <c r="K48" s="1">
        <v>-1.1132395576837015E-3</v>
      </c>
      <c r="L48" s="6"/>
      <c r="M48" s="43">
        <v>0</v>
      </c>
      <c r="N48" s="43"/>
      <c r="O48" s="43">
        <v>0</v>
      </c>
      <c r="P48" s="43"/>
      <c r="Q48" s="43">
        <v>4584035908</v>
      </c>
      <c r="R48" s="43"/>
      <c r="S48" s="43">
        <f t="shared" si="1"/>
        <v>4584035908</v>
      </c>
      <c r="T48" s="6"/>
      <c r="U48" s="1">
        <v>1.2539051186139275E-2</v>
      </c>
    </row>
    <row r="49" spans="1:21" ht="21" x14ac:dyDescent="0.55000000000000004">
      <c r="A49" s="40" t="s">
        <v>99</v>
      </c>
      <c r="C49" s="43">
        <v>0</v>
      </c>
      <c r="D49" s="43"/>
      <c r="E49" s="43">
        <v>0</v>
      </c>
      <c r="F49" s="43"/>
      <c r="G49" s="43">
        <v>0</v>
      </c>
      <c r="H49" s="43"/>
      <c r="I49" s="43">
        <f t="shared" si="0"/>
        <v>0</v>
      </c>
      <c r="J49" s="6"/>
      <c r="K49" s="1">
        <v>0</v>
      </c>
      <c r="L49" s="6"/>
      <c r="M49" s="43">
        <v>0</v>
      </c>
      <c r="N49" s="43"/>
      <c r="O49" s="43">
        <v>0</v>
      </c>
      <c r="P49" s="43"/>
      <c r="Q49" s="43">
        <v>3134781730</v>
      </c>
      <c r="R49" s="43"/>
      <c r="S49" s="43">
        <f t="shared" si="1"/>
        <v>3134781730</v>
      </c>
      <c r="T49" s="6"/>
      <c r="U49" s="1">
        <v>8.5747994471958282E-3</v>
      </c>
    </row>
    <row r="50" spans="1:21" ht="21" x14ac:dyDescent="0.55000000000000004">
      <c r="A50" s="40" t="s">
        <v>94</v>
      </c>
      <c r="C50" s="43">
        <v>0</v>
      </c>
      <c r="D50" s="43"/>
      <c r="E50" s="43">
        <v>0</v>
      </c>
      <c r="F50" s="43"/>
      <c r="G50" s="43">
        <v>0</v>
      </c>
      <c r="H50" s="43"/>
      <c r="I50" s="43">
        <f t="shared" si="0"/>
        <v>0</v>
      </c>
      <c r="J50" s="6"/>
      <c r="K50" s="1">
        <v>0</v>
      </c>
      <c r="L50" s="6"/>
      <c r="M50" s="43">
        <v>0</v>
      </c>
      <c r="N50" s="43"/>
      <c r="O50" s="43">
        <v>0</v>
      </c>
      <c r="P50" s="43"/>
      <c r="Q50" s="43">
        <v>6736573640</v>
      </c>
      <c r="R50" s="43"/>
      <c r="S50" s="43">
        <f t="shared" si="1"/>
        <v>6736573640</v>
      </c>
      <c r="T50" s="6"/>
      <c r="U50" s="1">
        <v>1.8427046250606413E-2</v>
      </c>
    </row>
    <row r="51" spans="1:21" ht="21" x14ac:dyDescent="0.55000000000000004">
      <c r="A51" s="40" t="s">
        <v>95</v>
      </c>
      <c r="C51" s="43">
        <v>0</v>
      </c>
      <c r="D51" s="43"/>
      <c r="E51" s="43">
        <v>0</v>
      </c>
      <c r="F51" s="43"/>
      <c r="G51" s="43">
        <v>0</v>
      </c>
      <c r="H51" s="43"/>
      <c r="I51" s="43">
        <f t="shared" si="0"/>
        <v>0</v>
      </c>
      <c r="J51" s="6"/>
      <c r="K51" s="1">
        <v>0</v>
      </c>
      <c r="L51" s="6"/>
      <c r="M51" s="43">
        <v>0</v>
      </c>
      <c r="N51" s="43"/>
      <c r="O51" s="43">
        <v>0</v>
      </c>
      <c r="P51" s="43"/>
      <c r="Q51" s="43">
        <v>12362152981</v>
      </c>
      <c r="R51" s="43"/>
      <c r="S51" s="43">
        <f t="shared" si="1"/>
        <v>12362152981</v>
      </c>
      <c r="T51" s="6"/>
      <c r="U51" s="1">
        <v>3.3815107933409153E-2</v>
      </c>
    </row>
    <row r="52" spans="1:21" ht="21" x14ac:dyDescent="0.55000000000000004">
      <c r="A52" s="40" t="s">
        <v>102</v>
      </c>
      <c r="C52" s="43">
        <v>1166970853</v>
      </c>
      <c r="D52" s="43"/>
      <c r="E52" s="43">
        <v>-1235607927</v>
      </c>
      <c r="F52" s="43"/>
      <c r="G52" s="43">
        <v>0</v>
      </c>
      <c r="H52" s="43"/>
      <c r="I52" s="43">
        <f t="shared" si="0"/>
        <v>-68637074</v>
      </c>
      <c r="J52" s="6"/>
      <c r="K52" s="1">
        <v>2.3928261068838111E-3</v>
      </c>
      <c r="L52" s="6"/>
      <c r="M52" s="43">
        <v>1166970853</v>
      </c>
      <c r="N52" s="43"/>
      <c r="O52" s="43">
        <v>1035477769</v>
      </c>
      <c r="P52" s="43"/>
      <c r="Q52" s="43">
        <v>3023854903</v>
      </c>
      <c r="R52" s="43"/>
      <c r="S52" s="43">
        <f t="shared" si="1"/>
        <v>5226303525</v>
      </c>
      <c r="T52" s="6"/>
      <c r="U52" s="1">
        <v>1.4295893123330029E-2</v>
      </c>
    </row>
    <row r="53" spans="1:21" ht="21" x14ac:dyDescent="0.55000000000000004">
      <c r="A53" s="40" t="s">
        <v>97</v>
      </c>
      <c r="C53" s="43">
        <v>0</v>
      </c>
      <c r="D53" s="43"/>
      <c r="E53" s="43">
        <v>-3729551343</v>
      </c>
      <c r="F53" s="43"/>
      <c r="G53" s="43">
        <v>0</v>
      </c>
      <c r="H53" s="43"/>
      <c r="I53" s="43">
        <f t="shared" si="0"/>
        <v>-3729551343</v>
      </c>
      <c r="J53" s="6"/>
      <c r="K53" s="1">
        <v>0.13001964245291081</v>
      </c>
      <c r="L53" s="6"/>
      <c r="M53" s="43">
        <v>0</v>
      </c>
      <c r="N53" s="43"/>
      <c r="O53" s="43">
        <v>-11116511105</v>
      </c>
      <c r="P53" s="43"/>
      <c r="Q53" s="43">
        <v>0</v>
      </c>
      <c r="R53" s="43"/>
      <c r="S53" s="43">
        <f t="shared" si="1"/>
        <v>-11116511105</v>
      </c>
      <c r="T53" s="6"/>
      <c r="U53" s="1">
        <v>-3.0407811926956806E-2</v>
      </c>
    </row>
    <row r="54" spans="1:21" ht="21" x14ac:dyDescent="0.55000000000000004">
      <c r="A54" s="40" t="s">
        <v>98</v>
      </c>
      <c r="C54" s="43">
        <v>0</v>
      </c>
      <c r="D54" s="43"/>
      <c r="E54" s="43">
        <v>-1288288800</v>
      </c>
      <c r="F54" s="43"/>
      <c r="G54" s="43">
        <v>0</v>
      </c>
      <c r="H54" s="43"/>
      <c r="I54" s="43">
        <f t="shared" si="0"/>
        <v>-1288288800</v>
      </c>
      <c r="J54" s="6"/>
      <c r="K54" s="1">
        <v>4.4912332274624892E-2</v>
      </c>
      <c r="L54" s="6"/>
      <c r="M54" s="43">
        <v>0</v>
      </c>
      <c r="N54" s="43"/>
      <c r="O54" s="43">
        <v>-747093257</v>
      </c>
      <c r="P54" s="43"/>
      <c r="Q54" s="43">
        <v>3197297296</v>
      </c>
      <c r="R54" s="43"/>
      <c r="S54" s="43">
        <f t="shared" si="1"/>
        <v>2450204039</v>
      </c>
      <c r="T54" s="6"/>
      <c r="U54" s="1">
        <v>6.702223647046133E-3</v>
      </c>
    </row>
    <row r="55" spans="1:21" ht="21" x14ac:dyDescent="0.55000000000000004">
      <c r="A55" s="40" t="s">
        <v>96</v>
      </c>
      <c r="C55" s="43">
        <v>0</v>
      </c>
      <c r="D55" s="43"/>
      <c r="E55" s="43">
        <v>-201295125</v>
      </c>
      <c r="F55" s="43"/>
      <c r="G55" s="43">
        <v>0</v>
      </c>
      <c r="H55" s="43"/>
      <c r="I55" s="43">
        <f t="shared" si="0"/>
        <v>-201295125</v>
      </c>
      <c r="J55" s="6"/>
      <c r="K55" s="1">
        <v>7.0175519179101389E-3</v>
      </c>
      <c r="L55" s="6"/>
      <c r="M55" s="43">
        <v>0</v>
      </c>
      <c r="N55" s="43"/>
      <c r="O55" s="43">
        <v>-59726273</v>
      </c>
      <c r="P55" s="43"/>
      <c r="Q55" s="43">
        <v>673385641</v>
      </c>
      <c r="R55" s="43"/>
      <c r="S55" s="43">
        <f t="shared" si="1"/>
        <v>613659368</v>
      </c>
      <c r="T55" s="6"/>
      <c r="U55" s="1">
        <v>1.6785876857502743E-3</v>
      </c>
    </row>
    <row r="56" spans="1:21" ht="21.75" thickBot="1" x14ac:dyDescent="0.6">
      <c r="A56" s="40" t="s">
        <v>100</v>
      </c>
      <c r="C56" s="43">
        <v>0</v>
      </c>
      <c r="D56" s="43"/>
      <c r="E56" s="43">
        <v>-4746957959</v>
      </c>
      <c r="F56" s="43"/>
      <c r="G56" s="43">
        <v>0</v>
      </c>
      <c r="H56" s="43"/>
      <c r="I56" s="43">
        <f t="shared" si="0"/>
        <v>-4746957959</v>
      </c>
      <c r="J56" s="6"/>
      <c r="K56" s="1">
        <v>0.16548847831967739</v>
      </c>
      <c r="L56" s="6"/>
      <c r="M56" s="43">
        <v>0</v>
      </c>
      <c r="N56" s="43"/>
      <c r="O56" s="43">
        <v>-14045800839</v>
      </c>
      <c r="P56" s="43"/>
      <c r="Q56" s="43">
        <v>0</v>
      </c>
      <c r="R56" s="43"/>
      <c r="S56" s="43">
        <f t="shared" si="1"/>
        <v>-14045800839</v>
      </c>
      <c r="T56" s="6"/>
      <c r="U56" s="1">
        <v>-3.8420513976161239E-2</v>
      </c>
    </row>
    <row r="57" spans="1:21" s="40" customFormat="1" ht="21.75" thickBot="1" x14ac:dyDescent="0.6">
      <c r="A57" s="40" t="s">
        <v>15</v>
      </c>
      <c r="C57" s="12">
        <f>SUM(C8:C56)</f>
        <v>34255453033</v>
      </c>
      <c r="D57" s="5"/>
      <c r="E57" s="13">
        <f>SUM(E8:E56)</f>
        <v>-107721253169</v>
      </c>
      <c r="F57" s="11"/>
      <c r="G57" s="13">
        <f>SUM(G8:G56)</f>
        <v>44781277762</v>
      </c>
      <c r="H57" s="11"/>
      <c r="I57" s="13">
        <f>SUM(I8:I56)</f>
        <v>-28684522374</v>
      </c>
      <c r="J57" s="5"/>
      <c r="K57" s="41">
        <f>SUM(K8:K56)</f>
        <v>1</v>
      </c>
      <c r="L57" s="5"/>
      <c r="M57" s="13">
        <f>SUM(M8:M56)</f>
        <v>116765606233</v>
      </c>
      <c r="N57" s="11"/>
      <c r="O57" s="13">
        <f>SUM(O8:O56)</f>
        <v>119460554628</v>
      </c>
      <c r="P57" s="11"/>
      <c r="Q57" s="13">
        <f>SUM(Q8:Q56)</f>
        <v>129354602783</v>
      </c>
      <c r="R57" s="11"/>
      <c r="S57" s="13">
        <f>SUM(S8:S56)</f>
        <v>365580763644</v>
      </c>
      <c r="T57" s="5"/>
      <c r="U57" s="41">
        <f>SUM(U8:U56)</f>
        <v>1</v>
      </c>
    </row>
    <row r="58" spans="1:21" ht="19.5" thickTop="1" x14ac:dyDescent="0.45"/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K11"/>
  <sheetViews>
    <sheetView rightToLeft="1" workbookViewId="0">
      <selection activeCell="I62" sqref="I62"/>
    </sheetView>
  </sheetViews>
  <sheetFormatPr defaultRowHeight="18.75" x14ac:dyDescent="0.45"/>
  <cols>
    <col min="1" max="1" width="17.125" style="14" bestFit="1" customWidth="1"/>
    <col min="2" max="2" width="0.875" style="14" customWidth="1"/>
    <col min="3" max="3" width="27.125" style="14" customWidth="1"/>
    <col min="4" max="4" width="0.875" style="14" customWidth="1"/>
    <col min="5" max="5" width="32.125" style="14" bestFit="1" customWidth="1"/>
    <col min="6" max="6" width="0.875" style="14" customWidth="1"/>
    <col min="7" max="7" width="27.875" style="14" bestFit="1" customWidth="1"/>
    <col min="8" max="8" width="0.875" style="14" customWidth="1"/>
    <col min="9" max="9" width="32.125" style="14" bestFit="1" customWidth="1"/>
    <col min="10" max="10" width="0.875" style="14" customWidth="1"/>
    <col min="11" max="11" width="27.875" style="14" bestFit="1" customWidth="1"/>
    <col min="12" max="12" width="0.875" style="14" customWidth="1"/>
    <col min="13" max="13" width="8" style="14" customWidth="1"/>
    <col min="14" max="16384" width="9" style="14"/>
  </cols>
  <sheetData>
    <row r="2" spans="1:11" ht="26.25" x14ac:dyDescent="0.45">
      <c r="A2" s="64" t="str">
        <f>+درآمدها!A2</f>
        <v>صندوق سرمایه‌گذاری بخشی صنایع مفید - اکتان</v>
      </c>
      <c r="B2" s="64" t="s">
        <v>0</v>
      </c>
      <c r="C2" s="64" t="s">
        <v>0</v>
      </c>
      <c r="D2" s="64" t="s">
        <v>0</v>
      </c>
      <c r="E2" s="64" t="s">
        <v>0</v>
      </c>
      <c r="F2" s="64" t="s">
        <v>0</v>
      </c>
      <c r="G2" s="64" t="s">
        <v>0</v>
      </c>
      <c r="H2" s="64" t="s">
        <v>0</v>
      </c>
      <c r="I2" s="64" t="s">
        <v>0</v>
      </c>
      <c r="J2" s="64" t="s">
        <v>0</v>
      </c>
      <c r="K2" s="64" t="s">
        <v>0</v>
      </c>
    </row>
    <row r="3" spans="1:11" ht="26.25" x14ac:dyDescent="0.45">
      <c r="A3" s="64" t="s">
        <v>24</v>
      </c>
      <c r="B3" s="64" t="s">
        <v>24</v>
      </c>
      <c r="C3" s="64" t="s">
        <v>24</v>
      </c>
      <c r="D3" s="64" t="s">
        <v>24</v>
      </c>
      <c r="E3" s="64" t="s">
        <v>24</v>
      </c>
      <c r="F3" s="64" t="s">
        <v>24</v>
      </c>
      <c r="G3" s="64" t="s">
        <v>24</v>
      </c>
      <c r="H3" s="64" t="s">
        <v>24</v>
      </c>
      <c r="I3" s="64" t="s">
        <v>24</v>
      </c>
      <c r="J3" s="64" t="s">
        <v>24</v>
      </c>
      <c r="K3" s="64" t="s">
        <v>24</v>
      </c>
    </row>
    <row r="4" spans="1:11" ht="26.25" x14ac:dyDescent="0.45">
      <c r="A4" s="64" t="str">
        <f>+سهام!A4</f>
        <v>برای ماه منتهی به 1403/12/30</v>
      </c>
      <c r="B4" s="64" t="s">
        <v>2</v>
      </c>
      <c r="C4" s="64" t="s">
        <v>2</v>
      </c>
      <c r="D4" s="64" t="s">
        <v>2</v>
      </c>
      <c r="E4" s="64" t="s">
        <v>2</v>
      </c>
      <c r="F4" s="64" t="s">
        <v>2</v>
      </c>
      <c r="G4" s="64" t="s">
        <v>2</v>
      </c>
      <c r="H4" s="64" t="s">
        <v>2</v>
      </c>
      <c r="I4" s="64" t="s">
        <v>2</v>
      </c>
      <c r="J4" s="64" t="s">
        <v>2</v>
      </c>
      <c r="K4" s="64" t="s">
        <v>2</v>
      </c>
    </row>
    <row r="6" spans="1:11" ht="27" thickBot="1" x14ac:dyDescent="0.5">
      <c r="A6" s="65" t="s">
        <v>46</v>
      </c>
      <c r="B6" s="65" t="s">
        <v>46</v>
      </c>
      <c r="C6" s="65" t="s">
        <v>46</v>
      </c>
      <c r="E6" s="65" t="s">
        <v>26</v>
      </c>
      <c r="F6" s="65" t="s">
        <v>26</v>
      </c>
      <c r="G6" s="65" t="s">
        <v>26</v>
      </c>
      <c r="I6" s="65" t="s">
        <v>27</v>
      </c>
      <c r="J6" s="65" t="s">
        <v>27</v>
      </c>
      <c r="K6" s="65" t="s">
        <v>27</v>
      </c>
    </row>
    <row r="7" spans="1:11" ht="27" thickBot="1" x14ac:dyDescent="0.5">
      <c r="A7" s="31" t="s">
        <v>47</v>
      </c>
      <c r="C7" s="31" t="s">
        <v>48</v>
      </c>
      <c r="E7" s="31" t="s">
        <v>49</v>
      </c>
      <c r="G7" s="31" t="s">
        <v>50</v>
      </c>
      <c r="I7" s="31" t="s">
        <v>49</v>
      </c>
      <c r="K7" s="31" t="s">
        <v>50</v>
      </c>
    </row>
    <row r="8" spans="1:11" ht="22.5" x14ac:dyDescent="0.55000000000000004">
      <c r="A8" s="35" t="s">
        <v>23</v>
      </c>
      <c r="B8" s="36"/>
      <c r="C8" s="35" t="s">
        <v>86</v>
      </c>
      <c r="D8" s="36"/>
      <c r="E8" s="37">
        <f>+'سود سپرده بانکی'!G8</f>
        <v>31452350</v>
      </c>
      <c r="F8" s="38"/>
      <c r="G8" s="39">
        <f>+E8/$E$10</f>
        <v>0.99686999868942783</v>
      </c>
      <c r="H8" s="38"/>
      <c r="I8" s="37">
        <f>+'سود سپرده بانکی'!M8</f>
        <v>20047138696</v>
      </c>
      <c r="J8" s="36"/>
      <c r="K8" s="39">
        <f>+I8/$I$10</f>
        <v>0.99999014781824525</v>
      </c>
    </row>
    <row r="9" spans="1:11" ht="23.25" thickBot="1" x14ac:dyDescent="0.6">
      <c r="A9" s="35" t="s">
        <v>110</v>
      </c>
      <c r="B9" s="36"/>
      <c r="C9" s="35" t="s">
        <v>109</v>
      </c>
      <c r="D9" s="36"/>
      <c r="E9" s="37">
        <f>+'سود سپرده بانکی'!G9</f>
        <v>98755</v>
      </c>
      <c r="F9" s="38"/>
      <c r="G9" s="39">
        <f>+E9/$E$10</f>
        <v>3.1300013105721655E-3</v>
      </c>
      <c r="H9" s="38"/>
      <c r="I9" s="37">
        <f>+'سود سپرده بانکی'!M9</f>
        <v>197510</v>
      </c>
      <c r="J9" s="36"/>
      <c r="K9" s="39">
        <f>+I9/$I$10</f>
        <v>9.8521817547453957E-6</v>
      </c>
    </row>
    <row r="10" spans="1:11" ht="21.75" thickBot="1" x14ac:dyDescent="0.6">
      <c r="A10" s="14" t="s">
        <v>15</v>
      </c>
      <c r="C10" s="40" t="s">
        <v>15</v>
      </c>
      <c r="D10" s="40"/>
      <c r="E10" s="12">
        <f>SUM(E8:E9)</f>
        <v>31551105</v>
      </c>
      <c r="F10" s="5"/>
      <c r="G10" s="41">
        <f>SUM(G8:G9)</f>
        <v>1</v>
      </c>
      <c r="H10" s="5"/>
      <c r="I10" s="12">
        <f>+'سود سپرده بانکی'!M10</f>
        <v>20047336206</v>
      </c>
      <c r="J10" s="5"/>
      <c r="K10" s="41">
        <f>SUM(K8:K9)</f>
        <v>1</v>
      </c>
    </row>
    <row r="11" spans="1:11" ht="19.5" thickTop="1" x14ac:dyDescent="0.45">
      <c r="G11" s="42"/>
    </row>
  </sheetData>
  <mergeCells count="6">
    <mergeCell ref="A2:K2"/>
    <mergeCell ref="A3:K3"/>
    <mergeCell ref="A4:K4"/>
    <mergeCell ref="A6:C6"/>
    <mergeCell ref="E6:G6"/>
    <mergeCell ref="I6:K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85D44-482F-4A43-9DF2-6D03A1A57554}">
  <dimension ref="A2:E10"/>
  <sheetViews>
    <sheetView rightToLeft="1" workbookViewId="0">
      <selection activeCell="I62" sqref="I62"/>
    </sheetView>
  </sheetViews>
  <sheetFormatPr defaultRowHeight="18.75" x14ac:dyDescent="0.2"/>
  <cols>
    <col min="1" max="1" width="15" style="6" customWidth="1"/>
    <col min="2" max="2" width="0.875" style="6" customWidth="1"/>
    <col min="3" max="3" width="25.125" style="6" customWidth="1"/>
    <col min="4" max="4" width="0.875" style="6" customWidth="1"/>
    <col min="5" max="5" width="28.875" style="6" bestFit="1" customWidth="1"/>
    <col min="6" max="6" width="0.875" style="6" customWidth="1"/>
    <col min="7" max="7" width="8" style="6" customWidth="1"/>
    <col min="8" max="16384" width="9" style="6"/>
  </cols>
  <sheetData>
    <row r="2" spans="1:5" ht="26.25" x14ac:dyDescent="0.2">
      <c r="A2" s="64" t="str">
        <f>+سهام!A2</f>
        <v>صندوق سرمایه‌گذاری بخشی صنایع مفید - اکتان</v>
      </c>
      <c r="B2" s="64" t="s">
        <v>0</v>
      </c>
      <c r="C2" s="64" t="s">
        <v>0</v>
      </c>
      <c r="D2" s="64" t="s">
        <v>0</v>
      </c>
      <c r="E2" s="64" t="s">
        <v>0</v>
      </c>
    </row>
    <row r="3" spans="1:5" ht="26.25" x14ac:dyDescent="0.2">
      <c r="A3" s="64" t="s">
        <v>24</v>
      </c>
      <c r="B3" s="64" t="s">
        <v>24</v>
      </c>
      <c r="C3" s="64" t="s">
        <v>24</v>
      </c>
      <c r="D3" s="64" t="s">
        <v>24</v>
      </c>
      <c r="E3" s="64" t="s">
        <v>24</v>
      </c>
    </row>
    <row r="4" spans="1:5" ht="26.25" x14ac:dyDescent="0.2">
      <c r="A4" s="64" t="str">
        <f>+سهام!A4</f>
        <v>برای ماه منتهی به 1403/12/30</v>
      </c>
      <c r="B4" s="64" t="s">
        <v>2</v>
      </c>
      <c r="C4" s="64" t="s">
        <v>2</v>
      </c>
      <c r="D4" s="64" t="s">
        <v>2</v>
      </c>
      <c r="E4" s="64" t="s">
        <v>2</v>
      </c>
    </row>
    <row r="6" spans="1:5" ht="27" thickBot="1" x14ac:dyDescent="0.25">
      <c r="A6" s="65" t="s">
        <v>103</v>
      </c>
      <c r="C6" s="31" t="s">
        <v>26</v>
      </c>
      <c r="E6" s="31" t="s">
        <v>27</v>
      </c>
    </row>
    <row r="7" spans="1:5" ht="27" thickBot="1" x14ac:dyDescent="0.25">
      <c r="A7" s="65" t="s">
        <v>103</v>
      </c>
      <c r="C7" s="31" t="s">
        <v>19</v>
      </c>
      <c r="E7" s="31" t="s">
        <v>19</v>
      </c>
    </row>
    <row r="8" spans="1:5" ht="24.75" thickBot="1" x14ac:dyDescent="0.25">
      <c r="A8" s="32" t="s">
        <v>103</v>
      </c>
      <c r="B8" s="33"/>
      <c r="C8" s="18">
        <v>0</v>
      </c>
      <c r="D8" s="33"/>
      <c r="E8" s="18">
        <v>735259583</v>
      </c>
    </row>
    <row r="9" spans="1:5" ht="24.75" thickBot="1" x14ac:dyDescent="0.25">
      <c r="A9" s="33" t="s">
        <v>15</v>
      </c>
      <c r="B9" s="33"/>
      <c r="C9" s="34">
        <f>SUM(C8:C8)</f>
        <v>0</v>
      </c>
      <c r="D9" s="33"/>
      <c r="E9" s="34">
        <f>SUM(E8:E8)</f>
        <v>735259583</v>
      </c>
    </row>
    <row r="10" spans="1:5" ht="19.5" thickTop="1" x14ac:dyDescent="0.2"/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0042-E2B3-4562-9600-B63A93B87A34}">
  <dimension ref="A2:S12"/>
  <sheetViews>
    <sheetView rightToLeft="1" zoomScale="85" zoomScaleNormal="85" workbookViewId="0">
      <selection activeCell="I62" sqref="I62"/>
    </sheetView>
  </sheetViews>
  <sheetFormatPr defaultRowHeight="18.75" x14ac:dyDescent="0.2"/>
  <cols>
    <col min="1" max="1" width="24" style="6" bestFit="1" customWidth="1"/>
    <col min="2" max="2" width="0.875" style="6" customWidth="1"/>
    <col min="3" max="3" width="17.5" style="6" customWidth="1"/>
    <col min="4" max="4" width="0.875" style="6" customWidth="1"/>
    <col min="5" max="5" width="30.625" style="6" customWidth="1"/>
    <col min="6" max="6" width="0.875" style="6" customWidth="1"/>
    <col min="7" max="7" width="21" style="6" customWidth="1"/>
    <col min="8" max="8" width="0.875" style="6" customWidth="1"/>
    <col min="9" max="9" width="20.125" style="6" customWidth="1"/>
    <col min="10" max="10" width="0.875" style="6" customWidth="1"/>
    <col min="11" max="11" width="17.5" style="6" customWidth="1"/>
    <col min="12" max="12" width="0.875" style="6" customWidth="1"/>
    <col min="13" max="13" width="21" style="6" customWidth="1"/>
    <col min="14" max="14" width="0.875" style="6" customWidth="1"/>
    <col min="15" max="15" width="20.125" style="6" customWidth="1"/>
    <col min="16" max="16" width="0.875" style="6" customWidth="1"/>
    <col min="17" max="17" width="17.5" style="6" customWidth="1"/>
    <col min="18" max="18" width="0.875" style="6" customWidth="1"/>
    <col min="19" max="19" width="21" style="6" customWidth="1"/>
    <col min="20" max="20" width="0.875" style="6" customWidth="1"/>
    <col min="21" max="16384" width="9" style="6"/>
  </cols>
  <sheetData>
    <row r="2" spans="1:19" ht="26.25" x14ac:dyDescent="0.2">
      <c r="A2" s="64" t="str">
        <f>+درآمدها!A2</f>
        <v>صندوق سرمایه‌گذاری بخشی صنایع مفید - اکتان</v>
      </c>
      <c r="B2" s="64" t="s">
        <v>0</v>
      </c>
      <c r="C2" s="64" t="s">
        <v>0</v>
      </c>
      <c r="D2" s="64" t="s">
        <v>0</v>
      </c>
      <c r="E2" s="64" t="s">
        <v>0</v>
      </c>
      <c r="F2" s="64" t="s">
        <v>0</v>
      </c>
      <c r="G2" s="64" t="s">
        <v>0</v>
      </c>
      <c r="H2" s="64" t="s">
        <v>0</v>
      </c>
      <c r="I2" s="64" t="s">
        <v>0</v>
      </c>
      <c r="J2" s="64" t="s">
        <v>0</v>
      </c>
      <c r="K2" s="64" t="s">
        <v>0</v>
      </c>
      <c r="L2" s="64" t="s">
        <v>0</v>
      </c>
      <c r="M2" s="64" t="s">
        <v>0</v>
      </c>
      <c r="N2" s="64" t="s">
        <v>0</v>
      </c>
      <c r="O2" s="64" t="s">
        <v>0</v>
      </c>
      <c r="P2" s="64" t="s">
        <v>0</v>
      </c>
      <c r="Q2" s="64" t="s">
        <v>0</v>
      </c>
      <c r="R2" s="64" t="s">
        <v>0</v>
      </c>
      <c r="S2" s="64" t="s">
        <v>0</v>
      </c>
    </row>
    <row r="3" spans="1:19" ht="26.25" x14ac:dyDescent="0.2">
      <c r="A3" s="64" t="s">
        <v>24</v>
      </c>
      <c r="B3" s="64" t="s">
        <v>24</v>
      </c>
      <c r="C3" s="64" t="s">
        <v>24</v>
      </c>
      <c r="D3" s="64" t="s">
        <v>24</v>
      </c>
      <c r="E3" s="64" t="s">
        <v>24</v>
      </c>
      <c r="F3" s="64" t="s">
        <v>24</v>
      </c>
      <c r="G3" s="64" t="s">
        <v>24</v>
      </c>
      <c r="H3" s="64" t="s">
        <v>24</v>
      </c>
      <c r="I3" s="64" t="s">
        <v>24</v>
      </c>
      <c r="J3" s="64" t="s">
        <v>24</v>
      </c>
      <c r="K3" s="64" t="s">
        <v>24</v>
      </c>
      <c r="L3" s="64" t="s">
        <v>24</v>
      </c>
      <c r="M3" s="64" t="s">
        <v>24</v>
      </c>
      <c r="N3" s="64" t="s">
        <v>24</v>
      </c>
      <c r="O3" s="64" t="s">
        <v>24</v>
      </c>
      <c r="P3" s="64" t="s">
        <v>24</v>
      </c>
      <c r="Q3" s="64" t="s">
        <v>24</v>
      </c>
      <c r="R3" s="64" t="s">
        <v>24</v>
      </c>
      <c r="S3" s="64" t="s">
        <v>24</v>
      </c>
    </row>
    <row r="4" spans="1:19" ht="26.25" x14ac:dyDescent="0.2">
      <c r="A4" s="64" t="str">
        <f>+سهام!A4</f>
        <v>برای ماه منتهی به 1403/12/30</v>
      </c>
      <c r="B4" s="64" t="s">
        <v>2</v>
      </c>
      <c r="C4" s="64" t="s">
        <v>2</v>
      </c>
      <c r="D4" s="64" t="s">
        <v>2</v>
      </c>
      <c r="E4" s="64" t="s">
        <v>2</v>
      </c>
      <c r="F4" s="64" t="s">
        <v>2</v>
      </c>
      <c r="G4" s="64" t="s">
        <v>2</v>
      </c>
      <c r="H4" s="64" t="s">
        <v>2</v>
      </c>
      <c r="I4" s="64" t="s">
        <v>2</v>
      </c>
      <c r="J4" s="64" t="s">
        <v>2</v>
      </c>
      <c r="K4" s="64" t="s">
        <v>2</v>
      </c>
      <c r="L4" s="64" t="s">
        <v>2</v>
      </c>
      <c r="M4" s="64" t="s">
        <v>2</v>
      </c>
      <c r="N4" s="64" t="s">
        <v>2</v>
      </c>
      <c r="O4" s="64" t="s">
        <v>2</v>
      </c>
      <c r="P4" s="64" t="s">
        <v>2</v>
      </c>
      <c r="Q4" s="64" t="s">
        <v>2</v>
      </c>
      <c r="R4" s="64" t="s">
        <v>2</v>
      </c>
      <c r="S4" s="64" t="s">
        <v>2</v>
      </c>
    </row>
    <row r="6" spans="1:19" ht="27" thickBot="1" x14ac:dyDescent="0.25">
      <c r="A6" s="65" t="s">
        <v>3</v>
      </c>
      <c r="C6" s="65" t="s">
        <v>32</v>
      </c>
      <c r="D6" s="65" t="s">
        <v>32</v>
      </c>
      <c r="E6" s="65" t="s">
        <v>32</v>
      </c>
      <c r="F6" s="65" t="s">
        <v>32</v>
      </c>
      <c r="G6" s="65" t="s">
        <v>32</v>
      </c>
      <c r="I6" s="65" t="s">
        <v>26</v>
      </c>
      <c r="J6" s="65" t="s">
        <v>26</v>
      </c>
      <c r="K6" s="65" t="s">
        <v>26</v>
      </c>
      <c r="L6" s="65" t="s">
        <v>26</v>
      </c>
      <c r="M6" s="65" t="s">
        <v>26</v>
      </c>
      <c r="O6" s="65" t="s">
        <v>27</v>
      </c>
      <c r="P6" s="65" t="s">
        <v>27</v>
      </c>
      <c r="Q6" s="65" t="s">
        <v>27</v>
      </c>
      <c r="R6" s="65" t="s">
        <v>27</v>
      </c>
      <c r="S6" s="65" t="s">
        <v>27</v>
      </c>
    </row>
    <row r="7" spans="1:19" ht="27" thickBot="1" x14ac:dyDescent="0.25">
      <c r="A7" s="65" t="s">
        <v>3</v>
      </c>
      <c r="C7" s="31" t="s">
        <v>33</v>
      </c>
      <c r="E7" s="31" t="s">
        <v>34</v>
      </c>
      <c r="G7" s="31" t="s">
        <v>35</v>
      </c>
      <c r="I7" s="31" t="s">
        <v>36</v>
      </c>
      <c r="K7" s="31" t="s">
        <v>30</v>
      </c>
      <c r="M7" s="31" t="s">
        <v>37</v>
      </c>
      <c r="O7" s="31" t="s">
        <v>36</v>
      </c>
      <c r="Q7" s="31" t="s">
        <v>30</v>
      </c>
      <c r="S7" s="31" t="s">
        <v>37</v>
      </c>
    </row>
    <row r="8" spans="1:19" ht="21" x14ac:dyDescent="0.2">
      <c r="A8" s="5" t="s">
        <v>71</v>
      </c>
      <c r="C8" s="6" t="s">
        <v>120</v>
      </c>
      <c r="E8" s="7">
        <v>28280754</v>
      </c>
      <c r="G8" s="7">
        <v>1170</v>
      </c>
      <c r="I8" s="7">
        <v>33088482180</v>
      </c>
      <c r="K8" s="7">
        <v>0</v>
      </c>
      <c r="M8" s="7">
        <f t="shared" ref="M8:M10" si="0">+I8+K8</f>
        <v>33088482180</v>
      </c>
      <c r="O8" s="7">
        <v>33088482180</v>
      </c>
      <c r="Q8" s="7">
        <v>0</v>
      </c>
      <c r="S8" s="7">
        <f t="shared" ref="S8:S10" si="1">+O8+Q8</f>
        <v>33088482180</v>
      </c>
    </row>
    <row r="9" spans="1:19" ht="21" x14ac:dyDescent="0.2">
      <c r="A9" s="5" t="s">
        <v>102</v>
      </c>
      <c r="C9" s="6" t="s">
        <v>119</v>
      </c>
      <c r="E9" s="7">
        <v>285748</v>
      </c>
      <c r="G9" s="7">
        <v>4400</v>
      </c>
      <c r="I9" s="7">
        <v>1257291200</v>
      </c>
      <c r="K9" s="43">
        <v>-90320347</v>
      </c>
      <c r="L9" s="6">
        <v>0</v>
      </c>
      <c r="M9" s="7">
        <f t="shared" si="0"/>
        <v>1166970853</v>
      </c>
      <c r="O9" s="7">
        <v>1257291200</v>
      </c>
      <c r="Q9" s="43">
        <v>-90320347</v>
      </c>
      <c r="S9" s="7">
        <f>+O9+Q9</f>
        <v>1166970853</v>
      </c>
    </row>
    <row r="10" spans="1:19" ht="21.75" thickBot="1" x14ac:dyDescent="0.25">
      <c r="A10" s="5" t="s">
        <v>77</v>
      </c>
      <c r="C10" s="6" t="s">
        <v>111</v>
      </c>
      <c r="E10" s="7" t="s">
        <v>111</v>
      </c>
      <c r="G10" s="7" t="s">
        <v>111</v>
      </c>
      <c r="I10" s="7">
        <v>0</v>
      </c>
      <c r="K10" s="7">
        <v>0</v>
      </c>
      <c r="L10" s="6">
        <v>0</v>
      </c>
      <c r="M10" s="7">
        <f t="shared" si="0"/>
        <v>0</v>
      </c>
      <c r="O10" s="7">
        <v>82510153200</v>
      </c>
      <c r="Q10" s="7">
        <v>0</v>
      </c>
      <c r="S10" s="7">
        <f t="shared" si="1"/>
        <v>82510153200</v>
      </c>
    </row>
    <row r="11" spans="1:19" s="5" customFormat="1" ht="21.75" thickBot="1" x14ac:dyDescent="0.25">
      <c r="I11" s="12">
        <f>SUM(I8:I10)</f>
        <v>34345773380</v>
      </c>
      <c r="K11" s="13">
        <f>SUM(K8:K10)</f>
        <v>-90320347</v>
      </c>
      <c r="M11" s="12">
        <f>SUM(M8:M10)</f>
        <v>34255453033</v>
      </c>
      <c r="O11" s="12">
        <f>SUM(O8:O10)</f>
        <v>116855926580</v>
      </c>
      <c r="Q11" s="13">
        <f>SUM(Q8:Q10)</f>
        <v>-90320347</v>
      </c>
      <c r="S11" s="12">
        <f>SUM(S8:S10)</f>
        <v>116765606233</v>
      </c>
    </row>
    <row r="12" spans="1:19" ht="19.5" thickTop="1" x14ac:dyDescent="0.2"/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10"/>
  <sheetViews>
    <sheetView rightToLeft="1" workbookViewId="0">
      <selection activeCell="I62" sqref="I62"/>
    </sheetView>
  </sheetViews>
  <sheetFormatPr defaultRowHeight="18.75" x14ac:dyDescent="0.2"/>
  <cols>
    <col min="1" max="1" width="17.125" style="6" bestFit="1" customWidth="1"/>
    <col min="2" max="2" width="0.875" style="6" customWidth="1"/>
    <col min="3" max="3" width="18.375" style="6" customWidth="1"/>
    <col min="4" max="4" width="0.875" style="6" customWidth="1"/>
    <col min="5" max="5" width="15.75" style="6" customWidth="1"/>
    <col min="6" max="6" width="0.875" style="6" customWidth="1"/>
    <col min="7" max="7" width="18.375" style="6" customWidth="1"/>
    <col min="8" max="8" width="0.875" style="6" customWidth="1"/>
    <col min="9" max="9" width="19.25" style="6" customWidth="1"/>
    <col min="10" max="10" width="0.875" style="6" customWidth="1"/>
    <col min="11" max="11" width="14" style="6" customWidth="1"/>
    <col min="12" max="12" width="0.875" style="6" customWidth="1"/>
    <col min="13" max="13" width="19.25" style="6" customWidth="1"/>
    <col min="14" max="14" width="0.875" style="6" customWidth="1"/>
    <col min="15" max="15" width="8" style="6" customWidth="1"/>
    <col min="16" max="16384" width="9" style="6"/>
  </cols>
  <sheetData>
    <row r="2" spans="1:13" ht="26.25" x14ac:dyDescent="0.2">
      <c r="A2" s="64" t="str">
        <f>+درآمدها!A2</f>
        <v>صندوق سرمایه‌گذاری بخشی صنایع مفید - اکتان</v>
      </c>
      <c r="B2" s="64" t="s">
        <v>0</v>
      </c>
      <c r="C2" s="64" t="s">
        <v>0</v>
      </c>
      <c r="D2" s="64" t="s">
        <v>0</v>
      </c>
      <c r="E2" s="64" t="s">
        <v>0</v>
      </c>
      <c r="F2" s="64" t="s">
        <v>0</v>
      </c>
      <c r="G2" s="64" t="s">
        <v>0</v>
      </c>
      <c r="H2" s="64" t="s">
        <v>0</v>
      </c>
      <c r="I2" s="64" t="s">
        <v>0</v>
      </c>
      <c r="J2" s="64" t="s">
        <v>0</v>
      </c>
      <c r="K2" s="64" t="s">
        <v>0</v>
      </c>
      <c r="L2" s="64" t="s">
        <v>0</v>
      </c>
      <c r="M2" s="64" t="s">
        <v>0</v>
      </c>
    </row>
    <row r="3" spans="1:13" ht="26.25" x14ac:dyDescent="0.2">
      <c r="A3" s="64" t="s">
        <v>24</v>
      </c>
      <c r="B3" s="64" t="s">
        <v>24</v>
      </c>
      <c r="C3" s="64" t="s">
        <v>24</v>
      </c>
      <c r="D3" s="64" t="s">
        <v>24</v>
      </c>
      <c r="E3" s="64" t="s">
        <v>24</v>
      </c>
      <c r="F3" s="64" t="s">
        <v>24</v>
      </c>
      <c r="G3" s="64" t="s">
        <v>24</v>
      </c>
      <c r="H3" s="64" t="s">
        <v>24</v>
      </c>
      <c r="I3" s="64" t="s">
        <v>24</v>
      </c>
      <c r="J3" s="64" t="s">
        <v>24</v>
      </c>
      <c r="K3" s="64" t="s">
        <v>24</v>
      </c>
      <c r="L3" s="64" t="s">
        <v>24</v>
      </c>
      <c r="M3" s="64" t="s">
        <v>24</v>
      </c>
    </row>
    <row r="4" spans="1:13" ht="26.25" x14ac:dyDescent="0.2">
      <c r="A4" s="64" t="str">
        <f>+سهام!A4</f>
        <v>برای ماه منتهی به 1403/12/30</v>
      </c>
      <c r="B4" s="64" t="s">
        <v>2</v>
      </c>
      <c r="C4" s="64" t="s">
        <v>2</v>
      </c>
      <c r="D4" s="64" t="s">
        <v>2</v>
      </c>
      <c r="E4" s="64" t="s">
        <v>2</v>
      </c>
      <c r="F4" s="64" t="s">
        <v>2</v>
      </c>
      <c r="G4" s="64" t="s">
        <v>2</v>
      </c>
      <c r="H4" s="64" t="s">
        <v>2</v>
      </c>
      <c r="I4" s="64" t="s">
        <v>2</v>
      </c>
      <c r="J4" s="64" t="s">
        <v>2</v>
      </c>
      <c r="K4" s="64" t="s">
        <v>2</v>
      </c>
      <c r="L4" s="64" t="s">
        <v>2</v>
      </c>
      <c r="M4" s="64" t="s">
        <v>2</v>
      </c>
    </row>
    <row r="6" spans="1:13" ht="27" thickBot="1" x14ac:dyDescent="0.25">
      <c r="A6" s="65" t="s">
        <v>25</v>
      </c>
      <c r="B6" s="65" t="s">
        <v>25</v>
      </c>
      <c r="C6" s="65" t="s">
        <v>26</v>
      </c>
      <c r="D6" s="65" t="s">
        <v>26</v>
      </c>
      <c r="E6" s="65" t="s">
        <v>26</v>
      </c>
      <c r="F6" s="65" t="s">
        <v>26</v>
      </c>
      <c r="G6" s="65" t="s">
        <v>26</v>
      </c>
      <c r="I6" s="65" t="s">
        <v>27</v>
      </c>
      <c r="J6" s="65" t="s">
        <v>27</v>
      </c>
      <c r="K6" s="65" t="s">
        <v>27</v>
      </c>
      <c r="L6" s="65" t="s">
        <v>27</v>
      </c>
      <c r="M6" s="65" t="s">
        <v>27</v>
      </c>
    </row>
    <row r="7" spans="1:13" ht="27" thickBot="1" x14ac:dyDescent="0.25">
      <c r="A7" s="31" t="s">
        <v>28</v>
      </c>
      <c r="C7" s="31" t="s">
        <v>29</v>
      </c>
      <c r="E7" s="31" t="s">
        <v>30</v>
      </c>
      <c r="G7" s="31" t="s">
        <v>31</v>
      </c>
      <c r="I7" s="31" t="s">
        <v>29</v>
      </c>
      <c r="K7" s="31" t="s">
        <v>30</v>
      </c>
      <c r="M7" s="31" t="s">
        <v>31</v>
      </c>
    </row>
    <row r="8" spans="1:13" ht="19.5" customHeight="1" x14ac:dyDescent="0.2">
      <c r="A8" s="5" t="s">
        <v>23</v>
      </c>
      <c r="C8" s="7">
        <v>31452350</v>
      </c>
      <c r="E8" s="7"/>
      <c r="G8" s="7">
        <f>+C8-E8</f>
        <v>31452350</v>
      </c>
      <c r="I8" s="7">
        <v>20047138696</v>
      </c>
      <c r="K8" s="7">
        <v>0</v>
      </c>
      <c r="M8" s="7">
        <f>+I8-K8</f>
        <v>20047138696</v>
      </c>
    </row>
    <row r="9" spans="1:13" ht="19.5" customHeight="1" thickBot="1" x14ac:dyDescent="0.25">
      <c r="A9" s="5" t="s">
        <v>110</v>
      </c>
      <c r="C9" s="7">
        <v>98755</v>
      </c>
      <c r="E9" s="7">
        <v>0</v>
      </c>
      <c r="G9" s="7">
        <f>+C9-E9</f>
        <v>98755</v>
      </c>
      <c r="I9" s="7">
        <v>197510</v>
      </c>
      <c r="K9" s="7">
        <v>0</v>
      </c>
      <c r="M9" s="7">
        <f>+I9-K9</f>
        <v>197510</v>
      </c>
    </row>
    <row r="10" spans="1:13" ht="21.75" thickBot="1" x14ac:dyDescent="0.25">
      <c r="A10" s="6" t="s">
        <v>15</v>
      </c>
      <c r="C10" s="12">
        <f>SUM(C8:C9)</f>
        <v>31551105</v>
      </c>
      <c r="D10" s="5"/>
      <c r="E10" s="12">
        <f>SUM(E8:E9)</f>
        <v>0</v>
      </c>
      <c r="F10" s="5"/>
      <c r="G10" s="12">
        <f>SUM(G8:G9)</f>
        <v>31551105</v>
      </c>
      <c r="H10" s="5"/>
      <c r="I10" s="12">
        <f>SUM(I8:I9)</f>
        <v>20047336206</v>
      </c>
      <c r="J10" s="5"/>
      <c r="K10" s="12">
        <f>SUM(K8:K9)</f>
        <v>0</v>
      </c>
      <c r="L10" s="5"/>
      <c r="M10" s="12">
        <f>SUM(M8:M9)</f>
        <v>20047336206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B3F23-56EA-40FB-8399-FEECFC0A16B2}">
  <dimension ref="A2:U38"/>
  <sheetViews>
    <sheetView rightToLeft="1" topLeftCell="A22" zoomScale="90" zoomScaleNormal="90" workbookViewId="0">
      <selection activeCell="I62" sqref="I62"/>
    </sheetView>
  </sheetViews>
  <sheetFormatPr defaultRowHeight="22.5" x14ac:dyDescent="0.2"/>
  <cols>
    <col min="1" max="1" width="36.75" style="23" customWidth="1"/>
    <col min="2" max="2" width="0.875" style="23" customWidth="1"/>
    <col min="3" max="3" width="15.75" style="23" customWidth="1"/>
    <col min="4" max="4" width="0.875" style="23" customWidth="1"/>
    <col min="5" max="5" width="19.25" style="23" customWidth="1"/>
    <col min="6" max="6" width="0.875" style="23" customWidth="1"/>
    <col min="7" max="7" width="19.25" style="23" customWidth="1"/>
    <col min="8" max="8" width="0.875" style="23" customWidth="1"/>
    <col min="9" max="9" width="24.5" style="23" customWidth="1"/>
    <col min="10" max="10" width="0.875" style="23" customWidth="1"/>
    <col min="11" max="11" width="16.625" style="23" customWidth="1"/>
    <col min="12" max="12" width="0.875" style="23" customWidth="1"/>
    <col min="13" max="13" width="20.125" style="23" customWidth="1"/>
    <col min="14" max="14" width="0.875" style="23" customWidth="1"/>
    <col min="15" max="15" width="20.125" style="23" customWidth="1"/>
    <col min="16" max="16" width="0.875" style="23" customWidth="1"/>
    <col min="17" max="17" width="24.5" style="23" customWidth="1"/>
    <col min="18" max="18" width="0.875" style="23" customWidth="1"/>
    <col min="19" max="19" width="15.875" style="23" bestFit="1" customWidth="1"/>
    <col min="20" max="20" width="17" style="23" bestFit="1" customWidth="1"/>
    <col min="21" max="16384" width="9" style="23"/>
  </cols>
  <sheetData>
    <row r="2" spans="1:17" ht="24" x14ac:dyDescent="0.2">
      <c r="A2" s="66" t="str">
        <f>+درآمدها!A2</f>
        <v>صندوق سرمایه‌گذاری بخشی صنایع مفید - اکتان</v>
      </c>
      <c r="B2" s="66" t="s">
        <v>0</v>
      </c>
      <c r="C2" s="66" t="s">
        <v>0</v>
      </c>
      <c r="D2" s="66" t="s">
        <v>0</v>
      </c>
      <c r="E2" s="66" t="s">
        <v>0</v>
      </c>
      <c r="F2" s="66" t="s">
        <v>0</v>
      </c>
      <c r="G2" s="66" t="s">
        <v>0</v>
      </c>
      <c r="H2" s="66" t="s">
        <v>0</v>
      </c>
      <c r="I2" s="66" t="s">
        <v>0</v>
      </c>
      <c r="J2" s="66" t="s">
        <v>0</v>
      </c>
      <c r="K2" s="66" t="s">
        <v>0</v>
      </c>
      <c r="L2" s="66" t="s">
        <v>0</v>
      </c>
      <c r="M2" s="66" t="s">
        <v>0</v>
      </c>
      <c r="N2" s="66" t="s">
        <v>0</v>
      </c>
      <c r="O2" s="66" t="s">
        <v>0</v>
      </c>
      <c r="P2" s="66" t="s">
        <v>0</v>
      </c>
      <c r="Q2" s="66" t="s">
        <v>0</v>
      </c>
    </row>
    <row r="3" spans="1:17" ht="24" x14ac:dyDescent="0.2">
      <c r="A3" s="66" t="s">
        <v>24</v>
      </c>
      <c r="B3" s="66" t="s">
        <v>24</v>
      </c>
      <c r="C3" s="66" t="s">
        <v>24</v>
      </c>
      <c r="D3" s="66" t="s">
        <v>24</v>
      </c>
      <c r="E3" s="66" t="s">
        <v>24</v>
      </c>
      <c r="F3" s="66" t="s">
        <v>24</v>
      </c>
      <c r="G3" s="66" t="s">
        <v>24</v>
      </c>
      <c r="H3" s="66" t="s">
        <v>24</v>
      </c>
      <c r="I3" s="66" t="s">
        <v>24</v>
      </c>
      <c r="J3" s="66" t="s">
        <v>24</v>
      </c>
      <c r="K3" s="66" t="s">
        <v>24</v>
      </c>
      <c r="L3" s="66" t="s">
        <v>24</v>
      </c>
      <c r="M3" s="66" t="s">
        <v>24</v>
      </c>
      <c r="N3" s="66" t="s">
        <v>24</v>
      </c>
      <c r="O3" s="66" t="s">
        <v>24</v>
      </c>
      <c r="P3" s="66" t="s">
        <v>24</v>
      </c>
      <c r="Q3" s="66" t="s">
        <v>24</v>
      </c>
    </row>
    <row r="4" spans="1:17" ht="24" x14ac:dyDescent="0.2">
      <c r="A4" s="66" t="str">
        <f>+سهام!A4</f>
        <v>برای ماه منتهی به 1403/12/30</v>
      </c>
      <c r="B4" s="66" t="s">
        <v>2</v>
      </c>
      <c r="C4" s="66" t="s">
        <v>2</v>
      </c>
      <c r="D4" s="66" t="s">
        <v>2</v>
      </c>
      <c r="E4" s="66" t="s">
        <v>2</v>
      </c>
      <c r="F4" s="66" t="s">
        <v>2</v>
      </c>
      <c r="G4" s="66" t="s">
        <v>2</v>
      </c>
      <c r="H4" s="66" t="s">
        <v>2</v>
      </c>
      <c r="I4" s="66" t="s">
        <v>2</v>
      </c>
      <c r="J4" s="66" t="s">
        <v>2</v>
      </c>
      <c r="K4" s="66" t="s">
        <v>2</v>
      </c>
      <c r="L4" s="66" t="s">
        <v>2</v>
      </c>
      <c r="M4" s="66" t="s">
        <v>2</v>
      </c>
      <c r="N4" s="66" t="s">
        <v>2</v>
      </c>
      <c r="O4" s="66" t="s">
        <v>2</v>
      </c>
      <c r="P4" s="66" t="s">
        <v>2</v>
      </c>
      <c r="Q4" s="66" t="s">
        <v>2</v>
      </c>
    </row>
    <row r="6" spans="1:17" ht="24.75" thickBot="1" x14ac:dyDescent="0.25">
      <c r="A6" s="67" t="s">
        <v>3</v>
      </c>
      <c r="C6" s="68" t="s">
        <v>26</v>
      </c>
      <c r="D6" s="68" t="s">
        <v>26</v>
      </c>
      <c r="E6" s="68" t="s">
        <v>26</v>
      </c>
      <c r="F6" s="68" t="s">
        <v>26</v>
      </c>
      <c r="G6" s="68" t="s">
        <v>26</v>
      </c>
      <c r="H6" s="68" t="s">
        <v>26</v>
      </c>
      <c r="I6" s="68" t="s">
        <v>26</v>
      </c>
      <c r="K6" s="68" t="s">
        <v>27</v>
      </c>
      <c r="L6" s="68" t="s">
        <v>27</v>
      </c>
      <c r="M6" s="68" t="s">
        <v>27</v>
      </c>
      <c r="N6" s="68" t="s">
        <v>27</v>
      </c>
      <c r="O6" s="68" t="s">
        <v>27</v>
      </c>
      <c r="P6" s="68" t="s">
        <v>27</v>
      </c>
      <c r="Q6" s="68" t="s">
        <v>27</v>
      </c>
    </row>
    <row r="7" spans="1:17" ht="24.75" thickBot="1" x14ac:dyDescent="0.25">
      <c r="A7" s="68" t="s">
        <v>3</v>
      </c>
      <c r="C7" s="24" t="s">
        <v>7</v>
      </c>
      <c r="E7" s="24" t="s">
        <v>38</v>
      </c>
      <c r="G7" s="24" t="s">
        <v>39</v>
      </c>
      <c r="I7" s="24" t="s">
        <v>41</v>
      </c>
      <c r="K7" s="24" t="s">
        <v>7</v>
      </c>
      <c r="M7" s="24" t="s">
        <v>38</v>
      </c>
      <c r="O7" s="24" t="s">
        <v>39</v>
      </c>
      <c r="Q7" s="24" t="s">
        <v>41</v>
      </c>
    </row>
    <row r="8" spans="1:17" ht="24" x14ac:dyDescent="0.2">
      <c r="A8" s="25" t="s">
        <v>92</v>
      </c>
      <c r="C8" s="18">
        <v>0</v>
      </c>
      <c r="D8" s="18"/>
      <c r="E8" s="18">
        <v>0</v>
      </c>
      <c r="F8" s="18"/>
      <c r="G8" s="18">
        <v>0</v>
      </c>
      <c r="H8" s="18"/>
      <c r="I8" s="18">
        <v>0</v>
      </c>
      <c r="J8" s="18"/>
      <c r="K8" s="18">
        <v>1715262</v>
      </c>
      <c r="L8" s="18"/>
      <c r="M8" s="18">
        <v>67995747341</v>
      </c>
      <c r="N8" s="18"/>
      <c r="O8" s="18">
        <v>47696311694</v>
      </c>
      <c r="P8" s="18"/>
      <c r="Q8" s="18">
        <v>20299435647</v>
      </c>
    </row>
    <row r="9" spans="1:17" ht="24" x14ac:dyDescent="0.2">
      <c r="A9" s="25" t="s">
        <v>77</v>
      </c>
      <c r="C9" s="18">
        <v>1299733</v>
      </c>
      <c r="D9" s="18"/>
      <c r="E9" s="18">
        <v>76903591533</v>
      </c>
      <c r="F9" s="18"/>
      <c r="G9" s="18">
        <v>79373520450</v>
      </c>
      <c r="H9" s="18"/>
      <c r="I9" s="18">
        <v>-2469928917</v>
      </c>
      <c r="J9" s="18"/>
      <c r="K9" s="18">
        <v>1599602</v>
      </c>
      <c r="L9" s="18"/>
      <c r="M9" s="18">
        <v>93218987845</v>
      </c>
      <c r="N9" s="18"/>
      <c r="O9" s="18">
        <v>97686249426</v>
      </c>
      <c r="P9" s="18"/>
      <c r="Q9" s="18">
        <v>-4467261581</v>
      </c>
    </row>
    <row r="10" spans="1:17" ht="24" x14ac:dyDescent="0.2">
      <c r="A10" s="25" t="s">
        <v>79</v>
      </c>
      <c r="C10" s="18">
        <v>0</v>
      </c>
      <c r="D10" s="18"/>
      <c r="E10" s="18">
        <v>0</v>
      </c>
      <c r="F10" s="18"/>
      <c r="G10" s="18">
        <v>0</v>
      </c>
      <c r="H10" s="18"/>
      <c r="I10" s="18">
        <v>0</v>
      </c>
      <c r="J10" s="18"/>
      <c r="K10" s="18">
        <v>18000</v>
      </c>
      <c r="L10" s="18"/>
      <c r="M10" s="18">
        <v>1622486557</v>
      </c>
      <c r="N10" s="18"/>
      <c r="O10" s="18">
        <v>1636305705</v>
      </c>
      <c r="P10" s="18"/>
      <c r="Q10" s="18">
        <v>-13819148</v>
      </c>
    </row>
    <row r="11" spans="1:17" ht="24" x14ac:dyDescent="0.2">
      <c r="A11" s="25" t="s">
        <v>60</v>
      </c>
      <c r="C11" s="18">
        <v>2183725</v>
      </c>
      <c r="D11" s="18"/>
      <c r="E11" s="18">
        <v>143842316668</v>
      </c>
      <c r="F11" s="18"/>
      <c r="G11" s="18">
        <v>130816654245</v>
      </c>
      <c r="H11" s="18"/>
      <c r="I11" s="18">
        <v>13025662423</v>
      </c>
      <c r="J11" s="18"/>
      <c r="K11" s="18">
        <v>3304800</v>
      </c>
      <c r="L11" s="18"/>
      <c r="M11" s="18">
        <v>218014735514</v>
      </c>
      <c r="N11" s="18"/>
      <c r="O11" s="18">
        <v>197974964309</v>
      </c>
      <c r="P11" s="18"/>
      <c r="Q11" s="18">
        <v>20039771205</v>
      </c>
    </row>
    <row r="12" spans="1:17" ht="24" x14ac:dyDescent="0.2">
      <c r="A12" s="25" t="s">
        <v>105</v>
      </c>
      <c r="C12" s="18">
        <v>0</v>
      </c>
      <c r="D12" s="18"/>
      <c r="E12" s="18">
        <v>0</v>
      </c>
      <c r="F12" s="18"/>
      <c r="G12" s="18">
        <v>0</v>
      </c>
      <c r="H12" s="18"/>
      <c r="I12" s="18">
        <v>0</v>
      </c>
      <c r="J12" s="18"/>
      <c r="K12" s="18">
        <v>245000</v>
      </c>
      <c r="L12" s="18"/>
      <c r="M12" s="18">
        <v>2342876469</v>
      </c>
      <c r="N12" s="18"/>
      <c r="O12" s="18">
        <v>1839413670</v>
      </c>
      <c r="P12" s="18"/>
      <c r="Q12" s="18">
        <v>503462799</v>
      </c>
    </row>
    <row r="13" spans="1:17" ht="24" x14ac:dyDescent="0.2">
      <c r="A13" s="25" t="s">
        <v>71</v>
      </c>
      <c r="C13" s="18">
        <v>0</v>
      </c>
      <c r="D13" s="18"/>
      <c r="E13" s="18">
        <v>0</v>
      </c>
      <c r="F13" s="18"/>
      <c r="G13" s="18">
        <v>0</v>
      </c>
      <c r="H13" s="18"/>
      <c r="I13" s="18">
        <v>0</v>
      </c>
      <c r="J13" s="18"/>
      <c r="K13" s="18">
        <v>1400000</v>
      </c>
      <c r="L13" s="18"/>
      <c r="M13" s="18">
        <v>14890370660</v>
      </c>
      <c r="N13" s="18"/>
      <c r="O13" s="18">
        <v>14823166937</v>
      </c>
      <c r="P13" s="18"/>
      <c r="Q13" s="18">
        <v>67203723</v>
      </c>
    </row>
    <row r="14" spans="1:17" ht="24" x14ac:dyDescent="0.2">
      <c r="A14" s="25" t="s">
        <v>73</v>
      </c>
      <c r="C14" s="18">
        <v>20515130</v>
      </c>
      <c r="D14" s="18"/>
      <c r="E14" s="18">
        <v>206425457353</v>
      </c>
      <c r="F14" s="18"/>
      <c r="G14" s="18">
        <v>192426770647</v>
      </c>
      <c r="H14" s="18"/>
      <c r="I14" s="18">
        <v>13998686706</v>
      </c>
      <c r="J14" s="18"/>
      <c r="K14" s="18">
        <v>33349000</v>
      </c>
      <c r="L14" s="18"/>
      <c r="M14" s="18">
        <v>338574056946</v>
      </c>
      <c r="N14" s="18"/>
      <c r="O14" s="18">
        <v>312805250310</v>
      </c>
      <c r="P14" s="18"/>
      <c r="Q14" s="18">
        <v>25768806636</v>
      </c>
    </row>
    <row r="15" spans="1:17" ht="24" x14ac:dyDescent="0.2">
      <c r="A15" s="25" t="s">
        <v>54</v>
      </c>
      <c r="C15" s="18">
        <v>0</v>
      </c>
      <c r="D15" s="18"/>
      <c r="E15" s="18">
        <v>0</v>
      </c>
      <c r="F15" s="18"/>
      <c r="G15" s="18">
        <v>0</v>
      </c>
      <c r="H15" s="18"/>
      <c r="I15" s="18">
        <v>0</v>
      </c>
      <c r="J15" s="18"/>
      <c r="K15" s="18">
        <v>311144</v>
      </c>
      <c r="L15" s="18"/>
      <c r="M15" s="18">
        <v>2675381807</v>
      </c>
      <c r="N15" s="18"/>
      <c r="O15" s="18">
        <v>2251650806</v>
      </c>
      <c r="P15" s="18"/>
      <c r="Q15" s="18">
        <v>423731001</v>
      </c>
    </row>
    <row r="16" spans="1:17" ht="24" x14ac:dyDescent="0.2">
      <c r="A16" s="25" t="s">
        <v>69</v>
      </c>
      <c r="C16" s="18">
        <v>913281</v>
      </c>
      <c r="D16" s="18"/>
      <c r="E16" s="18">
        <v>16305004100</v>
      </c>
      <c r="F16" s="18"/>
      <c r="G16" s="18">
        <v>18078208863</v>
      </c>
      <c r="H16" s="18"/>
      <c r="I16" s="18">
        <v>-1773204763</v>
      </c>
      <c r="J16" s="18"/>
      <c r="K16" s="18">
        <v>2013281</v>
      </c>
      <c r="L16" s="18"/>
      <c r="M16" s="18">
        <v>35757568625</v>
      </c>
      <c r="N16" s="18"/>
      <c r="O16" s="18">
        <v>39852481826</v>
      </c>
      <c r="P16" s="18"/>
      <c r="Q16" s="18">
        <v>-4094913201</v>
      </c>
    </row>
    <row r="17" spans="1:21" ht="24" x14ac:dyDescent="0.2">
      <c r="A17" s="25" t="s">
        <v>99</v>
      </c>
      <c r="C17" s="18">
        <v>0</v>
      </c>
      <c r="D17" s="18"/>
      <c r="E17" s="18">
        <v>0</v>
      </c>
      <c r="F17" s="18"/>
      <c r="G17" s="18">
        <v>0</v>
      </c>
      <c r="H17" s="18"/>
      <c r="I17" s="18">
        <v>0</v>
      </c>
      <c r="J17" s="18"/>
      <c r="K17" s="18">
        <v>450000</v>
      </c>
      <c r="L17" s="18"/>
      <c r="M17" s="18">
        <v>5166574923</v>
      </c>
      <c r="N17" s="18"/>
      <c r="O17" s="18">
        <v>2031793193</v>
      </c>
      <c r="P17" s="18"/>
      <c r="Q17" s="18">
        <v>3134781730</v>
      </c>
    </row>
    <row r="18" spans="1:21" ht="24" x14ac:dyDescent="0.2">
      <c r="A18" s="25" t="s">
        <v>72</v>
      </c>
      <c r="C18" s="18">
        <v>6635</v>
      </c>
      <c r="D18" s="18"/>
      <c r="E18" s="18">
        <v>60045369296</v>
      </c>
      <c r="F18" s="18"/>
      <c r="G18" s="18">
        <v>43738707910</v>
      </c>
      <c r="H18" s="18"/>
      <c r="I18" s="18">
        <v>16306661386</v>
      </c>
      <c r="J18" s="18"/>
      <c r="K18" s="18">
        <v>12285</v>
      </c>
      <c r="L18" s="18"/>
      <c r="M18" s="18">
        <v>110147613834</v>
      </c>
      <c r="N18" s="18"/>
      <c r="O18" s="18">
        <v>80984178848</v>
      </c>
      <c r="P18" s="18"/>
      <c r="Q18" s="18">
        <v>29163434986</v>
      </c>
    </row>
    <row r="19" spans="1:21" ht="24" x14ac:dyDescent="0.2">
      <c r="A19" s="25" t="s">
        <v>94</v>
      </c>
      <c r="C19" s="18">
        <v>0</v>
      </c>
      <c r="D19" s="18"/>
      <c r="E19" s="18">
        <v>0</v>
      </c>
      <c r="F19" s="18"/>
      <c r="G19" s="18">
        <v>0</v>
      </c>
      <c r="H19" s="18"/>
      <c r="I19" s="18">
        <v>0</v>
      </c>
      <c r="J19" s="18"/>
      <c r="K19" s="18">
        <v>595000</v>
      </c>
      <c r="L19" s="18"/>
      <c r="M19" s="18">
        <v>17462849258</v>
      </c>
      <c r="N19" s="18"/>
      <c r="O19" s="18">
        <v>10726275618</v>
      </c>
      <c r="P19" s="18"/>
      <c r="Q19" s="18">
        <v>6736573640</v>
      </c>
    </row>
    <row r="20" spans="1:21" ht="24" x14ac:dyDescent="0.2">
      <c r="A20" s="26" t="s">
        <v>95</v>
      </c>
      <c r="C20" s="18">
        <v>0</v>
      </c>
      <c r="D20" s="18"/>
      <c r="E20" s="18">
        <v>0</v>
      </c>
      <c r="F20" s="18"/>
      <c r="G20" s="18">
        <v>0</v>
      </c>
      <c r="H20" s="18"/>
      <c r="I20" s="18">
        <v>0</v>
      </c>
      <c r="J20" s="18"/>
      <c r="K20" s="18">
        <v>8598231</v>
      </c>
      <c r="L20" s="18"/>
      <c r="M20" s="18">
        <v>129383991456</v>
      </c>
      <c r="N20" s="18"/>
      <c r="O20" s="18">
        <v>117021838475</v>
      </c>
      <c r="P20" s="18"/>
      <c r="Q20" s="18">
        <v>12362152981</v>
      </c>
      <c r="T20" s="27"/>
      <c r="U20" s="27"/>
    </row>
    <row r="21" spans="1:21" ht="24" x14ac:dyDescent="0.2">
      <c r="A21" s="26" t="s">
        <v>102</v>
      </c>
      <c r="C21" s="18">
        <v>0</v>
      </c>
      <c r="D21" s="18"/>
      <c r="E21" s="18">
        <v>0</v>
      </c>
      <c r="F21" s="18"/>
      <c r="G21" s="18">
        <v>0</v>
      </c>
      <c r="H21" s="18"/>
      <c r="I21" s="18">
        <v>0</v>
      </c>
      <c r="J21" s="18"/>
      <c r="K21" s="18">
        <v>285752</v>
      </c>
      <c r="L21" s="18"/>
      <c r="M21" s="18">
        <v>15608645271</v>
      </c>
      <c r="N21" s="18"/>
      <c r="O21" s="18">
        <v>12584790368</v>
      </c>
      <c r="P21" s="18"/>
      <c r="Q21" s="18">
        <v>3023854903</v>
      </c>
      <c r="T21" s="27"/>
      <c r="U21" s="27"/>
    </row>
    <row r="22" spans="1:21" s="29" customFormat="1" ht="24" x14ac:dyDescent="0.2">
      <c r="A22" s="28" t="s">
        <v>98</v>
      </c>
      <c r="C22" s="18">
        <v>0</v>
      </c>
      <c r="D22" s="18"/>
      <c r="E22" s="18">
        <v>0</v>
      </c>
      <c r="F22" s="18"/>
      <c r="G22" s="18">
        <v>0</v>
      </c>
      <c r="H22" s="18"/>
      <c r="I22" s="18">
        <v>0</v>
      </c>
      <c r="J22" s="18"/>
      <c r="K22" s="18">
        <v>800000</v>
      </c>
      <c r="L22" s="18"/>
      <c r="M22" s="18">
        <v>14624463747</v>
      </c>
      <c r="N22" s="18"/>
      <c r="O22" s="18">
        <v>11427166451</v>
      </c>
      <c r="P22" s="18"/>
      <c r="Q22" s="18">
        <v>3197297296</v>
      </c>
      <c r="S22" s="23"/>
      <c r="T22" s="27"/>
      <c r="U22" s="27"/>
    </row>
    <row r="23" spans="1:21" ht="24" x14ac:dyDescent="0.2">
      <c r="A23" s="26" t="s">
        <v>93</v>
      </c>
      <c r="C23" s="18">
        <v>0</v>
      </c>
      <c r="D23" s="18"/>
      <c r="E23" s="18">
        <v>0</v>
      </c>
      <c r="F23" s="18"/>
      <c r="G23" s="18">
        <v>0</v>
      </c>
      <c r="H23" s="18"/>
      <c r="I23" s="18">
        <v>0</v>
      </c>
      <c r="J23" s="18"/>
      <c r="K23" s="18">
        <v>202824</v>
      </c>
      <c r="L23" s="18"/>
      <c r="M23" s="18">
        <v>7514697090</v>
      </c>
      <c r="N23" s="18"/>
      <c r="O23" s="18">
        <v>6430063473</v>
      </c>
      <c r="P23" s="18"/>
      <c r="Q23" s="18">
        <v>1084633617</v>
      </c>
      <c r="T23" s="27"/>
      <c r="U23" s="27"/>
    </row>
    <row r="24" spans="1:21" ht="24" x14ac:dyDescent="0.2">
      <c r="A24" s="26" t="s">
        <v>91</v>
      </c>
      <c r="C24" s="18">
        <v>4654</v>
      </c>
      <c r="D24" s="18"/>
      <c r="E24" s="18">
        <v>150817672</v>
      </c>
      <c r="F24" s="18"/>
      <c r="G24" s="18">
        <v>118884927</v>
      </c>
      <c r="H24" s="18"/>
      <c r="I24" s="18">
        <v>31932745</v>
      </c>
      <c r="J24" s="18"/>
      <c r="K24" s="18">
        <v>634682</v>
      </c>
      <c r="L24" s="18"/>
      <c r="M24" s="18">
        <v>20796783092</v>
      </c>
      <c r="N24" s="18"/>
      <c r="O24" s="18">
        <v>16212747184</v>
      </c>
      <c r="P24" s="18"/>
      <c r="Q24" s="18">
        <v>4584035908</v>
      </c>
      <c r="T24" s="27"/>
      <c r="U24" s="27"/>
    </row>
    <row r="25" spans="1:21" ht="24" x14ac:dyDescent="0.2">
      <c r="A25" s="26" t="s">
        <v>82</v>
      </c>
      <c r="C25" s="18">
        <v>0</v>
      </c>
      <c r="D25" s="18"/>
      <c r="E25" s="18">
        <v>0</v>
      </c>
      <c r="F25" s="18"/>
      <c r="G25" s="18">
        <v>0</v>
      </c>
      <c r="H25" s="18"/>
      <c r="I25" s="18">
        <v>0</v>
      </c>
      <c r="J25" s="18"/>
      <c r="K25" s="18">
        <v>250000</v>
      </c>
      <c r="L25" s="18"/>
      <c r="M25" s="18">
        <v>4821142556</v>
      </c>
      <c r="N25" s="18"/>
      <c r="O25" s="18">
        <v>4540323372</v>
      </c>
      <c r="P25" s="18"/>
      <c r="Q25" s="18">
        <v>280819184</v>
      </c>
      <c r="T25" s="27"/>
      <c r="U25" s="27"/>
    </row>
    <row r="26" spans="1:21" ht="24" x14ac:dyDescent="0.2">
      <c r="A26" s="26" t="s">
        <v>56</v>
      </c>
      <c r="C26" s="18">
        <v>0</v>
      </c>
      <c r="D26" s="18"/>
      <c r="E26" s="18">
        <v>0</v>
      </c>
      <c r="F26" s="18"/>
      <c r="G26" s="18">
        <v>0</v>
      </c>
      <c r="H26" s="18"/>
      <c r="I26" s="18">
        <v>0</v>
      </c>
      <c r="J26" s="18"/>
      <c r="K26" s="18">
        <v>1</v>
      </c>
      <c r="L26" s="18"/>
      <c r="M26" s="18">
        <v>1</v>
      </c>
      <c r="N26" s="18"/>
      <c r="O26" s="18">
        <v>11152</v>
      </c>
      <c r="P26" s="18"/>
      <c r="Q26" s="18">
        <v>-11151</v>
      </c>
      <c r="T26" s="27"/>
      <c r="U26" s="27"/>
    </row>
    <row r="27" spans="1:21" ht="24" x14ac:dyDescent="0.2">
      <c r="A27" s="26" t="s">
        <v>96</v>
      </c>
      <c r="C27" s="18">
        <v>0</v>
      </c>
      <c r="D27" s="18"/>
      <c r="E27" s="18">
        <v>0</v>
      </c>
      <c r="F27" s="18"/>
      <c r="G27" s="18">
        <v>0</v>
      </c>
      <c r="H27" s="18"/>
      <c r="I27" s="18">
        <v>0</v>
      </c>
      <c r="J27" s="18"/>
      <c r="K27" s="18">
        <v>250000</v>
      </c>
      <c r="L27" s="18"/>
      <c r="M27" s="18">
        <v>2462758912</v>
      </c>
      <c r="N27" s="18"/>
      <c r="O27" s="18">
        <v>1789373271</v>
      </c>
      <c r="P27" s="18"/>
      <c r="Q27" s="18">
        <v>673385641</v>
      </c>
      <c r="T27" s="27"/>
      <c r="U27" s="27"/>
    </row>
    <row r="28" spans="1:21" ht="24" x14ac:dyDescent="0.2">
      <c r="A28" s="26" t="s">
        <v>53</v>
      </c>
      <c r="C28" s="18">
        <v>0</v>
      </c>
      <c r="D28" s="18"/>
      <c r="E28" s="18">
        <v>0</v>
      </c>
      <c r="F28" s="18"/>
      <c r="G28" s="18">
        <v>0</v>
      </c>
      <c r="H28" s="18"/>
      <c r="I28" s="18">
        <v>0</v>
      </c>
      <c r="J28" s="18"/>
      <c r="K28" s="18">
        <v>670000</v>
      </c>
      <c r="L28" s="18"/>
      <c r="M28" s="18">
        <v>5308127617</v>
      </c>
      <c r="N28" s="18"/>
      <c r="O28" s="18">
        <v>4382368832</v>
      </c>
      <c r="P28" s="18"/>
      <c r="Q28" s="18">
        <v>925758785</v>
      </c>
      <c r="T28" s="27"/>
      <c r="U28" s="27"/>
    </row>
    <row r="29" spans="1:21" ht="24" x14ac:dyDescent="0.2">
      <c r="A29" s="26" t="s">
        <v>66</v>
      </c>
      <c r="C29" s="18">
        <v>629541</v>
      </c>
      <c r="D29" s="18"/>
      <c r="E29" s="18">
        <v>7769343169</v>
      </c>
      <c r="F29" s="18"/>
      <c r="G29" s="18">
        <v>7816335801</v>
      </c>
      <c r="H29" s="18"/>
      <c r="I29" s="18">
        <v>-46992632</v>
      </c>
      <c r="J29" s="18"/>
      <c r="K29" s="18">
        <v>629541</v>
      </c>
      <c r="L29" s="18"/>
      <c r="M29" s="18">
        <v>7769343169</v>
      </c>
      <c r="N29" s="18"/>
      <c r="O29" s="18">
        <v>7816335801</v>
      </c>
      <c r="P29" s="18"/>
      <c r="Q29" s="18">
        <v>-46992632</v>
      </c>
      <c r="T29" s="27"/>
      <c r="U29" s="27"/>
    </row>
    <row r="30" spans="1:21" ht="24" x14ac:dyDescent="0.2">
      <c r="A30" s="26" t="s">
        <v>70</v>
      </c>
      <c r="C30" s="18">
        <v>2535393</v>
      </c>
      <c r="D30" s="18"/>
      <c r="E30" s="18">
        <v>59989192409</v>
      </c>
      <c r="F30" s="18"/>
      <c r="G30" s="18">
        <v>60365771952</v>
      </c>
      <c r="H30" s="18"/>
      <c r="I30" s="18">
        <v>-376579543</v>
      </c>
      <c r="J30" s="18"/>
      <c r="K30" s="18">
        <v>2535393</v>
      </c>
      <c r="L30" s="18"/>
      <c r="M30" s="18">
        <v>59989192409</v>
      </c>
      <c r="N30" s="18"/>
      <c r="O30" s="18">
        <v>60365771952</v>
      </c>
      <c r="P30" s="18"/>
      <c r="Q30" s="18">
        <v>-376579543</v>
      </c>
      <c r="T30" s="27"/>
      <c r="U30" s="27"/>
    </row>
    <row r="31" spans="1:21" ht="24" x14ac:dyDescent="0.2">
      <c r="A31" s="26" t="s">
        <v>121</v>
      </c>
      <c r="C31" s="18">
        <v>417454</v>
      </c>
      <c r="D31" s="18"/>
      <c r="E31" s="18">
        <v>6131792837</v>
      </c>
      <c r="F31" s="18"/>
      <c r="G31" s="18">
        <v>6755975589</v>
      </c>
      <c r="H31" s="18"/>
      <c r="I31" s="18">
        <v>-624182752</v>
      </c>
      <c r="J31" s="18"/>
      <c r="K31" s="18">
        <v>417454</v>
      </c>
      <c r="L31" s="18"/>
      <c r="M31" s="18">
        <v>6131792837</v>
      </c>
      <c r="N31" s="18"/>
      <c r="O31" s="18">
        <v>6755975589</v>
      </c>
      <c r="P31" s="18"/>
      <c r="Q31" s="18">
        <v>-624182752</v>
      </c>
      <c r="T31" s="27"/>
      <c r="U31" s="27"/>
    </row>
    <row r="32" spans="1:21" ht="24" x14ac:dyDescent="0.2">
      <c r="A32" s="26" t="s">
        <v>58</v>
      </c>
      <c r="C32" s="18">
        <v>227326</v>
      </c>
      <c r="D32" s="18"/>
      <c r="E32" s="18">
        <v>56739213378</v>
      </c>
      <c r="F32" s="18"/>
      <c r="G32" s="18">
        <v>53855928184</v>
      </c>
      <c r="H32" s="18"/>
      <c r="I32" s="18">
        <v>2883285194</v>
      </c>
      <c r="J32" s="18"/>
      <c r="K32" s="18">
        <v>227326</v>
      </c>
      <c r="L32" s="18"/>
      <c r="M32" s="18">
        <v>56739213378</v>
      </c>
      <c r="N32" s="18"/>
      <c r="O32" s="18">
        <v>53855928184</v>
      </c>
      <c r="P32" s="18"/>
      <c r="Q32" s="18">
        <v>2883285194</v>
      </c>
      <c r="T32" s="27"/>
      <c r="U32" s="27"/>
    </row>
    <row r="33" spans="1:21" ht="24" x14ac:dyDescent="0.2">
      <c r="A33" s="26" t="s">
        <v>122</v>
      </c>
      <c r="C33" s="18">
        <v>231538</v>
      </c>
      <c r="D33" s="18"/>
      <c r="E33" s="18">
        <v>18903100076</v>
      </c>
      <c r="F33" s="18"/>
      <c r="G33" s="18">
        <v>18200077199</v>
      </c>
      <c r="H33" s="18"/>
      <c r="I33" s="18">
        <v>703022877</v>
      </c>
      <c r="J33" s="18"/>
      <c r="K33" s="18">
        <v>231538</v>
      </c>
      <c r="L33" s="18"/>
      <c r="M33" s="18">
        <v>18903100076</v>
      </c>
      <c r="N33" s="18"/>
      <c r="O33" s="18">
        <v>18200077199</v>
      </c>
      <c r="P33" s="18"/>
      <c r="Q33" s="18">
        <v>703022877</v>
      </c>
      <c r="T33" s="27"/>
      <c r="U33" s="27"/>
    </row>
    <row r="34" spans="1:21" ht="24" x14ac:dyDescent="0.2">
      <c r="A34" s="26" t="s">
        <v>57</v>
      </c>
      <c r="C34" s="18">
        <v>8557123</v>
      </c>
      <c r="D34" s="18"/>
      <c r="E34" s="18">
        <v>29421276864</v>
      </c>
      <c r="F34" s="18"/>
      <c r="G34" s="18">
        <v>27674180171</v>
      </c>
      <c r="H34" s="18"/>
      <c r="I34" s="18">
        <v>1747096693</v>
      </c>
      <c r="J34" s="18"/>
      <c r="K34" s="18">
        <v>8557123</v>
      </c>
      <c r="L34" s="18"/>
      <c r="M34" s="18">
        <v>29421276864</v>
      </c>
      <c r="N34" s="18"/>
      <c r="O34" s="18">
        <v>27674180171</v>
      </c>
      <c r="P34" s="18"/>
      <c r="Q34" s="18">
        <v>1747096693</v>
      </c>
      <c r="T34" s="27"/>
      <c r="U34" s="27"/>
    </row>
    <row r="35" spans="1:21" ht="24" x14ac:dyDescent="0.2">
      <c r="A35" s="26" t="s">
        <v>68</v>
      </c>
      <c r="C35" s="18">
        <v>1</v>
      </c>
      <c r="D35" s="18"/>
      <c r="E35" s="18">
        <v>1</v>
      </c>
      <c r="F35" s="18"/>
      <c r="G35" s="18">
        <v>12434</v>
      </c>
      <c r="H35" s="18"/>
      <c r="I35" s="18">
        <v>-12433</v>
      </c>
      <c r="J35" s="18"/>
      <c r="K35" s="18">
        <v>1</v>
      </c>
      <c r="L35" s="18"/>
      <c r="M35" s="18">
        <v>1</v>
      </c>
      <c r="N35" s="18"/>
      <c r="O35" s="18">
        <v>12434</v>
      </c>
      <c r="P35" s="18"/>
      <c r="Q35" s="18">
        <v>-12433</v>
      </c>
      <c r="T35" s="27"/>
      <c r="U35" s="27"/>
    </row>
    <row r="36" spans="1:21" ht="24.75" thickBot="1" x14ac:dyDescent="0.25">
      <c r="A36" s="26" t="s">
        <v>108</v>
      </c>
      <c r="C36" s="18">
        <v>1500000</v>
      </c>
      <c r="D36" s="18"/>
      <c r="E36" s="18">
        <v>5355941441</v>
      </c>
      <c r="F36" s="18"/>
      <c r="G36" s="18">
        <v>3980110663</v>
      </c>
      <c r="H36" s="18"/>
      <c r="I36" s="18">
        <v>1375830778</v>
      </c>
      <c r="J36" s="18"/>
      <c r="K36" s="18">
        <v>1500000</v>
      </c>
      <c r="L36" s="18"/>
      <c r="M36" s="18">
        <v>5355941441</v>
      </c>
      <c r="N36" s="18"/>
      <c r="O36" s="18">
        <v>3980110663</v>
      </c>
      <c r="P36" s="18"/>
      <c r="Q36" s="18">
        <v>1375830778</v>
      </c>
      <c r="T36" s="27"/>
      <c r="U36" s="27"/>
    </row>
    <row r="37" spans="1:21" ht="24.75" thickBot="1" x14ac:dyDescent="0.25">
      <c r="A37" s="23" t="s">
        <v>15</v>
      </c>
      <c r="C37" s="23" t="s">
        <v>15</v>
      </c>
      <c r="E37" s="30">
        <f>SUM(E8:E36)</f>
        <v>687982416797</v>
      </c>
      <c r="F37" s="26"/>
      <c r="G37" s="30">
        <f>SUM(G8:G36)</f>
        <v>643201139035</v>
      </c>
      <c r="H37" s="26"/>
      <c r="I37" s="30">
        <f>SUM(I8:I36)</f>
        <v>44781277762</v>
      </c>
      <c r="K37" s="23" t="s">
        <v>15</v>
      </c>
      <c r="M37" s="30">
        <f>SUM(M8:M36)</f>
        <v>1292699719696</v>
      </c>
      <c r="N37" s="26"/>
      <c r="O37" s="30">
        <f>SUM(O8:O36)</f>
        <v>1163345116913</v>
      </c>
      <c r="P37" s="26"/>
      <c r="Q37" s="30">
        <f>SUM(Q8:Q36)</f>
        <v>129354602783</v>
      </c>
      <c r="S37" s="27"/>
      <c r="T37" s="27"/>
    </row>
    <row r="38" spans="1:21" ht="23.25" thickTop="1" x14ac:dyDescent="0.2"/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درآمد سرمایه‌گذاری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2025-03-26T11:33:07Z</dcterms:modified>
</cp:coreProperties>
</file>