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1\بخشی\"/>
    </mc:Choice>
  </mc:AlternateContent>
  <xr:revisionPtr revIDLastSave="0" documentId="13_ncr:1_{DF49C849-BE8E-481C-A51F-6332FE21C2B7}" xr6:coauthVersionLast="47" xr6:coauthVersionMax="47" xr10:uidLastSave="{00000000-0000-0000-0000-000000000000}"/>
  <bookViews>
    <workbookView xWindow="-120" yWindow="-120" windowWidth="29040" windowHeight="15720" tabRatio="872" xr2:uid="{00000000-000D-0000-FFFF-FFFF00000000}"/>
  </bookViews>
  <sheets>
    <sheet name="سهام" sheetId="1" r:id="rId1"/>
    <sheet name="سپرده" sheetId="6" r:id="rId2"/>
    <sheet name="جمع درآمدها" sheetId="15" r:id="rId3"/>
    <sheet name="سرمایه‌گذاری در سهام" sheetId="11" r:id="rId4"/>
    <sheet name="درآمد سود سهام" sheetId="18" r:id="rId5"/>
    <sheet name="درآمد سپرده بانکی" sheetId="13" r:id="rId6"/>
    <sheet name="سود سپرده بانکی" sheetId="7" r:id="rId7"/>
    <sheet name="درآمد ناشی از فروش" sheetId="9" r:id="rId8"/>
    <sheet name="درآمد ناشی از تغییر قیمت اوراق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4" i="1" l="1"/>
  <c r="C8" i="15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6" i="11" s="1"/>
  <c r="K9" i="11" s="1"/>
  <c r="I60" i="11"/>
  <c r="I61" i="11"/>
  <c r="I62" i="11"/>
  <c r="I63" i="11"/>
  <c r="I64" i="11"/>
  <c r="I65" i="11"/>
  <c r="I8" i="11"/>
  <c r="O59" i="11"/>
  <c r="Q59" i="11"/>
  <c r="G59" i="11"/>
  <c r="E59" i="11"/>
  <c r="O60" i="11"/>
  <c r="Q60" i="11"/>
  <c r="O61" i="11"/>
  <c r="Q61" i="11"/>
  <c r="O62" i="11"/>
  <c r="Q62" i="11"/>
  <c r="O63" i="11"/>
  <c r="Q63" i="11"/>
  <c r="O64" i="11"/>
  <c r="Q64" i="11"/>
  <c r="O65" i="11"/>
  <c r="Q65" i="11"/>
  <c r="E60" i="11"/>
  <c r="G60" i="11"/>
  <c r="E61" i="11"/>
  <c r="G61" i="11"/>
  <c r="E62" i="11"/>
  <c r="G62" i="11"/>
  <c r="E63" i="11"/>
  <c r="G63" i="11"/>
  <c r="E64" i="11"/>
  <c r="G64" i="11"/>
  <c r="E65" i="11"/>
  <c r="G65" i="11"/>
  <c r="M66" i="11"/>
  <c r="C66" i="11"/>
  <c r="O55" i="11"/>
  <c r="Q55" i="11"/>
  <c r="E55" i="11"/>
  <c r="G55" i="11"/>
  <c r="Q58" i="11"/>
  <c r="G58" i="11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8" i="9"/>
  <c r="O58" i="11"/>
  <c r="E5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8" i="10"/>
  <c r="Q39" i="10" s="1"/>
  <c r="O39" i="10"/>
  <c r="M39" i="10"/>
  <c r="I58" i="9"/>
  <c r="K57" i="11" l="1"/>
  <c r="K48" i="11"/>
  <c r="K63" i="11"/>
  <c r="K55" i="11"/>
  <c r="K39" i="11"/>
  <c r="K31" i="11"/>
  <c r="K23" i="11"/>
  <c r="K15" i="11"/>
  <c r="K62" i="11"/>
  <c r="K54" i="11"/>
  <c r="K46" i="11"/>
  <c r="K38" i="11"/>
  <c r="K30" i="11"/>
  <c r="K22" i="11"/>
  <c r="K14" i="11"/>
  <c r="C7" i="15"/>
  <c r="K61" i="11"/>
  <c r="K53" i="11"/>
  <c r="K45" i="11"/>
  <c r="K37" i="11"/>
  <c r="K29" i="11"/>
  <c r="K21" i="11"/>
  <c r="K13" i="11"/>
  <c r="K47" i="11"/>
  <c r="K60" i="11"/>
  <c r="K52" i="11"/>
  <c r="K44" i="11"/>
  <c r="K36" i="11"/>
  <c r="K28" i="11"/>
  <c r="K20" i="11"/>
  <c r="K12" i="11"/>
  <c r="K56" i="11"/>
  <c r="K32" i="11"/>
  <c r="K16" i="11"/>
  <c r="K59" i="11"/>
  <c r="K43" i="11"/>
  <c r="K27" i="11"/>
  <c r="K11" i="11"/>
  <c r="K8" i="11"/>
  <c r="K58" i="11"/>
  <c r="K50" i="11"/>
  <c r="K42" i="11"/>
  <c r="K34" i="11"/>
  <c r="K26" i="11"/>
  <c r="K18" i="11"/>
  <c r="K10" i="11"/>
  <c r="K64" i="11"/>
  <c r="K40" i="11"/>
  <c r="K24" i="11"/>
  <c r="K51" i="11"/>
  <c r="K35" i="11"/>
  <c r="K19" i="11"/>
  <c r="K65" i="11"/>
  <c r="K49" i="11"/>
  <c r="K41" i="11"/>
  <c r="K33" i="11"/>
  <c r="K25" i="11"/>
  <c r="K17" i="11"/>
  <c r="I39" i="10"/>
  <c r="G39" i="10"/>
  <c r="E39" i="10"/>
  <c r="I38" i="9"/>
  <c r="I43" i="9"/>
  <c r="I46" i="9"/>
  <c r="M56" i="9"/>
  <c r="Q3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5" i="9"/>
  <c r="Q54" i="9"/>
  <c r="Q56" i="9"/>
  <c r="Q57" i="9"/>
  <c r="Q8" i="9"/>
  <c r="O58" i="9"/>
  <c r="M58" i="9"/>
  <c r="I8" i="6"/>
  <c r="A4" i="10"/>
  <c r="O8" i="11" s="1"/>
  <c r="A4" i="9"/>
  <c r="A4" i="7"/>
  <c r="A4" i="13"/>
  <c r="A4" i="18"/>
  <c r="A4" i="11"/>
  <c r="A4" i="15"/>
  <c r="G9" i="15"/>
  <c r="O9" i="11"/>
  <c r="O12" i="11"/>
  <c r="O14" i="11"/>
  <c r="O15" i="11"/>
  <c r="O17" i="11"/>
  <c r="O20" i="11"/>
  <c r="O22" i="11"/>
  <c r="O23" i="11"/>
  <c r="O25" i="11"/>
  <c r="O28" i="11"/>
  <c r="O30" i="11"/>
  <c r="O31" i="11"/>
  <c r="O33" i="11"/>
  <c r="O36" i="11"/>
  <c r="O38" i="11"/>
  <c r="O39" i="11"/>
  <c r="O40" i="11"/>
  <c r="O41" i="11"/>
  <c r="O42" i="11"/>
  <c r="O44" i="11"/>
  <c r="O45" i="11"/>
  <c r="O46" i="11"/>
  <c r="O47" i="11"/>
  <c r="O48" i="11"/>
  <c r="O49" i="11"/>
  <c r="O50" i="11"/>
  <c r="O51" i="11"/>
  <c r="O52" i="11"/>
  <c r="O53" i="11"/>
  <c r="O54" i="11"/>
  <c r="O56" i="11"/>
  <c r="O57" i="11"/>
  <c r="E8" i="11"/>
  <c r="E10" i="11"/>
  <c r="E11" i="11"/>
  <c r="E12" i="11"/>
  <c r="E13" i="11"/>
  <c r="E14" i="11"/>
  <c r="E15" i="11"/>
  <c r="E17" i="11"/>
  <c r="E22" i="11"/>
  <c r="E23" i="11"/>
  <c r="E25" i="11"/>
  <c r="E26" i="11"/>
  <c r="E28" i="11"/>
  <c r="E32" i="11"/>
  <c r="E34" i="11"/>
  <c r="E36" i="11"/>
  <c r="E37" i="11"/>
  <c r="E38" i="11"/>
  <c r="E40" i="11"/>
  <c r="E41" i="11"/>
  <c r="E43" i="11"/>
  <c r="E45" i="11"/>
  <c r="E46" i="11"/>
  <c r="E47" i="11"/>
  <c r="E48" i="11"/>
  <c r="E49" i="11"/>
  <c r="E52" i="11"/>
  <c r="E53" i="11"/>
  <c r="E54" i="11"/>
  <c r="E56" i="11"/>
  <c r="M68" i="11"/>
  <c r="S8" i="18"/>
  <c r="S9" i="18" s="1"/>
  <c r="Q9" i="18"/>
  <c r="O9" i="18"/>
  <c r="M9" i="18"/>
  <c r="K9" i="18"/>
  <c r="I9" i="18"/>
  <c r="E19" i="11"/>
  <c r="E18" i="11"/>
  <c r="E21" i="11"/>
  <c r="E33" i="11"/>
  <c r="E50" i="11"/>
  <c r="E9" i="11"/>
  <c r="E20" i="11"/>
  <c r="E57" i="11"/>
  <c r="E39" i="11"/>
  <c r="E42" i="11"/>
  <c r="E44" i="11"/>
  <c r="E51" i="11"/>
  <c r="E27" i="11"/>
  <c r="M8" i="7"/>
  <c r="G8" i="7"/>
  <c r="I9" i="6"/>
  <c r="K66" i="11" l="1"/>
  <c r="O37" i="11"/>
  <c r="O29" i="11"/>
  <c r="O21" i="11"/>
  <c r="O13" i="11"/>
  <c r="O43" i="11"/>
  <c r="O35" i="11"/>
  <c r="O27" i="11"/>
  <c r="O19" i="11"/>
  <c r="O11" i="11"/>
  <c r="O34" i="11"/>
  <c r="O26" i="11"/>
  <c r="O18" i="11"/>
  <c r="O10" i="11"/>
  <c r="O32" i="11"/>
  <c r="O24" i="11"/>
  <c r="O16" i="11"/>
  <c r="I14" i="9"/>
  <c r="I34" i="9"/>
  <c r="I8" i="9"/>
  <c r="I29" i="9"/>
  <c r="I21" i="9"/>
  <c r="I47" i="9"/>
  <c r="I39" i="9"/>
  <c r="I36" i="9"/>
  <c r="I17" i="9"/>
  <c r="I19" i="9"/>
  <c r="I24" i="9"/>
  <c r="I45" i="9"/>
  <c r="I42" i="9"/>
  <c r="I49" i="9"/>
  <c r="I53" i="9"/>
  <c r="I35" i="9"/>
  <c r="I30" i="9"/>
  <c r="I22" i="9"/>
  <c r="I50" i="9"/>
  <c r="G58" i="9"/>
  <c r="I51" i="9"/>
  <c r="I40" i="9"/>
  <c r="I32" i="9"/>
  <c r="I27" i="9"/>
  <c r="I16" i="9"/>
  <c r="I11" i="9"/>
  <c r="I26" i="9"/>
  <c r="I18" i="9"/>
  <c r="I10" i="9"/>
  <c r="I28" i="9"/>
  <c r="I12" i="9"/>
  <c r="I25" i="9"/>
  <c r="I20" i="9"/>
  <c r="I13" i="9"/>
  <c r="I52" i="9"/>
  <c r="I44" i="9"/>
  <c r="I15" i="9"/>
  <c r="I41" i="9"/>
  <c r="I31" i="9"/>
  <c r="I33" i="9"/>
  <c r="I48" i="9"/>
  <c r="I37" i="9"/>
  <c r="I23" i="9"/>
  <c r="I9" i="9"/>
  <c r="Q58" i="9"/>
  <c r="E58" i="9"/>
  <c r="Q53" i="11"/>
  <c r="Q10" i="11"/>
  <c r="Q18" i="11"/>
  <c r="Q26" i="11"/>
  <c r="Q34" i="11"/>
  <c r="Q43" i="11"/>
  <c r="Q51" i="11"/>
  <c r="G11" i="11"/>
  <c r="G19" i="11"/>
  <c r="G27" i="11"/>
  <c r="G35" i="11"/>
  <c r="G20" i="11"/>
  <c r="Q54" i="11"/>
  <c r="Q11" i="11"/>
  <c r="Q19" i="11"/>
  <c r="Q27" i="11"/>
  <c r="Q35" i="11"/>
  <c r="Q44" i="11"/>
  <c r="Q52" i="11"/>
  <c r="G12" i="11"/>
  <c r="G45" i="11"/>
  <c r="Q56" i="11"/>
  <c r="Q12" i="11"/>
  <c r="Q20" i="11"/>
  <c r="Q28" i="11"/>
  <c r="Q36" i="11"/>
  <c r="Q45" i="11"/>
  <c r="G13" i="11"/>
  <c r="G21" i="11"/>
  <c r="G29" i="11"/>
  <c r="G37" i="11"/>
  <c r="G46" i="11"/>
  <c r="G54" i="11"/>
  <c r="Q57" i="11"/>
  <c r="Q13" i="11"/>
  <c r="Q21" i="11"/>
  <c r="Q29" i="11"/>
  <c r="Q37" i="11"/>
  <c r="Q46" i="11"/>
  <c r="G14" i="11"/>
  <c r="G22" i="11"/>
  <c r="G30" i="11"/>
  <c r="G39" i="11"/>
  <c r="G47" i="11"/>
  <c r="G56" i="11"/>
  <c r="Q14" i="11"/>
  <c r="Q22" i="11"/>
  <c r="Q30" i="11"/>
  <c r="Q39" i="11"/>
  <c r="Q47" i="11"/>
  <c r="G15" i="11"/>
  <c r="G23" i="11"/>
  <c r="G31" i="11"/>
  <c r="G40" i="11"/>
  <c r="G48" i="11"/>
  <c r="G57" i="11"/>
  <c r="Q15" i="11"/>
  <c r="Q23" i="11"/>
  <c r="Q31" i="11"/>
  <c r="Q40" i="11"/>
  <c r="Q48" i="11"/>
  <c r="G8" i="11"/>
  <c r="G16" i="11"/>
  <c r="G24" i="11"/>
  <c r="G32" i="11"/>
  <c r="G41" i="11"/>
  <c r="G49" i="11"/>
  <c r="G42" i="11"/>
  <c r="G28" i="11"/>
  <c r="Q8" i="11"/>
  <c r="Q16" i="11"/>
  <c r="Q24" i="11"/>
  <c r="Q32" i="11"/>
  <c r="Q41" i="11"/>
  <c r="Q49" i="11"/>
  <c r="G9" i="11"/>
  <c r="G17" i="11"/>
  <c r="G25" i="11"/>
  <c r="G33" i="11"/>
  <c r="G50" i="11"/>
  <c r="G36" i="11"/>
  <c r="Q9" i="11"/>
  <c r="Q17" i="11"/>
  <c r="Q25" i="11"/>
  <c r="Q33" i="11"/>
  <c r="Q42" i="11"/>
  <c r="Q50" i="11"/>
  <c r="G10" i="11"/>
  <c r="G18" i="11"/>
  <c r="G26" i="11"/>
  <c r="G34" i="11"/>
  <c r="G43" i="11"/>
  <c r="G51" i="11"/>
  <c r="G44" i="11"/>
  <c r="G52" i="11"/>
  <c r="G53" i="11"/>
  <c r="E31" i="11"/>
  <c r="E16" i="11"/>
  <c r="E29" i="11"/>
  <c r="E35" i="11"/>
  <c r="E30" i="11"/>
  <c r="E24" i="11"/>
  <c r="W44" i="1"/>
  <c r="U44" i="1"/>
  <c r="K44" i="1"/>
  <c r="E44" i="1"/>
  <c r="G44" i="1"/>
  <c r="E66" i="11" l="1"/>
  <c r="E67" i="11" s="1"/>
  <c r="O66" i="11"/>
  <c r="O67" i="11" s="1"/>
  <c r="S8" i="11"/>
  <c r="Q66" i="11"/>
  <c r="Q67" i="11" s="1"/>
  <c r="G66" i="11"/>
  <c r="G67" i="11" s="1"/>
  <c r="O44" i="1"/>
  <c r="K10" i="6"/>
  <c r="C10" i="6"/>
  <c r="E10" i="6"/>
  <c r="G10" i="6"/>
  <c r="I10" i="6"/>
  <c r="I9" i="13"/>
  <c r="E9" i="13"/>
  <c r="M9" i="7"/>
  <c r="K9" i="7"/>
  <c r="I9" i="7"/>
  <c r="G9" i="7"/>
  <c r="E9" i="7"/>
  <c r="C9" i="7"/>
  <c r="S66" i="11" l="1"/>
  <c r="K8" i="13"/>
  <c r="K9" i="13" s="1"/>
  <c r="C9" i="15"/>
  <c r="G8" i="13"/>
  <c r="G9" i="13" s="1"/>
  <c r="U16" i="11" l="1"/>
  <c r="U24" i="11"/>
  <c r="U32" i="11"/>
  <c r="U40" i="11"/>
  <c r="U48" i="11"/>
  <c r="U56" i="11"/>
  <c r="U17" i="11"/>
  <c r="U57" i="11"/>
  <c r="U10" i="11"/>
  <c r="U18" i="11"/>
  <c r="U26" i="11"/>
  <c r="U34" i="11"/>
  <c r="U42" i="11"/>
  <c r="U50" i="11"/>
  <c r="U8" i="11"/>
  <c r="U29" i="11"/>
  <c r="U37" i="11"/>
  <c r="U45" i="11"/>
  <c r="U53" i="11"/>
  <c r="U11" i="11"/>
  <c r="U19" i="11"/>
  <c r="U27" i="11"/>
  <c r="U35" i="11"/>
  <c r="U43" i="11"/>
  <c r="U51" i="11"/>
  <c r="U21" i="11"/>
  <c r="U12" i="11"/>
  <c r="U20" i="11"/>
  <c r="U28" i="11"/>
  <c r="U36" i="11"/>
  <c r="U44" i="11"/>
  <c r="U52" i="11"/>
  <c r="U13" i="11"/>
  <c r="U14" i="11"/>
  <c r="U22" i="11"/>
  <c r="U30" i="11"/>
  <c r="U38" i="11"/>
  <c r="U46" i="11"/>
  <c r="U54" i="11"/>
  <c r="U25" i="11"/>
  <c r="U33" i="11"/>
  <c r="U41" i="11"/>
  <c r="U49" i="11"/>
  <c r="U15" i="11"/>
  <c r="U23" i="11"/>
  <c r="U31" i="11"/>
  <c r="U39" i="11"/>
  <c r="U47" i="11"/>
  <c r="U55" i="11"/>
  <c r="U9" i="11"/>
  <c r="U58" i="11"/>
  <c r="U64" i="11"/>
  <c r="U65" i="11"/>
  <c r="U60" i="11"/>
  <c r="U62" i="11"/>
  <c r="U61" i="11"/>
  <c r="U59" i="11"/>
  <c r="U63" i="11"/>
  <c r="E9" i="15"/>
  <c r="U66" i="11" l="1"/>
</calcChain>
</file>

<file path=xl/sharedStrings.xml><?xml version="1.0" encoding="utf-8"?>
<sst xmlns="http://schemas.openxmlformats.org/spreadsheetml/2006/main" count="823" uniqueCount="121">
  <si>
    <t>صندوق سرمایه‌گذاری بخشی صنایع مفید</t>
  </si>
  <si>
    <t>صورت وضعیت پورتفوی</t>
  </si>
  <si>
    <t>برای ماه منتهی به 1403/11/30</t>
  </si>
  <si>
    <t>نام شرکت</t>
  </si>
  <si>
    <t>1403/10/30</t>
  </si>
  <si>
    <t>تغییرات طی دوره</t>
  </si>
  <si>
    <t>1403/11/30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</si>
  <si>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</si>
  <si>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</si>
  <si>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</si>
  <si>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</si>
  <si>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</si>
  <si>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</si>
  <si>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</si>
  <si>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</si>
  <si>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</si>
  <si>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بیمه اتکایی ایران معین</t>
  </si>
  <si>
    <t>پارس فولاد سبزوار</t>
  </si>
  <si>
    <t>توسعه معدنی و صنعتی صبانور</t>
  </si>
  <si>
    <t>توسعه نیشکر و  صنایع جانبی</t>
  </si>
  <si>
    <t>تولیدی برنا باطری</t>
  </si>
  <si>
    <t>دارویی و نهاده های زاگرس دارو</t>
  </si>
  <si>
    <t>زامیاد</t>
  </si>
  <si>
    <t>سبحان دارو</t>
  </si>
  <si>
    <t>سرمایه‌گذاری‌توکافولاد(هلدینگ</t>
  </si>
  <si>
    <t>سیمان باقران</t>
  </si>
  <si>
    <t>شرکت آهن و فولاد ارفع</t>
  </si>
  <si>
    <t>شمش طلا</t>
  </si>
  <si>
    <t>صبا فولاد خلیج فارس</t>
  </si>
  <si>
    <t>صنایع ارتباطی آوا</t>
  </si>
  <si>
    <t>غلتک سازان سپاهان</t>
  </si>
  <si>
    <t>فولاد  خوزستان</t>
  </si>
  <si>
    <t>فولاد آلیاژی ایران</t>
  </si>
  <si>
    <t>فولاد افزا سپاهان</t>
  </si>
  <si>
    <t>فولاد امیرکبیرکاشان</t>
  </si>
  <si>
    <t>فولاد شاهرود</t>
  </si>
  <si>
    <t>فولاد مبارکه اصفهان</t>
  </si>
  <si>
    <t>فولاد هرمزگان جنوب</t>
  </si>
  <si>
    <t>فولاد کاوه جنوب کیش</t>
  </si>
  <si>
    <t>مجتمع جهان فولاد سیرجان</t>
  </si>
  <si>
    <t>مدیریت نیروگاهی ایرانیان مپنا</t>
  </si>
  <si>
    <t>ملی‌ صنایع‌ مس‌ ایران‌</t>
  </si>
  <si>
    <t>نساجی بابکان</t>
  </si>
  <si>
    <t>نوردوقطعات‌ فولادی‌</t>
  </si>
  <si>
    <t>کانی کربن طبس</t>
  </si>
  <si>
    <t>سیمان‌ تهران‌</t>
  </si>
  <si>
    <t>سیمان‌ شرق‌</t>
  </si>
  <si>
    <t>کشت و دام گلدشت نمونه اصفهان</t>
  </si>
  <si>
    <t>کشت و دامداری فکا</t>
  </si>
  <si>
    <t>پالایش نفت تبریز</t>
  </si>
  <si>
    <t>فولاد خراسان</t>
  </si>
  <si>
    <t>ح. سبحان دارو</t>
  </si>
  <si>
    <t>اخشان خراسان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</si>
  <si>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</si>
  <si>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</si>
  <si>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</si>
  <si>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</si>
  <si>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</si>
  <si>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</si>
  <si>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</si>
  <si>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خاورمیانه آفریقا</t>
  </si>
  <si>
    <t>1009-10-810-707075294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</si>
  <si>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</si>
  <si>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</si>
  <si>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</si>
  <si>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</si>
  <si>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</si>
  <si>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</si>
  <si>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</si>
  <si>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</si>
  <si>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</si>
  <si>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</si>
  <si>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</si>
  <si>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</si>
  <si>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</si>
  <si>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</si>
  <si>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</si>
  <si>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</si>
  <si>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</si>
  <si>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</si>
  <si>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</si>
  <si>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</si>
  <si>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</si>
  <si>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</si>
  <si>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</si>
  <si>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صندوق سرمایه‌گذاری بخشی صنایع مفید - استیل</t>
  </si>
  <si>
    <t>فولاد خوزستان</t>
  </si>
  <si>
    <t>توسعه نیشکر و صنایع جانبی</t>
  </si>
  <si>
    <t>اختیارخ فولاد-6000-1403/12/01</t>
  </si>
  <si>
    <t>1403/12/30</t>
  </si>
  <si>
    <t>برای ماه منتهی به 1403/12/30</t>
  </si>
  <si>
    <t>ح توسعه معدنی و صنعتی صبانور</t>
  </si>
  <si>
    <t>حمل ونقل توکا</t>
  </si>
  <si>
    <t>گواهی صرفه جویی گازغیراوج0404</t>
  </si>
  <si>
    <t>آلومینای ایران</t>
  </si>
  <si>
    <t>سیم و کابل ابهر</t>
  </si>
  <si>
    <t>دامداری تلیسه نمونه</t>
  </si>
  <si>
    <t>نفت بهران</t>
  </si>
  <si>
    <t>سرمایه گذاری صدرتامین</t>
  </si>
  <si>
    <t>نفت‌ بهران‌</t>
  </si>
  <si>
    <t>اختیارخ فولاد-6500-1403/12/01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</si>
  <si>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</si>
  <si>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</si>
  <si>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</si>
  <si>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</si>
  <si>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</si>
  <si>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</si>
  <si>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1403/12/20</t>
  </si>
  <si>
    <t>1404/01/31</t>
  </si>
  <si>
    <t>برای ماه منتهی به 1404/01/31</t>
  </si>
  <si>
    <t>توسعه معادن وفلزات</t>
  </si>
  <si>
    <t>گروه صنعتی سپاهان</t>
  </si>
  <si>
    <t>ملی  صنایع  مس  ایران</t>
  </si>
  <si>
    <t>اختیارخ فولاد-4500-1404/01/20</t>
  </si>
  <si>
    <t>ملی صنایع مس ایران</t>
  </si>
  <si>
    <t>داروسازی جابرابن حیان</t>
  </si>
  <si>
    <t>شیمی دارویی داروپخش</t>
  </si>
  <si>
    <t>ح.کشت و دام گلدشت نمونه اصفهان</t>
  </si>
  <si>
    <t>اختیارخ فولاد-4000-1404/01/20</t>
  </si>
  <si>
    <t>اختیارخ فولاد-5000-1404/01/20</t>
  </si>
  <si>
    <t>اختیارخ فولاد-5500-1404/01/20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</si>
</sst>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0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6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0" fontId="3" fillId="0" borderId="2" xfId="1" applyNumberFormat="1" applyFont="1" applyBorder="1" applyAlignment="1">
      <alignment horizontal="center" vertical="center"/>
    </xf>
    <xf numFmtId="9" fontId="3" fillId="0" borderId="2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6" fillId="0" borderId="0" xfId="0" applyNumberFormat="1" applyFont="1"/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7" fillId="0" borderId="0" xfId="0" applyNumberFormat="1" applyFont="1"/>
    <xf numFmtId="164" fontId="4" fillId="0" borderId="0" xfId="0" applyNumberFormat="1" applyFont="1" applyFill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10" fontId="3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5"/>
  <sheetViews>
    <sheetView rightToLeft="1" tabSelected="1" topLeftCell="B20" zoomScale="85" zoomScaleNormal="85" workbookViewId="0">
      <selection activeCell="E44" sqref="E44"/>
    </sheetView>
  </sheetViews>
  <sheetFormatPr defaultRowHeight="18.75" x14ac:dyDescent="0.25"/>
  <cols>
    <col min="1" max="1" width="34.42578125" style="35" bestFit="1" customWidth="1"/>
    <col min="2" max="2" width="1" style="35" customWidth="1"/>
    <col min="3" max="3" width="19" style="35" customWidth="1"/>
    <col min="4" max="4" width="1" style="35" customWidth="1"/>
    <col min="5" max="5" width="24" style="35" bestFit="1" customWidth="1"/>
    <col min="6" max="6" width="1" style="35" customWidth="1"/>
    <col min="7" max="7" width="26" style="35" customWidth="1"/>
    <col min="8" max="8" width="1" style="35" customWidth="1"/>
    <col min="9" max="9" width="18" style="35" customWidth="1"/>
    <col min="10" max="10" width="1" style="35" customWidth="1"/>
    <col min="11" max="11" width="23" style="35" customWidth="1"/>
    <col min="12" max="12" width="1" style="35" customWidth="1"/>
    <col min="13" max="13" width="19" style="35" customWidth="1"/>
    <col min="14" max="14" width="1" style="35" customWidth="1"/>
    <col min="15" max="15" width="23" style="35" customWidth="1"/>
    <col min="16" max="16" width="1" style="35" customWidth="1"/>
    <col min="17" max="17" width="19" style="35" customWidth="1"/>
    <col min="18" max="18" width="1" style="35" customWidth="1"/>
    <col min="19" max="19" width="17" style="35" customWidth="1"/>
    <col min="20" max="20" width="1" style="35" customWidth="1"/>
    <col min="21" max="21" width="23.28515625" style="35" customWidth="1"/>
    <col min="22" max="22" width="1" style="35" customWidth="1"/>
    <col min="23" max="23" width="26" style="35" customWidth="1"/>
    <col min="24" max="24" width="1" style="35" customWidth="1"/>
    <col min="25" max="25" width="30.7109375" style="35" bestFit="1" customWidth="1"/>
    <col min="26" max="26" width="1" style="35" customWidth="1"/>
    <col min="27" max="27" width="15.140625" style="35" bestFit="1" customWidth="1"/>
    <col min="28" max="16384" width="9.140625" style="35"/>
  </cols>
  <sheetData>
    <row r="1" spans="1:27" s="10" customFormat="1" ht="22.5" x14ac:dyDescent="0.25"/>
    <row r="2" spans="1:27" s="10" customFormat="1" ht="24" x14ac:dyDescent="0.25">
      <c r="A2" s="30" t="s">
        <v>85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  <c r="R2" s="30" t="s">
        <v>0</v>
      </c>
      <c r="S2" s="30" t="s">
        <v>0</v>
      </c>
      <c r="T2" s="30" t="s">
        <v>0</v>
      </c>
      <c r="U2" s="30" t="s">
        <v>0</v>
      </c>
      <c r="V2" s="30" t="s">
        <v>0</v>
      </c>
      <c r="W2" s="30" t="s">
        <v>0</v>
      </c>
      <c r="X2" s="30" t="s">
        <v>0</v>
      </c>
      <c r="Y2" s="30" t="s">
        <v>0</v>
      </c>
    </row>
    <row r="3" spans="1:27" s="10" customFormat="1" ht="24" x14ac:dyDescent="0.25">
      <c r="A3" s="30" t="s">
        <v>1</v>
      </c>
      <c r="B3" s="30" t="s">
        <v>1</v>
      </c>
      <c r="C3" s="30" t="s">
        <v>1</v>
      </c>
      <c r="D3" s="30" t="s">
        <v>1</v>
      </c>
      <c r="E3" s="30" t="s">
        <v>1</v>
      </c>
      <c r="F3" s="30" t="s">
        <v>1</v>
      </c>
      <c r="G3" s="30" t="s">
        <v>1</v>
      </c>
      <c r="H3" s="30" t="s">
        <v>1</v>
      </c>
      <c r="I3" s="30" t="s">
        <v>1</v>
      </c>
      <c r="J3" s="30" t="s">
        <v>1</v>
      </c>
      <c r="K3" s="30" t="s">
        <v>1</v>
      </c>
      <c r="L3" s="30" t="s">
        <v>1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</row>
    <row r="4" spans="1:27" s="10" customFormat="1" ht="24" x14ac:dyDescent="0.25">
      <c r="A4" s="30" t="s">
        <v>109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  <c r="R4" s="30" t="s">
        <v>2</v>
      </c>
      <c r="S4" s="30" t="s">
        <v>2</v>
      </c>
      <c r="T4" s="30" t="s">
        <v>2</v>
      </c>
      <c r="U4" s="30" t="s">
        <v>2</v>
      </c>
      <c r="V4" s="30" t="s">
        <v>2</v>
      </c>
      <c r="W4" s="30" t="s">
        <v>2</v>
      </c>
      <c r="X4" s="30" t="s">
        <v>2</v>
      </c>
      <c r="Y4" s="30" t="s">
        <v>2</v>
      </c>
    </row>
    <row r="5" spans="1:27" s="10" customFormat="1" ht="22.5" x14ac:dyDescent="0.25"/>
    <row r="6" spans="1:27" s="10" customFormat="1" ht="24" x14ac:dyDescent="0.25">
      <c r="A6" s="31" t="s">
        <v>3</v>
      </c>
      <c r="C6" s="31" t="s">
        <v>89</v>
      </c>
      <c r="D6" s="31" t="s">
        <v>4</v>
      </c>
      <c r="E6" s="31" t="s">
        <v>4</v>
      </c>
      <c r="F6" s="31" t="s">
        <v>4</v>
      </c>
      <c r="G6" s="31" t="s">
        <v>4</v>
      </c>
      <c r="I6" s="31" t="s">
        <v>5</v>
      </c>
      <c r="J6" s="31" t="s">
        <v>5</v>
      </c>
      <c r="K6" s="31" t="s">
        <v>5</v>
      </c>
      <c r="L6" s="31" t="s">
        <v>5</v>
      </c>
      <c r="M6" s="31" t="s">
        <v>5</v>
      </c>
      <c r="N6" s="31" t="s">
        <v>5</v>
      </c>
      <c r="O6" s="31" t="s">
        <v>5</v>
      </c>
      <c r="Q6" s="31" t="s">
        <v>108</v>
      </c>
      <c r="R6" s="31" t="s">
        <v>6</v>
      </c>
      <c r="S6" s="31" t="s">
        <v>6</v>
      </c>
      <c r="T6" s="31" t="s">
        <v>6</v>
      </c>
      <c r="U6" s="31" t="s">
        <v>6</v>
      </c>
      <c r="V6" s="31" t="s">
        <v>6</v>
      </c>
      <c r="W6" s="31" t="s">
        <v>6</v>
      </c>
      <c r="X6" s="31" t="s">
        <v>6</v>
      </c>
      <c r="Y6" s="31" t="s">
        <v>6</v>
      </c>
    </row>
    <row r="7" spans="1:27" s="10" customFormat="1" ht="24" x14ac:dyDescent="0.25">
      <c r="A7" s="31" t="s">
        <v>3</v>
      </c>
      <c r="C7" s="31" t="s">
        <v>7</v>
      </c>
      <c r="E7" s="31" t="s">
        <v>8</v>
      </c>
      <c r="G7" s="31" t="s">
        <v>9</v>
      </c>
      <c r="I7" s="31" t="s">
        <v>10</v>
      </c>
      <c r="J7" s="31" t="s">
        <v>10</v>
      </c>
      <c r="K7" s="31" t="s">
        <v>10</v>
      </c>
      <c r="M7" s="31" t="s">
        <v>11</v>
      </c>
      <c r="N7" s="31" t="s">
        <v>11</v>
      </c>
      <c r="O7" s="31" t="s">
        <v>11</v>
      </c>
      <c r="Q7" s="31" t="s">
        <v>7</v>
      </c>
      <c r="S7" s="31" t="s">
        <v>12</v>
      </c>
      <c r="U7" s="31" t="s">
        <v>8</v>
      </c>
      <c r="W7" s="31" t="s">
        <v>9</v>
      </c>
      <c r="Y7" s="31" t="s">
        <v>13</v>
      </c>
    </row>
    <row r="8" spans="1:27" s="10" customFormat="1" ht="24" x14ac:dyDescent="0.25">
      <c r="A8" s="31" t="s">
        <v>3</v>
      </c>
      <c r="C8" s="31" t="s">
        <v>7</v>
      </c>
      <c r="E8" s="31" t="s">
        <v>8</v>
      </c>
      <c r="G8" s="31" t="s">
        <v>9</v>
      </c>
      <c r="I8" s="31" t="s">
        <v>7</v>
      </c>
      <c r="K8" s="31" t="s">
        <v>8</v>
      </c>
      <c r="M8" s="31" t="s">
        <v>7</v>
      </c>
      <c r="O8" s="31" t="s">
        <v>14</v>
      </c>
      <c r="Q8" s="31" t="s">
        <v>7</v>
      </c>
      <c r="S8" s="31" t="s">
        <v>12</v>
      </c>
      <c r="U8" s="31" t="s">
        <v>8</v>
      </c>
      <c r="W8" s="31" t="s">
        <v>9</v>
      </c>
      <c r="Y8" s="31" t="s">
        <v>13</v>
      </c>
    </row>
    <row r="9" spans="1:27" s="10" customFormat="1" ht="24" x14ac:dyDescent="0.25">
      <c r="A9" s="11" t="s">
        <v>15</v>
      </c>
      <c r="C9" s="17">
        <v>10813843</v>
      </c>
      <c r="D9" s="17"/>
      <c r="E9" s="17">
        <v>73993256278</v>
      </c>
      <c r="F9" s="17"/>
      <c r="G9" s="17">
        <v>57079848367.336502</v>
      </c>
      <c r="H9" s="17"/>
      <c r="I9" s="17">
        <v>0</v>
      </c>
      <c r="J9" s="17"/>
      <c r="K9" s="17">
        <v>0</v>
      </c>
      <c r="L9" s="17"/>
      <c r="M9" s="17">
        <v>-4658330</v>
      </c>
      <c r="N9" s="17"/>
      <c r="O9" s="17">
        <v>24387585680</v>
      </c>
      <c r="P9" s="17"/>
      <c r="Q9" s="17">
        <v>6155513</v>
      </c>
      <c r="R9" s="17"/>
      <c r="S9" s="17">
        <v>5630</v>
      </c>
      <c r="T9" s="17"/>
      <c r="U9" s="17">
        <v>42118833322</v>
      </c>
      <c r="V9" s="17"/>
      <c r="W9" s="17">
        <v>34449337737.769501</v>
      </c>
      <c r="Y9" s="34">
        <v>3.9452249975675032E-3</v>
      </c>
      <c r="AA9" s="17"/>
    </row>
    <row r="10" spans="1:27" s="10" customFormat="1" ht="24" x14ac:dyDescent="0.25">
      <c r="A10" s="11" t="s">
        <v>16</v>
      </c>
      <c r="C10" s="17">
        <v>1562500</v>
      </c>
      <c r="D10" s="17"/>
      <c r="E10" s="17">
        <v>4081827935</v>
      </c>
      <c r="F10" s="17"/>
      <c r="G10" s="17">
        <v>4948505156.25</v>
      </c>
      <c r="H10" s="17"/>
      <c r="I10" s="17">
        <v>0</v>
      </c>
      <c r="J10" s="17"/>
      <c r="K10" s="17">
        <v>0</v>
      </c>
      <c r="L10" s="17"/>
      <c r="M10" s="17">
        <v>-1562500</v>
      </c>
      <c r="N10" s="17"/>
      <c r="O10" s="17">
        <v>5208928781</v>
      </c>
      <c r="P10" s="17"/>
      <c r="Q10" s="17">
        <v>0</v>
      </c>
      <c r="R10" s="17"/>
      <c r="S10" s="17">
        <v>0</v>
      </c>
      <c r="T10" s="17"/>
      <c r="U10" s="17">
        <v>0</v>
      </c>
      <c r="V10" s="17"/>
      <c r="W10" s="17">
        <v>0</v>
      </c>
      <c r="Y10" s="34">
        <v>0</v>
      </c>
      <c r="AA10" s="17"/>
    </row>
    <row r="11" spans="1:27" s="10" customFormat="1" ht="24" x14ac:dyDescent="0.25">
      <c r="A11" s="11" t="s">
        <v>17</v>
      </c>
      <c r="C11" s="17">
        <v>2513563</v>
      </c>
      <c r="D11" s="17"/>
      <c r="E11" s="17">
        <v>100091083422</v>
      </c>
      <c r="F11" s="17"/>
      <c r="G11" s="17">
        <v>91074236090.467499</v>
      </c>
      <c r="H11" s="17"/>
      <c r="I11" s="17">
        <v>0</v>
      </c>
      <c r="J11" s="17"/>
      <c r="K11" s="17">
        <v>0</v>
      </c>
      <c r="L11" s="17"/>
      <c r="M11" s="17">
        <v>0</v>
      </c>
      <c r="N11" s="17"/>
      <c r="O11" s="17">
        <v>0</v>
      </c>
      <c r="P11" s="17"/>
      <c r="Q11" s="17">
        <v>2513563</v>
      </c>
      <c r="R11" s="17"/>
      <c r="S11" s="17">
        <v>39460</v>
      </c>
      <c r="T11" s="17"/>
      <c r="U11" s="17">
        <v>100091083422</v>
      </c>
      <c r="V11" s="17"/>
      <c r="W11" s="17">
        <v>98595044063.919006</v>
      </c>
      <c r="Y11" s="34">
        <v>1.1291352984437026E-2</v>
      </c>
      <c r="AA11" s="17"/>
    </row>
    <row r="12" spans="1:27" s="10" customFormat="1" ht="24" x14ac:dyDescent="0.25">
      <c r="A12" s="11" t="s">
        <v>18</v>
      </c>
      <c r="C12" s="17">
        <v>8581714</v>
      </c>
      <c r="D12" s="17"/>
      <c r="E12" s="17">
        <v>35042273582</v>
      </c>
      <c r="F12" s="17"/>
      <c r="G12" s="17">
        <v>33141586134.6045</v>
      </c>
      <c r="H12" s="17"/>
      <c r="I12" s="17">
        <v>0</v>
      </c>
      <c r="J12" s="17"/>
      <c r="K12" s="17">
        <v>0</v>
      </c>
      <c r="L12" s="17"/>
      <c r="M12" s="17">
        <v>0</v>
      </c>
      <c r="N12" s="17"/>
      <c r="O12" s="17">
        <v>0</v>
      </c>
      <c r="P12" s="17"/>
      <c r="Q12" s="17">
        <v>8581714</v>
      </c>
      <c r="R12" s="17"/>
      <c r="S12" s="17">
        <v>4268</v>
      </c>
      <c r="T12" s="17"/>
      <c r="U12" s="17">
        <v>35042269499</v>
      </c>
      <c r="V12" s="17"/>
      <c r="W12" s="17">
        <v>36408821915.050201</v>
      </c>
      <c r="Y12" s="34">
        <v>4.1696300650144206E-3</v>
      </c>
      <c r="AA12" s="17"/>
    </row>
    <row r="13" spans="1:27" s="10" customFormat="1" ht="24" x14ac:dyDescent="0.25">
      <c r="A13" s="11" t="s">
        <v>19</v>
      </c>
      <c r="C13" s="17">
        <v>285750</v>
      </c>
      <c r="D13" s="17"/>
      <c r="E13" s="17">
        <v>12006963180</v>
      </c>
      <c r="F13" s="17"/>
      <c r="G13" s="17">
        <v>13620187310.625</v>
      </c>
      <c r="H13" s="17"/>
      <c r="I13" s="17">
        <v>0</v>
      </c>
      <c r="J13" s="17"/>
      <c r="K13" s="17">
        <v>0</v>
      </c>
      <c r="L13" s="17"/>
      <c r="M13" s="17">
        <v>0</v>
      </c>
      <c r="N13" s="17"/>
      <c r="O13" s="17">
        <v>0</v>
      </c>
      <c r="P13" s="17"/>
      <c r="Q13" s="17">
        <v>285750</v>
      </c>
      <c r="R13" s="17"/>
      <c r="S13" s="17">
        <v>53700</v>
      </c>
      <c r="T13" s="17"/>
      <c r="U13" s="17">
        <v>12006963180</v>
      </c>
      <c r="V13" s="17"/>
      <c r="W13" s="17">
        <v>15253473588.75</v>
      </c>
      <c r="Y13" s="34">
        <v>1.7468662463166577E-3</v>
      </c>
      <c r="AA13" s="17"/>
    </row>
    <row r="14" spans="1:27" s="10" customFormat="1" ht="24" x14ac:dyDescent="0.25">
      <c r="A14" s="11" t="s">
        <v>20</v>
      </c>
      <c r="C14" s="17">
        <v>1000000</v>
      </c>
      <c r="D14" s="17"/>
      <c r="E14" s="17">
        <v>5381882317</v>
      </c>
      <c r="F14" s="17"/>
      <c r="G14" s="17">
        <v>6391741500</v>
      </c>
      <c r="H14" s="17"/>
      <c r="I14" s="17">
        <v>0</v>
      </c>
      <c r="J14" s="17"/>
      <c r="K14" s="17">
        <v>0</v>
      </c>
      <c r="L14" s="17"/>
      <c r="M14" s="17">
        <v>0</v>
      </c>
      <c r="N14" s="17"/>
      <c r="O14" s="17">
        <v>0</v>
      </c>
      <c r="P14" s="17"/>
      <c r="Q14" s="17">
        <v>1000000</v>
      </c>
      <c r="R14" s="17"/>
      <c r="S14" s="17">
        <v>6810</v>
      </c>
      <c r="T14" s="17"/>
      <c r="U14" s="17">
        <v>5381882317</v>
      </c>
      <c r="V14" s="17"/>
      <c r="W14" s="17">
        <v>6769480500</v>
      </c>
      <c r="Y14" s="34">
        <v>7.7525797135614169E-4</v>
      </c>
      <c r="AA14" s="17"/>
    </row>
    <row r="15" spans="1:27" s="10" customFormat="1" ht="24" x14ac:dyDescent="0.25">
      <c r="A15" s="11" t="s">
        <v>22</v>
      </c>
      <c r="C15" s="17">
        <v>52369367</v>
      </c>
      <c r="D15" s="17"/>
      <c r="E15" s="17">
        <v>136571018981</v>
      </c>
      <c r="F15" s="17"/>
      <c r="G15" s="17">
        <v>103855249686.368</v>
      </c>
      <c r="H15" s="17"/>
      <c r="I15" s="17">
        <v>0</v>
      </c>
      <c r="J15" s="17"/>
      <c r="K15" s="17">
        <v>0</v>
      </c>
      <c r="L15" s="17"/>
      <c r="M15" s="17">
        <v>0</v>
      </c>
      <c r="N15" s="17"/>
      <c r="O15" s="17">
        <v>0</v>
      </c>
      <c r="P15" s="17"/>
      <c r="Q15" s="17">
        <v>52369367</v>
      </c>
      <c r="R15" s="17"/>
      <c r="S15" s="17">
        <v>2489</v>
      </c>
      <c r="T15" s="17"/>
      <c r="U15" s="17">
        <v>136571018981</v>
      </c>
      <c r="V15" s="17"/>
      <c r="W15" s="17">
        <v>129571787703.94501</v>
      </c>
      <c r="Y15" s="34">
        <v>1.4838887752221025E-2</v>
      </c>
      <c r="AA15" s="17"/>
    </row>
    <row r="16" spans="1:27" s="10" customFormat="1" ht="24" x14ac:dyDescent="0.25">
      <c r="A16" s="11" t="s">
        <v>24</v>
      </c>
      <c r="C16" s="17">
        <v>56825889</v>
      </c>
      <c r="D16" s="17"/>
      <c r="E16" s="17">
        <v>251384681186</v>
      </c>
      <c r="F16" s="17"/>
      <c r="G16" s="17">
        <v>184940975220.513</v>
      </c>
      <c r="H16" s="17"/>
      <c r="I16" s="17">
        <v>0</v>
      </c>
      <c r="J16" s="17"/>
      <c r="K16" s="17">
        <v>0</v>
      </c>
      <c r="L16" s="17"/>
      <c r="M16" s="17">
        <v>-2050000</v>
      </c>
      <c r="N16" s="17"/>
      <c r="O16" s="17">
        <v>6830908083</v>
      </c>
      <c r="P16" s="17"/>
      <c r="Q16" s="17">
        <v>54775889</v>
      </c>
      <c r="R16" s="17"/>
      <c r="S16" s="17">
        <v>3545</v>
      </c>
      <c r="T16" s="17"/>
      <c r="U16" s="17">
        <v>242315952023</v>
      </c>
      <c r="V16" s="17"/>
      <c r="W16" s="17">
        <v>193025152372.29501</v>
      </c>
      <c r="Y16" s="34">
        <v>2.2105727027185551E-2</v>
      </c>
      <c r="AA16" s="17"/>
    </row>
    <row r="17" spans="1:27" s="10" customFormat="1" ht="24" x14ac:dyDescent="0.25">
      <c r="A17" s="11" t="s">
        <v>26</v>
      </c>
      <c r="C17" s="17">
        <v>5893345</v>
      </c>
      <c r="D17" s="17"/>
      <c r="E17" s="17">
        <v>117071297437</v>
      </c>
      <c r="F17" s="17"/>
      <c r="G17" s="17">
        <v>96661613354.625</v>
      </c>
      <c r="H17" s="17"/>
      <c r="I17" s="17">
        <v>0</v>
      </c>
      <c r="J17" s="17"/>
      <c r="K17" s="17">
        <v>0</v>
      </c>
      <c r="L17" s="17"/>
      <c r="M17" s="17">
        <v>0</v>
      </c>
      <c r="N17" s="17"/>
      <c r="O17" s="17">
        <v>0</v>
      </c>
      <c r="P17" s="17"/>
      <c r="Q17" s="17">
        <v>5893345</v>
      </c>
      <c r="R17" s="17"/>
      <c r="S17" s="17">
        <v>17010</v>
      </c>
      <c r="T17" s="17"/>
      <c r="U17" s="17">
        <v>117071297437</v>
      </c>
      <c r="V17" s="17"/>
      <c r="W17" s="17">
        <v>99649335949.222504</v>
      </c>
      <c r="Y17" s="34">
        <v>1.1412093148799362E-2</v>
      </c>
      <c r="AA17" s="17"/>
    </row>
    <row r="18" spans="1:27" s="10" customFormat="1" ht="24" x14ac:dyDescent="0.25">
      <c r="A18" s="11" t="s">
        <v>27</v>
      </c>
      <c r="C18" s="17">
        <v>47935</v>
      </c>
      <c r="D18" s="17"/>
      <c r="E18" s="17">
        <v>220538104636</v>
      </c>
      <c r="F18" s="17"/>
      <c r="G18" s="17">
        <v>483300514706.52002</v>
      </c>
      <c r="H18" s="17"/>
      <c r="I18" s="17">
        <v>9160</v>
      </c>
      <c r="J18" s="17"/>
      <c r="K18" s="17">
        <v>89996825024</v>
      </c>
      <c r="L18" s="17"/>
      <c r="M18" s="17">
        <v>-32397</v>
      </c>
      <c r="N18" s="17"/>
      <c r="O18" s="17">
        <v>149051277269.06201</v>
      </c>
      <c r="P18" s="17"/>
      <c r="Q18" s="17">
        <v>24698</v>
      </c>
      <c r="R18" s="17"/>
      <c r="S18" s="17">
        <v>8298780</v>
      </c>
      <c r="T18" s="17"/>
      <c r="U18" s="17">
        <v>113629917773</v>
      </c>
      <c r="V18" s="17"/>
      <c r="W18" s="17">
        <v>204471356595.74399</v>
      </c>
      <c r="Y18" s="34">
        <v>2.3416575188429115E-2</v>
      </c>
      <c r="AA18" s="17"/>
    </row>
    <row r="19" spans="1:27" s="10" customFormat="1" ht="24" x14ac:dyDescent="0.25">
      <c r="A19" s="11" t="s">
        <v>29</v>
      </c>
      <c r="C19" s="17">
        <v>249998</v>
      </c>
      <c r="D19" s="17"/>
      <c r="E19" s="17">
        <v>1789108730</v>
      </c>
      <c r="F19" s="17"/>
      <c r="G19" s="17">
        <v>1729633162.8239999</v>
      </c>
      <c r="H19" s="17"/>
      <c r="I19" s="17">
        <v>0</v>
      </c>
      <c r="J19" s="17"/>
      <c r="K19" s="17">
        <v>0</v>
      </c>
      <c r="L19" s="17"/>
      <c r="M19" s="17">
        <v>0</v>
      </c>
      <c r="N19" s="17"/>
      <c r="O19" s="17">
        <v>0</v>
      </c>
      <c r="P19" s="17"/>
      <c r="Q19" s="17">
        <v>249998</v>
      </c>
      <c r="R19" s="17"/>
      <c r="S19" s="17">
        <v>7640</v>
      </c>
      <c r="T19" s="17"/>
      <c r="U19" s="17">
        <v>1789108730</v>
      </c>
      <c r="V19" s="17"/>
      <c r="W19" s="17">
        <v>1898620310.9159999</v>
      </c>
      <c r="Y19" s="34">
        <v>2.1743478404529049E-4</v>
      </c>
      <c r="AA19" s="17"/>
    </row>
    <row r="20" spans="1:27" s="10" customFormat="1" ht="24" x14ac:dyDescent="0.25">
      <c r="A20" s="11" t="s">
        <v>30</v>
      </c>
      <c r="C20" s="17">
        <v>40811278</v>
      </c>
      <c r="D20" s="17"/>
      <c r="E20" s="17">
        <v>112282623796</v>
      </c>
      <c r="F20" s="17"/>
      <c r="G20" s="17">
        <v>149981562962.142</v>
      </c>
      <c r="H20" s="17"/>
      <c r="I20" s="17">
        <v>0</v>
      </c>
      <c r="J20" s="17"/>
      <c r="K20" s="17">
        <v>0</v>
      </c>
      <c r="L20" s="17"/>
      <c r="M20" s="17">
        <v>-11378820</v>
      </c>
      <c r="N20" s="17"/>
      <c r="O20" s="17">
        <v>44563256724</v>
      </c>
      <c r="P20" s="17"/>
      <c r="Q20" s="17">
        <v>29432458</v>
      </c>
      <c r="R20" s="17"/>
      <c r="S20" s="17">
        <v>3981</v>
      </c>
      <c r="T20" s="17"/>
      <c r="U20" s="17">
        <v>80976479327</v>
      </c>
      <c r="V20" s="17"/>
      <c r="W20" s="17">
        <v>116473450136.97701</v>
      </c>
      <c r="Y20" s="34">
        <v>1.3338833115782446E-2</v>
      </c>
      <c r="AA20" s="17"/>
    </row>
    <row r="21" spans="1:27" s="10" customFormat="1" ht="24" x14ac:dyDescent="0.25">
      <c r="A21" s="11" t="s">
        <v>31</v>
      </c>
      <c r="C21" s="17">
        <v>61814110</v>
      </c>
      <c r="D21" s="17"/>
      <c r="E21" s="17">
        <v>139004594014</v>
      </c>
      <c r="F21" s="17"/>
      <c r="G21" s="17">
        <v>110910600462.12801</v>
      </c>
      <c r="H21" s="17"/>
      <c r="I21" s="17">
        <v>63062527</v>
      </c>
      <c r="J21" s="17"/>
      <c r="K21" s="17">
        <v>113292903023</v>
      </c>
      <c r="L21" s="17"/>
      <c r="M21" s="17">
        <v>0</v>
      </c>
      <c r="N21" s="17"/>
      <c r="O21" s="17">
        <v>0</v>
      </c>
      <c r="P21" s="17"/>
      <c r="Q21" s="17">
        <v>124876637</v>
      </c>
      <c r="R21" s="17"/>
      <c r="S21" s="17">
        <v>1813</v>
      </c>
      <c r="T21" s="17"/>
      <c r="U21" s="17">
        <v>252297497037</v>
      </c>
      <c r="V21" s="17"/>
      <c r="W21" s="17">
        <v>225054254890.858</v>
      </c>
      <c r="Y21" s="34">
        <v>2.577378058652427E-2</v>
      </c>
      <c r="AA21" s="17"/>
    </row>
    <row r="22" spans="1:27" s="10" customFormat="1" ht="24" x14ac:dyDescent="0.25">
      <c r="A22" s="11" t="s">
        <v>32</v>
      </c>
      <c r="C22" s="17">
        <v>2532968</v>
      </c>
      <c r="D22" s="17"/>
      <c r="E22" s="17">
        <v>12601704596</v>
      </c>
      <c r="F22" s="17"/>
      <c r="G22" s="17">
        <v>11202123042.9396</v>
      </c>
      <c r="H22" s="17"/>
      <c r="I22" s="17">
        <v>0</v>
      </c>
      <c r="J22" s="17"/>
      <c r="K22" s="17">
        <v>0</v>
      </c>
      <c r="L22" s="17"/>
      <c r="M22" s="17">
        <v>0</v>
      </c>
      <c r="N22" s="17"/>
      <c r="O22" s="17">
        <v>0</v>
      </c>
      <c r="P22" s="17"/>
      <c r="Q22" s="17">
        <v>2532968</v>
      </c>
      <c r="R22" s="17"/>
      <c r="S22" s="17">
        <v>4597</v>
      </c>
      <c r="T22" s="17"/>
      <c r="U22" s="17">
        <v>12601704596</v>
      </c>
      <c r="V22" s="17"/>
      <c r="W22" s="17">
        <v>11574771775.3188</v>
      </c>
      <c r="Y22" s="34">
        <v>1.3255720413765841E-3</v>
      </c>
      <c r="AA22" s="17"/>
    </row>
    <row r="23" spans="1:27" s="10" customFormat="1" ht="24" x14ac:dyDescent="0.25">
      <c r="A23" s="11" t="s">
        <v>33</v>
      </c>
      <c r="C23" s="17">
        <v>7144441</v>
      </c>
      <c r="D23" s="17"/>
      <c r="E23" s="17">
        <v>103680261455</v>
      </c>
      <c r="F23" s="17"/>
      <c r="G23" s="17">
        <v>85933372070.205002</v>
      </c>
      <c r="H23" s="17"/>
      <c r="I23" s="17">
        <v>326194</v>
      </c>
      <c r="J23" s="17"/>
      <c r="K23" s="17">
        <v>3743847745</v>
      </c>
      <c r="L23" s="17"/>
      <c r="M23" s="17">
        <v>0</v>
      </c>
      <c r="N23" s="17"/>
      <c r="O23" s="17">
        <v>0</v>
      </c>
      <c r="P23" s="17"/>
      <c r="Q23" s="17">
        <v>7470635</v>
      </c>
      <c r="R23" s="17"/>
      <c r="S23" s="17">
        <v>13300</v>
      </c>
      <c r="T23" s="17"/>
      <c r="U23" s="17">
        <v>107424109200</v>
      </c>
      <c r="V23" s="17"/>
      <c r="W23" s="17">
        <v>98768256799.274994</v>
      </c>
      <c r="Y23" s="34">
        <v>1.1311189743524392E-2</v>
      </c>
      <c r="AA23" s="17"/>
    </row>
    <row r="24" spans="1:27" s="10" customFormat="1" ht="24" x14ac:dyDescent="0.25">
      <c r="A24" s="11" t="s">
        <v>34</v>
      </c>
      <c r="C24" s="17">
        <v>7954689</v>
      </c>
      <c r="D24" s="17"/>
      <c r="E24" s="17">
        <v>27060350186</v>
      </c>
      <c r="F24" s="17"/>
      <c r="G24" s="17">
        <v>23880222973.359001</v>
      </c>
      <c r="H24" s="17"/>
      <c r="I24" s="17">
        <v>0</v>
      </c>
      <c r="J24" s="17"/>
      <c r="K24" s="17">
        <v>0</v>
      </c>
      <c r="L24" s="17"/>
      <c r="M24" s="17">
        <v>0</v>
      </c>
      <c r="N24" s="17"/>
      <c r="O24" s="17">
        <v>0</v>
      </c>
      <c r="P24" s="17"/>
      <c r="Q24" s="17">
        <v>7954689</v>
      </c>
      <c r="R24" s="17"/>
      <c r="S24" s="17">
        <v>3406</v>
      </c>
      <c r="T24" s="17"/>
      <c r="U24" s="17">
        <v>27060350186</v>
      </c>
      <c r="V24" s="17"/>
      <c r="W24" s="17">
        <v>26932463393.132702</v>
      </c>
      <c r="Y24" s="34">
        <v>3.084373599094289E-3</v>
      </c>
      <c r="AA24" s="17"/>
    </row>
    <row r="25" spans="1:27" s="10" customFormat="1" ht="24" x14ac:dyDescent="0.25">
      <c r="A25" s="11" t="s">
        <v>35</v>
      </c>
      <c r="C25" s="17">
        <v>61480930</v>
      </c>
      <c r="D25" s="17"/>
      <c r="E25" s="17">
        <v>197055427269</v>
      </c>
      <c r="F25" s="17"/>
      <c r="G25" s="17">
        <v>182856434451.76801</v>
      </c>
      <c r="H25" s="17"/>
      <c r="I25" s="17">
        <v>543790</v>
      </c>
      <c r="J25" s="17"/>
      <c r="K25" s="17">
        <v>1693571619</v>
      </c>
      <c r="L25" s="17"/>
      <c r="M25" s="17">
        <v>-8327991</v>
      </c>
      <c r="N25" s="17"/>
      <c r="O25" s="17">
        <v>26083690299</v>
      </c>
      <c r="P25" s="17"/>
      <c r="Q25" s="17">
        <v>53696729</v>
      </c>
      <c r="R25" s="17"/>
      <c r="S25" s="17">
        <v>3119</v>
      </c>
      <c r="T25" s="17"/>
      <c r="U25" s="17">
        <v>172063189190</v>
      </c>
      <c r="V25" s="17"/>
      <c r="W25" s="17">
        <v>166483591169.38199</v>
      </c>
      <c r="Y25" s="34">
        <v>1.9066120532300865E-2</v>
      </c>
      <c r="AA25" s="17"/>
    </row>
    <row r="26" spans="1:27" s="10" customFormat="1" ht="24" x14ac:dyDescent="0.25">
      <c r="A26" s="11" t="s">
        <v>36</v>
      </c>
      <c r="C26" s="17">
        <v>588861845</v>
      </c>
      <c r="D26" s="17"/>
      <c r="E26" s="17">
        <v>1975355262075</v>
      </c>
      <c r="F26" s="17"/>
      <c r="G26" s="17">
        <v>2312164562237.8901</v>
      </c>
      <c r="H26" s="17"/>
      <c r="I26" s="17">
        <v>126062830</v>
      </c>
      <c r="J26" s="17"/>
      <c r="K26" s="17">
        <v>222187164656</v>
      </c>
      <c r="L26" s="17"/>
      <c r="M26" s="17">
        <v>-1</v>
      </c>
      <c r="N26" s="17"/>
      <c r="O26" s="17">
        <v>1</v>
      </c>
      <c r="P26" s="17"/>
      <c r="Q26" s="17">
        <v>714924674</v>
      </c>
      <c r="R26" s="17"/>
      <c r="S26" s="17">
        <v>4351</v>
      </c>
      <c r="T26" s="17"/>
      <c r="U26" s="17">
        <v>2480778987627</v>
      </c>
      <c r="V26" s="17"/>
      <c r="W26" s="17">
        <v>3092128964897.3799</v>
      </c>
      <c r="Y26" s="34">
        <v>0.35411840369403663</v>
      </c>
      <c r="AA26" s="17"/>
    </row>
    <row r="27" spans="1:27" s="10" customFormat="1" ht="24" x14ac:dyDescent="0.25">
      <c r="A27" s="11" t="s">
        <v>37</v>
      </c>
      <c r="C27" s="17">
        <v>49214286</v>
      </c>
      <c r="D27" s="17"/>
      <c r="E27" s="17">
        <v>102076784217</v>
      </c>
      <c r="F27" s="17"/>
      <c r="G27" s="17">
        <v>88596765867.921295</v>
      </c>
      <c r="H27" s="17"/>
      <c r="I27" s="17">
        <v>0</v>
      </c>
      <c r="J27" s="17"/>
      <c r="K27" s="17">
        <v>0</v>
      </c>
      <c r="L27" s="17"/>
      <c r="M27" s="17">
        <v>0</v>
      </c>
      <c r="N27" s="17"/>
      <c r="O27" s="17">
        <v>0</v>
      </c>
      <c r="P27" s="17"/>
      <c r="Q27" s="17">
        <v>49214286</v>
      </c>
      <c r="R27" s="17"/>
      <c r="S27" s="17">
        <v>1809</v>
      </c>
      <c r="T27" s="17"/>
      <c r="U27" s="17">
        <v>102076784217</v>
      </c>
      <c r="V27" s="17"/>
      <c r="W27" s="17">
        <v>88498922945.924698</v>
      </c>
      <c r="Y27" s="34">
        <v>1.0135119743717568E-2</v>
      </c>
      <c r="AA27" s="17"/>
    </row>
    <row r="28" spans="1:27" s="10" customFormat="1" ht="24" x14ac:dyDescent="0.25">
      <c r="A28" s="11" t="s">
        <v>38</v>
      </c>
      <c r="C28" s="17">
        <v>28497995</v>
      </c>
      <c r="D28" s="17"/>
      <c r="E28" s="17">
        <v>116578967234</v>
      </c>
      <c r="F28" s="17"/>
      <c r="G28" s="17">
        <v>106543232487.78999</v>
      </c>
      <c r="H28" s="17"/>
      <c r="I28" s="17">
        <v>0</v>
      </c>
      <c r="J28" s="17"/>
      <c r="K28" s="17">
        <v>0</v>
      </c>
      <c r="L28" s="17"/>
      <c r="M28" s="17">
        <v>0</v>
      </c>
      <c r="N28" s="17"/>
      <c r="O28" s="17">
        <v>0</v>
      </c>
      <c r="P28" s="17"/>
      <c r="Q28" s="17">
        <v>28497995</v>
      </c>
      <c r="R28" s="17"/>
      <c r="S28" s="17">
        <v>3873</v>
      </c>
      <c r="T28" s="17"/>
      <c r="U28" s="17">
        <v>116578967234</v>
      </c>
      <c r="V28" s="17"/>
      <c r="W28" s="17">
        <v>109716016863.922</v>
      </c>
      <c r="Y28" s="34">
        <v>1.2564954823224677E-2</v>
      </c>
      <c r="AA28" s="17"/>
    </row>
    <row r="29" spans="1:27" s="10" customFormat="1" ht="24" x14ac:dyDescent="0.25">
      <c r="A29" s="11" t="s">
        <v>111</v>
      </c>
      <c r="C29" s="17">
        <v>128359581</v>
      </c>
      <c r="D29" s="17"/>
      <c r="E29" s="17">
        <v>492254956313</v>
      </c>
      <c r="F29" s="17"/>
      <c r="G29" s="17">
        <v>474656530354.146</v>
      </c>
      <c r="H29" s="17"/>
      <c r="I29" s="17">
        <v>0</v>
      </c>
      <c r="J29" s="17"/>
      <c r="K29" s="17">
        <v>0</v>
      </c>
      <c r="L29" s="17"/>
      <c r="M29" s="17">
        <v>-21292269</v>
      </c>
      <c r="N29" s="17"/>
      <c r="O29" s="17">
        <v>80965472074</v>
      </c>
      <c r="P29" s="17"/>
      <c r="Q29" s="17">
        <v>107067312</v>
      </c>
      <c r="R29" s="17"/>
      <c r="S29" s="17">
        <v>3941</v>
      </c>
      <c r="T29" s="17"/>
      <c r="U29" s="17">
        <v>410599774285</v>
      </c>
      <c r="V29" s="17"/>
      <c r="W29" s="17">
        <v>419441660546.27802</v>
      </c>
      <c r="Y29" s="34">
        <v>4.8035516293659299E-2</v>
      </c>
      <c r="AA29" s="17"/>
    </row>
    <row r="30" spans="1:27" s="10" customFormat="1" ht="24" x14ac:dyDescent="0.25">
      <c r="A30" s="11" t="s">
        <v>39</v>
      </c>
      <c r="C30" s="17">
        <v>86710316</v>
      </c>
      <c r="D30" s="17"/>
      <c r="E30" s="17">
        <v>254094349097</v>
      </c>
      <c r="F30" s="17"/>
      <c r="G30" s="17">
        <v>212986336750.526</v>
      </c>
      <c r="H30" s="17"/>
      <c r="I30" s="17">
        <v>0</v>
      </c>
      <c r="J30" s="17"/>
      <c r="K30" s="17">
        <v>0</v>
      </c>
      <c r="L30" s="17"/>
      <c r="M30" s="17">
        <v>-5364509</v>
      </c>
      <c r="N30" s="17"/>
      <c r="O30" s="17">
        <v>13006163600</v>
      </c>
      <c r="P30" s="17"/>
      <c r="Q30" s="17">
        <v>81345807</v>
      </c>
      <c r="R30" s="17"/>
      <c r="S30" s="17">
        <v>2539</v>
      </c>
      <c r="T30" s="17"/>
      <c r="U30" s="17">
        <v>238374288532</v>
      </c>
      <c r="V30" s="17"/>
      <c r="W30" s="17">
        <v>205308108799.36099</v>
      </c>
      <c r="Y30" s="34">
        <v>2.3512402160071017E-2</v>
      </c>
      <c r="AA30" s="17"/>
    </row>
    <row r="31" spans="1:27" s="10" customFormat="1" ht="24" x14ac:dyDescent="0.25">
      <c r="A31" s="11" t="s">
        <v>40</v>
      </c>
      <c r="C31" s="17">
        <v>800000</v>
      </c>
      <c r="D31" s="17"/>
      <c r="E31" s="17">
        <v>11234992119</v>
      </c>
      <c r="F31" s="17"/>
      <c r="G31" s="17">
        <v>10680073200</v>
      </c>
      <c r="H31" s="17"/>
      <c r="I31" s="17">
        <v>0</v>
      </c>
      <c r="J31" s="17"/>
      <c r="K31" s="17">
        <v>0</v>
      </c>
      <c r="L31" s="17"/>
      <c r="M31" s="17">
        <v>0</v>
      </c>
      <c r="N31" s="17"/>
      <c r="O31" s="17">
        <v>0</v>
      </c>
      <c r="P31" s="17"/>
      <c r="Q31" s="17">
        <v>800000</v>
      </c>
      <c r="R31" s="17"/>
      <c r="S31" s="17">
        <v>14210</v>
      </c>
      <c r="T31" s="17"/>
      <c r="U31" s="17">
        <v>11234992119</v>
      </c>
      <c r="V31" s="17"/>
      <c r="W31" s="17">
        <v>11300360400</v>
      </c>
      <c r="Y31" s="34">
        <v>1.2941457589392979E-3</v>
      </c>
      <c r="AA31" s="17"/>
    </row>
    <row r="32" spans="1:27" s="10" customFormat="1" ht="24" x14ac:dyDescent="0.25">
      <c r="A32" s="11" t="s">
        <v>112</v>
      </c>
      <c r="C32" s="17">
        <v>313045530</v>
      </c>
      <c r="D32" s="17"/>
      <c r="E32" s="17">
        <v>2323214461918</v>
      </c>
      <c r="F32" s="17"/>
      <c r="G32" s="17">
        <v>2884665567324.5601</v>
      </c>
      <c r="H32" s="17"/>
      <c r="I32" s="17">
        <v>108516810</v>
      </c>
      <c r="J32" s="17"/>
      <c r="K32" s="17">
        <v>52615535161</v>
      </c>
      <c r="L32" s="17"/>
      <c r="M32" s="17">
        <v>-20770251</v>
      </c>
      <c r="N32" s="17"/>
      <c r="O32" s="17">
        <v>194599579391</v>
      </c>
      <c r="P32" s="17"/>
      <c r="Q32" s="17">
        <v>400792089</v>
      </c>
      <c r="R32" s="17"/>
      <c r="S32" s="17">
        <v>7213</v>
      </c>
      <c r="T32" s="17"/>
      <c r="U32" s="17">
        <v>2220934486748</v>
      </c>
      <c r="V32" s="17"/>
      <c r="W32" s="17">
        <v>2873712403596.1602</v>
      </c>
      <c r="Y32" s="34">
        <v>0.32910478850968561</v>
      </c>
      <c r="AA32" s="17"/>
    </row>
    <row r="33" spans="1:27" s="10" customFormat="1" ht="24" x14ac:dyDescent="0.25">
      <c r="A33" s="11" t="s">
        <v>43</v>
      </c>
      <c r="C33" s="17">
        <v>2012019</v>
      </c>
      <c r="D33" s="17"/>
      <c r="E33" s="17">
        <v>16982447215</v>
      </c>
      <c r="F33" s="17"/>
      <c r="G33" s="17">
        <v>13580322436.390499</v>
      </c>
      <c r="H33" s="17"/>
      <c r="I33" s="17">
        <v>0</v>
      </c>
      <c r="J33" s="17"/>
      <c r="K33" s="17">
        <v>0</v>
      </c>
      <c r="L33" s="17"/>
      <c r="M33" s="17">
        <v>0</v>
      </c>
      <c r="N33" s="17"/>
      <c r="O33" s="17">
        <v>0</v>
      </c>
      <c r="P33" s="17"/>
      <c r="Q33" s="17">
        <v>2012019</v>
      </c>
      <c r="R33" s="17"/>
      <c r="S33" s="17">
        <v>8350</v>
      </c>
      <c r="T33" s="17"/>
      <c r="U33" s="17">
        <v>16982447215</v>
      </c>
      <c r="V33" s="17"/>
      <c r="W33" s="17">
        <v>16700396516.032499</v>
      </c>
      <c r="Y33" s="34">
        <v>1.9125715073501624E-3</v>
      </c>
      <c r="AA33" s="17"/>
    </row>
    <row r="34" spans="1:27" s="10" customFormat="1" ht="24" x14ac:dyDescent="0.25">
      <c r="A34" s="11" t="s">
        <v>44</v>
      </c>
      <c r="C34" s="17">
        <v>250000</v>
      </c>
      <c r="D34" s="17"/>
      <c r="E34" s="17">
        <v>3758659766</v>
      </c>
      <c r="F34" s="17"/>
      <c r="G34" s="17">
        <v>3436927875</v>
      </c>
      <c r="H34" s="17"/>
      <c r="I34" s="17">
        <v>0</v>
      </c>
      <c r="J34" s="17"/>
      <c r="K34" s="17">
        <v>0</v>
      </c>
      <c r="L34" s="17"/>
      <c r="M34" s="17">
        <v>0</v>
      </c>
      <c r="N34" s="17"/>
      <c r="O34" s="17">
        <v>0</v>
      </c>
      <c r="P34" s="17"/>
      <c r="Q34" s="17">
        <v>250000</v>
      </c>
      <c r="R34" s="17"/>
      <c r="S34" s="17">
        <v>15190</v>
      </c>
      <c r="T34" s="17"/>
      <c r="U34" s="17">
        <v>3758659766</v>
      </c>
      <c r="V34" s="17"/>
      <c r="W34" s="17">
        <v>3774904875</v>
      </c>
      <c r="Y34" s="34">
        <v>4.3231162205946373E-4</v>
      </c>
      <c r="AA34" s="17"/>
    </row>
    <row r="35" spans="1:27" s="10" customFormat="1" ht="24" x14ac:dyDescent="0.25">
      <c r="A35" s="11" t="s">
        <v>47</v>
      </c>
      <c r="C35" s="17">
        <v>15045814</v>
      </c>
      <c r="D35" s="17">
        <v>0</v>
      </c>
      <c r="E35" s="17">
        <v>82356965329</v>
      </c>
      <c r="F35" s="17"/>
      <c r="G35" s="17">
        <v>73584953720.964005</v>
      </c>
      <c r="H35" s="17"/>
      <c r="I35" s="17">
        <v>0</v>
      </c>
      <c r="J35" s="17"/>
      <c r="K35" s="17">
        <v>0</v>
      </c>
      <c r="L35" s="17"/>
      <c r="M35" s="17">
        <v>-15045814</v>
      </c>
      <c r="N35" s="17"/>
      <c r="O35" s="17">
        <v>72538013325</v>
      </c>
      <c r="P35" s="17"/>
      <c r="Q35" s="17">
        <v>0</v>
      </c>
      <c r="R35" s="17"/>
      <c r="S35" s="17">
        <v>0</v>
      </c>
      <c r="T35" s="17"/>
      <c r="U35" s="17">
        <v>0</v>
      </c>
      <c r="V35" s="17"/>
      <c r="W35" s="17">
        <v>0</v>
      </c>
      <c r="Y35" s="34">
        <v>0</v>
      </c>
      <c r="AA35" s="17"/>
    </row>
    <row r="36" spans="1:27" s="10" customFormat="1" ht="24" x14ac:dyDescent="0.25">
      <c r="A36" s="11" t="s">
        <v>92</v>
      </c>
      <c r="C36" s="17">
        <v>37744423</v>
      </c>
      <c r="D36" s="17">
        <v>0</v>
      </c>
      <c r="E36" s="17">
        <v>86235733604</v>
      </c>
      <c r="F36" s="17"/>
      <c r="G36" s="17">
        <v>77065758925.190094</v>
      </c>
      <c r="H36" s="17"/>
      <c r="I36" s="17">
        <v>0</v>
      </c>
      <c r="J36" s="17"/>
      <c r="K36" s="17">
        <v>0</v>
      </c>
      <c r="L36" s="17"/>
      <c r="M36" s="17">
        <v>-5410446</v>
      </c>
      <c r="N36" s="17"/>
      <c r="O36" s="17">
        <v>10445344566</v>
      </c>
      <c r="P36" s="17"/>
      <c r="Q36" s="17">
        <v>32333977</v>
      </c>
      <c r="R36" s="17"/>
      <c r="S36" s="17">
        <v>2071</v>
      </c>
      <c r="T36" s="17"/>
      <c r="U36" s="17">
        <v>73874337062</v>
      </c>
      <c r="V36" s="17"/>
      <c r="W36" s="17">
        <v>66565232552.116302</v>
      </c>
      <c r="Y36" s="34">
        <v>7.6232182294052684E-3</v>
      </c>
      <c r="AA36" s="17"/>
    </row>
    <row r="37" spans="1:27" s="10" customFormat="1" ht="24" x14ac:dyDescent="0.25">
      <c r="A37" s="11" t="s">
        <v>94</v>
      </c>
      <c r="C37" s="17">
        <v>0</v>
      </c>
      <c r="D37" s="17"/>
      <c r="E37" s="17">
        <v>0</v>
      </c>
      <c r="F37" s="17"/>
      <c r="G37" s="17">
        <v>0</v>
      </c>
      <c r="H37" s="17"/>
      <c r="I37" s="17">
        <v>1000000</v>
      </c>
      <c r="K37" s="17">
        <v>83858875108</v>
      </c>
      <c r="L37" s="17"/>
      <c r="M37" s="17">
        <v>0</v>
      </c>
      <c r="N37" s="17"/>
      <c r="O37" s="17">
        <v>0</v>
      </c>
      <c r="P37" s="17"/>
      <c r="Q37" s="17">
        <v>1000000</v>
      </c>
      <c r="R37" s="17"/>
      <c r="S37" s="17">
        <v>83990</v>
      </c>
      <c r="T37" s="17"/>
      <c r="U37" s="17">
        <v>83858875108</v>
      </c>
      <c r="V37" s="17"/>
      <c r="W37" s="17">
        <v>83490259500</v>
      </c>
      <c r="Y37" s="34">
        <v>9.5615149800590809E-3</v>
      </c>
      <c r="AA37" s="17"/>
    </row>
    <row r="38" spans="1:27" s="10" customFormat="1" ht="24" x14ac:dyDescent="0.25">
      <c r="A38" s="11" t="s">
        <v>110</v>
      </c>
      <c r="C38" s="17">
        <v>0</v>
      </c>
      <c r="D38" s="17"/>
      <c r="E38" s="17">
        <v>0</v>
      </c>
      <c r="F38" s="17"/>
      <c r="G38" s="17">
        <v>0</v>
      </c>
      <c r="H38" s="17"/>
      <c r="I38" s="17">
        <v>74000000</v>
      </c>
      <c r="J38" s="17"/>
      <c r="K38" s="17">
        <v>182096188032</v>
      </c>
      <c r="L38" s="17"/>
      <c r="M38" s="17">
        <v>0</v>
      </c>
      <c r="N38" s="17"/>
      <c r="O38" s="17">
        <v>0</v>
      </c>
      <c r="P38" s="17"/>
      <c r="Q38" s="17">
        <v>74000000</v>
      </c>
      <c r="R38" s="17"/>
      <c r="S38" s="17">
        <v>2556</v>
      </c>
      <c r="T38" s="17"/>
      <c r="U38" s="17">
        <v>182096188032</v>
      </c>
      <c r="V38" s="17"/>
      <c r="W38" s="17">
        <v>188018593200</v>
      </c>
      <c r="Y38" s="34">
        <v>2.1532363250247585E-2</v>
      </c>
      <c r="AA38" s="17"/>
    </row>
    <row r="39" spans="1:27" s="10" customFormat="1" ht="24" x14ac:dyDescent="0.25">
      <c r="A39" s="11" t="s">
        <v>50</v>
      </c>
      <c r="C39" s="17">
        <v>1689097</v>
      </c>
      <c r="D39" s="17">
        <v>0</v>
      </c>
      <c r="E39" s="17">
        <v>5191734054</v>
      </c>
      <c r="F39" s="17"/>
      <c r="G39" s="17">
        <v>5173143415.2508497</v>
      </c>
      <c r="H39" s="17"/>
      <c r="I39" s="17">
        <v>600000</v>
      </c>
      <c r="J39" s="17"/>
      <c r="K39" s="17">
        <v>1800469272</v>
      </c>
      <c r="L39" s="17"/>
      <c r="M39" s="17">
        <v>0</v>
      </c>
      <c r="N39" s="17"/>
      <c r="O39" s="17">
        <v>0</v>
      </c>
      <c r="P39" s="17"/>
      <c r="Q39" s="17">
        <v>2289097</v>
      </c>
      <c r="R39" s="17"/>
      <c r="S39" s="17">
        <v>2896</v>
      </c>
      <c r="T39" s="17"/>
      <c r="U39" s="17">
        <v>6992203326</v>
      </c>
      <c r="V39" s="17"/>
      <c r="W39" s="17">
        <v>6589781023.7735996</v>
      </c>
      <c r="Y39" s="34">
        <v>7.5467833435252814E-4</v>
      </c>
      <c r="AA39" s="17"/>
    </row>
    <row r="40" spans="1:27" s="10" customFormat="1" ht="24" x14ac:dyDescent="0.25">
      <c r="A40" s="11" t="s">
        <v>51</v>
      </c>
      <c r="C40" s="17">
        <v>5418614</v>
      </c>
      <c r="D40" s="17">
        <v>0</v>
      </c>
      <c r="E40" s="17">
        <v>7580640986</v>
      </c>
      <c r="F40" s="17"/>
      <c r="G40" s="17">
        <v>4422212435.5407</v>
      </c>
      <c r="H40" s="17"/>
      <c r="I40" s="17">
        <v>0</v>
      </c>
      <c r="J40" s="17"/>
      <c r="K40" s="17">
        <v>0</v>
      </c>
      <c r="L40" s="17"/>
      <c r="M40" s="17">
        <v>-5418614</v>
      </c>
      <c r="N40" s="17">
        <v>0</v>
      </c>
      <c r="O40" s="17">
        <v>-7580640986</v>
      </c>
      <c r="P40" s="17"/>
      <c r="Q40" s="17">
        <v>0</v>
      </c>
      <c r="R40" s="17"/>
      <c r="S40" s="17">
        <v>0</v>
      </c>
      <c r="T40" s="17"/>
      <c r="U40" s="17">
        <v>0</v>
      </c>
      <c r="V40" s="17"/>
      <c r="W40" s="17">
        <v>0</v>
      </c>
      <c r="Y40" s="34">
        <v>0</v>
      </c>
      <c r="AA40" s="17"/>
    </row>
    <row r="41" spans="1:27" s="10" customFormat="1" ht="24" x14ac:dyDescent="0.25">
      <c r="A41" s="11" t="s">
        <v>91</v>
      </c>
      <c r="C41" s="17">
        <v>4546603</v>
      </c>
      <c r="D41" s="17"/>
      <c r="E41" s="17">
        <v>14012630446</v>
      </c>
      <c r="F41" s="17"/>
      <c r="G41" s="17">
        <v>13038903804.5527</v>
      </c>
      <c r="H41" s="17"/>
      <c r="I41" s="17">
        <v>0</v>
      </c>
      <c r="J41" s="17"/>
      <c r="K41" s="17">
        <v>0</v>
      </c>
      <c r="L41" s="17"/>
      <c r="M41" s="17">
        <v>0</v>
      </c>
      <c r="N41" s="17"/>
      <c r="O41" s="17">
        <v>0</v>
      </c>
      <c r="P41" s="17"/>
      <c r="Q41" s="17">
        <v>4546603</v>
      </c>
      <c r="R41" s="17"/>
      <c r="S41" s="17">
        <v>3268</v>
      </c>
      <c r="T41" s="17"/>
      <c r="U41" s="17">
        <v>14012630446</v>
      </c>
      <c r="V41" s="17"/>
      <c r="W41" s="17">
        <v>14769891727.3062</v>
      </c>
      <c r="Y41" s="34">
        <v>1.6914852325316933E-3</v>
      </c>
      <c r="AA41" s="17"/>
    </row>
    <row r="42" spans="1:27" s="10" customFormat="1" ht="24" x14ac:dyDescent="0.25">
      <c r="A42" s="11" t="s">
        <v>93</v>
      </c>
      <c r="C42" s="17">
        <v>588000</v>
      </c>
      <c r="D42" s="17"/>
      <c r="E42" s="17">
        <v>30059971200</v>
      </c>
      <c r="F42" s="17"/>
      <c r="G42" s="17">
        <v>29916028800</v>
      </c>
      <c r="H42" s="17"/>
      <c r="I42" s="17">
        <v>0</v>
      </c>
      <c r="J42" s="17"/>
      <c r="K42" s="17">
        <v>0</v>
      </c>
      <c r="L42" s="17"/>
      <c r="M42" s="17">
        <v>-588000</v>
      </c>
      <c r="N42" s="17"/>
      <c r="O42" s="17">
        <v>42881688357</v>
      </c>
      <c r="P42" s="17"/>
      <c r="Q42" s="17">
        <v>0</v>
      </c>
      <c r="R42" s="17"/>
      <c r="S42" s="17">
        <v>0</v>
      </c>
      <c r="T42" s="17"/>
      <c r="U42" s="17">
        <v>0</v>
      </c>
      <c r="V42" s="17"/>
      <c r="W42" s="17">
        <v>0</v>
      </c>
      <c r="Y42" s="34">
        <v>0</v>
      </c>
      <c r="AA42" s="17"/>
    </row>
    <row r="43" spans="1:27" s="10" customFormat="1" ht="24.75" thickBot="1" x14ac:dyDescent="0.3">
      <c r="A43" s="11" t="s">
        <v>52</v>
      </c>
      <c r="C43" s="17">
        <v>245000</v>
      </c>
      <c r="D43" s="17"/>
      <c r="E43" s="17">
        <v>1802630301</v>
      </c>
      <c r="F43" s="17"/>
      <c r="G43" s="17">
        <v>1746197932.5</v>
      </c>
      <c r="H43" s="17"/>
      <c r="I43" s="17">
        <v>0</v>
      </c>
      <c r="J43" s="17"/>
      <c r="K43" s="17">
        <v>0</v>
      </c>
      <c r="L43" s="17"/>
      <c r="M43" s="17">
        <v>0</v>
      </c>
      <c r="N43" s="17"/>
      <c r="O43" s="17">
        <v>0</v>
      </c>
      <c r="P43" s="17"/>
      <c r="Q43" s="17">
        <v>245000</v>
      </c>
      <c r="R43" s="17"/>
      <c r="S43" s="17">
        <v>7830</v>
      </c>
      <c r="T43" s="17"/>
      <c r="U43" s="17">
        <v>1802630301</v>
      </c>
      <c r="V43" s="17"/>
      <c r="W43" s="17">
        <v>1906935817.5</v>
      </c>
      <c r="Y43" s="34">
        <v>2.1838709682100652E-4</v>
      </c>
      <c r="AA43" s="17"/>
    </row>
    <row r="44" spans="1:27" s="11" customFormat="1" ht="24.75" thickBot="1" x14ac:dyDescent="0.3">
      <c r="A44" s="11" t="s">
        <v>53</v>
      </c>
      <c r="C44" s="19" t="s">
        <v>53</v>
      </c>
      <c r="D44" s="19"/>
      <c r="E44" s="18">
        <f>SUM(E9:E43)</f>
        <v>7072427644874</v>
      </c>
      <c r="F44" s="19"/>
      <c r="G44" s="18">
        <f>SUM(G9:G43)</f>
        <v>7953765924220.8994</v>
      </c>
      <c r="H44" s="19"/>
      <c r="I44" s="19" t="s">
        <v>53</v>
      </c>
      <c r="J44" s="19"/>
      <c r="K44" s="18">
        <f>SUM(K9:K43)</f>
        <v>751285379640</v>
      </c>
      <c r="L44" s="19"/>
      <c r="M44" s="19" t="s">
        <v>53</v>
      </c>
      <c r="N44" s="19"/>
      <c r="O44" s="18">
        <f>SUM(O9:O43)</f>
        <v>662981267164.06201</v>
      </c>
      <c r="P44" s="19"/>
      <c r="Q44" s="19" t="s">
        <v>53</v>
      </c>
      <c r="R44" s="19"/>
      <c r="S44" s="19" t="s">
        <v>53</v>
      </c>
      <c r="T44" s="19"/>
      <c r="U44" s="18">
        <f>SUM(U9:U43)</f>
        <v>7422397908238</v>
      </c>
      <c r="V44" s="19"/>
      <c r="W44" s="18">
        <f>SUM(W9:W43)</f>
        <v>8647301632163.3096</v>
      </c>
      <c r="Y44" s="33">
        <f>SUM(Y9:Y43)</f>
        <v>0.99031078102013581</v>
      </c>
    </row>
    <row r="45" spans="1:27" ht="19.5" thickTop="1" x14ac:dyDescent="0.25"/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13"/>
  <sheetViews>
    <sheetView rightToLeft="1" topLeftCell="A4" workbookViewId="0">
      <selection activeCell="K8" sqref="K8:K9"/>
    </sheetView>
  </sheetViews>
  <sheetFormatPr defaultRowHeight="22.5" x14ac:dyDescent="0.25"/>
  <cols>
    <col min="1" max="1" width="24.57031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2" style="3" customWidth="1"/>
    <col min="10" max="10" width="1" style="3" customWidth="1"/>
    <col min="11" max="11" width="25" style="3" customWidth="1"/>
    <col min="12" max="12" width="1" style="3" customWidth="1"/>
    <col min="13" max="13" width="9.140625" style="3" customWidth="1"/>
    <col min="14" max="14" width="9.140625" style="3"/>
    <col min="15" max="15" width="20.42578125" style="3" bestFit="1" customWidth="1"/>
    <col min="16" max="16384" width="9.140625" style="3"/>
  </cols>
  <sheetData>
    <row r="2" spans="1:15" ht="24" x14ac:dyDescent="0.25">
      <c r="A2" s="27" t="s">
        <v>85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</row>
    <row r="3" spans="1:15" ht="24" x14ac:dyDescent="0.25">
      <c r="A3" s="27" t="s">
        <v>1</v>
      </c>
      <c r="B3" s="27" t="s">
        <v>1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</row>
    <row r="4" spans="1:15" ht="24" x14ac:dyDescent="0.25">
      <c r="A4" s="27" t="s">
        <v>109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</row>
    <row r="6" spans="1:15" ht="24.75" thickBot="1" x14ac:dyDescent="0.3">
      <c r="A6" s="26" t="s">
        <v>55</v>
      </c>
      <c r="C6" s="20" t="s">
        <v>89</v>
      </c>
      <c r="E6" s="26" t="s">
        <v>5</v>
      </c>
      <c r="F6" s="26" t="s">
        <v>5</v>
      </c>
      <c r="G6" s="26" t="s">
        <v>5</v>
      </c>
      <c r="I6" s="26" t="s">
        <v>108</v>
      </c>
      <c r="J6" s="26" t="s">
        <v>6</v>
      </c>
      <c r="K6" s="26" t="s">
        <v>6</v>
      </c>
    </row>
    <row r="7" spans="1:15" ht="24.75" thickBot="1" x14ac:dyDescent="0.3">
      <c r="A7" s="26" t="s">
        <v>55</v>
      </c>
      <c r="C7" s="26" t="s">
        <v>57</v>
      </c>
      <c r="E7" s="26" t="s">
        <v>58</v>
      </c>
      <c r="G7" s="26" t="s">
        <v>59</v>
      </c>
      <c r="I7" s="26" t="s">
        <v>57</v>
      </c>
      <c r="K7" s="26" t="s">
        <v>54</v>
      </c>
    </row>
    <row r="8" spans="1:15" ht="24" x14ac:dyDescent="0.25">
      <c r="A8" s="2" t="s">
        <v>60</v>
      </c>
      <c r="C8" s="4">
        <v>885949997</v>
      </c>
      <c r="E8" s="4">
        <v>3887654735123</v>
      </c>
      <c r="F8" s="4"/>
      <c r="G8" s="4">
        <v>3812095109274</v>
      </c>
      <c r="H8" s="4"/>
      <c r="I8" s="4">
        <f>+C8+E8-G8</f>
        <v>76445575846</v>
      </c>
      <c r="K8" s="13">
        <v>8.7547400497751671E-3</v>
      </c>
      <c r="O8" s="4"/>
    </row>
    <row r="9" spans="1:15" ht="24.75" thickBot="1" x14ac:dyDescent="0.3">
      <c r="A9" s="2" t="s">
        <v>62</v>
      </c>
      <c r="C9" s="4">
        <v>171282</v>
      </c>
      <c r="E9" s="4">
        <v>0</v>
      </c>
      <c r="F9" s="4"/>
      <c r="G9" s="4">
        <v>0</v>
      </c>
      <c r="H9" s="4"/>
      <c r="I9" s="4">
        <f>+C9+E9-G9</f>
        <v>171282</v>
      </c>
      <c r="K9" s="13">
        <v>1.9615646407404919E-8</v>
      </c>
      <c r="O9" s="4"/>
    </row>
    <row r="10" spans="1:15" ht="24.75" thickBot="1" x14ac:dyDescent="0.3">
      <c r="A10" s="2" t="s">
        <v>53</v>
      </c>
      <c r="C10" s="5">
        <f>SUM(C8:C9)</f>
        <v>886121279</v>
      </c>
      <c r="D10" s="2"/>
      <c r="E10" s="5">
        <f>SUM(E8:E9)</f>
        <v>3887654735123</v>
      </c>
      <c r="F10" s="2"/>
      <c r="G10" s="5">
        <f>SUM(G8:G9)</f>
        <v>3812095109274</v>
      </c>
      <c r="H10" s="2"/>
      <c r="I10" s="15">
        <f>SUM(I8:I9)</f>
        <v>76445747128</v>
      </c>
      <c r="J10" s="2"/>
      <c r="K10" s="6">
        <f>SUM(K8:K9)</f>
        <v>8.7547596654215746E-3</v>
      </c>
    </row>
    <row r="13" spans="1:15" x14ac:dyDescent="0.45">
      <c r="K13" s="16"/>
    </row>
  </sheetData>
  <mergeCells count="11">
    <mergeCell ref="I7"/>
    <mergeCell ref="K7"/>
    <mergeCell ref="I6:K6"/>
    <mergeCell ref="A2:K2"/>
    <mergeCell ref="A3:K3"/>
    <mergeCell ref="A4:K4"/>
    <mergeCell ref="C7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5"/>
  <sheetViews>
    <sheetView rightToLeft="1" zoomScale="90" zoomScaleNormal="90" workbookViewId="0">
      <selection activeCell="G13" sqref="G13"/>
    </sheetView>
  </sheetViews>
  <sheetFormatPr defaultRowHeight="22.5" x14ac:dyDescent="0.25"/>
  <cols>
    <col min="1" max="1" width="22.42578125" style="3" bestFit="1" customWidth="1"/>
    <col min="2" max="2" width="1" style="3" customWidth="1"/>
    <col min="3" max="3" width="24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6384" width="9.140625" style="3"/>
  </cols>
  <sheetData>
    <row r="2" spans="1:9" ht="24" x14ac:dyDescent="0.25">
      <c r="A2" s="27" t="s">
        <v>85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</row>
    <row r="3" spans="1:9" ht="24" x14ac:dyDescent="0.25">
      <c r="A3" s="27" t="s">
        <v>63</v>
      </c>
      <c r="B3" s="27" t="s">
        <v>63</v>
      </c>
      <c r="C3" s="27" t="s">
        <v>63</v>
      </c>
      <c r="D3" s="27" t="s">
        <v>63</v>
      </c>
      <c r="E3" s="27" t="s">
        <v>63</v>
      </c>
      <c r="F3" s="27" t="s">
        <v>63</v>
      </c>
      <c r="G3" s="27" t="s">
        <v>63</v>
      </c>
    </row>
    <row r="4" spans="1:9" ht="24" x14ac:dyDescent="0.25">
      <c r="A4" s="27" t="str">
        <f>+سپرده!A4</f>
        <v>برای ماه منتهی به 1404/01/31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</row>
    <row r="6" spans="1:9" ht="24" x14ac:dyDescent="0.25">
      <c r="A6" s="26" t="s">
        <v>67</v>
      </c>
      <c r="C6" s="26" t="s">
        <v>57</v>
      </c>
      <c r="E6" s="26" t="s">
        <v>78</v>
      </c>
      <c r="G6" s="26" t="s">
        <v>13</v>
      </c>
    </row>
    <row r="7" spans="1:9" ht="24" x14ac:dyDescent="0.25">
      <c r="A7" s="2" t="s">
        <v>83</v>
      </c>
      <c r="C7" s="4">
        <f>+'سرمایه‌گذاری در سهام'!I66</f>
        <v>511774496593</v>
      </c>
      <c r="E7" s="13">
        <v>0.9990875602691407</v>
      </c>
      <c r="G7" s="13">
        <v>5.8609705430202483E-2</v>
      </c>
    </row>
    <row r="8" spans="1:9" ht="24.75" thickBot="1" x14ac:dyDescent="0.3">
      <c r="A8" s="2" t="s">
        <v>84</v>
      </c>
      <c r="C8" s="4">
        <f>+'درآمد سپرده بانکی'!E9</f>
        <v>467389849</v>
      </c>
      <c r="E8" s="13">
        <v>9.1243973085930279E-4</v>
      </c>
      <c r="G8" s="13">
        <v>5.3526663703100022E-5</v>
      </c>
    </row>
    <row r="9" spans="1:9" ht="24.75" thickBot="1" x14ac:dyDescent="0.3">
      <c r="A9" s="2" t="s">
        <v>53</v>
      </c>
      <c r="C9" s="5">
        <f>SUM(C7:C8)</f>
        <v>512241886442</v>
      </c>
      <c r="D9" s="2"/>
      <c r="E9" s="6">
        <f>SUM(E7:E8)</f>
        <v>1</v>
      </c>
      <c r="F9" s="2"/>
      <c r="G9" s="6">
        <f>SUM(G7:G8)</f>
        <v>5.866323209390558E-2</v>
      </c>
      <c r="H9" s="2"/>
      <c r="I9" s="2"/>
    </row>
    <row r="10" spans="1:9" ht="23.25" thickTop="1" x14ac:dyDescent="0.25"/>
    <row r="11" spans="1:9" x14ac:dyDescent="0.25">
      <c r="C11" s="13"/>
      <c r="G11" s="4"/>
    </row>
    <row r="12" spans="1:9" x14ac:dyDescent="0.45">
      <c r="C12" s="16"/>
    </row>
    <row r="13" spans="1:9" x14ac:dyDescent="0.25">
      <c r="C13" s="4"/>
      <c r="G13" s="4"/>
    </row>
    <row r="14" spans="1:9" x14ac:dyDescent="0.25">
      <c r="C14" s="4"/>
    </row>
    <row r="15" spans="1:9" x14ac:dyDescent="0.25">
      <c r="C15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9"/>
  <sheetViews>
    <sheetView rightToLeft="1" zoomScale="85" zoomScaleNormal="85" workbookViewId="0">
      <selection activeCell="A69" sqref="A69"/>
    </sheetView>
  </sheetViews>
  <sheetFormatPr defaultRowHeight="22.5" x14ac:dyDescent="0.25"/>
  <cols>
    <col min="1" max="1" width="47.7109375" style="10" bestFit="1" customWidth="1"/>
    <col min="2" max="2" width="1" style="10" customWidth="1"/>
    <col min="3" max="3" width="23" style="10" customWidth="1"/>
    <col min="4" max="4" width="1" style="10" customWidth="1"/>
    <col min="5" max="5" width="23" style="10" customWidth="1"/>
    <col min="6" max="6" width="1" style="10" customWidth="1"/>
    <col min="7" max="7" width="23" style="10" customWidth="1"/>
    <col min="8" max="8" width="1" style="10" customWidth="1"/>
    <col min="9" max="9" width="23" style="10" customWidth="1"/>
    <col min="10" max="10" width="1" style="10" customWidth="1"/>
    <col min="11" max="11" width="23" style="10" customWidth="1"/>
    <col min="12" max="12" width="1" style="10" customWidth="1"/>
    <col min="13" max="13" width="23" style="10" customWidth="1"/>
    <col min="14" max="14" width="1" style="10" customWidth="1"/>
    <col min="15" max="15" width="23" style="10" customWidth="1"/>
    <col min="16" max="16" width="1" style="10" customWidth="1"/>
    <col min="17" max="17" width="23" style="10" customWidth="1"/>
    <col min="18" max="18" width="1" style="10" customWidth="1"/>
    <col min="19" max="19" width="23" style="10" customWidth="1"/>
    <col min="20" max="20" width="1" style="10" customWidth="1"/>
    <col min="21" max="21" width="23" style="10" customWidth="1"/>
    <col min="22" max="22" width="1" style="10" customWidth="1"/>
    <col min="23" max="23" width="9.140625" style="10" customWidth="1"/>
    <col min="24" max="16384" width="9.140625" style="10"/>
  </cols>
  <sheetData>
    <row r="2" spans="1:21" ht="24" x14ac:dyDescent="0.25">
      <c r="A2" s="30" t="s">
        <v>85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  <c r="R2" s="30" t="s">
        <v>0</v>
      </c>
      <c r="S2" s="30" t="s">
        <v>0</v>
      </c>
      <c r="T2" s="30" t="s">
        <v>0</v>
      </c>
      <c r="U2" s="30" t="s">
        <v>0</v>
      </c>
    </row>
    <row r="3" spans="1:21" ht="24" x14ac:dyDescent="0.25">
      <c r="A3" s="30" t="s">
        <v>63</v>
      </c>
      <c r="B3" s="30" t="s">
        <v>63</v>
      </c>
      <c r="C3" s="30" t="s">
        <v>63</v>
      </c>
      <c r="D3" s="30" t="s">
        <v>63</v>
      </c>
      <c r="E3" s="30" t="s">
        <v>63</v>
      </c>
      <c r="F3" s="30" t="s">
        <v>63</v>
      </c>
      <c r="G3" s="30" t="s">
        <v>63</v>
      </c>
      <c r="H3" s="30" t="s">
        <v>63</v>
      </c>
      <c r="I3" s="30" t="s">
        <v>63</v>
      </c>
      <c r="J3" s="30" t="s">
        <v>63</v>
      </c>
      <c r="K3" s="30" t="s">
        <v>63</v>
      </c>
      <c r="L3" s="30" t="s">
        <v>63</v>
      </c>
      <c r="M3" s="30" t="s">
        <v>63</v>
      </c>
      <c r="N3" s="30" t="s">
        <v>63</v>
      </c>
      <c r="O3" s="30" t="s">
        <v>63</v>
      </c>
      <c r="P3" s="30" t="s">
        <v>63</v>
      </c>
      <c r="Q3" s="30" t="s">
        <v>63</v>
      </c>
      <c r="R3" s="30" t="s">
        <v>63</v>
      </c>
      <c r="S3" s="30" t="s">
        <v>63</v>
      </c>
      <c r="T3" s="30" t="s">
        <v>63</v>
      </c>
      <c r="U3" s="30" t="s">
        <v>63</v>
      </c>
    </row>
    <row r="4" spans="1:21" ht="24" x14ac:dyDescent="0.25">
      <c r="A4" s="30" t="str">
        <f>+سپرده!A4</f>
        <v>برای ماه منتهی به 1404/01/31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  <c r="R4" s="30" t="s">
        <v>2</v>
      </c>
      <c r="S4" s="30" t="s">
        <v>2</v>
      </c>
      <c r="T4" s="30" t="s">
        <v>2</v>
      </c>
      <c r="U4" s="30" t="s">
        <v>2</v>
      </c>
    </row>
    <row r="6" spans="1:21" ht="24" x14ac:dyDescent="0.25">
      <c r="A6" s="31" t="s">
        <v>3</v>
      </c>
      <c r="C6" s="31" t="s">
        <v>65</v>
      </c>
      <c r="D6" s="31" t="s">
        <v>65</v>
      </c>
      <c r="E6" s="31" t="s">
        <v>65</v>
      </c>
      <c r="F6" s="31" t="s">
        <v>65</v>
      </c>
      <c r="G6" s="31" t="s">
        <v>65</v>
      </c>
      <c r="H6" s="31" t="s">
        <v>65</v>
      </c>
      <c r="I6" s="31" t="s">
        <v>65</v>
      </c>
      <c r="J6" s="31" t="s">
        <v>65</v>
      </c>
      <c r="K6" s="31" t="s">
        <v>65</v>
      </c>
      <c r="M6" s="31" t="s">
        <v>66</v>
      </c>
      <c r="N6" s="31" t="s">
        <v>66</v>
      </c>
      <c r="O6" s="31" t="s">
        <v>66</v>
      </c>
      <c r="P6" s="31" t="s">
        <v>66</v>
      </c>
      <c r="Q6" s="31" t="s">
        <v>66</v>
      </c>
      <c r="R6" s="31" t="s">
        <v>66</v>
      </c>
      <c r="S6" s="31" t="s">
        <v>66</v>
      </c>
      <c r="T6" s="31" t="s">
        <v>66</v>
      </c>
      <c r="U6" s="31" t="s">
        <v>66</v>
      </c>
    </row>
    <row r="7" spans="1:21" ht="24.75" thickBot="1" x14ac:dyDescent="0.3">
      <c r="A7" s="31" t="s">
        <v>3</v>
      </c>
      <c r="C7" s="31" t="s">
        <v>75</v>
      </c>
      <c r="E7" s="31" t="s">
        <v>76</v>
      </c>
      <c r="G7" s="31" t="s">
        <v>77</v>
      </c>
      <c r="I7" s="31" t="s">
        <v>57</v>
      </c>
      <c r="K7" s="31" t="s">
        <v>78</v>
      </c>
      <c r="M7" s="31" t="s">
        <v>75</v>
      </c>
      <c r="O7" s="31" t="s">
        <v>76</v>
      </c>
      <c r="Q7" s="31" t="s">
        <v>77</v>
      </c>
      <c r="S7" s="31" t="s">
        <v>57</v>
      </c>
      <c r="U7" s="31" t="s">
        <v>78</v>
      </c>
    </row>
    <row r="8" spans="1:21" ht="24" x14ac:dyDescent="0.25">
      <c r="A8" s="11" t="s">
        <v>28</v>
      </c>
      <c r="C8" s="17">
        <v>0</v>
      </c>
      <c r="D8" s="17"/>
      <c r="E8" s="17">
        <f>IFERROR(VLOOKUP(A8,'درآمد ناشی از تغییر قیمت اوراق'!A:Q,9,0),0)</f>
        <v>0</v>
      </c>
      <c r="F8" s="17"/>
      <c r="G8" s="17">
        <f>IFERROR(VLOOKUP(A8,'درآمد ناشی از فروش'!A:Q,9,0),0)</f>
        <v>0</v>
      </c>
      <c r="H8" s="17"/>
      <c r="I8" s="17">
        <f>+C8+E8+G8</f>
        <v>0</v>
      </c>
      <c r="J8" s="17"/>
      <c r="K8" s="34">
        <f>+I8/$I$66</f>
        <v>0</v>
      </c>
      <c r="L8" s="17"/>
      <c r="M8" s="17">
        <v>0</v>
      </c>
      <c r="N8" s="17"/>
      <c r="O8" s="17">
        <f>IFERROR(VLOOKUP(A8,'درآمد ناشی از تغییر قیمت اوراق'!A:Q,17,0),0)</f>
        <v>0</v>
      </c>
      <c r="P8" s="17"/>
      <c r="Q8" s="17">
        <f>IFERROR(VLOOKUP(A8,'درآمد ناشی از فروش'!A:Q,17,0),0)</f>
        <v>-5521510283</v>
      </c>
      <c r="R8" s="17"/>
      <c r="S8" s="17">
        <f t="shared" ref="S8:S65" si="0">+M8+O8+Q8</f>
        <v>-5521510283</v>
      </c>
      <c r="T8" s="17"/>
      <c r="U8" s="34">
        <f>+S8/$S$66</f>
        <v>-2.3824410361206659E-2</v>
      </c>
    </row>
    <row r="9" spans="1:21" ht="24" x14ac:dyDescent="0.25">
      <c r="A9" s="11" t="s">
        <v>91</v>
      </c>
      <c r="C9" s="17">
        <v>0</v>
      </c>
      <c r="D9" s="17"/>
      <c r="E9" s="17">
        <f>IFERROR(VLOOKUP(A9,'درآمد ناشی از تغییر قیمت اوراق'!A:Q,9,0),0)</f>
        <v>1730987923</v>
      </c>
      <c r="F9" s="17"/>
      <c r="G9" s="17">
        <f>IFERROR(VLOOKUP(A9,'درآمد ناشی از فروش'!A:Q,9,0),0)</f>
        <v>0</v>
      </c>
      <c r="H9" s="17"/>
      <c r="I9" s="17">
        <f t="shared" ref="I9:I65" si="1">+C9+E9+G9</f>
        <v>1730987923</v>
      </c>
      <c r="J9" s="17"/>
      <c r="K9" s="34">
        <f t="shared" ref="K9:K65" si="2">+I9/$I$66</f>
        <v>3.3823254861732716E-3</v>
      </c>
      <c r="L9" s="17"/>
      <c r="M9" s="17">
        <v>0</v>
      </c>
      <c r="N9" s="17"/>
      <c r="O9" s="17">
        <f>IFERROR(VLOOKUP(A9,'درآمد ناشی از تغییر قیمت اوراق'!A:Q,17,0),0)</f>
        <v>757261281</v>
      </c>
      <c r="P9" s="17"/>
      <c r="Q9" s="17">
        <f>IFERROR(VLOOKUP(A9,'درآمد ناشی از فروش'!A:Q,17,0),0)</f>
        <v>0</v>
      </c>
      <c r="R9" s="17"/>
      <c r="S9" s="17">
        <f t="shared" si="0"/>
        <v>757261281</v>
      </c>
      <c r="T9" s="17"/>
      <c r="U9" s="34">
        <f t="shared" ref="U9:U65" si="3">+S9/$S$66</f>
        <v>3.2674581019515288E-3</v>
      </c>
    </row>
    <row r="10" spans="1:21" ht="24" x14ac:dyDescent="0.25">
      <c r="A10" s="11" t="s">
        <v>95</v>
      </c>
      <c r="C10" s="17">
        <v>0</v>
      </c>
      <c r="D10" s="17"/>
      <c r="E10" s="17">
        <f>IFERROR(VLOOKUP(A10,'درآمد ناشی از تغییر قیمت اوراق'!A:Q,9,0),0)</f>
        <v>0</v>
      </c>
      <c r="F10" s="17"/>
      <c r="G10" s="17">
        <f>IFERROR(VLOOKUP(A10,'درآمد ناشی از فروش'!A:Q,9,0),0)</f>
        <v>0</v>
      </c>
      <c r="H10" s="17"/>
      <c r="I10" s="17">
        <f t="shared" si="1"/>
        <v>0</v>
      </c>
      <c r="J10" s="17"/>
      <c r="K10" s="34">
        <f t="shared" si="2"/>
        <v>0</v>
      </c>
      <c r="L10" s="17"/>
      <c r="M10" s="17">
        <v>0</v>
      </c>
      <c r="N10" s="17"/>
      <c r="O10" s="17">
        <f>IFERROR(VLOOKUP(A10,'درآمد ناشی از تغییر قیمت اوراق'!A:Q,17,0),0)</f>
        <v>0</v>
      </c>
      <c r="P10" s="17"/>
      <c r="Q10" s="17">
        <f>IFERROR(VLOOKUP(A10,'درآمد ناشی از فروش'!A:Q,17,0),0)</f>
        <v>230045373</v>
      </c>
      <c r="R10" s="17"/>
      <c r="S10" s="17">
        <f t="shared" si="0"/>
        <v>230045373</v>
      </c>
      <c r="T10" s="17"/>
      <c r="U10" s="34">
        <f t="shared" si="3"/>
        <v>9.9260801612978725E-4</v>
      </c>
    </row>
    <row r="11" spans="1:21" ht="24" x14ac:dyDescent="0.25">
      <c r="A11" s="11" t="s">
        <v>96</v>
      </c>
      <c r="C11" s="17">
        <v>0</v>
      </c>
      <c r="D11" s="17"/>
      <c r="E11" s="17">
        <f>IFERROR(VLOOKUP(A11,'درآمد ناشی از تغییر قیمت اوراق'!A:Q,9,0),0)</f>
        <v>0</v>
      </c>
      <c r="F11" s="17"/>
      <c r="G11" s="17">
        <f>IFERROR(VLOOKUP(A11,'درآمد ناشی از فروش'!A:Q,9,0),0)</f>
        <v>0</v>
      </c>
      <c r="H11" s="17"/>
      <c r="I11" s="17">
        <f t="shared" si="1"/>
        <v>0</v>
      </c>
      <c r="J11" s="17"/>
      <c r="K11" s="34">
        <f t="shared" si="2"/>
        <v>0</v>
      </c>
      <c r="L11" s="17"/>
      <c r="M11" s="17">
        <v>0</v>
      </c>
      <c r="N11" s="17"/>
      <c r="O11" s="17">
        <f>IFERROR(VLOOKUP(A11,'درآمد ناشی از تغییر قیمت اوراق'!A:Q,17,0),0)</f>
        <v>0</v>
      </c>
      <c r="P11" s="17"/>
      <c r="Q11" s="17">
        <f>IFERROR(VLOOKUP(A11,'درآمد ناشی از فروش'!A:Q,17,0),0)</f>
        <v>22538718</v>
      </c>
      <c r="R11" s="17"/>
      <c r="S11" s="17">
        <f t="shared" si="0"/>
        <v>22538718</v>
      </c>
      <c r="T11" s="17"/>
      <c r="U11" s="34">
        <f t="shared" si="3"/>
        <v>9.7250867810711101E-5</v>
      </c>
    </row>
    <row r="12" spans="1:21" ht="24" x14ac:dyDescent="0.25">
      <c r="A12" s="11" t="s">
        <v>99</v>
      </c>
      <c r="C12" s="17">
        <v>0</v>
      </c>
      <c r="D12" s="17"/>
      <c r="E12" s="17">
        <f>IFERROR(VLOOKUP(A12,'درآمد ناشی از تغییر قیمت اوراق'!A:Q,9,0),0)</f>
        <v>0</v>
      </c>
      <c r="F12" s="17"/>
      <c r="G12" s="17">
        <f>IFERROR(VLOOKUP(A12,'درآمد ناشی از فروش'!A:Q,9,0),0)</f>
        <v>0</v>
      </c>
      <c r="H12" s="17"/>
      <c r="I12" s="17">
        <f t="shared" si="1"/>
        <v>0</v>
      </c>
      <c r="J12" s="17"/>
      <c r="K12" s="34">
        <f t="shared" si="2"/>
        <v>0</v>
      </c>
      <c r="L12" s="17"/>
      <c r="M12" s="17">
        <v>0</v>
      </c>
      <c r="N12" s="17"/>
      <c r="O12" s="17">
        <f>IFERROR(VLOOKUP(A12,'درآمد ناشی از تغییر قیمت اوراق'!A:Q,17,0),0)</f>
        <v>0</v>
      </c>
      <c r="P12" s="17"/>
      <c r="Q12" s="17">
        <f>IFERROR(VLOOKUP(A12,'درآمد ناشی از فروش'!A:Q,17,0),0)</f>
        <v>3468072186</v>
      </c>
      <c r="R12" s="17"/>
      <c r="S12" s="17">
        <f t="shared" si="0"/>
        <v>3468072186</v>
      </c>
      <c r="T12" s="17"/>
      <c r="U12" s="34">
        <f t="shared" si="3"/>
        <v>1.4964162101796999E-2</v>
      </c>
    </row>
    <row r="13" spans="1:21" ht="24" x14ac:dyDescent="0.25">
      <c r="A13" s="11" t="s">
        <v>98</v>
      </c>
      <c r="C13" s="17">
        <v>0</v>
      </c>
      <c r="D13" s="17"/>
      <c r="E13" s="17">
        <f>IFERROR(VLOOKUP(A13,'درآمد ناشی از تغییر قیمت اوراق'!A:Q,9,0),0)</f>
        <v>0</v>
      </c>
      <c r="F13" s="17"/>
      <c r="G13" s="17">
        <f>IFERROR(VLOOKUP(A13,'درآمد ناشی از فروش'!A:Q,9,0),0)</f>
        <v>0</v>
      </c>
      <c r="H13" s="17"/>
      <c r="I13" s="17">
        <f t="shared" si="1"/>
        <v>0</v>
      </c>
      <c r="J13" s="17"/>
      <c r="K13" s="34">
        <f t="shared" si="2"/>
        <v>0</v>
      </c>
      <c r="L13" s="17"/>
      <c r="M13" s="17">
        <v>0</v>
      </c>
      <c r="N13" s="17"/>
      <c r="O13" s="17">
        <f>IFERROR(VLOOKUP(A13,'درآمد ناشی از تغییر قیمت اوراق'!A:Q,17,0),0)</f>
        <v>0</v>
      </c>
      <c r="P13" s="17"/>
      <c r="Q13" s="17">
        <f>IFERROR(VLOOKUP(A13,'درآمد ناشی از فروش'!A:Q,17,0),0)</f>
        <v>21588772</v>
      </c>
      <c r="R13" s="17"/>
      <c r="S13" s="17">
        <f t="shared" si="0"/>
        <v>21588772</v>
      </c>
      <c r="T13" s="17"/>
      <c r="U13" s="34">
        <f t="shared" si="3"/>
        <v>9.3152006780846235E-5</v>
      </c>
    </row>
    <row r="14" spans="1:21" ht="24" x14ac:dyDescent="0.25">
      <c r="A14" s="11" t="s">
        <v>115</v>
      </c>
      <c r="C14" s="17">
        <v>0</v>
      </c>
      <c r="D14" s="17"/>
      <c r="E14" s="17">
        <f>IFERROR(VLOOKUP(A14,'درآمد ناشی از تغییر قیمت اوراق'!A:Q,9,0),0)</f>
        <v>0</v>
      </c>
      <c r="F14" s="17"/>
      <c r="G14" s="17">
        <f>IFERROR(VLOOKUP(A14,'درآمد ناشی از فروش'!A:Q,9,0),0)</f>
        <v>0</v>
      </c>
      <c r="H14" s="17"/>
      <c r="I14" s="17">
        <f t="shared" si="1"/>
        <v>0</v>
      </c>
      <c r="J14" s="17"/>
      <c r="K14" s="34">
        <f t="shared" si="2"/>
        <v>0</v>
      </c>
      <c r="L14" s="17"/>
      <c r="M14" s="17">
        <v>0</v>
      </c>
      <c r="N14" s="17"/>
      <c r="O14" s="17">
        <f>IFERROR(VLOOKUP(A14,'درآمد ناشی از تغییر قیمت اوراق'!A:Q,17,0),0)</f>
        <v>0</v>
      </c>
      <c r="P14" s="17"/>
      <c r="Q14" s="17">
        <f>IFERROR(VLOOKUP(A14,'درآمد ناشی از فروش'!A:Q,17,0),0)</f>
        <v>560977788</v>
      </c>
      <c r="R14" s="17"/>
      <c r="S14" s="17">
        <f t="shared" si="0"/>
        <v>560977788</v>
      </c>
      <c r="T14" s="17"/>
      <c r="U14" s="34">
        <f t="shared" si="3"/>
        <v>2.4205270550673339E-3</v>
      </c>
    </row>
    <row r="15" spans="1:21" ht="24" x14ac:dyDescent="0.25">
      <c r="A15" s="11" t="s">
        <v>116</v>
      </c>
      <c r="C15" s="17">
        <v>0</v>
      </c>
      <c r="D15" s="17"/>
      <c r="E15" s="17">
        <f>IFERROR(VLOOKUP(A15,'درآمد ناشی از تغییر قیمت اوراق'!A:Q,9,0),0)</f>
        <v>0</v>
      </c>
      <c r="F15" s="17"/>
      <c r="G15" s="17">
        <f>IFERROR(VLOOKUP(A15,'درآمد ناشی از فروش'!A:Q,9,0),0)</f>
        <v>0</v>
      </c>
      <c r="H15" s="17"/>
      <c r="I15" s="17">
        <f t="shared" si="1"/>
        <v>0</v>
      </c>
      <c r="J15" s="17"/>
      <c r="K15" s="34">
        <f t="shared" si="2"/>
        <v>0</v>
      </c>
      <c r="L15" s="17"/>
      <c r="M15" s="17">
        <v>0</v>
      </c>
      <c r="N15" s="17"/>
      <c r="O15" s="17">
        <f>IFERROR(VLOOKUP(A15,'درآمد ناشی از تغییر قیمت اوراق'!A:Q,17,0),0)</f>
        <v>0</v>
      </c>
      <c r="P15" s="17"/>
      <c r="Q15" s="17">
        <f>IFERROR(VLOOKUP(A15,'درآمد ناشی از فروش'!A:Q,17,0),0)</f>
        <v>-80696009</v>
      </c>
      <c r="R15" s="17"/>
      <c r="S15" s="17">
        <f t="shared" si="0"/>
        <v>-80696009</v>
      </c>
      <c r="T15" s="17"/>
      <c r="U15" s="34">
        <f t="shared" si="3"/>
        <v>-3.4819003033406573E-4</v>
      </c>
    </row>
    <row r="16" spans="1:21" ht="24" x14ac:dyDescent="0.25">
      <c r="A16" s="11" t="s">
        <v>40</v>
      </c>
      <c r="C16" s="17">
        <v>0</v>
      </c>
      <c r="D16" s="17"/>
      <c r="E16" s="17">
        <f>IFERROR(VLOOKUP(A16,'درآمد ناشی از تغییر قیمت اوراق'!A:Q,9,0),0)</f>
        <v>620287200</v>
      </c>
      <c r="F16" s="17"/>
      <c r="G16" s="17">
        <f>IFERROR(VLOOKUP(A16,'درآمد ناشی از فروش'!A:Q,9,0),0)</f>
        <v>0</v>
      </c>
      <c r="H16" s="17"/>
      <c r="I16" s="17">
        <f t="shared" si="1"/>
        <v>620287200</v>
      </c>
      <c r="J16" s="17"/>
      <c r="K16" s="34">
        <f t="shared" si="2"/>
        <v>1.2120322605549787E-3</v>
      </c>
      <c r="L16" s="17"/>
      <c r="M16" s="17">
        <v>0</v>
      </c>
      <c r="N16" s="17"/>
      <c r="O16" s="17">
        <f>IFERROR(VLOOKUP(A16,'درآمد ناشی از تغییر قیمت اوراق'!A:Q,17,0),0)</f>
        <v>65368281</v>
      </c>
      <c r="P16" s="17"/>
      <c r="Q16" s="17">
        <f>IFERROR(VLOOKUP(A16,'درآمد ناشی از فروش'!A:Q,17,0),0)</f>
        <v>3128144345</v>
      </c>
      <c r="R16" s="17"/>
      <c r="S16" s="17">
        <f t="shared" si="0"/>
        <v>3193512626</v>
      </c>
      <c r="T16" s="17"/>
      <c r="U16" s="34">
        <f t="shared" si="3"/>
        <v>1.3779482677007755E-2</v>
      </c>
    </row>
    <row r="17" spans="1:21" ht="24" x14ac:dyDescent="0.25">
      <c r="A17" s="11" t="s">
        <v>23</v>
      </c>
      <c r="C17" s="17">
        <v>0</v>
      </c>
      <c r="D17" s="17"/>
      <c r="E17" s="17">
        <f>IFERROR(VLOOKUP(A17,'درآمد ناشی از تغییر قیمت اوراق'!A:Q,9,0),0)</f>
        <v>0</v>
      </c>
      <c r="F17" s="17"/>
      <c r="G17" s="17">
        <f>IFERROR(VLOOKUP(A17,'درآمد ناشی از فروش'!A:Q,9,0),0)</f>
        <v>0</v>
      </c>
      <c r="H17" s="17"/>
      <c r="I17" s="17">
        <f t="shared" si="1"/>
        <v>0</v>
      </c>
      <c r="J17" s="17"/>
      <c r="K17" s="34">
        <f t="shared" si="2"/>
        <v>0</v>
      </c>
      <c r="L17" s="17"/>
      <c r="M17" s="17">
        <v>0</v>
      </c>
      <c r="N17" s="17"/>
      <c r="O17" s="17">
        <f>IFERROR(VLOOKUP(A17,'درآمد ناشی از تغییر قیمت اوراق'!A:Q,17,0),0)</f>
        <v>0</v>
      </c>
      <c r="P17" s="17"/>
      <c r="Q17" s="17">
        <f>IFERROR(VLOOKUP(A17,'درآمد ناشی از فروش'!A:Q,17,0),0)</f>
        <v>-4366792335</v>
      </c>
      <c r="R17" s="17"/>
      <c r="S17" s="17">
        <f t="shared" si="0"/>
        <v>-4366792335</v>
      </c>
      <c r="T17" s="17"/>
      <c r="U17" s="34">
        <f t="shared" si="3"/>
        <v>-1.8841991994749278E-2</v>
      </c>
    </row>
    <row r="18" spans="1:21" ht="24" x14ac:dyDescent="0.25">
      <c r="A18" s="11" t="s">
        <v>34</v>
      </c>
      <c r="C18" s="17">
        <v>0</v>
      </c>
      <c r="D18" s="17"/>
      <c r="E18" s="17">
        <f>IFERROR(VLOOKUP(A18,'درآمد ناشی از تغییر قیمت اوراق'!A:Q,9,0),0)</f>
        <v>3052240420</v>
      </c>
      <c r="F18" s="17"/>
      <c r="G18" s="17">
        <f>IFERROR(VLOOKUP(A18,'درآمد ناشی از فروش'!A:Q,9,0),0)</f>
        <v>0</v>
      </c>
      <c r="H18" s="17"/>
      <c r="I18" s="17">
        <f t="shared" si="1"/>
        <v>3052240420</v>
      </c>
      <c r="J18" s="17"/>
      <c r="K18" s="34">
        <f t="shared" si="2"/>
        <v>5.9640338475626734E-3</v>
      </c>
      <c r="L18" s="17"/>
      <c r="M18" s="17">
        <v>0</v>
      </c>
      <c r="N18" s="17"/>
      <c r="O18" s="17">
        <f>IFERROR(VLOOKUP(A18,'درآمد ناشی از تغییر قیمت اوراق'!A:Q,17,0),0)</f>
        <v>-127886793</v>
      </c>
      <c r="P18" s="17"/>
      <c r="Q18" s="17">
        <f>IFERROR(VLOOKUP(A18,'درآمد ناشی از فروش'!A:Q,17,0),0)</f>
        <v>-9667644236</v>
      </c>
      <c r="R18" s="17"/>
      <c r="S18" s="17">
        <f t="shared" si="0"/>
        <v>-9795531029</v>
      </c>
      <c r="T18" s="17"/>
      <c r="U18" s="34">
        <f t="shared" si="3"/>
        <v>-4.2266108180465181E-2</v>
      </c>
    </row>
    <row r="19" spans="1:21" ht="24" x14ac:dyDescent="0.25">
      <c r="A19" s="11" t="s">
        <v>26</v>
      </c>
      <c r="C19" s="17">
        <v>0</v>
      </c>
      <c r="D19" s="17"/>
      <c r="E19" s="17">
        <f>IFERROR(VLOOKUP(A19,'درآمد ناشی از تغییر قیمت اوراق'!A:Q,9,0),0)</f>
        <v>2987722595</v>
      </c>
      <c r="F19" s="17"/>
      <c r="G19" s="17">
        <f>IFERROR(VLOOKUP(A19,'درآمد ناشی از فروش'!A:Q,9,0),0)</f>
        <v>0</v>
      </c>
      <c r="H19" s="17"/>
      <c r="I19" s="17">
        <f t="shared" si="1"/>
        <v>2987722595</v>
      </c>
      <c r="J19" s="17"/>
      <c r="K19" s="34">
        <f t="shared" si="2"/>
        <v>5.8379669461646752E-3</v>
      </c>
      <c r="L19" s="17"/>
      <c r="M19" s="17">
        <v>0</v>
      </c>
      <c r="N19" s="17"/>
      <c r="O19" s="17">
        <f>IFERROR(VLOOKUP(A19,'درآمد ناشی از تغییر قیمت اوراق'!A:Q,17,0),0)</f>
        <v>-37727320767</v>
      </c>
      <c r="P19" s="17"/>
      <c r="Q19" s="17">
        <f>IFERROR(VLOOKUP(A19,'درآمد ناشی از فروش'!A:Q,17,0),0)</f>
        <v>-49314310705</v>
      </c>
      <c r="R19" s="17"/>
      <c r="S19" s="17">
        <f t="shared" si="0"/>
        <v>-87041631472</v>
      </c>
      <c r="T19" s="17"/>
      <c r="U19" s="34">
        <f t="shared" si="3"/>
        <v>-0.3755703494898025</v>
      </c>
    </row>
    <row r="20" spans="1:21" ht="24" x14ac:dyDescent="0.25">
      <c r="A20" s="11" t="s">
        <v>18</v>
      </c>
      <c r="C20" s="17">
        <v>0</v>
      </c>
      <c r="D20" s="17"/>
      <c r="E20" s="17">
        <f>IFERROR(VLOOKUP(A20,'درآمد ناشی از تغییر قیمت اوراق'!A:Q,9,0),0)</f>
        <v>3267240128</v>
      </c>
      <c r="F20" s="17"/>
      <c r="G20" s="17">
        <f>IFERROR(VLOOKUP(A20,'درآمد ناشی از فروش'!A:Q,9,0),0)</f>
        <v>-4346</v>
      </c>
      <c r="H20" s="17"/>
      <c r="I20" s="17">
        <f t="shared" si="1"/>
        <v>3267235782</v>
      </c>
      <c r="J20" s="17"/>
      <c r="K20" s="34">
        <f t="shared" si="2"/>
        <v>6.3841316903259868E-3</v>
      </c>
      <c r="L20" s="17"/>
      <c r="M20" s="17">
        <v>0</v>
      </c>
      <c r="N20" s="17"/>
      <c r="O20" s="17">
        <f>IFERROR(VLOOKUP(A20,'درآمد ناشی از تغییر قیمت اوراق'!A:Q,17,0),0)</f>
        <v>-902438669</v>
      </c>
      <c r="P20" s="17"/>
      <c r="Q20" s="17">
        <f>IFERROR(VLOOKUP(A20,'درآمد ناشی از فروش'!A:Q,17,0),0)</f>
        <v>-42285464386</v>
      </c>
      <c r="R20" s="17"/>
      <c r="S20" s="17">
        <f t="shared" si="0"/>
        <v>-43187903055</v>
      </c>
      <c r="T20" s="17"/>
      <c r="U20" s="34">
        <f t="shared" si="3"/>
        <v>-0.18634871118328963</v>
      </c>
    </row>
    <row r="21" spans="1:21" ht="24" x14ac:dyDescent="0.25">
      <c r="A21" s="11" t="s">
        <v>38</v>
      </c>
      <c r="C21" s="17">
        <v>0</v>
      </c>
      <c r="D21" s="17"/>
      <c r="E21" s="17">
        <f>IFERROR(VLOOKUP(A21,'درآمد ناشی از تغییر قیمت اوراق'!A:Q,9,0),0)</f>
        <v>3172784377</v>
      </c>
      <c r="F21" s="17"/>
      <c r="G21" s="17">
        <f>IFERROR(VLOOKUP(A21,'درآمد ناشی از فروش'!A:Q,9,0),0)</f>
        <v>0</v>
      </c>
      <c r="H21" s="17"/>
      <c r="I21" s="17">
        <f t="shared" si="1"/>
        <v>3172784377</v>
      </c>
      <c r="J21" s="17"/>
      <c r="K21" s="34">
        <f t="shared" si="2"/>
        <v>6.1995750044637867E-3</v>
      </c>
      <c r="L21" s="17"/>
      <c r="M21" s="17">
        <v>0</v>
      </c>
      <c r="N21" s="17"/>
      <c r="O21" s="17">
        <f>IFERROR(VLOOKUP(A21,'درآمد ناشی از تغییر قیمت اوراق'!A:Q,17,0),0)</f>
        <v>-33806212278</v>
      </c>
      <c r="P21" s="17"/>
      <c r="Q21" s="17">
        <f>IFERROR(VLOOKUP(A21,'درآمد ناشی از فروش'!A:Q,17,0),0)</f>
        <v>-73563861610</v>
      </c>
      <c r="R21" s="17"/>
      <c r="S21" s="17">
        <f t="shared" si="0"/>
        <v>-107370073888</v>
      </c>
      <c r="T21" s="17"/>
      <c r="U21" s="34">
        <f t="shared" si="3"/>
        <v>-0.4632842410339475</v>
      </c>
    </row>
    <row r="22" spans="1:21" ht="24" x14ac:dyDescent="0.25">
      <c r="A22" s="11" t="s">
        <v>52</v>
      </c>
      <c r="C22" s="17">
        <v>0</v>
      </c>
      <c r="D22" s="17"/>
      <c r="E22" s="17">
        <f>IFERROR(VLOOKUP(A22,'درآمد ناشی از تغییر قیمت اوراق'!A:Q,9,0),0)</f>
        <v>160737885</v>
      </c>
      <c r="F22" s="17"/>
      <c r="G22" s="17">
        <f>IFERROR(VLOOKUP(A22,'درآمد ناشی از فروش'!A:Q,9,0),0)</f>
        <v>0</v>
      </c>
      <c r="H22" s="17"/>
      <c r="I22" s="17">
        <f t="shared" si="1"/>
        <v>160737885</v>
      </c>
      <c r="J22" s="17"/>
      <c r="K22" s="34">
        <f t="shared" si="2"/>
        <v>3.1407951367266033E-4</v>
      </c>
      <c r="L22" s="17"/>
      <c r="M22" s="17">
        <v>0</v>
      </c>
      <c r="N22" s="17"/>
      <c r="O22" s="17">
        <f>IFERROR(VLOOKUP(A22,'درآمد ناشی از تغییر قیمت اوراق'!A:Q,17,0),0)</f>
        <v>104305516</v>
      </c>
      <c r="P22" s="17"/>
      <c r="Q22" s="17">
        <f>IFERROR(VLOOKUP(A22,'درآمد ناشی از فروش'!A:Q,17,0),0)</f>
        <v>540246164</v>
      </c>
      <c r="R22" s="17"/>
      <c r="S22" s="17">
        <f t="shared" si="0"/>
        <v>644551680</v>
      </c>
      <c r="T22" s="17"/>
      <c r="U22" s="34">
        <f t="shared" si="3"/>
        <v>2.7811346780616253E-3</v>
      </c>
    </row>
    <row r="23" spans="1:21" ht="24" x14ac:dyDescent="0.25">
      <c r="A23" s="11" t="s">
        <v>45</v>
      </c>
      <c r="C23" s="17">
        <v>0</v>
      </c>
      <c r="D23" s="17"/>
      <c r="E23" s="17">
        <f>IFERROR(VLOOKUP(A23,'درآمد ناشی از تغییر قیمت اوراق'!A:Q,9,0),0)</f>
        <v>0</v>
      </c>
      <c r="F23" s="17"/>
      <c r="G23" s="17">
        <f>IFERROR(VLOOKUP(A23,'درآمد ناشی از فروش'!A:Q,9,0),0)</f>
        <v>0</v>
      </c>
      <c r="H23" s="17"/>
      <c r="I23" s="17">
        <f t="shared" si="1"/>
        <v>0</v>
      </c>
      <c r="J23" s="17"/>
      <c r="K23" s="34">
        <f t="shared" si="2"/>
        <v>0</v>
      </c>
      <c r="L23" s="17"/>
      <c r="M23" s="17">
        <v>0</v>
      </c>
      <c r="N23" s="17"/>
      <c r="O23" s="17">
        <f>IFERROR(VLOOKUP(A23,'درآمد ناشی از تغییر قیمت اوراق'!A:Q,17,0),0)</f>
        <v>0</v>
      </c>
      <c r="P23" s="17"/>
      <c r="Q23" s="17">
        <f>IFERROR(VLOOKUP(A23,'درآمد ناشی از فروش'!A:Q,17,0),0)</f>
        <v>-7360269459</v>
      </c>
      <c r="R23" s="17"/>
      <c r="S23" s="17">
        <f t="shared" si="0"/>
        <v>-7360269459</v>
      </c>
      <c r="T23" s="17"/>
      <c r="U23" s="34">
        <f t="shared" si="3"/>
        <v>-3.1758354322034783E-2</v>
      </c>
    </row>
    <row r="24" spans="1:21" ht="24" x14ac:dyDescent="0.25">
      <c r="A24" s="11" t="s">
        <v>15</v>
      </c>
      <c r="C24" s="17">
        <v>0</v>
      </c>
      <c r="D24" s="17"/>
      <c r="E24" s="17">
        <f>IFERROR(VLOOKUP(A24,'درآمد ناشی از تغییر قیمت اوراق'!A:Q,9,0),0)</f>
        <v>6059842038</v>
      </c>
      <c r="F24" s="17"/>
      <c r="G24" s="17">
        <f>IFERROR(VLOOKUP(A24,'درآمد ناشی از فروش'!A:Q,9,0),0)</f>
        <v>-4302766987</v>
      </c>
      <c r="H24" s="17"/>
      <c r="I24" s="17">
        <f t="shared" si="1"/>
        <v>1757075051</v>
      </c>
      <c r="J24" s="17"/>
      <c r="K24" s="34">
        <f t="shared" si="2"/>
        <v>3.4332993587942559E-3</v>
      </c>
      <c r="L24" s="17"/>
      <c r="M24" s="17">
        <v>0</v>
      </c>
      <c r="N24" s="17"/>
      <c r="O24" s="17">
        <f>IFERROR(VLOOKUP(A24,'درآمد ناشی از تغییر قیمت اوراق'!A:Q,17,0),0)</f>
        <v>-3462000545</v>
      </c>
      <c r="P24" s="17"/>
      <c r="Q24" s="17">
        <f>IFERROR(VLOOKUP(A24,'درآمد ناشی از فروش'!A:Q,17,0),0)</f>
        <v>-11615630934</v>
      </c>
      <c r="R24" s="17"/>
      <c r="S24" s="17">
        <f t="shared" si="0"/>
        <v>-15077631479</v>
      </c>
      <c r="T24" s="17"/>
      <c r="U24" s="34">
        <f t="shared" si="3"/>
        <v>-6.5057504418079393E-2</v>
      </c>
    </row>
    <row r="25" spans="1:21" ht="24" x14ac:dyDescent="0.25">
      <c r="A25" s="11" t="s">
        <v>30</v>
      </c>
      <c r="C25" s="17">
        <v>0</v>
      </c>
      <c r="D25" s="17"/>
      <c r="E25" s="17">
        <f>IFERROR(VLOOKUP(A25,'درآمد ناشی از تغییر قیمت اوراق'!A:Q,9,0),0)</f>
        <v>11598370547</v>
      </c>
      <c r="F25" s="17"/>
      <c r="G25" s="17">
        <f>IFERROR(VLOOKUP(A25,'درآمد ناشی از فروش'!A:Q,9,0),0)</f>
        <v>-543226648</v>
      </c>
      <c r="H25" s="17"/>
      <c r="I25" s="17">
        <f t="shared" si="1"/>
        <v>11055143899</v>
      </c>
      <c r="J25" s="17"/>
      <c r="K25" s="34">
        <f t="shared" si="2"/>
        <v>2.160159205391559E-2</v>
      </c>
      <c r="L25" s="17"/>
      <c r="M25" s="17">
        <v>0</v>
      </c>
      <c r="N25" s="17"/>
      <c r="O25" s="17">
        <f>IFERROR(VLOOKUP(A25,'درآمد ناشی از تغییر قیمت اوراق'!A:Q,17,0),0)</f>
        <v>-198988664</v>
      </c>
      <c r="P25" s="17"/>
      <c r="Q25" s="17">
        <f>IFERROR(VLOOKUP(A25,'درآمد ناشی از فروش'!A:Q,17,0),0)</f>
        <v>-1120727645</v>
      </c>
      <c r="R25" s="17"/>
      <c r="S25" s="17">
        <f t="shared" si="0"/>
        <v>-1319716309</v>
      </c>
      <c r="T25" s="17"/>
      <c r="U25" s="34">
        <f t="shared" si="3"/>
        <v>-5.6943592050887086E-3</v>
      </c>
    </row>
    <row r="26" spans="1:21" ht="24" x14ac:dyDescent="0.25">
      <c r="A26" s="11" t="s">
        <v>42</v>
      </c>
      <c r="C26" s="17">
        <v>0</v>
      </c>
      <c r="D26" s="17"/>
      <c r="E26" s="17">
        <f>IFERROR(VLOOKUP(A26,'درآمد ناشی از تغییر قیمت اوراق'!A:Q,9,0),0)</f>
        <v>0</v>
      </c>
      <c r="F26" s="17"/>
      <c r="G26" s="17">
        <f>IFERROR(VLOOKUP(A26,'درآمد ناشی از فروش'!A:Q,9,0),0)</f>
        <v>0</v>
      </c>
      <c r="H26" s="17"/>
      <c r="I26" s="17">
        <f t="shared" si="1"/>
        <v>0</v>
      </c>
      <c r="J26" s="17"/>
      <c r="K26" s="34">
        <f t="shared" si="2"/>
        <v>0</v>
      </c>
      <c r="L26" s="17"/>
      <c r="M26" s="17">
        <v>0</v>
      </c>
      <c r="N26" s="17"/>
      <c r="O26" s="17">
        <f>IFERROR(VLOOKUP(A26,'درآمد ناشی از تغییر قیمت اوراق'!A:Q,17,0),0)</f>
        <v>0</v>
      </c>
      <c r="P26" s="17"/>
      <c r="Q26" s="17">
        <f>IFERROR(VLOOKUP(A26,'درآمد ناشی از فروش'!A:Q,17,0),0)</f>
        <v>3309840284</v>
      </c>
      <c r="R26" s="17"/>
      <c r="S26" s="17">
        <f t="shared" si="0"/>
        <v>3309840284</v>
      </c>
      <c r="T26" s="17"/>
      <c r="U26" s="34">
        <f t="shared" si="3"/>
        <v>1.4281417422847675E-2</v>
      </c>
    </row>
    <row r="27" spans="1:21" ht="24" x14ac:dyDescent="0.25">
      <c r="A27" s="11" t="s">
        <v>27</v>
      </c>
      <c r="C27" s="17">
        <v>0</v>
      </c>
      <c r="D27" s="17"/>
      <c r="E27" s="17">
        <f>IFERROR(VLOOKUP(A27,'درآمد ناشی از تغییر قیمت اوراق'!A:Q,9,0),0)</f>
        <v>-126913973006</v>
      </c>
      <c r="F27" s="17"/>
      <c r="G27" s="17">
        <f>IFERROR(VLOOKUP(A27,'درآمد ناشی از فروش'!A:Q,9,0),0)</f>
        <v>98277460360</v>
      </c>
      <c r="H27" s="17"/>
      <c r="I27" s="17">
        <f t="shared" si="1"/>
        <v>-28636512646</v>
      </c>
      <c r="J27" s="17"/>
      <c r="K27" s="34">
        <f t="shared" si="2"/>
        <v>-5.5955333524120139E-2</v>
      </c>
      <c r="L27" s="17"/>
      <c r="M27" s="17">
        <v>0</v>
      </c>
      <c r="N27" s="17"/>
      <c r="O27" s="17">
        <f>IFERROR(VLOOKUP(A27,'درآمد ناشی از تغییر قیمت اوراق'!A:Q,17,0),0)</f>
        <v>43004676649</v>
      </c>
      <c r="P27" s="17"/>
      <c r="Q27" s="17">
        <f>IFERROR(VLOOKUP(A27,'درآمد ناشی از فروش'!A:Q,17,0),0)</f>
        <v>98277460360</v>
      </c>
      <c r="R27" s="17"/>
      <c r="S27" s="17">
        <f t="shared" si="0"/>
        <v>141282137009</v>
      </c>
      <c r="T27" s="17"/>
      <c r="U27" s="34">
        <f t="shared" si="3"/>
        <v>0.60960922578990662</v>
      </c>
    </row>
    <row r="28" spans="1:21" ht="24" x14ac:dyDescent="0.25">
      <c r="A28" s="11" t="s">
        <v>21</v>
      </c>
      <c r="C28" s="17">
        <v>0</v>
      </c>
      <c r="D28" s="17"/>
      <c r="E28" s="17">
        <f>IFERROR(VLOOKUP(A28,'درآمد ناشی از تغییر قیمت اوراق'!A:Q,9,0),0)</f>
        <v>0</v>
      </c>
      <c r="F28" s="17"/>
      <c r="G28" s="17">
        <f>IFERROR(VLOOKUP(A28,'درآمد ناشی از فروش'!A:Q,9,0),0)</f>
        <v>0</v>
      </c>
      <c r="H28" s="17"/>
      <c r="I28" s="17">
        <f t="shared" si="1"/>
        <v>0</v>
      </c>
      <c r="J28" s="17"/>
      <c r="K28" s="34">
        <f t="shared" si="2"/>
        <v>0</v>
      </c>
      <c r="L28" s="17"/>
      <c r="M28" s="17">
        <v>0</v>
      </c>
      <c r="N28" s="17"/>
      <c r="O28" s="17">
        <f>IFERROR(VLOOKUP(A28,'درآمد ناشی از تغییر قیمت اوراق'!A:Q,17,0),0)</f>
        <v>0</v>
      </c>
      <c r="P28" s="17"/>
      <c r="Q28" s="17">
        <f>IFERROR(VLOOKUP(A28,'درآمد ناشی از فروش'!A:Q,17,0),0)</f>
        <v>7130214545</v>
      </c>
      <c r="R28" s="17"/>
      <c r="S28" s="17">
        <f t="shared" si="0"/>
        <v>7130214545</v>
      </c>
      <c r="T28" s="17"/>
      <c r="U28" s="34">
        <f t="shared" si="3"/>
        <v>3.0765705138056414E-2</v>
      </c>
    </row>
    <row r="29" spans="1:21" ht="24" x14ac:dyDescent="0.25">
      <c r="A29" s="11" t="s">
        <v>29</v>
      </c>
      <c r="C29" s="17">
        <v>0</v>
      </c>
      <c r="D29" s="17"/>
      <c r="E29" s="17">
        <f>IFERROR(VLOOKUP(A29,'درآمد ناشی از تغییر قیمت اوراق'!A:Q,9,0),0)</f>
        <v>168987149</v>
      </c>
      <c r="F29" s="17"/>
      <c r="G29" s="17">
        <f>IFERROR(VLOOKUP(A29,'درآمد ناشی از فروش'!A:Q,9,0),0)</f>
        <v>0</v>
      </c>
      <c r="H29" s="17"/>
      <c r="I29" s="17">
        <f t="shared" si="1"/>
        <v>168987149</v>
      </c>
      <c r="J29" s="17"/>
      <c r="K29" s="34">
        <f t="shared" si="2"/>
        <v>3.3019845679100099E-4</v>
      </c>
      <c r="L29" s="17"/>
      <c r="M29" s="17">
        <v>0</v>
      </c>
      <c r="N29" s="17"/>
      <c r="O29" s="17">
        <f>IFERROR(VLOOKUP(A29,'درآمد ناشی از تغییر قیمت اوراق'!A:Q,17,0),0)</f>
        <v>109511581</v>
      </c>
      <c r="P29" s="17"/>
      <c r="Q29" s="17">
        <f>IFERROR(VLOOKUP(A29,'درآمد ناشی از فروش'!A:Q,17,0),0)</f>
        <v>412701032</v>
      </c>
      <c r="R29" s="17"/>
      <c r="S29" s="17">
        <f t="shared" si="0"/>
        <v>522212613</v>
      </c>
      <c r="T29" s="17"/>
      <c r="U29" s="34">
        <f t="shared" si="3"/>
        <v>2.2532616893271851E-3</v>
      </c>
    </row>
    <row r="30" spans="1:21" ht="24" x14ac:dyDescent="0.25">
      <c r="A30" s="11" t="s">
        <v>35</v>
      </c>
      <c r="C30" s="17">
        <v>0</v>
      </c>
      <c r="D30" s="17"/>
      <c r="E30" s="17">
        <f>IFERROR(VLOOKUP(A30,'درآمد ناشی از تغییر قیمت اوراق'!A:Q,9,0),0)</f>
        <v>11136703741</v>
      </c>
      <c r="F30" s="17"/>
      <c r="G30" s="17">
        <f>IFERROR(VLOOKUP(A30,'درآمد ناشی از فروش'!A:Q,9,0),0)</f>
        <v>-3119428343</v>
      </c>
      <c r="H30" s="17"/>
      <c r="I30" s="17">
        <f t="shared" si="1"/>
        <v>8017275398</v>
      </c>
      <c r="J30" s="17"/>
      <c r="K30" s="34">
        <f t="shared" si="2"/>
        <v>1.5665640729213427E-2</v>
      </c>
      <c r="L30" s="17"/>
      <c r="M30" s="17">
        <v>0</v>
      </c>
      <c r="N30" s="17"/>
      <c r="O30" s="17">
        <f>IFERROR(VLOOKUP(A30,'درآمد ناشی از تغییر قیمت اوراق'!A:Q,17,0),0)</f>
        <v>-21810554304</v>
      </c>
      <c r="P30" s="17"/>
      <c r="Q30" s="17">
        <f>IFERROR(VLOOKUP(A30,'درآمد ناشی از فروش'!A:Q,17,0),0)</f>
        <v>-3133125955</v>
      </c>
      <c r="R30" s="17"/>
      <c r="S30" s="17">
        <f t="shared" si="0"/>
        <v>-24943680259</v>
      </c>
      <c r="T30" s="17"/>
      <c r="U30" s="34">
        <f t="shared" si="3"/>
        <v>-0.10762788511665362</v>
      </c>
    </row>
    <row r="31" spans="1:21" ht="24" x14ac:dyDescent="0.25">
      <c r="A31" s="11" t="s">
        <v>41</v>
      </c>
      <c r="C31" s="17">
        <v>0</v>
      </c>
      <c r="D31" s="17"/>
      <c r="E31" s="17">
        <f>IFERROR(VLOOKUP(A31,'درآمد ناشی از تغییر قیمت اوراق'!A:Q,9,0),0)</f>
        <v>104922233472</v>
      </c>
      <c r="F31" s="17"/>
      <c r="G31" s="17">
        <f>IFERROR(VLOOKUP(A31,'درآمد ناشی از فروش'!A:Q,9,0),0)</f>
        <v>26108647030</v>
      </c>
      <c r="H31" s="17"/>
      <c r="I31" s="17">
        <f t="shared" si="1"/>
        <v>131030880502</v>
      </c>
      <c r="J31" s="17"/>
      <c r="K31" s="34">
        <f t="shared" si="2"/>
        <v>0.25603245447810036</v>
      </c>
      <c r="L31" s="17"/>
      <c r="M31" s="17">
        <v>0</v>
      </c>
      <c r="N31" s="17"/>
      <c r="O31" s="17">
        <f>IFERROR(VLOOKUP(A31,'درآمد ناشی از تغییر قیمت اوراق'!A:Q,17,0),0)</f>
        <v>458061831267</v>
      </c>
      <c r="P31" s="17"/>
      <c r="Q31" s="17">
        <f>IFERROR(VLOOKUP(A31,'درآمد ناشی از فروش'!A:Q,17,0),0)</f>
        <v>49927040622</v>
      </c>
      <c r="R31" s="17"/>
      <c r="S31" s="17">
        <f t="shared" si="0"/>
        <v>507988871889</v>
      </c>
      <c r="T31" s="17"/>
      <c r="U31" s="34">
        <f t="shared" si="3"/>
        <v>2.1918885816571021</v>
      </c>
    </row>
    <row r="32" spans="1:21" ht="24" x14ac:dyDescent="0.25">
      <c r="A32" s="11" t="s">
        <v>20</v>
      </c>
      <c r="C32" s="17">
        <v>0</v>
      </c>
      <c r="D32" s="17"/>
      <c r="E32" s="17">
        <f>IFERROR(VLOOKUP(A32,'درآمد ناشی از تغییر قیمت اوراق'!A:Q,9,0),0)</f>
        <v>377739000</v>
      </c>
      <c r="F32" s="17"/>
      <c r="G32" s="17">
        <f>IFERROR(VLOOKUP(A32,'درآمد ناشی از فروش'!A:Q,9,0),0)</f>
        <v>0</v>
      </c>
      <c r="H32" s="17"/>
      <c r="I32" s="17">
        <f t="shared" si="1"/>
        <v>377739000</v>
      </c>
      <c r="J32" s="17"/>
      <c r="K32" s="34">
        <f t="shared" si="2"/>
        <v>7.380965689277113E-4</v>
      </c>
      <c r="L32" s="17"/>
      <c r="M32" s="17">
        <v>0</v>
      </c>
      <c r="N32" s="17"/>
      <c r="O32" s="17">
        <f>IFERROR(VLOOKUP(A32,'درآمد ناشی از تغییر قیمت اوراق'!A:Q,17,0),0)</f>
        <v>228631451</v>
      </c>
      <c r="P32" s="17"/>
      <c r="Q32" s="17">
        <f>IFERROR(VLOOKUP(A32,'درآمد ناشی از فروش'!A:Q,17,0),0)</f>
        <v>-191278298</v>
      </c>
      <c r="R32" s="17"/>
      <c r="S32" s="17">
        <f t="shared" si="0"/>
        <v>37353153</v>
      </c>
      <c r="T32" s="17"/>
      <c r="U32" s="34">
        <f t="shared" si="3"/>
        <v>1.6117272263294953E-4</v>
      </c>
    </row>
    <row r="33" spans="1:21" ht="24" x14ac:dyDescent="0.25">
      <c r="A33" s="11" t="s">
        <v>36</v>
      </c>
      <c r="C33" s="17">
        <v>0</v>
      </c>
      <c r="D33" s="17"/>
      <c r="E33" s="17">
        <f>IFERROR(VLOOKUP(A33,'درآمد ناشی از تغییر قیمت اوراق'!A:Q,9,0),0)</f>
        <v>274540677734</v>
      </c>
      <c r="F33" s="17"/>
      <c r="G33" s="17">
        <f>IFERROR(VLOOKUP(A33,'درآمد ناشی از فروش'!A:Q,9,0),0)</f>
        <v>-4095</v>
      </c>
      <c r="H33" s="17"/>
      <c r="I33" s="17">
        <f t="shared" si="1"/>
        <v>274540673639</v>
      </c>
      <c r="J33" s="17"/>
      <c r="K33" s="34">
        <f t="shared" si="2"/>
        <v>0.53644852462692094</v>
      </c>
      <c r="L33" s="17"/>
      <c r="M33" s="17">
        <v>0</v>
      </c>
      <c r="N33" s="17"/>
      <c r="O33" s="17">
        <f>IFERROR(VLOOKUP(A33,'درآمد ناشی از تغییر قیمت اوراق'!A:Q,17,0),0)</f>
        <v>163966750226</v>
      </c>
      <c r="P33" s="17"/>
      <c r="Q33" s="17">
        <f>IFERROR(VLOOKUP(A33,'درآمد ناشی از فروش'!A:Q,17,0),0)</f>
        <v>1082513710</v>
      </c>
      <c r="R33" s="17"/>
      <c r="S33" s="17">
        <f t="shared" si="0"/>
        <v>165049263936</v>
      </c>
      <c r="T33" s="17"/>
      <c r="U33" s="34">
        <f t="shared" si="3"/>
        <v>0.71216047644303027</v>
      </c>
    </row>
    <row r="34" spans="1:21" ht="24" x14ac:dyDescent="0.25">
      <c r="A34" s="11" t="s">
        <v>25</v>
      </c>
      <c r="C34" s="17">
        <v>0</v>
      </c>
      <c r="D34" s="17"/>
      <c r="E34" s="17">
        <f>IFERROR(VLOOKUP(A34,'درآمد ناشی از تغییر قیمت اوراق'!A:Q,9,0),0)</f>
        <v>0</v>
      </c>
      <c r="F34" s="17"/>
      <c r="G34" s="17">
        <f>IFERROR(VLOOKUP(A34,'درآمد ناشی از فروش'!A:Q,9,0),0)</f>
        <v>0</v>
      </c>
      <c r="H34" s="17"/>
      <c r="I34" s="17">
        <f t="shared" si="1"/>
        <v>0</v>
      </c>
      <c r="J34" s="17"/>
      <c r="K34" s="34">
        <f t="shared" si="2"/>
        <v>0</v>
      </c>
      <c r="L34" s="17"/>
      <c r="M34" s="17">
        <v>0</v>
      </c>
      <c r="N34" s="17"/>
      <c r="O34" s="17">
        <f>IFERROR(VLOOKUP(A34,'درآمد ناشی از تغییر قیمت اوراق'!A:Q,17,0),0)</f>
        <v>0</v>
      </c>
      <c r="P34" s="17"/>
      <c r="Q34" s="17">
        <f>IFERROR(VLOOKUP(A34,'درآمد ناشی از فروش'!A:Q,17,0),0)</f>
        <v>15318694791</v>
      </c>
      <c r="R34" s="17"/>
      <c r="S34" s="17">
        <f t="shared" si="0"/>
        <v>15318694791</v>
      </c>
      <c r="T34" s="17"/>
      <c r="U34" s="34">
        <f t="shared" si="3"/>
        <v>6.6097653032092141E-2</v>
      </c>
    </row>
    <row r="35" spans="1:21" ht="24" x14ac:dyDescent="0.25">
      <c r="A35" s="11" t="s">
        <v>43</v>
      </c>
      <c r="C35" s="17">
        <v>0</v>
      </c>
      <c r="D35" s="17"/>
      <c r="E35" s="17">
        <f>IFERROR(VLOOKUP(A35,'درآمد ناشی از تغییر قیمت اوراق'!A:Q,9,0),0)</f>
        <v>3120074080</v>
      </c>
      <c r="F35" s="17"/>
      <c r="G35" s="17">
        <f>IFERROR(VLOOKUP(A35,'درآمد ناشی از فروش'!A:Q,9,0),0)</f>
        <v>0</v>
      </c>
      <c r="H35" s="17"/>
      <c r="I35" s="17">
        <f t="shared" si="1"/>
        <v>3120074080</v>
      </c>
      <c r="J35" s="17"/>
      <c r="K35" s="34">
        <f t="shared" si="2"/>
        <v>6.096579842823446E-3</v>
      </c>
      <c r="L35" s="17"/>
      <c r="M35" s="17">
        <v>0</v>
      </c>
      <c r="N35" s="17"/>
      <c r="O35" s="17">
        <f>IFERROR(VLOOKUP(A35,'درآمد ناشی از تغییر قیمت اوراق'!A:Q,17,0),0)</f>
        <v>-2000047522</v>
      </c>
      <c r="P35" s="17"/>
      <c r="Q35" s="17">
        <f>IFERROR(VLOOKUP(A35,'درآمد ناشی از فروش'!A:Q,17,0),0)</f>
        <v>1508162735</v>
      </c>
      <c r="R35" s="17"/>
      <c r="S35" s="17">
        <f t="shared" si="0"/>
        <v>-491884787</v>
      </c>
      <c r="T35" s="17"/>
      <c r="U35" s="34">
        <f t="shared" si="3"/>
        <v>-2.1224020992958335E-3</v>
      </c>
    </row>
    <row r="36" spans="1:21" ht="24" x14ac:dyDescent="0.25">
      <c r="A36" s="11" t="s">
        <v>44</v>
      </c>
      <c r="C36" s="17">
        <v>0</v>
      </c>
      <c r="D36" s="17"/>
      <c r="E36" s="17">
        <f>IFERROR(VLOOKUP(A36,'درآمد ناشی از تغییر قیمت اوراق'!A:Q,9,0),0)</f>
        <v>337977000</v>
      </c>
      <c r="F36" s="17"/>
      <c r="G36" s="17">
        <f>IFERROR(VLOOKUP(A36,'درآمد ناشی از فروش'!A:Q,9,0),0)</f>
        <v>0</v>
      </c>
      <c r="H36" s="17"/>
      <c r="I36" s="17">
        <f t="shared" si="1"/>
        <v>337977000</v>
      </c>
      <c r="J36" s="17"/>
      <c r="K36" s="34">
        <f t="shared" si="2"/>
        <v>6.6040219325111014E-4</v>
      </c>
      <c r="L36" s="17"/>
      <c r="M36" s="17">
        <v>0</v>
      </c>
      <c r="N36" s="17"/>
      <c r="O36" s="17">
        <f>IFERROR(VLOOKUP(A36,'درآمد ناشی از تغییر قیمت اوراق'!A:Q,17,0),0)</f>
        <v>-765418500</v>
      </c>
      <c r="P36" s="17"/>
      <c r="Q36" s="17">
        <f>IFERROR(VLOOKUP(A36,'درآمد ناشی از فروش'!A:Q,17,0),0)</f>
        <v>0</v>
      </c>
      <c r="R36" s="17"/>
      <c r="S36" s="17">
        <f t="shared" si="0"/>
        <v>-765418500</v>
      </c>
      <c r="T36" s="17"/>
      <c r="U36" s="34">
        <f t="shared" si="3"/>
        <v>-3.3026551627014797E-3</v>
      </c>
    </row>
    <row r="37" spans="1:21" ht="24" x14ac:dyDescent="0.25">
      <c r="A37" s="11" t="s">
        <v>50</v>
      </c>
      <c r="C37" s="17">
        <v>0</v>
      </c>
      <c r="D37" s="17"/>
      <c r="E37" s="17">
        <f>IFERROR(VLOOKUP(A37,'درآمد ناشی از تغییر قیمت اوراق'!A:Q,9,0),0)</f>
        <v>-383831664</v>
      </c>
      <c r="F37" s="17"/>
      <c r="G37" s="17">
        <f>IFERROR(VLOOKUP(A37,'درآمد ناشی از فروش'!A:Q,9,0),0)</f>
        <v>0</v>
      </c>
      <c r="H37" s="17"/>
      <c r="I37" s="17">
        <f t="shared" si="1"/>
        <v>-383831664</v>
      </c>
      <c r="J37" s="17"/>
      <c r="K37" s="34">
        <f t="shared" si="2"/>
        <v>-7.5000154668756504E-4</v>
      </c>
      <c r="L37" s="17"/>
      <c r="M37" s="17">
        <v>0</v>
      </c>
      <c r="N37" s="17"/>
      <c r="O37" s="17">
        <f>IFERROR(VLOOKUP(A37,'درآمد ناشی از تغییر قیمت اوراق'!A:Q,17,0),0)</f>
        <v>-402422303</v>
      </c>
      <c r="P37" s="17"/>
      <c r="Q37" s="17">
        <f>IFERROR(VLOOKUP(A37,'درآمد ناشی از فروش'!A:Q,17,0),0)</f>
        <v>0</v>
      </c>
      <c r="R37" s="17"/>
      <c r="S37" s="17">
        <f t="shared" si="0"/>
        <v>-402422303</v>
      </c>
      <c r="T37" s="17"/>
      <c r="U37" s="34">
        <f t="shared" si="3"/>
        <v>-1.7363861685981842E-3</v>
      </c>
    </row>
    <row r="38" spans="1:21" ht="24" x14ac:dyDescent="0.25">
      <c r="A38" s="11" t="s">
        <v>93</v>
      </c>
      <c r="C38" s="17"/>
      <c r="D38" s="17"/>
      <c r="E38" s="17">
        <f>IFERROR(VLOOKUP(A38,'درآمد ناشی از تغییر قیمت اوراق'!A:Q,9,0),0)</f>
        <v>0</v>
      </c>
      <c r="F38" s="17"/>
      <c r="G38" s="17"/>
      <c r="H38" s="17"/>
      <c r="I38" s="17">
        <f t="shared" si="1"/>
        <v>0</v>
      </c>
      <c r="J38" s="17"/>
      <c r="K38" s="34">
        <f t="shared" si="2"/>
        <v>0</v>
      </c>
      <c r="L38" s="17"/>
      <c r="M38" s="17"/>
      <c r="N38" s="17"/>
      <c r="O38" s="17">
        <f>IFERROR(VLOOKUP(A38,'درآمد ناشی از تغییر قیمت اوراق'!A:Q,17,0),0)</f>
        <v>0</v>
      </c>
      <c r="P38" s="17"/>
      <c r="Q38" s="17"/>
      <c r="R38" s="17"/>
      <c r="S38" s="17">
        <f t="shared" si="0"/>
        <v>0</v>
      </c>
      <c r="T38" s="17"/>
      <c r="U38" s="34">
        <f t="shared" si="3"/>
        <v>0</v>
      </c>
    </row>
    <row r="39" spans="1:21" ht="24" x14ac:dyDescent="0.25">
      <c r="A39" s="11" t="s">
        <v>33</v>
      </c>
      <c r="C39" s="17">
        <v>0</v>
      </c>
      <c r="D39" s="17"/>
      <c r="E39" s="17">
        <f>IFERROR(VLOOKUP(A39,'درآمد ناشی از تغییر قیمت اوراق'!A:Q,9,0),0)</f>
        <v>9091036984</v>
      </c>
      <c r="F39" s="17"/>
      <c r="G39" s="17">
        <f>IFERROR(VLOOKUP(A39,'درآمد ناشی از فروش'!A:Q,9,0),0)</f>
        <v>0</v>
      </c>
      <c r="H39" s="17"/>
      <c r="I39" s="17">
        <f t="shared" si="1"/>
        <v>9091036984</v>
      </c>
      <c r="J39" s="17"/>
      <c r="K39" s="34">
        <f t="shared" si="2"/>
        <v>1.7763755412825599E-2</v>
      </c>
      <c r="L39" s="17"/>
      <c r="M39" s="17">
        <v>0</v>
      </c>
      <c r="N39" s="17"/>
      <c r="O39" s="17">
        <f>IFERROR(VLOOKUP(A39,'درآمد ناشی از تغییر قیمت اوراق'!A:Q,17,0),0)</f>
        <v>-8655852401</v>
      </c>
      <c r="P39" s="17"/>
      <c r="Q39" s="17">
        <f>IFERROR(VLOOKUP(A39,'درآمد ناشی از فروش'!A:Q,17,0),0)</f>
        <v>-109636</v>
      </c>
      <c r="R39" s="17"/>
      <c r="S39" s="17">
        <f t="shared" si="0"/>
        <v>-8655962037</v>
      </c>
      <c r="T39" s="17"/>
      <c r="U39" s="34">
        <f t="shared" si="3"/>
        <v>-3.7349055072024087E-2</v>
      </c>
    </row>
    <row r="40" spans="1:21" ht="24" x14ac:dyDescent="0.25">
      <c r="A40" s="11" t="s">
        <v>92</v>
      </c>
      <c r="C40" s="17">
        <v>0</v>
      </c>
      <c r="D40" s="17"/>
      <c r="E40" s="17">
        <f>IFERROR(VLOOKUP(A40,'درآمد ناشی از تغییر قیمت اوراق'!A:Q,9,0),0)</f>
        <v>1861212729</v>
      </c>
      <c r="F40" s="17"/>
      <c r="G40" s="17">
        <f>IFERROR(VLOOKUP(A40,'درآمد ناشی از فروش'!A:Q,9,0),0)</f>
        <v>-1916394536</v>
      </c>
      <c r="H40" s="17"/>
      <c r="I40" s="17">
        <f t="shared" si="1"/>
        <v>-55181807</v>
      </c>
      <c r="J40" s="17"/>
      <c r="K40" s="34">
        <f t="shared" si="2"/>
        <v>-1.0782445660609883E-4</v>
      </c>
      <c r="L40" s="17"/>
      <c r="M40" s="17">
        <v>0</v>
      </c>
      <c r="N40" s="17"/>
      <c r="O40" s="17">
        <f>IFERROR(VLOOKUP(A40,'درآمد ناشی از تغییر قیمت اوراق'!A:Q,17,0),0)</f>
        <v>-7308761950</v>
      </c>
      <c r="P40" s="17"/>
      <c r="Q40" s="17">
        <f>IFERROR(VLOOKUP(A40,'درآمد ناشی از فروش'!A:Q,17,0),0)</f>
        <v>-1916394536</v>
      </c>
      <c r="R40" s="17"/>
      <c r="S40" s="17">
        <f t="shared" si="0"/>
        <v>-9225156486</v>
      </c>
      <c r="T40" s="17"/>
      <c r="U40" s="34">
        <f t="shared" si="3"/>
        <v>-3.9805035670312308E-2</v>
      </c>
    </row>
    <row r="41" spans="1:21" ht="24" x14ac:dyDescent="0.25">
      <c r="A41" s="11" t="s">
        <v>24</v>
      </c>
      <c r="C41" s="17">
        <v>0</v>
      </c>
      <c r="D41" s="17"/>
      <c r="E41" s="17">
        <f>IFERROR(VLOOKUP(A41,'درآمد ناشی از تغییر قیمت اوراق'!A:Q,9,0),0)</f>
        <v>17152906315</v>
      </c>
      <c r="F41" s="17"/>
      <c r="G41" s="17">
        <f>IFERROR(VLOOKUP(A41,'درآمد ناشی از فروش'!A:Q,9,0),0)</f>
        <v>-2237821080</v>
      </c>
      <c r="H41" s="17"/>
      <c r="I41" s="17">
        <f t="shared" si="1"/>
        <v>14915085235</v>
      </c>
      <c r="J41" s="17"/>
      <c r="K41" s="34">
        <f t="shared" si="2"/>
        <v>2.9143861865515257E-2</v>
      </c>
      <c r="L41" s="17"/>
      <c r="M41" s="17">
        <v>0</v>
      </c>
      <c r="N41" s="17"/>
      <c r="O41" s="17">
        <f>IFERROR(VLOOKUP(A41,'درآمد ناشی از تغییر قیمت اوراق'!A:Q,17,0),0)</f>
        <v>-49290799651</v>
      </c>
      <c r="P41" s="17"/>
      <c r="Q41" s="17">
        <f>IFERROR(VLOOKUP(A41,'درآمد ناشی از فروش'!A:Q,17,0),0)</f>
        <v>-2237821080</v>
      </c>
      <c r="R41" s="17"/>
      <c r="S41" s="17">
        <f t="shared" si="0"/>
        <v>-51528620731</v>
      </c>
      <c r="T41" s="17"/>
      <c r="U41" s="34">
        <f t="shared" si="3"/>
        <v>-0.22233753859375446</v>
      </c>
    </row>
    <row r="42" spans="1:21" x14ac:dyDescent="0.25">
      <c r="A42" s="10" t="s">
        <v>111</v>
      </c>
      <c r="C42" s="17">
        <v>0</v>
      </c>
      <c r="D42" s="17"/>
      <c r="E42" s="17">
        <f>IFERROR(VLOOKUP(A42,'درآمد ناشی از تغییر قیمت اوراق'!A:Q,9,0),0)</f>
        <v>43172442631</v>
      </c>
      <c r="F42" s="17"/>
      <c r="G42" s="17">
        <f>IFERROR(VLOOKUP(A42,'درآمد ناشی از فروش'!A:Q,9,0),0)</f>
        <v>-17421840365</v>
      </c>
      <c r="H42" s="17"/>
      <c r="I42" s="17">
        <f t="shared" si="1"/>
        <v>25750602266</v>
      </c>
      <c r="J42" s="17"/>
      <c r="K42" s="34">
        <f t="shared" si="2"/>
        <v>5.0316306180608165E-2</v>
      </c>
      <c r="L42" s="17"/>
      <c r="M42" s="17">
        <v>0</v>
      </c>
      <c r="N42" s="17"/>
      <c r="O42" s="17">
        <f>IFERROR(VLOOKUP(A42,'درآمد ناشی از تغییر قیمت اوراق'!A:Q,17,0),0)</f>
        <v>-75294954003</v>
      </c>
      <c r="P42" s="17"/>
      <c r="Q42" s="17">
        <f>IFERROR(VLOOKUP(A42,'درآمد ناشی از فروش'!A:Q,17,0),0)</f>
        <v>-20534514199</v>
      </c>
      <c r="R42" s="17"/>
      <c r="S42" s="17">
        <f t="shared" si="0"/>
        <v>-95829468202</v>
      </c>
      <c r="T42" s="17"/>
      <c r="U42" s="34">
        <f t="shared" si="3"/>
        <v>-0.41348842221121207</v>
      </c>
    </row>
    <row r="43" spans="1:21" ht="24" x14ac:dyDescent="0.25">
      <c r="A43" s="11" t="s">
        <v>49</v>
      </c>
      <c r="C43" s="17">
        <v>0</v>
      </c>
      <c r="D43" s="17"/>
      <c r="E43" s="17">
        <f>IFERROR(VLOOKUP(A43,'درآمد ناشی از تغییر قیمت اوراق'!A:Q,9,0),0)</f>
        <v>0</v>
      </c>
      <c r="F43" s="17"/>
      <c r="G43" s="17">
        <f>IFERROR(VLOOKUP(A43,'درآمد ناشی از فروش'!A:Q,9,0),0)</f>
        <v>0</v>
      </c>
      <c r="H43" s="17"/>
      <c r="I43" s="17">
        <f t="shared" si="1"/>
        <v>0</v>
      </c>
      <c r="J43" s="17"/>
      <c r="K43" s="34">
        <f t="shared" si="2"/>
        <v>0</v>
      </c>
      <c r="L43" s="17"/>
      <c r="M43" s="17">
        <v>0</v>
      </c>
      <c r="N43" s="17"/>
      <c r="O43" s="17">
        <f>IFERROR(VLOOKUP(A43,'درآمد ناشی از تغییر قیمت اوراق'!A:Q,17,0),0)</f>
        <v>0</v>
      </c>
      <c r="P43" s="17"/>
      <c r="Q43" s="17">
        <f>IFERROR(VLOOKUP(A43,'درآمد ناشی از فروش'!A:Q,17,0),0)</f>
        <v>-6886941234</v>
      </c>
      <c r="R43" s="17"/>
      <c r="S43" s="17">
        <f t="shared" si="0"/>
        <v>-6886941234</v>
      </c>
      <c r="T43" s="17"/>
      <c r="U43" s="34">
        <f t="shared" si="3"/>
        <v>-2.9716020741191649E-2</v>
      </c>
    </row>
    <row r="44" spans="1:21" ht="24" x14ac:dyDescent="0.25">
      <c r="A44" s="11" t="s">
        <v>47</v>
      </c>
      <c r="C44" s="17">
        <v>0</v>
      </c>
      <c r="D44" s="17"/>
      <c r="E44" s="17">
        <f>IFERROR(VLOOKUP(A44,'درآمد ناشی از تغییر قیمت اوراق'!A:Q,9,0),0)</f>
        <v>0</v>
      </c>
      <c r="F44" s="17"/>
      <c r="G44" s="17">
        <f>IFERROR(VLOOKUP(A44,'درآمد ناشی از فروش'!A:Q,9,0),0)</f>
        <v>-9818952004</v>
      </c>
      <c r="H44" s="17"/>
      <c r="I44" s="17">
        <f t="shared" si="1"/>
        <v>-9818952004</v>
      </c>
      <c r="J44" s="17"/>
      <c r="K44" s="34">
        <f t="shared" si="2"/>
        <v>-1.918609088449505E-2</v>
      </c>
      <c r="L44" s="17"/>
      <c r="M44" s="17">
        <v>0</v>
      </c>
      <c r="N44" s="17"/>
      <c r="O44" s="17">
        <f>IFERROR(VLOOKUP(A44,'درآمد ناشی از تغییر قیمت اوراق'!A:Q,17,0),0)</f>
        <v>0</v>
      </c>
      <c r="P44" s="17"/>
      <c r="Q44" s="17">
        <f>IFERROR(VLOOKUP(A44,'درآمد ناشی از فروش'!A:Q,17,0),0)</f>
        <v>-9818952004</v>
      </c>
      <c r="R44" s="17"/>
      <c r="S44" s="17">
        <f t="shared" si="0"/>
        <v>-9818952004</v>
      </c>
      <c r="T44" s="17"/>
      <c r="U44" s="34">
        <f t="shared" si="3"/>
        <v>-4.23671658423838E-2</v>
      </c>
    </row>
    <row r="45" spans="1:21" ht="24" x14ac:dyDescent="0.25">
      <c r="A45" s="11" t="s">
        <v>51</v>
      </c>
      <c r="C45" s="17">
        <v>0</v>
      </c>
      <c r="D45" s="17"/>
      <c r="E45" s="17">
        <f>IFERROR(VLOOKUP(A45,'درآمد ناشی از تغییر قیمت اوراق'!A:Q,9,0),0)</f>
        <v>0</v>
      </c>
      <c r="F45" s="17"/>
      <c r="G45" s="17">
        <f>IFERROR(VLOOKUP(A45,'درآمد ناشی از فروش'!A:Q,9,0),0)</f>
        <v>-3438786685</v>
      </c>
      <c r="H45" s="17"/>
      <c r="I45" s="17">
        <f t="shared" si="1"/>
        <v>-3438786685</v>
      </c>
      <c r="J45" s="17"/>
      <c r="K45" s="34">
        <f t="shared" si="2"/>
        <v>-6.7193396855310108E-3</v>
      </c>
      <c r="L45" s="17"/>
      <c r="M45" s="17">
        <v>0</v>
      </c>
      <c r="N45" s="17"/>
      <c r="O45" s="17">
        <f>IFERROR(VLOOKUP(A45,'درآمد ناشی از تغییر قیمت اوراق'!A:Q,17,0),0)</f>
        <v>0</v>
      </c>
      <c r="P45" s="17"/>
      <c r="Q45" s="17">
        <f>IFERROR(VLOOKUP(A45,'درآمد ناشی از فروش'!A:Q,17,0),0)</f>
        <v>-3437786685</v>
      </c>
      <c r="R45" s="17"/>
      <c r="S45" s="17">
        <f t="shared" si="0"/>
        <v>-3437786685</v>
      </c>
      <c r="T45" s="17"/>
      <c r="U45" s="34">
        <f t="shared" si="3"/>
        <v>-1.4833485137191819E-2</v>
      </c>
    </row>
    <row r="46" spans="1:21" ht="24" x14ac:dyDescent="0.25">
      <c r="A46" s="11" t="s">
        <v>48</v>
      </c>
      <c r="C46" s="17">
        <v>0</v>
      </c>
      <c r="D46" s="17"/>
      <c r="E46" s="17">
        <f>IFERROR(VLOOKUP(A46,'درآمد ناشی از تغییر قیمت اوراق'!A:Q,9,0),0)</f>
        <v>0</v>
      </c>
      <c r="F46" s="17"/>
      <c r="G46" s="17">
        <f>IFERROR(VLOOKUP(A46,'درآمد ناشی از فروش'!A:Q,9,0),0)</f>
        <v>0</v>
      </c>
      <c r="H46" s="17"/>
      <c r="I46" s="17">
        <f t="shared" si="1"/>
        <v>0</v>
      </c>
      <c r="J46" s="17"/>
      <c r="K46" s="34">
        <f t="shared" si="2"/>
        <v>0</v>
      </c>
      <c r="L46" s="17"/>
      <c r="M46" s="17">
        <v>0</v>
      </c>
      <c r="N46" s="17"/>
      <c r="O46" s="17">
        <f>IFERROR(VLOOKUP(A46,'درآمد ناشی از تغییر قیمت اوراق'!A:Q,17,0),0)</f>
        <v>0</v>
      </c>
      <c r="P46" s="17"/>
      <c r="Q46" s="17">
        <f>IFERROR(VLOOKUP(A46,'درآمد ناشی از فروش'!A:Q,17,0),0)</f>
        <v>8262966</v>
      </c>
      <c r="R46" s="17"/>
      <c r="S46" s="17">
        <f t="shared" si="0"/>
        <v>8262966</v>
      </c>
      <c r="T46" s="17"/>
      <c r="U46" s="34">
        <f t="shared" si="3"/>
        <v>3.5653341693631389E-5</v>
      </c>
    </row>
    <row r="47" spans="1:21" ht="24" x14ac:dyDescent="0.25">
      <c r="A47" s="11" t="s">
        <v>32</v>
      </c>
      <c r="C47" s="17">
        <v>0</v>
      </c>
      <c r="D47" s="17"/>
      <c r="E47" s="17">
        <f>IFERROR(VLOOKUP(A47,'درآمد ناشی از تغییر قیمت اوراق'!A:Q,9,0),0)</f>
        <v>372648734</v>
      </c>
      <c r="F47" s="17"/>
      <c r="G47" s="17">
        <f>IFERROR(VLOOKUP(A47,'درآمد ناشی از فروش'!A:Q,9,0),0)</f>
        <v>0</v>
      </c>
      <c r="H47" s="17"/>
      <c r="I47" s="17">
        <f t="shared" si="1"/>
        <v>372648734</v>
      </c>
      <c r="J47" s="17"/>
      <c r="K47" s="34">
        <f t="shared" si="2"/>
        <v>7.2815026243161377E-4</v>
      </c>
      <c r="L47" s="17"/>
      <c r="M47" s="17">
        <v>0</v>
      </c>
      <c r="N47" s="17"/>
      <c r="O47" s="17">
        <f>IFERROR(VLOOKUP(A47,'درآمد ناشی از تغییر قیمت اوراق'!A:Q,17,0),0)</f>
        <v>-2336680184</v>
      </c>
      <c r="P47" s="17"/>
      <c r="Q47" s="17">
        <f>IFERROR(VLOOKUP(A47,'درآمد ناشی از فروش'!A:Q,17,0),0)</f>
        <v>0</v>
      </c>
      <c r="R47" s="17"/>
      <c r="S47" s="17">
        <f t="shared" si="0"/>
        <v>-2336680184</v>
      </c>
      <c r="T47" s="17"/>
      <c r="U47" s="34">
        <f t="shared" si="3"/>
        <v>-1.0082391362724893E-2</v>
      </c>
    </row>
    <row r="48" spans="1:21" ht="24" x14ac:dyDescent="0.25">
      <c r="A48" s="11" t="s">
        <v>39</v>
      </c>
      <c r="C48" s="17">
        <v>0</v>
      </c>
      <c r="D48" s="17"/>
      <c r="E48" s="17">
        <f>IFERROR(VLOOKUP(A48,'درآمد ناشی از تغییر قیمت اوراق'!A:Q,9,0),0)</f>
        <v>8041832614</v>
      </c>
      <c r="F48" s="17"/>
      <c r="G48" s="17">
        <f>IFERROR(VLOOKUP(A48,'درآمد ناشی از فروش'!A:Q,9,0),0)</f>
        <v>-2713896965</v>
      </c>
      <c r="H48" s="17"/>
      <c r="I48" s="17">
        <f t="shared" si="1"/>
        <v>5327935649</v>
      </c>
      <c r="J48" s="17"/>
      <c r="K48" s="34">
        <f t="shared" si="2"/>
        <v>1.0410709569291333E-2</v>
      </c>
      <c r="L48" s="17"/>
      <c r="M48" s="17">
        <v>0</v>
      </c>
      <c r="N48" s="17"/>
      <c r="O48" s="17">
        <f>IFERROR(VLOOKUP(A48,'درآمد ناشی از تغییر قیمت اوراق'!A:Q,17,0),0)</f>
        <v>-33066179733</v>
      </c>
      <c r="P48" s="17"/>
      <c r="Q48" s="17">
        <f>IFERROR(VLOOKUP(A48,'درآمد ناشی از فروش'!A:Q,17,0),0)</f>
        <v>-2713896965</v>
      </c>
      <c r="R48" s="17"/>
      <c r="S48" s="17">
        <f t="shared" si="0"/>
        <v>-35780076698</v>
      </c>
      <c r="T48" s="17"/>
      <c r="U48" s="34">
        <f t="shared" si="3"/>
        <v>-0.15438515665417626</v>
      </c>
    </row>
    <row r="49" spans="1:21" ht="24" x14ac:dyDescent="0.25">
      <c r="A49" s="11" t="s">
        <v>46</v>
      </c>
      <c r="C49" s="17">
        <v>0</v>
      </c>
      <c r="D49" s="17"/>
      <c r="E49" s="17">
        <f>IFERROR(VLOOKUP(A49,'درآمد ناشی از تغییر قیمت اوراق'!A:Q,9,0),0)</f>
        <v>0</v>
      </c>
      <c r="F49" s="17"/>
      <c r="G49" s="17">
        <f>IFERROR(VLOOKUP(A49,'درآمد ناشی از فروش'!A:Q,9,0),0)</f>
        <v>0</v>
      </c>
      <c r="H49" s="17"/>
      <c r="I49" s="17">
        <f t="shared" si="1"/>
        <v>0</v>
      </c>
      <c r="J49" s="17"/>
      <c r="K49" s="34">
        <f t="shared" si="2"/>
        <v>0</v>
      </c>
      <c r="L49" s="17"/>
      <c r="M49" s="17">
        <v>0</v>
      </c>
      <c r="N49" s="17"/>
      <c r="O49" s="17">
        <f>IFERROR(VLOOKUP(A49,'درآمد ناشی از تغییر قیمت اوراق'!A:Q,17,0),0)</f>
        <v>0</v>
      </c>
      <c r="P49" s="17"/>
      <c r="Q49" s="17">
        <f>IFERROR(VLOOKUP(A49,'درآمد ناشی از فروش'!A:Q,17,0),0)</f>
        <v>-13282747516</v>
      </c>
      <c r="R49" s="17"/>
      <c r="S49" s="17">
        <f t="shared" si="0"/>
        <v>-13282747516</v>
      </c>
      <c r="T49" s="17"/>
      <c r="U49" s="34">
        <f t="shared" si="3"/>
        <v>-5.7312874798006133E-2</v>
      </c>
    </row>
    <row r="50" spans="1:21" ht="24" x14ac:dyDescent="0.25">
      <c r="A50" s="11" t="s">
        <v>16</v>
      </c>
      <c r="C50" s="17">
        <v>0</v>
      </c>
      <c r="D50" s="17"/>
      <c r="E50" s="17">
        <f>IFERROR(VLOOKUP(A50,'درآمد ناشی از تغییر قیمت اوراق'!A:Q,9,0),0)</f>
        <v>0</v>
      </c>
      <c r="F50" s="17"/>
      <c r="G50" s="17">
        <f>IFERROR(VLOOKUP(A50,'درآمد ناشی از فروش'!A:Q,9,0),0)</f>
        <v>563298235</v>
      </c>
      <c r="H50" s="17"/>
      <c r="I50" s="17">
        <f t="shared" si="1"/>
        <v>563298235</v>
      </c>
      <c r="J50" s="17"/>
      <c r="K50" s="34">
        <f t="shared" si="2"/>
        <v>1.10067664322862E-3</v>
      </c>
      <c r="L50" s="17"/>
      <c r="M50" s="17">
        <v>0</v>
      </c>
      <c r="N50" s="17"/>
      <c r="O50" s="17">
        <f>IFERROR(VLOOKUP(A50,'درآمد ناشی از تغییر قیمت اوراق'!A:Q,17,0),0)</f>
        <v>0</v>
      </c>
      <c r="P50" s="17"/>
      <c r="Q50" s="17">
        <f>IFERROR(VLOOKUP(A50,'درآمد ناشی از فروش'!A:Q,17,0),0)</f>
        <v>563298235</v>
      </c>
      <c r="R50" s="17"/>
      <c r="S50" s="17">
        <f t="shared" si="0"/>
        <v>563298235</v>
      </c>
      <c r="T50" s="17"/>
      <c r="U50" s="34">
        <f t="shared" si="3"/>
        <v>2.430539402906229E-3</v>
      </c>
    </row>
    <row r="51" spans="1:21" ht="24" x14ac:dyDescent="0.25">
      <c r="A51" s="11" t="s">
        <v>17</v>
      </c>
      <c r="C51" s="17">
        <v>0</v>
      </c>
      <c r="D51" s="17"/>
      <c r="E51" s="17">
        <f>IFERROR(VLOOKUP(A51,'درآمد ناشی از تغییر قیمت اوراق'!A:Q,9,0),0)</f>
        <v>7520807974</v>
      </c>
      <c r="F51" s="17"/>
      <c r="G51" s="17">
        <f>IFERROR(VLOOKUP(A51,'درآمد ناشی از فروش'!A:Q,9,0),0)</f>
        <v>0</v>
      </c>
      <c r="H51" s="17"/>
      <c r="I51" s="17">
        <f t="shared" si="1"/>
        <v>7520807974</v>
      </c>
      <c r="J51" s="17"/>
      <c r="K51" s="34">
        <f t="shared" si="2"/>
        <v>1.4695550528734317E-2</v>
      </c>
      <c r="L51" s="17"/>
      <c r="M51" s="17">
        <v>0</v>
      </c>
      <c r="N51" s="17"/>
      <c r="O51" s="17">
        <f>IFERROR(VLOOKUP(A51,'درآمد ناشی از تغییر قیمت اوراق'!A:Q,17,0),0)</f>
        <v>-1496039358</v>
      </c>
      <c r="P51" s="17"/>
      <c r="Q51" s="17">
        <f>IFERROR(VLOOKUP(A51,'درآمد ناشی از فروش'!A:Q,17,0),0)</f>
        <v>-224245544</v>
      </c>
      <c r="R51" s="17"/>
      <c r="S51" s="17">
        <f t="shared" si="0"/>
        <v>-1720284902</v>
      </c>
      <c r="T51" s="17"/>
      <c r="U51" s="34">
        <f t="shared" si="3"/>
        <v>-7.4227469193750995E-3</v>
      </c>
    </row>
    <row r="52" spans="1:21" ht="24" x14ac:dyDescent="0.25">
      <c r="A52" s="11" t="s">
        <v>37</v>
      </c>
      <c r="C52" s="17">
        <v>0</v>
      </c>
      <c r="D52" s="17"/>
      <c r="E52" s="17">
        <f>IFERROR(VLOOKUP(A52,'درآمد ناشی از تغییر قیمت اوراق'!A:Q,9,0),0)</f>
        <v>-97842921</v>
      </c>
      <c r="F52" s="17"/>
      <c r="G52" s="17">
        <f>IFERROR(VLOOKUP(A52,'درآمد ناشی از فروش'!A:Q,9,0),0)</f>
        <v>0</v>
      </c>
      <c r="H52" s="17"/>
      <c r="I52" s="17">
        <f t="shared" si="1"/>
        <v>-97842921</v>
      </c>
      <c r="J52" s="17"/>
      <c r="K52" s="34">
        <f t="shared" si="2"/>
        <v>-1.9118365930964268E-4</v>
      </c>
      <c r="L52" s="17"/>
      <c r="M52" s="17">
        <v>0</v>
      </c>
      <c r="N52" s="17"/>
      <c r="O52" s="17">
        <f>IFERROR(VLOOKUP(A52,'درآمد ناشی از تغییر قیمت اوراق'!A:Q,17,0),0)</f>
        <v>-18075753524</v>
      </c>
      <c r="P52" s="17"/>
      <c r="Q52" s="17">
        <f>IFERROR(VLOOKUP(A52,'درآمد ناشی از فروش'!A:Q,17,0),0)</f>
        <v>0</v>
      </c>
      <c r="R52" s="17"/>
      <c r="S52" s="17">
        <f t="shared" si="0"/>
        <v>-18075753524</v>
      </c>
      <c r="T52" s="17"/>
      <c r="U52" s="34">
        <f t="shared" si="3"/>
        <v>-7.7993908816886531E-2</v>
      </c>
    </row>
    <row r="53" spans="1:21" ht="24" x14ac:dyDescent="0.25">
      <c r="A53" s="11" t="s">
        <v>94</v>
      </c>
      <c r="C53" s="17"/>
      <c r="D53" s="17"/>
      <c r="E53" s="17">
        <f>IFERROR(VLOOKUP(A53,'درآمد ناشی از تغییر قیمت اوراق'!A:Q,9,0),0)</f>
        <v>-368615608</v>
      </c>
      <c r="F53" s="17"/>
      <c r="G53" s="17">
        <f>IFERROR(VLOOKUP(A53,'درآمد ناشی از فروش'!A:Q,9,0),0)</f>
        <v>0</v>
      </c>
      <c r="H53" s="17"/>
      <c r="I53" s="17">
        <f t="shared" si="1"/>
        <v>-368615608</v>
      </c>
      <c r="J53" s="17"/>
      <c r="K53" s="34">
        <f t="shared" si="2"/>
        <v>-7.2026959227933099E-4</v>
      </c>
      <c r="L53" s="17"/>
      <c r="M53" s="17"/>
      <c r="N53" s="17"/>
      <c r="O53" s="17">
        <f>IFERROR(VLOOKUP(A53,'درآمد ناشی از تغییر قیمت اوراق'!A:Q,17,0),0)</f>
        <v>-368615608</v>
      </c>
      <c r="P53" s="17"/>
      <c r="Q53" s="17">
        <f>IFERROR(VLOOKUP(A53,'درآمد ناشی از فروش'!A:Q,17,0),0)</f>
        <v>886029</v>
      </c>
      <c r="R53" s="17"/>
      <c r="S53" s="17">
        <f t="shared" si="0"/>
        <v>-367729579</v>
      </c>
      <c r="T53" s="17"/>
      <c r="U53" s="34">
        <f t="shared" si="3"/>
        <v>-1.5866927603166003E-3</v>
      </c>
    </row>
    <row r="54" spans="1:21" ht="24" x14ac:dyDescent="0.25">
      <c r="A54" s="11" t="s">
        <v>22</v>
      </c>
      <c r="C54" s="17">
        <v>0</v>
      </c>
      <c r="D54" s="17"/>
      <c r="E54" s="17">
        <f>IFERROR(VLOOKUP(A54,'درآمد ناشی از تغییر قیمت اوراق'!A:Q,9,0),0)</f>
        <v>25716538018</v>
      </c>
      <c r="F54" s="17"/>
      <c r="G54" s="17">
        <f>IFERROR(VLOOKUP(A54,'درآمد ناشی از فروش'!A:Q,9,0),0)</f>
        <v>0</v>
      </c>
      <c r="H54" s="17"/>
      <c r="I54" s="17">
        <f t="shared" si="1"/>
        <v>25716538018</v>
      </c>
      <c r="J54" s="17"/>
      <c r="K54" s="34">
        <f t="shared" si="2"/>
        <v>5.0249745130327678E-2</v>
      </c>
      <c r="L54" s="17"/>
      <c r="M54" s="17">
        <v>0</v>
      </c>
      <c r="N54" s="17"/>
      <c r="O54" s="17">
        <f>IFERROR(VLOOKUP(A54,'درآمد ناشی از تغییر قیمت اوراق'!A:Q,17,0),0)</f>
        <v>-6999231277</v>
      </c>
      <c r="P54" s="17"/>
      <c r="Q54" s="17">
        <f>IFERROR(VLOOKUP(A54,'درآمد ناشی از فروش'!A:Q,17,0),0)</f>
        <v>0</v>
      </c>
      <c r="R54" s="17"/>
      <c r="S54" s="17">
        <f t="shared" si="0"/>
        <v>-6999231277</v>
      </c>
      <c r="T54" s="17"/>
      <c r="U54" s="34">
        <f t="shared" si="3"/>
        <v>-3.0200533841193703E-2</v>
      </c>
    </row>
    <row r="55" spans="1:21" ht="24" x14ac:dyDescent="0.25">
      <c r="A55" s="11" t="s">
        <v>117</v>
      </c>
      <c r="C55" s="17">
        <v>0</v>
      </c>
      <c r="D55" s="17"/>
      <c r="E55" s="17">
        <f>IFERROR(VLOOKUP(A55,'درآمد ناشی از تغییر قیمت اوراق'!A:Q,9,0),0)</f>
        <v>0</v>
      </c>
      <c r="F55" s="17"/>
      <c r="G55" s="17">
        <f>IFERROR(VLOOKUP(A55,'درآمد ناشی از فروش'!A:Q,9,0),0)</f>
        <v>0</v>
      </c>
      <c r="H55" s="17"/>
      <c r="I55" s="17">
        <f t="shared" si="1"/>
        <v>0</v>
      </c>
      <c r="J55" s="17"/>
      <c r="K55" s="34">
        <f t="shared" si="2"/>
        <v>0</v>
      </c>
      <c r="L55" s="17"/>
      <c r="M55" s="17"/>
      <c r="N55" s="17"/>
      <c r="O55" s="17">
        <f>IFERROR(VLOOKUP(A55,'درآمد ناشی از تغییر قیمت اوراق'!A:Q,17,0),0)</f>
        <v>0</v>
      </c>
      <c r="P55" s="17"/>
      <c r="Q55" s="17">
        <f>IFERROR(VLOOKUP(A55,'درآمد ناشی از فروش'!A:Q,17,0),0)</f>
        <v>0</v>
      </c>
      <c r="R55" s="17"/>
      <c r="S55" s="17">
        <f t="shared" si="0"/>
        <v>0</v>
      </c>
      <c r="T55" s="17"/>
      <c r="U55" s="34">
        <f t="shared" si="3"/>
        <v>0</v>
      </c>
    </row>
    <row r="56" spans="1:21" ht="24" x14ac:dyDescent="0.25">
      <c r="A56" s="11" t="s">
        <v>86</v>
      </c>
      <c r="C56" s="17">
        <v>0</v>
      </c>
      <c r="D56" s="17"/>
      <c r="E56" s="17">
        <f>IFERROR(VLOOKUP(A56,'درآمد ناشی از تغییر قیمت اوراق'!A:Q,9,0),0)</f>
        <v>850751406</v>
      </c>
      <c r="F56" s="17"/>
      <c r="G56" s="17">
        <f>IFERROR(VLOOKUP(A56,'درآمد ناشی از فروش'!A:Q,9,0),0)</f>
        <v>0</v>
      </c>
      <c r="H56" s="17"/>
      <c r="I56" s="17">
        <f t="shared" si="1"/>
        <v>850751406</v>
      </c>
      <c r="J56" s="17"/>
      <c r="K56" s="34">
        <f t="shared" si="2"/>
        <v>1.6623560018399644E-3</v>
      </c>
      <c r="L56" s="17"/>
      <c r="M56" s="17">
        <v>0</v>
      </c>
      <c r="N56" s="17"/>
      <c r="O56" s="17">
        <f>IFERROR(VLOOKUP(A56,'درآمد ناشی از تغییر قیمت اوراق'!A:Q,17,0),0)</f>
        <v>-44633316948</v>
      </c>
      <c r="P56" s="17"/>
      <c r="Q56" s="17">
        <f>IFERROR(VLOOKUP(A56,'درآمد ناشی از فروش'!A:Q,17,0),0)</f>
        <v>-66004392922</v>
      </c>
      <c r="R56" s="17"/>
      <c r="S56" s="17">
        <f t="shared" si="0"/>
        <v>-110637709870</v>
      </c>
      <c r="T56" s="17"/>
      <c r="U56" s="34">
        <f t="shared" si="3"/>
        <v>-0.47738355382267866</v>
      </c>
    </row>
    <row r="57" spans="1:21" ht="24" x14ac:dyDescent="0.25">
      <c r="A57" s="11" t="s">
        <v>87</v>
      </c>
      <c r="C57" s="17">
        <v>0</v>
      </c>
      <c r="D57" s="17"/>
      <c r="E57" s="17">
        <f>IFERROR(VLOOKUP(A57,'درآمد ناشی از تغییر قیمت اوراق'!A:Q,9,0),0)</f>
        <v>1633286279</v>
      </c>
      <c r="F57" s="17"/>
      <c r="G57" s="17">
        <f>IFERROR(VLOOKUP(A57,'درآمد ناشی از فروش'!A:Q,9,0),0)</f>
        <v>0</v>
      </c>
      <c r="H57" s="17"/>
      <c r="I57" s="17">
        <f t="shared" si="1"/>
        <v>1633286279</v>
      </c>
      <c r="J57" s="17"/>
      <c r="K57" s="34">
        <f t="shared" si="2"/>
        <v>3.1914178800881263E-3</v>
      </c>
      <c r="L57" s="17"/>
      <c r="M57" s="17">
        <v>1231158954</v>
      </c>
      <c r="N57" s="17"/>
      <c r="O57" s="17">
        <f>IFERROR(VLOOKUP(A57,'درآمد ناشی از تغییر قیمت اوراق'!A:Q,17,0),0)</f>
        <v>3246510409</v>
      </c>
      <c r="P57" s="17"/>
      <c r="Q57" s="17">
        <f>IFERROR(VLOOKUP(A57,'درآمد ناشی از فروش'!A:Q,17,0),0)</f>
        <v>3601572746</v>
      </c>
      <c r="R57" s="17"/>
      <c r="S57" s="17">
        <f t="shared" si="0"/>
        <v>8079242109</v>
      </c>
      <c r="T57" s="17"/>
      <c r="U57" s="34">
        <f t="shared" si="3"/>
        <v>3.4860603267368166E-2</v>
      </c>
    </row>
    <row r="58" spans="1:21" ht="24" x14ac:dyDescent="0.25">
      <c r="A58" s="11" t="s">
        <v>110</v>
      </c>
      <c r="C58" s="17">
        <v>0</v>
      </c>
      <c r="D58" s="17"/>
      <c r="E58" s="17">
        <f>IFERROR(VLOOKUP(A58,'درآمد ناشی از تغییر قیمت اوراق'!A:Q,9,0),0)</f>
        <v>5922405168</v>
      </c>
      <c r="F58" s="17"/>
      <c r="G58" s="17">
        <f>IFERROR(VLOOKUP(A58,'درآمد ناشی از فروش'!A:Q,9,0),0)</f>
        <v>0</v>
      </c>
      <c r="H58" s="17"/>
      <c r="I58" s="17">
        <f t="shared" si="1"/>
        <v>5922405168</v>
      </c>
      <c r="J58" s="17"/>
      <c r="K58" s="34">
        <f t="shared" si="2"/>
        <v>1.1572294452784982E-2</v>
      </c>
      <c r="L58" s="17"/>
      <c r="M58" s="17">
        <v>0</v>
      </c>
      <c r="N58" s="17"/>
      <c r="O58" s="17">
        <f>IFERROR(VLOOKUP(A58,'درآمد ناشی از تغییر قیمت اوراق'!A:Q,17,0),0)</f>
        <v>5922405168</v>
      </c>
      <c r="P58" s="17"/>
      <c r="Q58" s="17">
        <f>IFERROR(VLOOKUP(A58,'درآمد ناشی از فروش'!A:Q,17,0),0)</f>
        <v>0</v>
      </c>
      <c r="R58" s="17"/>
      <c r="S58" s="17">
        <f t="shared" si="0"/>
        <v>5922405168</v>
      </c>
      <c r="T58" s="17"/>
      <c r="U58" s="34">
        <f t="shared" si="3"/>
        <v>2.5554205971903117E-2</v>
      </c>
    </row>
    <row r="59" spans="1:21" ht="24" x14ac:dyDescent="0.25">
      <c r="A59" s="11" t="s">
        <v>93</v>
      </c>
      <c r="C59" s="17">
        <v>0</v>
      </c>
      <c r="D59" s="17"/>
      <c r="E59" s="17">
        <f>IFERROR(VLOOKUP(A59,'درآمد ناشی از تغییر قیمت اوراق'!A:Q,9,0),0)</f>
        <v>0</v>
      </c>
      <c r="F59" s="17"/>
      <c r="G59" s="17">
        <f>IFERROR(VLOOKUP(A59,'درآمد ناشی از فروش'!A:Q,9,0),0)</f>
        <v>12821717157</v>
      </c>
      <c r="H59" s="17"/>
      <c r="I59" s="17">
        <f t="shared" si="1"/>
        <v>12821717157</v>
      </c>
      <c r="J59" s="17"/>
      <c r="K59" s="34">
        <f t="shared" si="2"/>
        <v>2.505345077247324E-2</v>
      </c>
      <c r="L59" s="17"/>
      <c r="M59" s="17">
        <v>0</v>
      </c>
      <c r="N59" s="17"/>
      <c r="O59" s="17">
        <f>IFERROR(VLOOKUP(A59,'درآمد ناشی از تغییر قیمت اوراق'!A:Q,17,0),0)</f>
        <v>0</v>
      </c>
      <c r="P59" s="17"/>
      <c r="Q59" s="17">
        <f>IFERROR(VLOOKUP(A59,'درآمد ناشی از فروش'!A:Q,17,0),0)</f>
        <v>12821717157</v>
      </c>
      <c r="R59" s="17"/>
      <c r="S59" s="17">
        <f t="shared" si="0"/>
        <v>12821717157</v>
      </c>
      <c r="T59" s="17"/>
      <c r="U59" s="34">
        <f t="shared" si="3"/>
        <v>5.5323604489915246E-2</v>
      </c>
    </row>
    <row r="60" spans="1:21" ht="24" x14ac:dyDescent="0.25">
      <c r="A60" s="11" t="s">
        <v>88</v>
      </c>
      <c r="C60" s="17">
        <v>0</v>
      </c>
      <c r="D60" s="17"/>
      <c r="E60" s="17">
        <f>IFERROR(VLOOKUP(A60,'درآمد ناشی از تغییر قیمت اوراق'!A:Q,9,0),0)</f>
        <v>0</v>
      </c>
      <c r="F60" s="17"/>
      <c r="G60" s="17">
        <f>IFERROR(VLOOKUP(A60,'درآمد ناشی از فروش'!A:Q,9,0),0)</f>
        <v>0</v>
      </c>
      <c r="H60" s="17"/>
      <c r="I60" s="17">
        <f t="shared" si="1"/>
        <v>0</v>
      </c>
      <c r="J60" s="17"/>
      <c r="K60" s="34">
        <f t="shared" si="2"/>
        <v>0</v>
      </c>
      <c r="L60" s="17"/>
      <c r="M60" s="17">
        <v>0</v>
      </c>
      <c r="N60" s="17"/>
      <c r="O60" s="17">
        <f>IFERROR(VLOOKUP(A60,'درآمد ناشی از تغییر قیمت اوراق'!A:Q,17,0),0)</f>
        <v>0</v>
      </c>
      <c r="P60" s="17"/>
      <c r="Q60" s="17">
        <f>IFERROR(VLOOKUP(A60,'درآمد ناشی از فروش'!A:Q,17,0),0)</f>
        <v>37770435549</v>
      </c>
      <c r="R60" s="17"/>
      <c r="S60" s="17">
        <f t="shared" si="0"/>
        <v>37770435549</v>
      </c>
      <c r="T60" s="17"/>
      <c r="U60" s="34">
        <f t="shared" si="3"/>
        <v>0.16297322832331379</v>
      </c>
    </row>
    <row r="61" spans="1:21" ht="24" x14ac:dyDescent="0.25">
      <c r="A61" s="11" t="s">
        <v>100</v>
      </c>
      <c r="C61" s="17">
        <v>0</v>
      </c>
      <c r="D61" s="17"/>
      <c r="E61" s="17">
        <f>IFERROR(VLOOKUP(A61,'درآمد ناشی از تغییر قیمت اوراق'!A:Q,9,0),0)</f>
        <v>0</v>
      </c>
      <c r="F61" s="17"/>
      <c r="G61" s="17">
        <f>IFERROR(VLOOKUP(A61,'درآمد ناشی از فروش'!A:Q,9,0),0)</f>
        <v>0</v>
      </c>
      <c r="H61" s="17"/>
      <c r="I61" s="17">
        <f t="shared" si="1"/>
        <v>0</v>
      </c>
      <c r="J61" s="17"/>
      <c r="K61" s="34">
        <f t="shared" si="2"/>
        <v>0</v>
      </c>
      <c r="L61" s="17"/>
      <c r="M61" s="17">
        <v>0</v>
      </c>
      <c r="N61" s="17"/>
      <c r="O61" s="17">
        <f>IFERROR(VLOOKUP(A61,'درآمد ناشی از تغییر قیمت اوراق'!A:Q,17,0),0)</f>
        <v>0</v>
      </c>
      <c r="P61" s="17"/>
      <c r="Q61" s="17">
        <f>IFERROR(VLOOKUP(A61,'درآمد ناشی از فروش'!A:Q,17,0),0)</f>
        <v>675400000</v>
      </c>
      <c r="R61" s="17"/>
      <c r="S61" s="17">
        <f t="shared" si="0"/>
        <v>675400000</v>
      </c>
      <c r="T61" s="17"/>
      <c r="U61" s="34">
        <f t="shared" si="3"/>
        <v>2.9142401142493676E-3</v>
      </c>
    </row>
    <row r="62" spans="1:21" ht="24" x14ac:dyDescent="0.25">
      <c r="A62" s="11" t="s">
        <v>113</v>
      </c>
      <c r="C62" s="17">
        <v>0</v>
      </c>
      <c r="D62" s="17"/>
      <c r="E62" s="17">
        <f>IFERROR(VLOOKUP(A62,'درآمد ناشی از تغییر قیمت اوراق'!A:Q,9,0),0)</f>
        <v>0</v>
      </c>
      <c r="F62" s="17"/>
      <c r="G62" s="17">
        <f>IFERROR(VLOOKUP(A62,'درآمد ناشی از فروش'!A:Q,9,0),0)</f>
        <v>-1678131</v>
      </c>
      <c r="H62" s="17"/>
      <c r="I62" s="17">
        <f t="shared" si="1"/>
        <v>-1678131</v>
      </c>
      <c r="J62" s="17"/>
      <c r="K62" s="34">
        <f t="shared" si="2"/>
        <v>-3.2790438194394255E-6</v>
      </c>
      <c r="L62" s="17"/>
      <c r="M62" s="17">
        <v>0</v>
      </c>
      <c r="N62" s="17"/>
      <c r="O62" s="17">
        <f>IFERROR(VLOOKUP(A62,'درآمد ناشی از تغییر قیمت اوراق'!A:Q,17,0),0)</f>
        <v>0</v>
      </c>
      <c r="P62" s="17"/>
      <c r="Q62" s="17">
        <f>IFERROR(VLOOKUP(A62,'درآمد ناشی از فروش'!A:Q,17,0),0)</f>
        <v>-1678131</v>
      </c>
      <c r="R62" s="17"/>
      <c r="S62" s="17">
        <f t="shared" si="0"/>
        <v>-1678131</v>
      </c>
      <c r="T62" s="17"/>
      <c r="U62" s="34">
        <f t="shared" si="3"/>
        <v>-7.2408597529840178E-6</v>
      </c>
    </row>
    <row r="63" spans="1:21" ht="24" x14ac:dyDescent="0.25">
      <c r="A63" s="11" t="s">
        <v>118</v>
      </c>
      <c r="C63" s="17">
        <v>0</v>
      </c>
      <c r="D63" s="17"/>
      <c r="E63" s="17">
        <f>IFERROR(VLOOKUP(A63,'درآمد ناشی از تغییر قیمت اوراق'!A:Q,9,0),0)</f>
        <v>0</v>
      </c>
      <c r="F63" s="17"/>
      <c r="G63" s="17">
        <f>IFERROR(VLOOKUP(A63,'درآمد ناشی از فروش'!A:Q,9,0),0)</f>
        <v>198524</v>
      </c>
      <c r="H63" s="17"/>
      <c r="I63" s="17">
        <f t="shared" si="1"/>
        <v>198524</v>
      </c>
      <c r="J63" s="17"/>
      <c r="K63" s="34">
        <f t="shared" si="2"/>
        <v>3.8791303849961205E-7</v>
      </c>
      <c r="L63" s="17"/>
      <c r="M63" s="17">
        <v>0</v>
      </c>
      <c r="N63" s="17"/>
      <c r="O63" s="17">
        <f>IFERROR(VLOOKUP(A63,'درآمد ناشی از تغییر قیمت اوراق'!A:Q,17,0),0)</f>
        <v>0</v>
      </c>
      <c r="P63" s="17"/>
      <c r="Q63" s="17">
        <f>IFERROR(VLOOKUP(A63,'درآمد ناشی از فروش'!A:Q,17,0),0)</f>
        <v>198524</v>
      </c>
      <c r="R63" s="17"/>
      <c r="S63" s="17">
        <f t="shared" si="0"/>
        <v>198524</v>
      </c>
      <c r="T63" s="17"/>
      <c r="U63" s="34">
        <f t="shared" si="3"/>
        <v>8.5659846674747029E-7</v>
      </c>
    </row>
    <row r="64" spans="1:21" ht="24" x14ac:dyDescent="0.25">
      <c r="A64" s="11" t="s">
        <v>119</v>
      </c>
      <c r="C64" s="17">
        <v>0</v>
      </c>
      <c r="D64" s="17"/>
      <c r="E64" s="17">
        <f>IFERROR(VLOOKUP(A64,'درآمد ناشی از تغییر قیمت اوراق'!A:Q,9,0),0)</f>
        <v>0</v>
      </c>
      <c r="F64" s="17"/>
      <c r="G64" s="17">
        <f>IFERROR(VLOOKUP(A64,'درآمد ناشی از فروش'!A:Q,9,0),0)</f>
        <v>-364158569</v>
      </c>
      <c r="H64" s="17"/>
      <c r="I64" s="17">
        <f t="shared" si="1"/>
        <v>-364158569</v>
      </c>
      <c r="J64" s="17"/>
      <c r="K64" s="34">
        <f t="shared" si="2"/>
        <v>-7.1156060222673655E-4</v>
      </c>
      <c r="L64" s="17"/>
      <c r="M64" s="17">
        <v>0</v>
      </c>
      <c r="N64" s="17"/>
      <c r="O64" s="17">
        <f>IFERROR(VLOOKUP(A64,'درآمد ناشی از تغییر قیمت اوراق'!A:Q,17,0),0)</f>
        <v>0</v>
      </c>
      <c r="P64" s="17"/>
      <c r="Q64" s="17">
        <f>IFERROR(VLOOKUP(A64,'درآمد ناشی از فروش'!A:Q,17,0),0)</f>
        <v>-390824216</v>
      </c>
      <c r="R64" s="17"/>
      <c r="S64" s="17">
        <f t="shared" si="0"/>
        <v>-390824216</v>
      </c>
      <c r="T64" s="17"/>
      <c r="U64" s="34">
        <f t="shared" si="3"/>
        <v>-1.6863423273426998E-3</v>
      </c>
    </row>
    <row r="65" spans="1:21" ht="24.75" thickBot="1" x14ac:dyDescent="0.3">
      <c r="A65" s="11" t="s">
        <v>120</v>
      </c>
      <c r="C65" s="17">
        <v>0</v>
      </c>
      <c r="D65" s="17"/>
      <c r="E65" s="17">
        <f>IFERROR(VLOOKUP(A65,'درآمد ناشی از تغییر قیمت اوراق'!A:Q,9,0),0)</f>
        <v>0</v>
      </c>
      <c r="F65" s="17"/>
      <c r="G65" s="17">
        <f>IFERROR(VLOOKUP(A65,'درآمد ناشی از فروش'!A:Q,9,0),0)</f>
        <v>-944076901</v>
      </c>
      <c r="H65" s="17"/>
      <c r="I65" s="17">
        <f t="shared" si="1"/>
        <v>-944076901</v>
      </c>
      <c r="J65" s="17"/>
      <c r="K65" s="34">
        <f t="shared" si="2"/>
        <v>-1.8447126757682067E-3</v>
      </c>
      <c r="L65" s="17"/>
      <c r="M65" s="17">
        <v>0</v>
      </c>
      <c r="N65" s="17"/>
      <c r="O65" s="17">
        <f>IFERROR(VLOOKUP(A65,'درآمد ناشی از تغییر قیمت اوراق'!A:Q,17,0),0)</f>
        <v>0</v>
      </c>
      <c r="P65" s="17"/>
      <c r="Q65" s="17">
        <f>IFERROR(VLOOKUP(A65,'درآمد ناشی از فروش'!A:Q,17,0),0)</f>
        <v>-918803606</v>
      </c>
      <c r="R65" s="17"/>
      <c r="S65" s="17">
        <f t="shared" si="0"/>
        <v>-918803606</v>
      </c>
      <c r="T65" s="17"/>
      <c r="U65" s="34">
        <f t="shared" si="3"/>
        <v>-3.9644867126475735E-3</v>
      </c>
    </row>
    <row r="66" spans="1:21" s="11" customFormat="1" ht="24.75" thickBot="1" x14ac:dyDescent="0.3">
      <c r="A66" s="11" t="s">
        <v>53</v>
      </c>
      <c r="C66" s="18">
        <f>SUM(C8:C65)</f>
        <v>0</v>
      </c>
      <c r="D66" s="19"/>
      <c r="E66" s="18">
        <f>SUM(E8:E65)</f>
        <v>420826210942</v>
      </c>
      <c r="F66" s="19"/>
      <c r="G66" s="18">
        <f>SUM(G8:G65)</f>
        <v>90948285651</v>
      </c>
      <c r="H66" s="19"/>
      <c r="I66" s="18">
        <f>SUM(I8:I65)</f>
        <v>511774496593</v>
      </c>
      <c r="J66" s="19"/>
      <c r="K66" s="33">
        <f>SUM(K8:K65)</f>
        <v>1.0000000000000002</v>
      </c>
      <c r="L66" s="19"/>
      <c r="M66" s="18">
        <f>SUM(M8:M65)</f>
        <v>1231158954</v>
      </c>
      <c r="N66" s="19"/>
      <c r="O66" s="18">
        <f>SUM(O8:O65)</f>
        <v>326737776847</v>
      </c>
      <c r="P66" s="19"/>
      <c r="Q66" s="18">
        <f>SUM(Q8:Q65)</f>
        <v>-96210407498</v>
      </c>
      <c r="R66" s="19"/>
      <c r="S66" s="18">
        <f>SUM(S8:S65)</f>
        <v>231758528303</v>
      </c>
      <c r="T66" s="19"/>
      <c r="U66" s="33">
        <f>SUM(U8:U65)</f>
        <v>0.99999999999999956</v>
      </c>
    </row>
    <row r="67" spans="1:21" ht="23.25" thickTop="1" x14ac:dyDescent="0.25">
      <c r="E67" s="17">
        <f>+E66-'درآمد ناشی از تغییر قیمت اوراق'!I39</f>
        <v>0</v>
      </c>
      <c r="G67" s="17">
        <f>+G66-'درآمد ناشی از فروش'!I58</f>
        <v>0</v>
      </c>
      <c r="O67" s="17">
        <f>+O66-'درآمد ناشی از تغییر قیمت اوراق'!Q39</f>
        <v>0</v>
      </c>
      <c r="Q67" s="17">
        <f>+Q66-'درآمد ناشی از فروش'!Q58</f>
        <v>0</v>
      </c>
    </row>
    <row r="68" spans="1:21" x14ac:dyDescent="0.25">
      <c r="M68" s="12">
        <f>+M66-'درآمد سود سهام'!S9</f>
        <v>0</v>
      </c>
    </row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="10" customFormat="1" x14ac:dyDescent="0.25"/>
    <row r="98" s="10" customFormat="1" x14ac:dyDescent="0.25"/>
    <row r="99" s="10" customFormat="1" x14ac:dyDescent="0.25"/>
    <row r="100" s="10" customFormat="1" x14ac:dyDescent="0.25"/>
    <row r="101" s="10" customFormat="1" x14ac:dyDescent="0.25"/>
    <row r="102" s="10" customFormat="1" x14ac:dyDescent="0.25"/>
    <row r="103" s="10" customFormat="1" x14ac:dyDescent="0.25"/>
    <row r="104" s="10" customFormat="1" x14ac:dyDescent="0.25"/>
    <row r="105" s="10" customFormat="1" x14ac:dyDescent="0.25"/>
    <row r="106" s="10" customFormat="1" x14ac:dyDescent="0.25"/>
    <row r="107" s="10" customFormat="1" x14ac:dyDescent="0.25"/>
    <row r="108" s="10" customFormat="1" x14ac:dyDescent="0.25"/>
    <row r="109" s="10" customFormat="1" x14ac:dyDescent="0.25"/>
    <row r="110" s="10" customFormat="1" x14ac:dyDescent="0.25"/>
    <row r="111" s="10" customFormat="1" x14ac:dyDescent="0.25"/>
    <row r="112" s="10" customFormat="1" x14ac:dyDescent="0.25"/>
    <row r="113" s="10" customFormat="1" x14ac:dyDescent="0.25"/>
    <row r="114" s="10" customFormat="1" x14ac:dyDescent="0.25"/>
    <row r="115" s="10" customFormat="1" x14ac:dyDescent="0.25"/>
    <row r="116" s="10" customFormat="1" x14ac:dyDescent="0.25"/>
    <row r="117" s="10" customFormat="1" x14ac:dyDescent="0.25"/>
    <row r="118" s="10" customFormat="1" x14ac:dyDescent="0.25"/>
    <row r="119" s="10" customFormat="1" x14ac:dyDescent="0.25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99A2-9400-4A38-A1FD-CB4D944E9225}">
  <dimension ref="A2:S9"/>
  <sheetViews>
    <sheetView rightToLeft="1" workbookViewId="0">
      <selection activeCell="S8" sqref="S8"/>
    </sheetView>
  </sheetViews>
  <sheetFormatPr defaultRowHeight="18.75" x14ac:dyDescent="0.25"/>
  <cols>
    <col min="1" max="1" width="26.140625" style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 x14ac:dyDescent="0.25">
      <c r="A2" s="28" t="s">
        <v>85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</row>
    <row r="3" spans="1:19" ht="26.25" x14ac:dyDescent="0.25">
      <c r="A3" s="28" t="s">
        <v>63</v>
      </c>
      <c r="B3" s="28" t="s">
        <v>63</v>
      </c>
      <c r="C3" s="28" t="s">
        <v>63</v>
      </c>
      <c r="D3" s="28" t="s">
        <v>63</v>
      </c>
      <c r="E3" s="28" t="s">
        <v>63</v>
      </c>
      <c r="F3" s="28" t="s">
        <v>63</v>
      </c>
      <c r="G3" s="28" t="s">
        <v>63</v>
      </c>
      <c r="H3" s="28" t="s">
        <v>63</v>
      </c>
      <c r="I3" s="28" t="s">
        <v>63</v>
      </c>
      <c r="J3" s="28" t="s">
        <v>63</v>
      </c>
      <c r="K3" s="28" t="s">
        <v>63</v>
      </c>
      <c r="L3" s="28" t="s">
        <v>63</v>
      </c>
      <c r="M3" s="28" t="s">
        <v>63</v>
      </c>
      <c r="N3" s="28" t="s">
        <v>63</v>
      </c>
      <c r="O3" s="28" t="s">
        <v>63</v>
      </c>
      <c r="P3" s="28" t="s">
        <v>63</v>
      </c>
      <c r="Q3" s="28" t="s">
        <v>63</v>
      </c>
      <c r="R3" s="28" t="s">
        <v>63</v>
      </c>
      <c r="S3" s="28" t="s">
        <v>63</v>
      </c>
    </row>
    <row r="4" spans="1:19" ht="26.25" x14ac:dyDescent="0.25">
      <c r="A4" s="28" t="str">
        <f>+سپرده!A4</f>
        <v>برای ماه منتهی به 1404/01/31</v>
      </c>
      <c r="B4" s="28" t="s">
        <v>90</v>
      </c>
      <c r="C4" s="28" t="s">
        <v>90</v>
      </c>
      <c r="D4" s="28" t="s">
        <v>90</v>
      </c>
      <c r="E4" s="28" t="s">
        <v>90</v>
      </c>
      <c r="F4" s="28" t="s">
        <v>90</v>
      </c>
      <c r="G4" s="28" t="s">
        <v>90</v>
      </c>
      <c r="H4" s="28" t="s">
        <v>90</v>
      </c>
      <c r="I4" s="28" t="s">
        <v>90</v>
      </c>
      <c r="J4" s="28" t="s">
        <v>90</v>
      </c>
      <c r="K4" s="28" t="s">
        <v>90</v>
      </c>
      <c r="L4" s="28" t="s">
        <v>90</v>
      </c>
      <c r="M4" s="28" t="s">
        <v>90</v>
      </c>
      <c r="N4" s="28" t="s">
        <v>90</v>
      </c>
      <c r="O4" s="28" t="s">
        <v>90</v>
      </c>
      <c r="P4" s="28" t="s">
        <v>90</v>
      </c>
      <c r="Q4" s="28" t="s">
        <v>90</v>
      </c>
      <c r="R4" s="28" t="s">
        <v>90</v>
      </c>
      <c r="S4" s="28" t="s">
        <v>90</v>
      </c>
    </row>
    <row r="6" spans="1:19" ht="27" thickBot="1" x14ac:dyDescent="0.3">
      <c r="A6" s="29" t="s">
        <v>3</v>
      </c>
      <c r="C6" s="29" t="s">
        <v>101</v>
      </c>
      <c r="D6" s="29" t="s">
        <v>101</v>
      </c>
      <c r="E6" s="29" t="s">
        <v>101</v>
      </c>
      <c r="F6" s="29" t="s">
        <v>101</v>
      </c>
      <c r="G6" s="29" t="s">
        <v>101</v>
      </c>
      <c r="I6" s="29" t="s">
        <v>65</v>
      </c>
      <c r="J6" s="29" t="s">
        <v>65</v>
      </c>
      <c r="K6" s="29" t="s">
        <v>65</v>
      </c>
      <c r="L6" s="29" t="s">
        <v>65</v>
      </c>
      <c r="M6" s="29" t="s">
        <v>65</v>
      </c>
      <c r="O6" s="29" t="s">
        <v>66</v>
      </c>
      <c r="P6" s="29" t="s">
        <v>66</v>
      </c>
      <c r="Q6" s="29" t="s">
        <v>66</v>
      </c>
      <c r="R6" s="29" t="s">
        <v>66</v>
      </c>
      <c r="S6" s="29" t="s">
        <v>66</v>
      </c>
    </row>
    <row r="7" spans="1:19" ht="27" thickBot="1" x14ac:dyDescent="0.3">
      <c r="A7" s="29" t="s">
        <v>3</v>
      </c>
      <c r="C7" s="22" t="s">
        <v>102</v>
      </c>
      <c r="E7" s="22" t="s">
        <v>103</v>
      </c>
      <c r="G7" s="22" t="s">
        <v>104</v>
      </c>
      <c r="I7" s="22" t="s">
        <v>105</v>
      </c>
      <c r="K7" s="22" t="s">
        <v>69</v>
      </c>
      <c r="M7" s="22" t="s">
        <v>106</v>
      </c>
      <c r="O7" s="22" t="s">
        <v>105</v>
      </c>
      <c r="Q7" s="22" t="s">
        <v>69</v>
      </c>
      <c r="S7" s="22" t="s">
        <v>106</v>
      </c>
    </row>
    <row r="8" spans="1:19" ht="21.75" thickBot="1" x14ac:dyDescent="0.3">
      <c r="A8" s="23" t="s">
        <v>19</v>
      </c>
      <c r="C8" s="1" t="s">
        <v>107</v>
      </c>
      <c r="E8" s="24">
        <v>285750</v>
      </c>
      <c r="G8" s="24">
        <v>4400</v>
      </c>
      <c r="I8" s="24">
        <v>0</v>
      </c>
      <c r="K8" s="24">
        <v>0</v>
      </c>
      <c r="M8" s="24">
        <v>0</v>
      </c>
      <c r="O8" s="24">
        <v>1257300000</v>
      </c>
      <c r="Q8" s="24">
        <v>26141046</v>
      </c>
      <c r="S8" s="24">
        <f>+O8-Q8</f>
        <v>1231158954</v>
      </c>
    </row>
    <row r="9" spans="1:19" ht="21.75" thickBot="1" x14ac:dyDescent="0.3">
      <c r="A9" s="23" t="s">
        <v>53</v>
      </c>
      <c r="C9" s="1" t="s">
        <v>53</v>
      </c>
      <c r="E9" s="1" t="s">
        <v>53</v>
      </c>
      <c r="G9" s="1" t="s">
        <v>53</v>
      </c>
      <c r="I9" s="25">
        <f>SUM(I8:I8)</f>
        <v>0</v>
      </c>
      <c r="K9" s="25">
        <f>SUM(K8:K8)</f>
        <v>0</v>
      </c>
      <c r="M9" s="25">
        <f>SUM(M8:M8)</f>
        <v>0</v>
      </c>
      <c r="O9" s="32">
        <f>SUM(O8:O8)</f>
        <v>1257300000</v>
      </c>
      <c r="P9" s="23"/>
      <c r="Q9" s="32">
        <f>SUM(Q8:Q8)</f>
        <v>26141046</v>
      </c>
      <c r="R9" s="23"/>
      <c r="S9" s="32">
        <f>SUM(S8:S8)</f>
        <v>1231158954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I14" sqref="I14"/>
    </sheetView>
  </sheetViews>
  <sheetFormatPr defaultRowHeight="22.5" x14ac:dyDescent="0.25"/>
  <cols>
    <col min="1" max="1" width="18.85546875" style="3" customWidth="1"/>
    <col min="2" max="2" width="1" style="3" customWidth="1"/>
    <col min="3" max="3" width="31" style="3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" x14ac:dyDescent="0.25">
      <c r="A2" s="27" t="s">
        <v>85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</row>
    <row r="3" spans="1:11" ht="24" x14ac:dyDescent="0.25">
      <c r="A3" s="27" t="s">
        <v>63</v>
      </c>
      <c r="B3" s="27" t="s">
        <v>63</v>
      </c>
      <c r="C3" s="27" t="s">
        <v>63</v>
      </c>
      <c r="D3" s="27" t="s">
        <v>63</v>
      </c>
      <c r="E3" s="27" t="s">
        <v>63</v>
      </c>
      <c r="F3" s="27" t="s">
        <v>63</v>
      </c>
      <c r="G3" s="27" t="s">
        <v>63</v>
      </c>
      <c r="H3" s="27" t="s">
        <v>63</v>
      </c>
      <c r="I3" s="27" t="s">
        <v>63</v>
      </c>
      <c r="J3" s="27" t="s">
        <v>63</v>
      </c>
      <c r="K3" s="27" t="s">
        <v>63</v>
      </c>
    </row>
    <row r="4" spans="1:11" ht="24" x14ac:dyDescent="0.25">
      <c r="A4" s="27" t="str">
        <f>+سپرده!A4</f>
        <v>برای ماه منتهی به 1404/01/31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</row>
    <row r="6" spans="1:11" ht="24" x14ac:dyDescent="0.25">
      <c r="A6" s="26" t="s">
        <v>79</v>
      </c>
      <c r="B6" s="26" t="s">
        <v>79</v>
      </c>
      <c r="C6" s="26" t="s">
        <v>79</v>
      </c>
      <c r="E6" s="26" t="s">
        <v>65</v>
      </c>
      <c r="F6" s="26" t="s">
        <v>65</v>
      </c>
      <c r="G6" s="26" t="s">
        <v>65</v>
      </c>
      <c r="I6" s="26" t="s">
        <v>66</v>
      </c>
      <c r="J6" s="26" t="s">
        <v>66</v>
      </c>
      <c r="K6" s="26" t="s">
        <v>66</v>
      </c>
    </row>
    <row r="7" spans="1:11" ht="24.75" thickBot="1" x14ac:dyDescent="0.3">
      <c r="A7" s="26" t="s">
        <v>80</v>
      </c>
      <c r="C7" s="26" t="s">
        <v>56</v>
      </c>
      <c r="E7" s="26" t="s">
        <v>81</v>
      </c>
      <c r="G7" s="26" t="s">
        <v>82</v>
      </c>
      <c r="I7" s="26" t="s">
        <v>81</v>
      </c>
      <c r="K7" s="26" t="s">
        <v>82</v>
      </c>
    </row>
    <row r="8" spans="1:11" ht="24.75" thickBot="1" x14ac:dyDescent="0.3">
      <c r="A8" s="2" t="s">
        <v>60</v>
      </c>
      <c r="C8" s="3" t="s">
        <v>61</v>
      </c>
      <c r="E8" s="4">
        <v>467389849</v>
      </c>
      <c r="G8" s="13">
        <f>+E8/$E$9</f>
        <v>1</v>
      </c>
      <c r="I8" s="4">
        <v>21997320104</v>
      </c>
      <c r="K8" s="13">
        <f>+I8/$I$9</f>
        <v>1</v>
      </c>
    </row>
    <row r="9" spans="1:11" ht="24.75" thickBot="1" x14ac:dyDescent="0.3">
      <c r="A9" s="2" t="s">
        <v>53</v>
      </c>
      <c r="C9" s="3" t="s">
        <v>53</v>
      </c>
      <c r="E9" s="5">
        <f>SUM(E8:E8)</f>
        <v>467389849</v>
      </c>
      <c r="F9" s="2"/>
      <c r="G9" s="7">
        <f>SUM(G8:G8)</f>
        <v>1</v>
      </c>
      <c r="H9" s="14"/>
      <c r="I9" s="5">
        <f>SUM(I8:I8)</f>
        <v>21997320104</v>
      </c>
      <c r="J9" s="14"/>
      <c r="K9" s="7">
        <f>SUM(K8:K8)</f>
        <v>1</v>
      </c>
    </row>
    <row r="10" spans="1:11" ht="23.25" thickTop="1" x14ac:dyDescent="0.25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2"/>
  <sheetViews>
    <sheetView rightToLeft="1" workbookViewId="0">
      <selection activeCell="G17" sqref="G17"/>
    </sheetView>
  </sheetViews>
  <sheetFormatPr defaultRowHeight="22.5" x14ac:dyDescent="0.25"/>
  <cols>
    <col min="1" max="1" width="28.2851562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2" style="3" customWidth="1"/>
    <col min="12" max="12" width="1" style="3" customWidth="1"/>
    <col min="13" max="13" width="22" style="3" customWidth="1"/>
    <col min="14" max="14" width="1" style="3" customWidth="1"/>
    <col min="15" max="15" width="9.140625" style="3" customWidth="1"/>
    <col min="16" max="16384" width="9.140625" style="3"/>
  </cols>
  <sheetData>
    <row r="2" spans="1:13" ht="24" x14ac:dyDescent="0.25">
      <c r="A2" s="27" t="s">
        <v>85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</row>
    <row r="3" spans="1:13" ht="24" x14ac:dyDescent="0.25">
      <c r="A3" s="27" t="s">
        <v>63</v>
      </c>
      <c r="B3" s="27" t="s">
        <v>63</v>
      </c>
      <c r="C3" s="27" t="s">
        <v>63</v>
      </c>
      <c r="D3" s="27" t="s">
        <v>63</v>
      </c>
      <c r="E3" s="27" t="s">
        <v>63</v>
      </c>
      <c r="F3" s="27" t="s">
        <v>63</v>
      </c>
      <c r="G3" s="27" t="s">
        <v>63</v>
      </c>
      <c r="H3" s="27" t="s">
        <v>63</v>
      </c>
      <c r="I3" s="27" t="s">
        <v>63</v>
      </c>
      <c r="J3" s="27" t="s">
        <v>63</v>
      </c>
      <c r="K3" s="27" t="s">
        <v>63</v>
      </c>
      <c r="L3" s="27" t="s">
        <v>63</v>
      </c>
      <c r="M3" s="27" t="s">
        <v>63</v>
      </c>
    </row>
    <row r="4" spans="1:13" ht="24" x14ac:dyDescent="0.25">
      <c r="A4" s="27" t="str">
        <f>+سپرده!A4</f>
        <v>برای ماه منتهی به 1404/01/31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</row>
    <row r="6" spans="1:13" ht="24.75" thickBot="1" x14ac:dyDescent="0.3">
      <c r="A6" s="8" t="s">
        <v>64</v>
      </c>
      <c r="C6" s="26" t="s">
        <v>65</v>
      </c>
      <c r="D6" s="26" t="s">
        <v>65</v>
      </c>
      <c r="E6" s="26" t="s">
        <v>65</v>
      </c>
      <c r="F6" s="26" t="s">
        <v>65</v>
      </c>
      <c r="G6" s="26" t="s">
        <v>65</v>
      </c>
      <c r="I6" s="26" t="s">
        <v>66</v>
      </c>
      <c r="J6" s="26" t="s">
        <v>66</v>
      </c>
      <c r="K6" s="26" t="s">
        <v>66</v>
      </c>
      <c r="L6" s="26" t="s">
        <v>66</v>
      </c>
      <c r="M6" s="26" t="s">
        <v>66</v>
      </c>
    </row>
    <row r="7" spans="1:13" ht="24.75" thickBot="1" x14ac:dyDescent="0.3">
      <c r="A7" s="26" t="s">
        <v>67</v>
      </c>
      <c r="C7" s="26" t="s">
        <v>68</v>
      </c>
      <c r="E7" s="26" t="s">
        <v>69</v>
      </c>
      <c r="G7" s="26" t="s">
        <v>70</v>
      </c>
      <c r="I7" s="26" t="s">
        <v>68</v>
      </c>
      <c r="K7" s="26" t="s">
        <v>69</v>
      </c>
      <c r="M7" s="26" t="s">
        <v>70</v>
      </c>
    </row>
    <row r="8" spans="1:13" ht="24.75" thickBot="1" x14ac:dyDescent="0.3">
      <c r="A8" s="2" t="s">
        <v>60</v>
      </c>
      <c r="C8" s="4">
        <v>467389849</v>
      </c>
      <c r="E8" s="4">
        <v>0</v>
      </c>
      <c r="G8" s="4">
        <f>+C8-E8</f>
        <v>467389849</v>
      </c>
      <c r="I8" s="4">
        <v>21997320104</v>
      </c>
      <c r="K8" s="4">
        <v>0</v>
      </c>
      <c r="M8" s="4">
        <f>+I8-K8</f>
        <v>21997320104</v>
      </c>
    </row>
    <row r="9" spans="1:13" ht="24.75" thickBot="1" x14ac:dyDescent="0.3">
      <c r="A9" s="2" t="s">
        <v>53</v>
      </c>
      <c r="C9" s="5">
        <f>SUM(C8:C8)</f>
        <v>467389849</v>
      </c>
      <c r="D9" s="2"/>
      <c r="E9" s="5">
        <f>SUM(E8:E8)</f>
        <v>0</v>
      </c>
      <c r="F9" s="2"/>
      <c r="G9" s="5">
        <f>SUM(G8:G8)</f>
        <v>467389849</v>
      </c>
      <c r="H9" s="2"/>
      <c r="I9" s="5">
        <f>SUM(I8:I8)</f>
        <v>21997320104</v>
      </c>
      <c r="J9" s="2"/>
      <c r="K9" s="5">
        <f>SUM(K8:K8)</f>
        <v>0</v>
      </c>
      <c r="L9" s="2"/>
      <c r="M9" s="5">
        <f>SUM(M8:M8)</f>
        <v>21997320104</v>
      </c>
    </row>
    <row r="11" spans="1:13" x14ac:dyDescent="0.45">
      <c r="G11" s="9"/>
    </row>
    <row r="12" spans="1:13" x14ac:dyDescent="0.25">
      <c r="G12" s="4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65"/>
  <sheetViews>
    <sheetView rightToLeft="1" topLeftCell="A13" workbookViewId="0">
      <selection activeCell="A21" sqref="A21"/>
    </sheetView>
  </sheetViews>
  <sheetFormatPr defaultRowHeight="22.5" x14ac:dyDescent="0.25"/>
  <cols>
    <col min="1" max="1" width="33" style="10" bestFit="1" customWidth="1"/>
    <col min="2" max="2" width="1" style="10" customWidth="1"/>
    <col min="3" max="3" width="19" style="10" customWidth="1"/>
    <col min="4" max="4" width="1" style="10" customWidth="1"/>
    <col min="5" max="5" width="23" style="10" customWidth="1"/>
    <col min="6" max="6" width="1" style="10" customWidth="1"/>
    <col min="7" max="7" width="23" style="10" customWidth="1"/>
    <col min="8" max="8" width="1" style="10" customWidth="1"/>
    <col min="9" max="9" width="34" style="10" customWidth="1"/>
    <col min="10" max="10" width="1" style="10" customWidth="1"/>
    <col min="11" max="11" width="19" style="10" customWidth="1"/>
    <col min="12" max="12" width="1" style="10" customWidth="1"/>
    <col min="13" max="13" width="24" style="10" bestFit="1" customWidth="1"/>
    <col min="14" max="14" width="1" style="10" customWidth="1"/>
    <col min="15" max="15" width="23" style="10" customWidth="1"/>
    <col min="16" max="16" width="1" style="10" customWidth="1"/>
    <col min="17" max="17" width="34" style="10" customWidth="1"/>
    <col min="18" max="18" width="1" style="10" customWidth="1"/>
    <col min="19" max="19" width="9.140625" style="10" customWidth="1"/>
    <col min="20" max="16384" width="9.140625" style="10"/>
  </cols>
  <sheetData>
    <row r="2" spans="1:19" ht="24" x14ac:dyDescent="0.25">
      <c r="A2" s="30" t="s">
        <v>85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</row>
    <row r="3" spans="1:19" ht="24" x14ac:dyDescent="0.25">
      <c r="A3" s="30" t="s">
        <v>63</v>
      </c>
      <c r="B3" s="30" t="s">
        <v>63</v>
      </c>
      <c r="C3" s="30" t="s">
        <v>63</v>
      </c>
      <c r="D3" s="30" t="s">
        <v>63</v>
      </c>
      <c r="E3" s="30" t="s">
        <v>63</v>
      </c>
      <c r="F3" s="30" t="s">
        <v>63</v>
      </c>
      <c r="G3" s="30" t="s">
        <v>63</v>
      </c>
      <c r="H3" s="30" t="s">
        <v>63</v>
      </c>
      <c r="I3" s="30" t="s">
        <v>63</v>
      </c>
      <c r="J3" s="30" t="s">
        <v>63</v>
      </c>
      <c r="K3" s="30" t="s">
        <v>63</v>
      </c>
      <c r="L3" s="30" t="s">
        <v>63</v>
      </c>
      <c r="M3" s="30" t="s">
        <v>63</v>
      </c>
      <c r="N3" s="30" t="s">
        <v>63</v>
      </c>
      <c r="O3" s="30" t="s">
        <v>63</v>
      </c>
      <c r="P3" s="30" t="s">
        <v>63</v>
      </c>
      <c r="Q3" s="30" t="s">
        <v>63</v>
      </c>
    </row>
    <row r="4" spans="1:19" ht="24" x14ac:dyDescent="0.25">
      <c r="A4" s="30" t="str">
        <f>+سپرده!A4</f>
        <v>برای ماه منتهی به 1404/01/31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</row>
    <row r="6" spans="1:19" ht="24" x14ac:dyDescent="0.25">
      <c r="A6" s="31" t="s">
        <v>3</v>
      </c>
      <c r="C6" s="31" t="s">
        <v>65</v>
      </c>
      <c r="D6" s="31" t="s">
        <v>65</v>
      </c>
      <c r="E6" s="31" t="s">
        <v>65</v>
      </c>
      <c r="F6" s="31" t="s">
        <v>65</v>
      </c>
      <c r="G6" s="31" t="s">
        <v>65</v>
      </c>
      <c r="H6" s="31" t="s">
        <v>65</v>
      </c>
      <c r="I6" s="31" t="s">
        <v>65</v>
      </c>
      <c r="K6" s="31" t="s">
        <v>66</v>
      </c>
      <c r="L6" s="31" t="s">
        <v>66</v>
      </c>
      <c r="M6" s="31" t="s">
        <v>66</v>
      </c>
      <c r="N6" s="31" t="s">
        <v>66</v>
      </c>
      <c r="O6" s="31" t="s">
        <v>66</v>
      </c>
      <c r="P6" s="31" t="s">
        <v>66</v>
      </c>
      <c r="Q6" s="31" t="s">
        <v>66</v>
      </c>
    </row>
    <row r="7" spans="1:19" ht="24" x14ac:dyDescent="0.25">
      <c r="A7" s="31" t="s">
        <v>3</v>
      </c>
      <c r="C7" s="31" t="s">
        <v>7</v>
      </c>
      <c r="E7" s="31" t="s">
        <v>71</v>
      </c>
      <c r="G7" s="31" t="s">
        <v>72</v>
      </c>
      <c r="I7" s="31" t="s">
        <v>74</v>
      </c>
      <c r="K7" s="31" t="s">
        <v>7</v>
      </c>
      <c r="M7" s="31" t="s">
        <v>71</v>
      </c>
      <c r="O7" s="31" t="s">
        <v>72</v>
      </c>
      <c r="Q7" s="21" t="s">
        <v>74</v>
      </c>
    </row>
    <row r="8" spans="1:19" ht="24" x14ac:dyDescent="0.25">
      <c r="A8" s="11" t="s">
        <v>39</v>
      </c>
      <c r="C8" s="12">
        <v>5364509</v>
      </c>
      <c r="E8" s="12">
        <v>13006163600</v>
      </c>
      <c r="G8" s="12">
        <v>15720060565</v>
      </c>
      <c r="I8" s="17">
        <f>+E8-G8</f>
        <v>-2713896965</v>
      </c>
      <c r="J8" s="17"/>
      <c r="K8" s="17">
        <v>5364509</v>
      </c>
      <c r="L8" s="17"/>
      <c r="M8" s="17">
        <v>13006163600</v>
      </c>
      <c r="N8" s="17"/>
      <c r="O8" s="17">
        <v>15720060565</v>
      </c>
      <c r="P8" s="17"/>
      <c r="Q8" s="17">
        <f>+M8-O8</f>
        <v>-2713896965</v>
      </c>
      <c r="S8" s="10" t="str">
        <f>TRIM(A8)</f>
        <v>مجتمع جهان فولاد سیرجان</v>
      </c>
    </row>
    <row r="9" spans="1:19" ht="24" x14ac:dyDescent="0.25">
      <c r="A9" s="11" t="s">
        <v>25</v>
      </c>
      <c r="C9" s="12">
        <v>0</v>
      </c>
      <c r="E9" s="12">
        <v>0</v>
      </c>
      <c r="G9" s="12">
        <v>0</v>
      </c>
      <c r="I9" s="17">
        <f t="shared" ref="I9:I57" si="0">+E9-G9</f>
        <v>0</v>
      </c>
      <c r="J9" s="17"/>
      <c r="K9" s="17">
        <v>3266096</v>
      </c>
      <c r="L9" s="17"/>
      <c r="M9" s="17">
        <v>93971798918</v>
      </c>
      <c r="N9" s="17"/>
      <c r="O9" s="17">
        <v>78653104127</v>
      </c>
      <c r="P9" s="17"/>
      <c r="Q9" s="17">
        <f t="shared" ref="Q9:Q57" si="1">+M9-O9</f>
        <v>15318694791</v>
      </c>
      <c r="S9" s="10" t="str">
        <f t="shared" ref="S9:S57" si="2">TRIM(A9)</f>
        <v>سیمان باقران</v>
      </c>
    </row>
    <row r="10" spans="1:19" ht="24" x14ac:dyDescent="0.25">
      <c r="A10" s="11" t="s">
        <v>96</v>
      </c>
      <c r="C10" s="12">
        <v>0</v>
      </c>
      <c r="E10" s="12">
        <v>0</v>
      </c>
      <c r="G10" s="12">
        <v>0</v>
      </c>
      <c r="I10" s="17">
        <f t="shared" si="0"/>
        <v>0</v>
      </c>
      <c r="J10" s="17"/>
      <c r="K10" s="17">
        <v>441871</v>
      </c>
      <c r="L10" s="17"/>
      <c r="M10" s="17">
        <v>1760042185</v>
      </c>
      <c r="N10" s="17"/>
      <c r="O10" s="17">
        <v>1737503467</v>
      </c>
      <c r="P10" s="17"/>
      <c r="Q10" s="17">
        <f t="shared" si="1"/>
        <v>22538718</v>
      </c>
      <c r="S10" s="10" t="str">
        <f t="shared" si="2"/>
        <v>دامداری تلیسه نمونه</v>
      </c>
    </row>
    <row r="11" spans="1:19" ht="24" x14ac:dyDescent="0.25">
      <c r="A11" s="11" t="s">
        <v>86</v>
      </c>
      <c r="C11" s="12">
        <v>0</v>
      </c>
      <c r="E11" s="12">
        <v>0</v>
      </c>
      <c r="G11" s="12">
        <v>0</v>
      </c>
      <c r="I11" s="17">
        <f t="shared" si="0"/>
        <v>0</v>
      </c>
      <c r="J11" s="17"/>
      <c r="K11" s="17">
        <v>127714027</v>
      </c>
      <c r="L11" s="17"/>
      <c r="M11" s="17">
        <v>350659056335</v>
      </c>
      <c r="N11" s="17"/>
      <c r="O11" s="17">
        <v>416663449257</v>
      </c>
      <c r="P11" s="17"/>
      <c r="Q11" s="17">
        <f t="shared" si="1"/>
        <v>-66004392922</v>
      </c>
      <c r="S11" s="10" t="str">
        <f t="shared" si="2"/>
        <v>فولاد خوزستان</v>
      </c>
    </row>
    <row r="12" spans="1:19" ht="24" x14ac:dyDescent="0.25">
      <c r="A12" s="11" t="s">
        <v>28</v>
      </c>
      <c r="C12" s="12">
        <v>0</v>
      </c>
      <c r="E12" s="12">
        <v>0</v>
      </c>
      <c r="G12" s="12">
        <v>0</v>
      </c>
      <c r="I12" s="17">
        <f t="shared" si="0"/>
        <v>0</v>
      </c>
      <c r="J12" s="17"/>
      <c r="K12" s="17">
        <v>47975610</v>
      </c>
      <c r="L12" s="17"/>
      <c r="M12" s="17">
        <v>229291821173</v>
      </c>
      <c r="N12" s="17"/>
      <c r="O12" s="17">
        <v>234813331456</v>
      </c>
      <c r="P12" s="17"/>
      <c r="Q12" s="17">
        <f t="shared" si="1"/>
        <v>-5521510283</v>
      </c>
      <c r="S12" s="10" t="str">
        <f t="shared" si="2"/>
        <v>صبا فولاد خلیج فارس</v>
      </c>
    </row>
    <row r="13" spans="1:19" ht="24" x14ac:dyDescent="0.25">
      <c r="A13" s="11" t="s">
        <v>26</v>
      </c>
      <c r="C13" s="12">
        <v>0</v>
      </c>
      <c r="E13" s="12">
        <v>0</v>
      </c>
      <c r="G13" s="12">
        <v>0</v>
      </c>
      <c r="I13" s="17">
        <f t="shared" si="0"/>
        <v>0</v>
      </c>
      <c r="J13" s="17"/>
      <c r="K13" s="17">
        <v>14406655</v>
      </c>
      <c r="L13" s="17"/>
      <c r="M13" s="17">
        <v>286511624329</v>
      </c>
      <c r="N13" s="17"/>
      <c r="O13" s="17">
        <v>335825935034</v>
      </c>
      <c r="P13" s="17"/>
      <c r="Q13" s="17">
        <f t="shared" si="1"/>
        <v>-49314310705</v>
      </c>
      <c r="S13" s="10" t="str">
        <f t="shared" si="2"/>
        <v>شرکت آهن و فولاد ارفع</v>
      </c>
    </row>
    <row r="14" spans="1:19" ht="24" x14ac:dyDescent="0.25">
      <c r="A14" s="11" t="s">
        <v>24</v>
      </c>
      <c r="C14" s="12">
        <v>2050000</v>
      </c>
      <c r="E14" s="12">
        <v>6830908083</v>
      </c>
      <c r="G14" s="12">
        <v>9068729163</v>
      </c>
      <c r="I14" s="17">
        <f t="shared" si="0"/>
        <v>-2237821080</v>
      </c>
      <c r="J14" s="17"/>
      <c r="K14" s="17">
        <v>2050000</v>
      </c>
      <c r="L14" s="17"/>
      <c r="M14" s="17">
        <v>6830908083</v>
      </c>
      <c r="N14" s="17"/>
      <c r="O14" s="17">
        <v>9068729163</v>
      </c>
      <c r="P14" s="17"/>
      <c r="Q14" s="17">
        <f t="shared" si="1"/>
        <v>-2237821080</v>
      </c>
      <c r="S14" s="10" t="str">
        <f t="shared" si="2"/>
        <v>سرمایه‌گذاری‌توکافولاد(هلدینگ</v>
      </c>
    </row>
    <row r="15" spans="1:19" ht="24" x14ac:dyDescent="0.25">
      <c r="A15" s="11" t="s">
        <v>111</v>
      </c>
      <c r="C15" s="12">
        <v>21292269</v>
      </c>
      <c r="E15" s="12">
        <v>80965472074</v>
      </c>
      <c r="G15" s="12">
        <v>98387312439</v>
      </c>
      <c r="I15" s="17">
        <f t="shared" si="0"/>
        <v>-17421840365</v>
      </c>
      <c r="J15" s="17"/>
      <c r="K15" s="17">
        <v>26058889</v>
      </c>
      <c r="L15" s="17"/>
      <c r="M15" s="17">
        <v>99893022716</v>
      </c>
      <c r="N15" s="17"/>
      <c r="O15" s="17">
        <v>120427536915</v>
      </c>
      <c r="P15" s="17"/>
      <c r="Q15" s="17">
        <f t="shared" si="1"/>
        <v>-20534514199</v>
      </c>
      <c r="S15" s="10" t="str">
        <f t="shared" si="2"/>
        <v>گروه صنعتی سپاهان</v>
      </c>
    </row>
    <row r="16" spans="1:19" ht="24" x14ac:dyDescent="0.25">
      <c r="A16" s="11" t="s">
        <v>49</v>
      </c>
      <c r="C16" s="12">
        <v>0</v>
      </c>
      <c r="E16" s="12">
        <v>0</v>
      </c>
      <c r="G16" s="12">
        <v>0</v>
      </c>
      <c r="I16" s="17">
        <f t="shared" si="0"/>
        <v>0</v>
      </c>
      <c r="J16" s="17"/>
      <c r="K16" s="17">
        <v>3363597</v>
      </c>
      <c r="L16" s="17"/>
      <c r="M16" s="17">
        <v>63257074353</v>
      </c>
      <c r="N16" s="17"/>
      <c r="O16" s="17">
        <v>70144015587</v>
      </c>
      <c r="P16" s="17"/>
      <c r="Q16" s="17">
        <f t="shared" si="1"/>
        <v>-6886941234</v>
      </c>
      <c r="S16" s="10" t="str">
        <f t="shared" si="2"/>
        <v>پالایش نفت تبریز</v>
      </c>
    </row>
    <row r="17" spans="1:19" ht="24" x14ac:dyDescent="0.25">
      <c r="A17" s="11" t="s">
        <v>23</v>
      </c>
      <c r="C17" s="12">
        <v>0</v>
      </c>
      <c r="E17" s="12">
        <v>0</v>
      </c>
      <c r="G17" s="12">
        <v>0</v>
      </c>
      <c r="I17" s="17">
        <f t="shared" si="0"/>
        <v>0</v>
      </c>
      <c r="J17" s="17"/>
      <c r="K17" s="17">
        <v>14075047</v>
      </c>
      <c r="L17" s="17"/>
      <c r="M17" s="17">
        <v>39120813395</v>
      </c>
      <c r="N17" s="17"/>
      <c r="O17" s="17">
        <v>43487605730</v>
      </c>
      <c r="P17" s="17"/>
      <c r="Q17" s="17">
        <f t="shared" si="1"/>
        <v>-4366792335</v>
      </c>
      <c r="S17" s="10" t="str">
        <f t="shared" si="2"/>
        <v>سبحان دارو</v>
      </c>
    </row>
    <row r="18" spans="1:19" ht="24" x14ac:dyDescent="0.25">
      <c r="A18" s="11" t="s">
        <v>34</v>
      </c>
      <c r="C18" s="12">
        <v>0</v>
      </c>
      <c r="E18" s="12">
        <v>0</v>
      </c>
      <c r="G18" s="12">
        <v>0</v>
      </c>
      <c r="I18" s="17">
        <f t="shared" si="0"/>
        <v>0</v>
      </c>
      <c r="J18" s="17"/>
      <c r="K18" s="17">
        <v>33838882</v>
      </c>
      <c r="L18" s="17"/>
      <c r="M18" s="17">
        <v>130264524876</v>
      </c>
      <c r="N18" s="17"/>
      <c r="O18" s="17">
        <v>139932169112</v>
      </c>
      <c r="P18" s="17"/>
      <c r="Q18" s="17">
        <f t="shared" si="1"/>
        <v>-9667644236</v>
      </c>
      <c r="S18" s="10" t="str">
        <f t="shared" si="2"/>
        <v>فولاد امیرکبیرکاشان</v>
      </c>
    </row>
    <row r="19" spans="1:19" ht="24" x14ac:dyDescent="0.25">
      <c r="A19" s="11" t="s">
        <v>35</v>
      </c>
      <c r="C19" s="12">
        <v>8327991</v>
      </c>
      <c r="E19" s="12">
        <v>26083690299</v>
      </c>
      <c r="G19" s="12">
        <v>29203118642</v>
      </c>
      <c r="I19" s="17">
        <f t="shared" si="0"/>
        <v>-3119428343</v>
      </c>
      <c r="J19" s="17"/>
      <c r="K19" s="17">
        <v>8527991</v>
      </c>
      <c r="L19" s="17"/>
      <c r="M19" s="17">
        <v>26775747919</v>
      </c>
      <c r="N19" s="17"/>
      <c r="O19" s="17">
        <v>29908873874</v>
      </c>
      <c r="P19" s="17"/>
      <c r="Q19" s="17">
        <f t="shared" si="1"/>
        <v>-3133125955</v>
      </c>
      <c r="S19" s="10" t="str">
        <f t="shared" si="2"/>
        <v>فولاد شاهرود</v>
      </c>
    </row>
    <row r="20" spans="1:19" ht="24" x14ac:dyDescent="0.25">
      <c r="A20" s="11" t="s">
        <v>18</v>
      </c>
      <c r="C20" s="12">
        <v>1</v>
      </c>
      <c r="E20" s="12">
        <v>1</v>
      </c>
      <c r="G20" s="12">
        <v>4347</v>
      </c>
      <c r="I20" s="17">
        <f t="shared" si="0"/>
        <v>-4346</v>
      </c>
      <c r="J20" s="17"/>
      <c r="K20" s="17">
        <v>71198337</v>
      </c>
      <c r="L20" s="17"/>
      <c r="M20" s="17">
        <v>448533213143</v>
      </c>
      <c r="N20" s="17"/>
      <c r="O20" s="17">
        <v>490818677529</v>
      </c>
      <c r="P20" s="17"/>
      <c r="Q20" s="17">
        <f t="shared" si="1"/>
        <v>-42285464386</v>
      </c>
      <c r="S20" s="10" t="str">
        <f t="shared" si="2"/>
        <v>توسعه معدنی و صنعتی صبانور</v>
      </c>
    </row>
    <row r="21" spans="1:19" ht="24" x14ac:dyDescent="0.25">
      <c r="A21" s="11" t="s">
        <v>93</v>
      </c>
      <c r="C21" s="12">
        <v>588000</v>
      </c>
      <c r="E21" s="12">
        <v>42881688357</v>
      </c>
      <c r="G21" s="12">
        <v>30059971200</v>
      </c>
      <c r="I21" s="17">
        <f t="shared" si="0"/>
        <v>12821717157</v>
      </c>
      <c r="J21" s="17"/>
      <c r="K21" s="17">
        <v>588000</v>
      </c>
      <c r="L21" s="17"/>
      <c r="M21" s="17">
        <v>42881688357</v>
      </c>
      <c r="N21" s="17"/>
      <c r="O21" s="17">
        <v>30059971200</v>
      </c>
      <c r="P21" s="17"/>
      <c r="Q21" s="17">
        <f t="shared" si="1"/>
        <v>12821717157</v>
      </c>
      <c r="S21" s="10" t="str">
        <f t="shared" si="2"/>
        <v>گواهی صرفه جویی گازغیراوج0404</v>
      </c>
    </row>
    <row r="22" spans="1:19" ht="24" x14ac:dyDescent="0.25">
      <c r="A22" s="11" t="s">
        <v>87</v>
      </c>
      <c r="C22" s="12">
        <v>0</v>
      </c>
      <c r="E22" s="12">
        <v>0</v>
      </c>
      <c r="G22" s="12">
        <v>0</v>
      </c>
      <c r="I22" s="17">
        <f t="shared" si="0"/>
        <v>0</v>
      </c>
      <c r="J22" s="17"/>
      <c r="K22" s="17">
        <v>285750</v>
      </c>
      <c r="L22" s="17"/>
      <c r="M22" s="17">
        <v>15608535924</v>
      </c>
      <c r="N22" s="17"/>
      <c r="O22" s="17">
        <v>12006963178</v>
      </c>
      <c r="P22" s="17"/>
      <c r="Q22" s="17">
        <f t="shared" si="1"/>
        <v>3601572746</v>
      </c>
      <c r="S22" s="10" t="str">
        <f t="shared" si="2"/>
        <v>توسعه نیشکر و صنایع جانبی</v>
      </c>
    </row>
    <row r="23" spans="1:19" ht="24" x14ac:dyDescent="0.25">
      <c r="A23" s="11" t="s">
        <v>38</v>
      </c>
      <c r="C23" s="12">
        <v>0</v>
      </c>
      <c r="E23" s="12">
        <v>0</v>
      </c>
      <c r="G23" s="12">
        <v>0</v>
      </c>
      <c r="I23" s="17">
        <f t="shared" si="0"/>
        <v>0</v>
      </c>
      <c r="J23" s="17"/>
      <c r="K23" s="17">
        <v>43492547</v>
      </c>
      <c r="L23" s="17"/>
      <c r="M23" s="17">
        <v>343977550741</v>
      </c>
      <c r="N23" s="17"/>
      <c r="O23" s="17">
        <v>417541412351</v>
      </c>
      <c r="P23" s="17"/>
      <c r="Q23" s="17">
        <f t="shared" si="1"/>
        <v>-73563861610</v>
      </c>
      <c r="S23" s="10" t="str">
        <f t="shared" si="2"/>
        <v>فولاد کاوه جنوب کیش</v>
      </c>
    </row>
    <row r="24" spans="1:19" ht="24" x14ac:dyDescent="0.25">
      <c r="A24" s="11" t="s">
        <v>52</v>
      </c>
      <c r="C24" s="12">
        <v>0</v>
      </c>
      <c r="E24" s="12">
        <v>0</v>
      </c>
      <c r="G24" s="12">
        <v>0</v>
      </c>
      <c r="I24" s="17">
        <f t="shared" si="0"/>
        <v>0</v>
      </c>
      <c r="J24" s="17"/>
      <c r="K24" s="17">
        <v>245000</v>
      </c>
      <c r="L24" s="17"/>
      <c r="M24" s="17">
        <v>2342876467</v>
      </c>
      <c r="N24" s="17"/>
      <c r="O24" s="17">
        <v>1802630303</v>
      </c>
      <c r="P24" s="17"/>
      <c r="Q24" s="17">
        <f t="shared" si="1"/>
        <v>540246164</v>
      </c>
      <c r="S24" s="10" t="str">
        <f t="shared" si="2"/>
        <v>اخشان خراسان</v>
      </c>
    </row>
    <row r="25" spans="1:19" ht="24" x14ac:dyDescent="0.25">
      <c r="A25" s="11" t="s">
        <v>48</v>
      </c>
      <c r="C25" s="12">
        <v>0</v>
      </c>
      <c r="E25" s="12">
        <v>0</v>
      </c>
      <c r="G25" s="12">
        <v>0</v>
      </c>
      <c r="I25" s="17">
        <f t="shared" si="0"/>
        <v>0</v>
      </c>
      <c r="J25" s="17"/>
      <c r="K25" s="17">
        <v>100000</v>
      </c>
      <c r="L25" s="17"/>
      <c r="M25" s="17">
        <v>282111394</v>
      </c>
      <c r="N25" s="17"/>
      <c r="O25" s="17">
        <v>273848428</v>
      </c>
      <c r="P25" s="17"/>
      <c r="Q25" s="17">
        <f t="shared" si="1"/>
        <v>8262966</v>
      </c>
      <c r="S25" s="10" t="str">
        <f t="shared" si="2"/>
        <v>کشت و دامداری فکا</v>
      </c>
    </row>
    <row r="26" spans="1:19" ht="24" x14ac:dyDescent="0.25">
      <c r="A26" s="11" t="s">
        <v>114</v>
      </c>
      <c r="C26" s="12">
        <v>20770251</v>
      </c>
      <c r="E26" s="12">
        <v>194599579391</v>
      </c>
      <c r="G26" s="12">
        <v>168490932361</v>
      </c>
      <c r="I26" s="17">
        <f t="shared" si="0"/>
        <v>26108647030</v>
      </c>
      <c r="J26" s="17"/>
      <c r="K26" s="17">
        <v>70410442</v>
      </c>
      <c r="L26" s="17"/>
      <c r="M26" s="17">
        <v>614611329097</v>
      </c>
      <c r="N26" s="17"/>
      <c r="O26" s="17">
        <v>564684288475</v>
      </c>
      <c r="P26" s="17"/>
      <c r="Q26" s="17">
        <f t="shared" si="1"/>
        <v>49927040622</v>
      </c>
      <c r="S26" s="10" t="str">
        <f t="shared" si="2"/>
        <v>ملی صنایع مس ایران</v>
      </c>
    </row>
    <row r="27" spans="1:19" ht="24" x14ac:dyDescent="0.25">
      <c r="A27" s="11" t="s">
        <v>20</v>
      </c>
      <c r="C27" s="12">
        <v>0</v>
      </c>
      <c r="E27" s="12">
        <v>0</v>
      </c>
      <c r="G27" s="12">
        <v>0</v>
      </c>
      <c r="I27" s="17">
        <f t="shared" si="0"/>
        <v>0</v>
      </c>
      <c r="J27" s="17"/>
      <c r="K27" s="17">
        <v>1000000</v>
      </c>
      <c r="L27" s="17"/>
      <c r="M27" s="17">
        <v>6349570653</v>
      </c>
      <c r="N27" s="17"/>
      <c r="O27" s="17">
        <v>6540848951</v>
      </c>
      <c r="P27" s="17"/>
      <c r="Q27" s="17">
        <f t="shared" si="1"/>
        <v>-191278298</v>
      </c>
      <c r="S27" s="10" t="str">
        <f t="shared" si="2"/>
        <v>تولیدی برنا باطری</v>
      </c>
    </row>
    <row r="28" spans="1:19" ht="24" x14ac:dyDescent="0.25">
      <c r="A28" s="11" t="s">
        <v>33</v>
      </c>
      <c r="C28" s="12">
        <v>0</v>
      </c>
      <c r="E28" s="12">
        <v>0</v>
      </c>
      <c r="G28" s="12">
        <v>0</v>
      </c>
      <c r="I28" s="17">
        <f t="shared" si="0"/>
        <v>0</v>
      </c>
      <c r="J28" s="17"/>
      <c r="K28" s="17">
        <v>1000</v>
      </c>
      <c r="L28" s="17"/>
      <c r="M28" s="17">
        <v>14612536</v>
      </c>
      <c r="N28" s="17"/>
      <c r="O28" s="17">
        <v>14722172</v>
      </c>
      <c r="P28" s="17"/>
      <c r="Q28" s="17">
        <f t="shared" si="1"/>
        <v>-109636</v>
      </c>
      <c r="S28" s="10" t="str">
        <f t="shared" si="2"/>
        <v>فولاد افزا سپاهان</v>
      </c>
    </row>
    <row r="29" spans="1:19" ht="24" x14ac:dyDescent="0.25">
      <c r="A29" s="11" t="s">
        <v>115</v>
      </c>
      <c r="C29" s="12">
        <v>0</v>
      </c>
      <c r="E29" s="12">
        <v>0</v>
      </c>
      <c r="G29" s="12">
        <v>0</v>
      </c>
      <c r="I29" s="17">
        <f t="shared" si="0"/>
        <v>0</v>
      </c>
      <c r="J29" s="17"/>
      <c r="K29" s="17">
        <v>3000000</v>
      </c>
      <c r="L29" s="17"/>
      <c r="M29" s="17">
        <v>38404461288</v>
      </c>
      <c r="N29" s="17"/>
      <c r="O29" s="17">
        <v>37843483500</v>
      </c>
      <c r="P29" s="17"/>
      <c r="Q29" s="17">
        <f t="shared" si="1"/>
        <v>560977788</v>
      </c>
      <c r="S29" s="10" t="str">
        <f t="shared" si="2"/>
        <v>داروسازی جابرابن حیان</v>
      </c>
    </row>
    <row r="30" spans="1:19" ht="24" x14ac:dyDescent="0.25">
      <c r="A30" s="11" t="s">
        <v>92</v>
      </c>
      <c r="C30" s="12">
        <v>5410446</v>
      </c>
      <c r="E30" s="12">
        <v>10445344566</v>
      </c>
      <c r="G30" s="12">
        <v>12361739102</v>
      </c>
      <c r="I30" s="17">
        <f t="shared" si="0"/>
        <v>-1916394536</v>
      </c>
      <c r="J30" s="17"/>
      <c r="K30" s="17">
        <v>5410446</v>
      </c>
      <c r="L30" s="17"/>
      <c r="M30" s="17">
        <v>10445344566</v>
      </c>
      <c r="N30" s="17"/>
      <c r="O30" s="17">
        <v>12361739102</v>
      </c>
      <c r="P30" s="17"/>
      <c r="Q30" s="17">
        <f t="shared" si="1"/>
        <v>-1916394536</v>
      </c>
      <c r="S30" s="10" t="str">
        <f t="shared" si="2"/>
        <v>حمل ونقل توکا</v>
      </c>
    </row>
    <row r="31" spans="1:19" ht="24" x14ac:dyDescent="0.25">
      <c r="A31" s="11" t="s">
        <v>116</v>
      </c>
      <c r="C31" s="12">
        <v>0</v>
      </c>
      <c r="E31" s="12">
        <v>0</v>
      </c>
      <c r="G31" s="12">
        <v>0</v>
      </c>
      <c r="I31" s="17">
        <f t="shared" si="0"/>
        <v>0</v>
      </c>
      <c r="J31" s="17"/>
      <c r="K31" s="17">
        <v>396315</v>
      </c>
      <c r="L31" s="17"/>
      <c r="M31" s="17">
        <v>7786623798</v>
      </c>
      <c r="N31" s="17"/>
      <c r="O31" s="17">
        <v>7867319807</v>
      </c>
      <c r="P31" s="17"/>
      <c r="Q31" s="17">
        <f t="shared" si="1"/>
        <v>-80696009</v>
      </c>
      <c r="S31" s="10" t="str">
        <f t="shared" si="2"/>
        <v>شیمی دارویی داروپخش</v>
      </c>
    </row>
    <row r="32" spans="1:19" ht="24" x14ac:dyDescent="0.25">
      <c r="A32" s="11" t="s">
        <v>97</v>
      </c>
      <c r="C32" s="12">
        <v>0</v>
      </c>
      <c r="E32" s="12">
        <v>0</v>
      </c>
      <c r="G32" s="12">
        <v>0</v>
      </c>
      <c r="I32" s="17">
        <f t="shared" si="0"/>
        <v>0</v>
      </c>
      <c r="J32" s="17"/>
      <c r="K32" s="17">
        <v>5162453</v>
      </c>
      <c r="L32" s="17"/>
      <c r="M32" s="17">
        <v>86521076125</v>
      </c>
      <c r="N32" s="17"/>
      <c r="O32" s="17">
        <v>83053003939</v>
      </c>
      <c r="P32" s="17"/>
      <c r="Q32" s="17">
        <f t="shared" si="1"/>
        <v>3468072186</v>
      </c>
      <c r="S32" s="10" t="str">
        <f t="shared" si="2"/>
        <v>نفت بهران</v>
      </c>
    </row>
    <row r="33" spans="1:19" ht="24" x14ac:dyDescent="0.25">
      <c r="A33" s="11" t="s">
        <v>98</v>
      </c>
      <c r="C33" s="12">
        <v>0</v>
      </c>
      <c r="E33" s="12">
        <v>0</v>
      </c>
      <c r="G33" s="12">
        <v>0</v>
      </c>
      <c r="I33" s="17">
        <f t="shared" si="0"/>
        <v>0</v>
      </c>
      <c r="J33" s="17"/>
      <c r="K33" s="17">
        <v>80437</v>
      </c>
      <c r="L33" s="17"/>
      <c r="M33" s="17">
        <v>932314946</v>
      </c>
      <c r="N33" s="17"/>
      <c r="O33" s="17">
        <v>910726174</v>
      </c>
      <c r="P33" s="17"/>
      <c r="Q33" s="17">
        <f t="shared" si="1"/>
        <v>21588772</v>
      </c>
      <c r="S33" s="10" t="str">
        <f t="shared" si="2"/>
        <v>سرمایه گذاری صدرتامین</v>
      </c>
    </row>
    <row r="34" spans="1:19" ht="24" x14ac:dyDescent="0.25">
      <c r="A34" s="11" t="s">
        <v>47</v>
      </c>
      <c r="C34" s="12">
        <v>15045814</v>
      </c>
      <c r="E34" s="12">
        <v>72538013325</v>
      </c>
      <c r="G34" s="12">
        <v>82356965329</v>
      </c>
      <c r="I34" s="17">
        <f t="shared" si="0"/>
        <v>-9818952004</v>
      </c>
      <c r="J34" s="17"/>
      <c r="K34" s="17">
        <v>15045814</v>
      </c>
      <c r="L34" s="17"/>
      <c r="M34" s="17">
        <v>72538013325</v>
      </c>
      <c r="N34" s="17"/>
      <c r="O34" s="17">
        <v>82356965329</v>
      </c>
      <c r="P34" s="17"/>
      <c r="Q34" s="17">
        <f t="shared" si="1"/>
        <v>-9818952004</v>
      </c>
      <c r="S34" s="10" t="str">
        <f t="shared" si="2"/>
        <v>کشت و دام گلدشت نمونه اصفهان</v>
      </c>
    </row>
    <row r="35" spans="1:19" ht="24" x14ac:dyDescent="0.25">
      <c r="A35" s="11" t="s">
        <v>15</v>
      </c>
      <c r="C35" s="12">
        <v>4658330</v>
      </c>
      <c r="E35" s="12">
        <v>24387585680</v>
      </c>
      <c r="G35" s="12">
        <v>28690352667</v>
      </c>
      <c r="I35" s="17">
        <f t="shared" si="0"/>
        <v>-4302766987</v>
      </c>
      <c r="J35" s="17"/>
      <c r="K35" s="17">
        <v>16400796</v>
      </c>
      <c r="L35" s="17"/>
      <c r="M35" s="17">
        <v>89938486323</v>
      </c>
      <c r="N35" s="17"/>
      <c r="O35" s="17">
        <v>101554117257</v>
      </c>
      <c r="P35" s="17"/>
      <c r="Q35" s="17">
        <f t="shared" si="1"/>
        <v>-11615630934</v>
      </c>
      <c r="S35" s="10" t="str">
        <f t="shared" si="2"/>
        <v>آهن و فولاد غدیر ایرانیان</v>
      </c>
    </row>
    <row r="36" spans="1:19" ht="24" x14ac:dyDescent="0.25">
      <c r="A36" s="11" t="s">
        <v>30</v>
      </c>
      <c r="C36" s="12">
        <v>11378820</v>
      </c>
      <c r="E36" s="12">
        <v>44563256724</v>
      </c>
      <c r="G36" s="12">
        <v>45106483372</v>
      </c>
      <c r="I36" s="17">
        <f t="shared" si="0"/>
        <v>-543226648</v>
      </c>
      <c r="J36" s="17"/>
      <c r="K36" s="17">
        <v>51933876</v>
      </c>
      <c r="L36" s="17"/>
      <c r="M36" s="17">
        <v>204752752492</v>
      </c>
      <c r="N36" s="17"/>
      <c r="O36" s="17">
        <v>205873480137</v>
      </c>
      <c r="P36" s="17"/>
      <c r="Q36" s="17">
        <f t="shared" si="1"/>
        <v>-1120727645</v>
      </c>
      <c r="S36" s="10" t="str">
        <f t="shared" si="2"/>
        <v>غلتک سازان سپاهان</v>
      </c>
    </row>
    <row r="37" spans="1:19" ht="24" x14ac:dyDescent="0.25">
      <c r="A37" s="11" t="s">
        <v>43</v>
      </c>
      <c r="C37" s="12">
        <v>0</v>
      </c>
      <c r="E37" s="12">
        <v>0</v>
      </c>
      <c r="G37" s="12">
        <v>0</v>
      </c>
      <c r="I37" s="17">
        <f t="shared" si="0"/>
        <v>0</v>
      </c>
      <c r="J37" s="17"/>
      <c r="K37" s="17">
        <v>3987981</v>
      </c>
      <c r="L37" s="17"/>
      <c r="M37" s="17">
        <v>38573923697</v>
      </c>
      <c r="N37" s="17"/>
      <c r="O37" s="17">
        <v>37065760962</v>
      </c>
      <c r="P37" s="17"/>
      <c r="Q37" s="17">
        <f t="shared" si="1"/>
        <v>1508162735</v>
      </c>
      <c r="S37" s="10" t="str">
        <f t="shared" si="2"/>
        <v>نوردوقطعات‌ فولادی‌</v>
      </c>
    </row>
    <row r="38" spans="1:19" ht="24" x14ac:dyDescent="0.25">
      <c r="A38" s="11" t="s">
        <v>51</v>
      </c>
      <c r="C38" s="12">
        <v>5418614</v>
      </c>
      <c r="E38" s="12">
        <v>72233918265</v>
      </c>
      <c r="G38" s="12">
        <v>75672704950</v>
      </c>
      <c r="I38" s="17">
        <f>+E38-G38</f>
        <v>-3438786685</v>
      </c>
      <c r="J38" s="17"/>
      <c r="K38" s="17">
        <v>5418614</v>
      </c>
      <c r="L38" s="17"/>
      <c r="M38" s="17">
        <v>72233918265</v>
      </c>
      <c r="N38" s="17"/>
      <c r="O38" s="17">
        <v>75671704950</v>
      </c>
      <c r="P38" s="17"/>
      <c r="Q38" s="17">
        <f>+M38-O38</f>
        <v>-3437786685</v>
      </c>
      <c r="S38" s="10" t="str">
        <f t="shared" si="2"/>
        <v>ح. سبحان دارو</v>
      </c>
    </row>
    <row r="39" spans="1:19" ht="24" x14ac:dyDescent="0.25">
      <c r="A39" s="11" t="s">
        <v>117</v>
      </c>
      <c r="C39" s="12">
        <v>0</v>
      </c>
      <c r="E39" s="12">
        <v>0</v>
      </c>
      <c r="G39" s="12">
        <v>0</v>
      </c>
      <c r="I39" s="17">
        <f t="shared" si="0"/>
        <v>0</v>
      </c>
      <c r="J39" s="17"/>
      <c r="K39" s="17">
        <v>14756671</v>
      </c>
      <c r="L39" s="17"/>
      <c r="M39" s="17">
        <v>65983006184</v>
      </c>
      <c r="N39" s="17"/>
      <c r="O39" s="17">
        <v>65983006184</v>
      </c>
      <c r="P39" s="17"/>
      <c r="Q39" s="17">
        <f t="shared" si="1"/>
        <v>0</v>
      </c>
      <c r="S39" s="10" t="str">
        <f t="shared" si="2"/>
        <v>ح.کشت و دام گلدشت نمونه اصفهان</v>
      </c>
    </row>
    <row r="40" spans="1:19" ht="24" x14ac:dyDescent="0.25">
      <c r="A40" s="11" t="s">
        <v>45</v>
      </c>
      <c r="C40" s="12">
        <v>0</v>
      </c>
      <c r="E40" s="12">
        <v>0</v>
      </c>
      <c r="G40" s="12">
        <v>0</v>
      </c>
      <c r="I40" s="17">
        <f t="shared" si="0"/>
        <v>0</v>
      </c>
      <c r="J40" s="17"/>
      <c r="K40" s="17">
        <v>5876865</v>
      </c>
      <c r="L40" s="17"/>
      <c r="M40" s="17">
        <v>45702858813</v>
      </c>
      <c r="N40" s="17"/>
      <c r="O40" s="17">
        <v>53063128272</v>
      </c>
      <c r="P40" s="17"/>
      <c r="Q40" s="17">
        <f t="shared" si="1"/>
        <v>-7360269459</v>
      </c>
      <c r="S40" s="10" t="str">
        <f t="shared" si="2"/>
        <v>سیمان‌ تهران‌</v>
      </c>
    </row>
    <row r="41" spans="1:19" ht="24" x14ac:dyDescent="0.25">
      <c r="A41" s="11" t="s">
        <v>16</v>
      </c>
      <c r="C41" s="12">
        <v>1562500</v>
      </c>
      <c r="E41" s="12">
        <v>5208928781</v>
      </c>
      <c r="G41" s="12">
        <v>4645630546</v>
      </c>
      <c r="I41" s="17">
        <f t="shared" si="0"/>
        <v>563298235</v>
      </c>
      <c r="J41" s="17"/>
      <c r="K41" s="17">
        <v>1562500</v>
      </c>
      <c r="L41" s="17"/>
      <c r="M41" s="17">
        <v>5208928781</v>
      </c>
      <c r="N41" s="17"/>
      <c r="O41" s="17">
        <v>4645630546</v>
      </c>
      <c r="P41" s="17"/>
      <c r="Q41" s="17">
        <f t="shared" si="1"/>
        <v>563298235</v>
      </c>
      <c r="S41" s="10" t="str">
        <f t="shared" si="2"/>
        <v>بیمه اتکایی ایران معین</v>
      </c>
    </row>
    <row r="42" spans="1:19" ht="24" x14ac:dyDescent="0.25">
      <c r="A42" s="11" t="s">
        <v>36</v>
      </c>
      <c r="C42" s="12">
        <v>1</v>
      </c>
      <c r="E42" s="12">
        <v>1</v>
      </c>
      <c r="G42" s="12">
        <v>4096</v>
      </c>
      <c r="I42" s="17">
        <f t="shared" si="0"/>
        <v>-4095</v>
      </c>
      <c r="J42" s="17"/>
      <c r="K42" s="17">
        <v>41822794</v>
      </c>
      <c r="L42" s="17"/>
      <c r="M42" s="17">
        <v>241225370439</v>
      </c>
      <c r="N42" s="17"/>
      <c r="O42" s="17">
        <v>240142856729</v>
      </c>
      <c r="P42" s="17"/>
      <c r="Q42" s="17">
        <f t="shared" si="1"/>
        <v>1082513710</v>
      </c>
      <c r="S42" s="10" t="str">
        <f t="shared" si="2"/>
        <v>فولاد مبارکه اصفهان</v>
      </c>
    </row>
    <row r="43" spans="1:19" ht="24" x14ac:dyDescent="0.25">
      <c r="A43" s="11" t="s">
        <v>17</v>
      </c>
      <c r="C43" s="12">
        <v>0</v>
      </c>
      <c r="E43" s="12">
        <v>0</v>
      </c>
      <c r="G43" s="12">
        <v>0</v>
      </c>
      <c r="I43" s="17">
        <f t="shared" si="0"/>
        <v>0</v>
      </c>
      <c r="J43" s="17"/>
      <c r="K43" s="17">
        <v>1000000</v>
      </c>
      <c r="L43" s="17"/>
      <c r="M43" s="17">
        <v>49776469456</v>
      </c>
      <c r="N43" s="17"/>
      <c r="O43" s="17">
        <v>50000715000</v>
      </c>
      <c r="P43" s="17"/>
      <c r="Q43" s="17">
        <f t="shared" si="1"/>
        <v>-224245544</v>
      </c>
      <c r="S43" s="10" t="str">
        <f t="shared" si="2"/>
        <v>پارس فولاد سبزوار</v>
      </c>
    </row>
    <row r="44" spans="1:19" ht="24" x14ac:dyDescent="0.25">
      <c r="A44" s="11" t="s">
        <v>95</v>
      </c>
      <c r="C44" s="12">
        <v>0</v>
      </c>
      <c r="E44" s="12">
        <v>0</v>
      </c>
      <c r="G44" s="12">
        <v>0</v>
      </c>
      <c r="I44" s="17">
        <f t="shared" si="0"/>
        <v>0</v>
      </c>
      <c r="J44" s="17"/>
      <c r="K44" s="17">
        <v>503092</v>
      </c>
      <c r="L44" s="17"/>
      <c r="M44" s="17">
        <v>5931169442</v>
      </c>
      <c r="N44" s="17"/>
      <c r="O44" s="17">
        <v>5701124069</v>
      </c>
      <c r="P44" s="17"/>
      <c r="Q44" s="17">
        <f t="shared" si="1"/>
        <v>230045373</v>
      </c>
      <c r="S44" s="10" t="str">
        <f t="shared" si="2"/>
        <v>سیم و کابل ابهر</v>
      </c>
    </row>
    <row r="45" spans="1:19" ht="24" x14ac:dyDescent="0.25">
      <c r="A45" s="11" t="s">
        <v>46</v>
      </c>
      <c r="C45" s="12">
        <v>0</v>
      </c>
      <c r="E45" s="12">
        <v>0</v>
      </c>
      <c r="G45" s="12">
        <v>0</v>
      </c>
      <c r="I45" s="17">
        <f t="shared" si="0"/>
        <v>0</v>
      </c>
      <c r="J45" s="17"/>
      <c r="K45" s="17">
        <v>7617482</v>
      </c>
      <c r="L45" s="17"/>
      <c r="M45" s="17">
        <v>76451688668</v>
      </c>
      <c r="N45" s="17"/>
      <c r="O45" s="17">
        <v>89734436184</v>
      </c>
      <c r="P45" s="17"/>
      <c r="Q45" s="17">
        <f t="shared" si="1"/>
        <v>-13282747516</v>
      </c>
      <c r="S45" s="10" t="str">
        <f t="shared" si="2"/>
        <v>سیمان‌ شرق‌</v>
      </c>
    </row>
    <row r="46" spans="1:19" ht="24" x14ac:dyDescent="0.25">
      <c r="A46" s="11" t="s">
        <v>42</v>
      </c>
      <c r="C46" s="12">
        <v>0</v>
      </c>
      <c r="E46" s="12">
        <v>0</v>
      </c>
      <c r="G46" s="12">
        <v>0</v>
      </c>
      <c r="I46" s="17">
        <f t="shared" si="0"/>
        <v>0</v>
      </c>
      <c r="J46" s="17"/>
      <c r="K46" s="17">
        <v>450000</v>
      </c>
      <c r="L46" s="17"/>
      <c r="M46" s="17">
        <v>5698357089</v>
      </c>
      <c r="N46" s="17"/>
      <c r="O46" s="17">
        <v>2388516805</v>
      </c>
      <c r="P46" s="17"/>
      <c r="Q46" s="17">
        <f t="shared" si="1"/>
        <v>3309840284</v>
      </c>
      <c r="S46" s="10" t="str">
        <f t="shared" si="2"/>
        <v>نساجی بابکان</v>
      </c>
    </row>
    <row r="47" spans="1:19" ht="24" x14ac:dyDescent="0.25">
      <c r="A47" s="11" t="s">
        <v>27</v>
      </c>
      <c r="C47" s="12">
        <v>23237</v>
      </c>
      <c r="E47" s="12">
        <v>250192645464</v>
      </c>
      <c r="G47" s="12">
        <v>151915185104</v>
      </c>
      <c r="I47" s="17">
        <f t="shared" si="0"/>
        <v>98277460360</v>
      </c>
      <c r="J47" s="17"/>
      <c r="K47" s="17">
        <v>23237</v>
      </c>
      <c r="L47" s="17"/>
      <c r="M47" s="17">
        <v>250192645464</v>
      </c>
      <c r="N47" s="17"/>
      <c r="O47" s="17">
        <v>151915185104</v>
      </c>
      <c r="P47" s="17"/>
      <c r="Q47" s="17">
        <f t="shared" si="1"/>
        <v>98277460360</v>
      </c>
      <c r="S47" s="10" t="str">
        <f t="shared" si="2"/>
        <v>شمش طلا</v>
      </c>
    </row>
    <row r="48" spans="1:19" ht="24" x14ac:dyDescent="0.25">
      <c r="A48" s="11" t="s">
        <v>21</v>
      </c>
      <c r="C48" s="12">
        <v>0</v>
      </c>
      <c r="E48" s="12">
        <v>0</v>
      </c>
      <c r="G48" s="12">
        <v>0</v>
      </c>
      <c r="I48" s="17">
        <f t="shared" si="0"/>
        <v>0</v>
      </c>
      <c r="J48" s="17"/>
      <c r="K48" s="17">
        <v>595000</v>
      </c>
      <c r="L48" s="17"/>
      <c r="M48" s="17">
        <v>17856395080</v>
      </c>
      <c r="N48" s="17"/>
      <c r="O48" s="17">
        <v>10726180535</v>
      </c>
      <c r="P48" s="17"/>
      <c r="Q48" s="17">
        <f t="shared" si="1"/>
        <v>7130214545</v>
      </c>
      <c r="S48" s="10" t="str">
        <f t="shared" si="2"/>
        <v>دارویی و نهاده های زاگرس دارو</v>
      </c>
    </row>
    <row r="49" spans="1:19" ht="24" x14ac:dyDescent="0.25">
      <c r="A49" s="11" t="s">
        <v>40</v>
      </c>
      <c r="C49" s="12">
        <v>0</v>
      </c>
      <c r="E49" s="12">
        <v>0</v>
      </c>
      <c r="G49" s="12">
        <v>0</v>
      </c>
      <c r="I49" s="17">
        <f t="shared" si="0"/>
        <v>0</v>
      </c>
      <c r="J49" s="17"/>
      <c r="K49" s="17">
        <v>800000</v>
      </c>
      <c r="L49" s="17"/>
      <c r="M49" s="17">
        <v>14363136462</v>
      </c>
      <c r="N49" s="17"/>
      <c r="O49" s="17">
        <v>11234992117</v>
      </c>
      <c r="P49" s="17"/>
      <c r="Q49" s="17">
        <f t="shared" si="1"/>
        <v>3128144345</v>
      </c>
      <c r="S49" s="10" t="str">
        <f t="shared" si="2"/>
        <v>مدیریت نیروگاهی ایرانیان مپنا</v>
      </c>
    </row>
    <row r="50" spans="1:19" ht="24" x14ac:dyDescent="0.25">
      <c r="A50" s="11" t="s">
        <v>94</v>
      </c>
      <c r="C50" s="12">
        <v>0</v>
      </c>
      <c r="E50" s="12">
        <v>0</v>
      </c>
      <c r="G50" s="12">
        <v>0</v>
      </c>
      <c r="I50" s="17">
        <f t="shared" si="0"/>
        <v>0</v>
      </c>
      <c r="J50" s="17"/>
      <c r="K50" s="17">
        <v>74</v>
      </c>
      <c r="L50" s="17"/>
      <c r="M50" s="17">
        <v>4943213</v>
      </c>
      <c r="N50" s="17"/>
      <c r="O50" s="17">
        <v>4057184</v>
      </c>
      <c r="P50" s="17"/>
      <c r="Q50" s="17">
        <f t="shared" si="1"/>
        <v>886029</v>
      </c>
      <c r="S50" s="10" t="str">
        <f t="shared" si="2"/>
        <v>آلومینای ایران</v>
      </c>
    </row>
    <row r="51" spans="1:19" ht="24" x14ac:dyDescent="0.25">
      <c r="A51" s="11" t="s">
        <v>29</v>
      </c>
      <c r="C51" s="12">
        <v>0</v>
      </c>
      <c r="E51" s="12">
        <v>0</v>
      </c>
      <c r="G51" s="12">
        <v>0</v>
      </c>
      <c r="I51" s="17">
        <f t="shared" si="0"/>
        <v>0</v>
      </c>
      <c r="J51" s="17"/>
      <c r="K51" s="17">
        <v>250002</v>
      </c>
      <c r="L51" s="17"/>
      <c r="M51" s="17">
        <v>2201838389</v>
      </c>
      <c r="N51" s="17"/>
      <c r="O51" s="17">
        <v>1789137357</v>
      </c>
      <c r="P51" s="17"/>
      <c r="Q51" s="17">
        <f t="shared" si="1"/>
        <v>412701032</v>
      </c>
      <c r="S51" s="10" t="str">
        <f t="shared" si="2"/>
        <v>صنایع ارتباطی آوا</v>
      </c>
    </row>
    <row r="52" spans="1:19" ht="24" x14ac:dyDescent="0.25">
      <c r="A52" s="11" t="s">
        <v>88</v>
      </c>
      <c r="C52" s="12">
        <v>0</v>
      </c>
      <c r="E52" s="12">
        <v>0</v>
      </c>
      <c r="G52" s="12">
        <v>0</v>
      </c>
      <c r="I52" s="17">
        <f t="shared" si="0"/>
        <v>0</v>
      </c>
      <c r="J52" s="17"/>
      <c r="K52" s="17">
        <v>0</v>
      </c>
      <c r="L52" s="17"/>
      <c r="M52" s="17">
        <v>37770435549</v>
      </c>
      <c r="N52" s="17"/>
      <c r="O52" s="17">
        <v>0</v>
      </c>
      <c r="P52" s="17"/>
      <c r="Q52" s="17">
        <f t="shared" si="1"/>
        <v>37770435549</v>
      </c>
      <c r="S52" s="10" t="str">
        <f t="shared" si="2"/>
        <v>اختیارخ فولاد-6000-1403/12/01</v>
      </c>
    </row>
    <row r="53" spans="1:19" ht="24" x14ac:dyDescent="0.25">
      <c r="A53" s="11" t="s">
        <v>100</v>
      </c>
      <c r="C53" s="12">
        <v>0</v>
      </c>
      <c r="E53" s="12">
        <v>0</v>
      </c>
      <c r="G53" s="12">
        <v>0</v>
      </c>
      <c r="I53" s="17">
        <f t="shared" si="0"/>
        <v>0</v>
      </c>
      <c r="J53" s="17"/>
      <c r="K53" s="17">
        <v>0</v>
      </c>
      <c r="L53" s="17"/>
      <c r="M53" s="17">
        <v>675400000</v>
      </c>
      <c r="N53" s="17"/>
      <c r="O53" s="17">
        <v>0</v>
      </c>
      <c r="P53" s="17"/>
      <c r="Q53" s="17">
        <f t="shared" si="1"/>
        <v>675400000</v>
      </c>
      <c r="S53" s="10" t="str">
        <f t="shared" si="2"/>
        <v>اختیارخ فولاد-6500-1403/12/01</v>
      </c>
    </row>
    <row r="54" spans="1:19" ht="24" x14ac:dyDescent="0.25">
      <c r="A54" s="11" t="s">
        <v>113</v>
      </c>
      <c r="C54" s="12">
        <v>0</v>
      </c>
      <c r="E54" s="12">
        <v>0</v>
      </c>
      <c r="G54" s="12">
        <v>0</v>
      </c>
      <c r="I54" s="17">
        <v>-1678131</v>
      </c>
      <c r="J54" s="17"/>
      <c r="K54" s="17">
        <v>0</v>
      </c>
      <c r="L54" s="17"/>
      <c r="M54" s="17">
        <v>198524</v>
      </c>
      <c r="N54" s="17"/>
      <c r="O54" s="17">
        <v>0</v>
      </c>
      <c r="P54" s="17"/>
      <c r="Q54" s="17">
        <f>+M55-O55</f>
        <v>-1678131</v>
      </c>
      <c r="S54" s="10" t="str">
        <f t="shared" si="2"/>
        <v>اختیارخ فولاد-4500-1404/01/20</v>
      </c>
    </row>
    <row r="55" spans="1:19" ht="24" x14ac:dyDescent="0.25">
      <c r="A55" s="11" t="s">
        <v>118</v>
      </c>
      <c r="C55" s="12">
        <v>0</v>
      </c>
      <c r="E55" s="12">
        <v>0</v>
      </c>
      <c r="G55" s="12">
        <v>0</v>
      </c>
      <c r="I55" s="17">
        <v>198524</v>
      </c>
      <c r="J55" s="17"/>
      <c r="K55" s="17">
        <v>0</v>
      </c>
      <c r="L55" s="17"/>
      <c r="M55" s="17">
        <v>-1678131</v>
      </c>
      <c r="N55" s="17"/>
      <c r="O55" s="17">
        <v>0</v>
      </c>
      <c r="P55" s="17"/>
      <c r="Q55" s="17">
        <f>+M54-O54</f>
        <v>198524</v>
      </c>
      <c r="S55" s="10" t="str">
        <f t="shared" si="2"/>
        <v>اختیارخ فولاد-4000-1404/01/20</v>
      </c>
    </row>
    <row r="56" spans="1:19" ht="24" x14ac:dyDescent="0.25">
      <c r="A56" s="11" t="s">
        <v>119</v>
      </c>
      <c r="C56" s="12">
        <v>0</v>
      </c>
      <c r="E56" s="12">
        <v>0</v>
      </c>
      <c r="G56" s="12">
        <v>0</v>
      </c>
      <c r="I56" s="17">
        <v>-364158569</v>
      </c>
      <c r="J56" s="17"/>
      <c r="K56" s="17">
        <v>0</v>
      </c>
      <c r="L56" s="17"/>
      <c r="M56" s="17">
        <f>-364158569-26665647</f>
        <v>-390824216</v>
      </c>
      <c r="N56" s="17"/>
      <c r="O56" s="17">
        <v>0</v>
      </c>
      <c r="P56" s="17"/>
      <c r="Q56" s="17">
        <f t="shared" si="1"/>
        <v>-390824216</v>
      </c>
      <c r="S56" s="10" t="str">
        <f t="shared" si="2"/>
        <v>اختیارخ فولاد-5000-1404/01/20</v>
      </c>
    </row>
    <row r="57" spans="1:19" ht="24" customHeight="1" thickBot="1" x14ac:dyDescent="0.3">
      <c r="A57" s="11" t="s">
        <v>120</v>
      </c>
      <c r="C57" s="12">
        <v>0</v>
      </c>
      <c r="E57" s="12">
        <v>0</v>
      </c>
      <c r="G57" s="12">
        <v>0</v>
      </c>
      <c r="I57" s="17">
        <v>-944076901</v>
      </c>
      <c r="J57" s="17"/>
      <c r="K57" s="17">
        <v>0</v>
      </c>
      <c r="L57" s="17"/>
      <c r="M57" s="17">
        <v>-918803606</v>
      </c>
      <c r="N57" s="17"/>
      <c r="O57" s="17">
        <v>0</v>
      </c>
      <c r="P57" s="17"/>
      <c r="Q57" s="17">
        <f t="shared" si="1"/>
        <v>-918803606</v>
      </c>
      <c r="S57" s="10" t="str">
        <f t="shared" si="2"/>
        <v>اختیارخ فولاد-5500-1404/01/20</v>
      </c>
    </row>
    <row r="58" spans="1:19" ht="24" customHeight="1" thickBot="1" x14ac:dyDescent="0.3">
      <c r="E58" s="18">
        <f>SUM(E8:E57)</f>
        <v>843937194611</v>
      </c>
      <c r="F58" s="11"/>
      <c r="G58" s="18">
        <f>SUM(G8:G57)</f>
        <v>751679193883</v>
      </c>
      <c r="H58" s="11"/>
      <c r="I58" s="18">
        <f>SUM(I8:I57)</f>
        <v>90948285651</v>
      </c>
      <c r="J58" s="19"/>
      <c r="K58" s="19" t="s">
        <v>53</v>
      </c>
      <c r="L58" s="19"/>
      <c r="M58" s="18">
        <f>SUM(M8:M57)</f>
        <v>4255802536619</v>
      </c>
      <c r="N58" s="19"/>
      <c r="O58" s="18">
        <f>SUM(O8:O57)</f>
        <v>4352012944117</v>
      </c>
      <c r="P58" s="19"/>
      <c r="Q58" s="18">
        <f>SUM(Q8:Q57)</f>
        <v>-96210407498</v>
      </c>
    </row>
    <row r="59" spans="1:19" ht="23.25" thickTop="1" x14ac:dyDescent="0.25"/>
    <row r="60" spans="1:19" x14ac:dyDescent="0.25">
      <c r="I60" s="12"/>
      <c r="Q60" s="17"/>
    </row>
    <row r="61" spans="1:19" x14ac:dyDescent="0.25">
      <c r="I61" s="12"/>
    </row>
    <row r="62" spans="1:19" x14ac:dyDescent="0.25">
      <c r="I62" s="12"/>
    </row>
    <row r="63" spans="1:19" x14ac:dyDescent="0.25">
      <c r="I63" s="12"/>
    </row>
    <row r="64" spans="1:19" x14ac:dyDescent="0.25">
      <c r="I64" s="17"/>
    </row>
    <row r="65" spans="9:9" x14ac:dyDescent="0.25">
      <c r="I65" s="17"/>
    </row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40"/>
  <sheetViews>
    <sheetView rightToLeft="1" topLeftCell="A17" workbookViewId="0">
      <selection activeCell="G33" sqref="G33"/>
    </sheetView>
  </sheetViews>
  <sheetFormatPr defaultRowHeight="22.5" x14ac:dyDescent="0.25"/>
  <cols>
    <col min="1" max="1" width="35.42578125" style="10" bestFit="1" customWidth="1"/>
    <col min="2" max="2" width="1" style="10" customWidth="1"/>
    <col min="3" max="3" width="18" style="10" customWidth="1"/>
    <col min="4" max="4" width="1" style="10" customWidth="1"/>
    <col min="5" max="5" width="22" style="10" customWidth="1"/>
    <col min="6" max="6" width="1" style="10" customWidth="1"/>
    <col min="7" max="7" width="29.7109375" style="10" bestFit="1" customWidth="1"/>
    <col min="8" max="8" width="1" style="10" customWidth="1"/>
    <col min="9" max="9" width="31.7109375" style="10" customWidth="1"/>
    <col min="10" max="10" width="1" style="10" customWidth="1"/>
    <col min="11" max="11" width="19" style="10" customWidth="1"/>
    <col min="12" max="12" width="1" style="10" customWidth="1"/>
    <col min="13" max="13" width="22" style="10" customWidth="1"/>
    <col min="14" max="14" width="1" style="10" customWidth="1"/>
    <col min="15" max="15" width="23.42578125" style="10" bestFit="1" customWidth="1"/>
    <col min="16" max="16" width="1" style="10" customWidth="1"/>
    <col min="17" max="17" width="31.7109375" style="10" customWidth="1"/>
    <col min="18" max="18" width="1" style="10" customWidth="1"/>
    <col min="19" max="19" width="9.140625" style="10" customWidth="1"/>
    <col min="20" max="20" width="9.140625" style="10"/>
    <col min="21" max="21" width="18.7109375" style="10" bestFit="1" customWidth="1"/>
    <col min="22" max="16384" width="9.140625" style="10"/>
  </cols>
  <sheetData>
    <row r="2" spans="1:20" ht="24" x14ac:dyDescent="0.25">
      <c r="A2" s="30" t="s">
        <v>85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</row>
    <row r="3" spans="1:20" ht="24" x14ac:dyDescent="0.25">
      <c r="A3" s="30" t="s">
        <v>63</v>
      </c>
      <c r="B3" s="30" t="s">
        <v>63</v>
      </c>
      <c r="C3" s="30" t="s">
        <v>63</v>
      </c>
      <c r="D3" s="30" t="s">
        <v>63</v>
      </c>
      <c r="E3" s="30" t="s">
        <v>63</v>
      </c>
      <c r="F3" s="30" t="s">
        <v>63</v>
      </c>
      <c r="G3" s="30" t="s">
        <v>63</v>
      </c>
      <c r="H3" s="30" t="s">
        <v>63</v>
      </c>
      <c r="I3" s="30" t="s">
        <v>63</v>
      </c>
      <c r="J3" s="30" t="s">
        <v>63</v>
      </c>
      <c r="K3" s="30" t="s">
        <v>63</v>
      </c>
      <c r="L3" s="30" t="s">
        <v>63</v>
      </c>
      <c r="M3" s="30" t="s">
        <v>63</v>
      </c>
      <c r="N3" s="30" t="s">
        <v>63</v>
      </c>
      <c r="O3" s="30" t="s">
        <v>63</v>
      </c>
      <c r="P3" s="30" t="s">
        <v>63</v>
      </c>
      <c r="Q3" s="30" t="s">
        <v>63</v>
      </c>
    </row>
    <row r="4" spans="1:20" ht="24" x14ac:dyDescent="0.25">
      <c r="A4" s="30" t="str">
        <f>+سپرده!A4</f>
        <v>برای ماه منتهی به 1404/01/31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</row>
    <row r="6" spans="1:20" ht="24.75" thickBot="1" x14ac:dyDescent="0.3">
      <c r="A6" s="31" t="s">
        <v>3</v>
      </c>
      <c r="C6" s="31" t="s">
        <v>65</v>
      </c>
      <c r="D6" s="31" t="s">
        <v>65</v>
      </c>
      <c r="E6" s="31" t="s">
        <v>65</v>
      </c>
      <c r="F6" s="31" t="s">
        <v>65</v>
      </c>
      <c r="G6" s="31" t="s">
        <v>65</v>
      </c>
      <c r="H6" s="31" t="s">
        <v>65</v>
      </c>
      <c r="I6" s="31" t="s">
        <v>65</v>
      </c>
      <c r="K6" s="31" t="s">
        <v>66</v>
      </c>
      <c r="L6" s="31" t="s">
        <v>66</v>
      </c>
      <c r="M6" s="31" t="s">
        <v>66</v>
      </c>
      <c r="N6" s="31" t="s">
        <v>66</v>
      </c>
      <c r="O6" s="31" t="s">
        <v>66</v>
      </c>
      <c r="P6" s="31" t="s">
        <v>66</v>
      </c>
      <c r="Q6" s="31" t="s">
        <v>66</v>
      </c>
    </row>
    <row r="7" spans="1:20" ht="24.75" thickBot="1" x14ac:dyDescent="0.3">
      <c r="A7" s="31" t="s">
        <v>3</v>
      </c>
      <c r="C7" s="31" t="s">
        <v>7</v>
      </c>
      <c r="E7" s="31" t="s">
        <v>71</v>
      </c>
      <c r="G7" s="31" t="s">
        <v>72</v>
      </c>
      <c r="I7" s="31" t="s">
        <v>73</v>
      </c>
      <c r="K7" s="31" t="s">
        <v>7</v>
      </c>
      <c r="M7" s="31" t="s">
        <v>71</v>
      </c>
      <c r="O7" s="31" t="s">
        <v>72</v>
      </c>
      <c r="Q7" s="21" t="s">
        <v>73</v>
      </c>
    </row>
    <row r="8" spans="1:20" x14ac:dyDescent="0.25">
      <c r="A8" s="10" t="s">
        <v>50</v>
      </c>
      <c r="B8" s="12">
        <v>10813843</v>
      </c>
      <c r="C8" s="17">
        <v>2289097</v>
      </c>
      <c r="D8" s="17">
        <v>57079848367</v>
      </c>
      <c r="E8" s="17">
        <v>6589781023</v>
      </c>
      <c r="F8" s="17">
        <v>65629520354</v>
      </c>
      <c r="G8" s="17">
        <v>6973612687</v>
      </c>
      <c r="H8" s="17">
        <v>-8549671987</v>
      </c>
      <c r="I8" s="17">
        <v>-383831664</v>
      </c>
      <c r="J8" s="17">
        <v>10813843</v>
      </c>
      <c r="K8" s="17">
        <v>2289097</v>
      </c>
      <c r="L8" s="17"/>
      <c r="M8" s="17">
        <v>6589781023</v>
      </c>
      <c r="N8" s="17"/>
      <c r="O8" s="17">
        <v>6992203326</v>
      </c>
      <c r="P8" s="17">
        <v>-9521842583</v>
      </c>
      <c r="Q8" s="17">
        <f>+M8-O8</f>
        <v>-402422303</v>
      </c>
    </row>
    <row r="9" spans="1:20" x14ac:dyDescent="0.25">
      <c r="A9" s="10" t="s">
        <v>33</v>
      </c>
      <c r="B9" s="12">
        <v>40811278</v>
      </c>
      <c r="C9" s="17">
        <v>7470635</v>
      </c>
      <c r="D9" s="17">
        <v>57079848368</v>
      </c>
      <c r="E9" s="17">
        <v>98768256799</v>
      </c>
      <c r="F9" s="17">
        <v>65629520355</v>
      </c>
      <c r="G9" s="17">
        <v>89677219815</v>
      </c>
      <c r="H9" s="17">
        <v>-8549671987</v>
      </c>
      <c r="I9" s="17">
        <v>9091036984</v>
      </c>
      <c r="J9" s="17">
        <v>40811278</v>
      </c>
      <c r="K9" s="17">
        <v>7470635</v>
      </c>
      <c r="L9" s="17"/>
      <c r="M9" s="17">
        <v>98768256799</v>
      </c>
      <c r="N9" s="17"/>
      <c r="O9" s="17">
        <v>107424109200</v>
      </c>
      <c r="P9" s="17">
        <v>-11797359211</v>
      </c>
      <c r="Q9" s="17">
        <f t="shared" ref="Q9:Q38" si="0">+M9-O9</f>
        <v>-8655852401</v>
      </c>
    </row>
    <row r="10" spans="1:20" x14ac:dyDescent="0.25">
      <c r="A10" s="10" t="s">
        <v>92</v>
      </c>
      <c r="B10" s="12">
        <v>61814110</v>
      </c>
      <c r="C10" s="17">
        <v>32333977</v>
      </c>
      <c r="D10" s="17">
        <v>57079848369</v>
      </c>
      <c r="E10" s="17">
        <v>66565232552</v>
      </c>
      <c r="F10" s="17">
        <v>65629520356</v>
      </c>
      <c r="G10" s="17">
        <v>64704019823</v>
      </c>
      <c r="H10" s="17">
        <v>-8549671987</v>
      </c>
      <c r="I10" s="17">
        <v>1861212729</v>
      </c>
      <c r="J10" s="17">
        <v>61814110</v>
      </c>
      <c r="K10" s="17">
        <v>32333977</v>
      </c>
      <c r="L10" s="17"/>
      <c r="M10" s="17">
        <v>66565232552</v>
      </c>
      <c r="N10" s="17"/>
      <c r="O10" s="17">
        <v>73873994502</v>
      </c>
      <c r="P10" s="17">
        <v>-45484068354</v>
      </c>
      <c r="Q10" s="17">
        <f t="shared" si="0"/>
        <v>-7308761950</v>
      </c>
    </row>
    <row r="11" spans="1:20" x14ac:dyDescent="0.25">
      <c r="A11" s="10" t="s">
        <v>34</v>
      </c>
      <c r="B11" s="12">
        <v>5893345</v>
      </c>
      <c r="C11" s="17">
        <v>7954689</v>
      </c>
      <c r="D11" s="17">
        <v>57079848370</v>
      </c>
      <c r="E11" s="17">
        <v>26932463393</v>
      </c>
      <c r="F11" s="17">
        <v>65629520357</v>
      </c>
      <c r="G11" s="17">
        <v>23880222973</v>
      </c>
      <c r="H11" s="17">
        <v>-8549671987</v>
      </c>
      <c r="I11" s="17">
        <v>3052240420</v>
      </c>
      <c r="J11" s="17">
        <v>5893345</v>
      </c>
      <c r="K11" s="17">
        <v>7954689</v>
      </c>
      <c r="L11" s="17"/>
      <c r="M11" s="17">
        <v>26932463393</v>
      </c>
      <c r="N11" s="17"/>
      <c r="O11" s="17">
        <v>27060350186</v>
      </c>
      <c r="P11" s="17">
        <v>-40715043362</v>
      </c>
      <c r="Q11" s="17">
        <f t="shared" si="0"/>
        <v>-127886793</v>
      </c>
      <c r="R11" s="12"/>
      <c r="S11" s="12"/>
      <c r="T11" s="12"/>
    </row>
    <row r="12" spans="1:20" x14ac:dyDescent="0.25">
      <c r="A12" s="10" t="s">
        <v>26</v>
      </c>
      <c r="B12" s="12">
        <v>245000</v>
      </c>
      <c r="C12" s="17">
        <v>5893345</v>
      </c>
      <c r="D12" s="17">
        <v>57079848371</v>
      </c>
      <c r="E12" s="17">
        <v>99649335949</v>
      </c>
      <c r="F12" s="17">
        <v>65629520358</v>
      </c>
      <c r="G12" s="17">
        <v>96661613354</v>
      </c>
      <c r="H12" s="17">
        <v>-8549671987</v>
      </c>
      <c r="I12" s="17">
        <v>2987722595</v>
      </c>
      <c r="J12" s="17">
        <v>245000</v>
      </c>
      <c r="K12" s="17">
        <v>5893345</v>
      </c>
      <c r="L12" s="17"/>
      <c r="M12" s="17">
        <v>99649335949</v>
      </c>
      <c r="N12" s="17"/>
      <c r="O12" s="17">
        <v>137376656716</v>
      </c>
      <c r="P12" s="17">
        <v>-56432369</v>
      </c>
      <c r="Q12" s="17">
        <f t="shared" si="0"/>
        <v>-37727320767</v>
      </c>
    </row>
    <row r="13" spans="1:20" x14ac:dyDescent="0.25">
      <c r="A13" s="10" t="s">
        <v>24</v>
      </c>
      <c r="B13" s="12">
        <v>7954689</v>
      </c>
      <c r="C13" s="17">
        <v>54775889</v>
      </c>
      <c r="D13" s="17">
        <v>57079848372</v>
      </c>
      <c r="E13" s="17">
        <v>193025152372</v>
      </c>
      <c r="F13" s="17">
        <v>65629520359</v>
      </c>
      <c r="G13" s="17">
        <v>175872246057</v>
      </c>
      <c r="H13" s="17">
        <v>-8549671987</v>
      </c>
      <c r="I13" s="17">
        <v>17152906315</v>
      </c>
      <c r="J13" s="17">
        <v>7954689</v>
      </c>
      <c r="K13" s="17">
        <v>54775889</v>
      </c>
      <c r="L13" s="17"/>
      <c r="M13" s="17">
        <v>193025152372</v>
      </c>
      <c r="N13" s="17"/>
      <c r="O13" s="17">
        <v>242315952023</v>
      </c>
      <c r="P13" s="17">
        <v>-3180127213</v>
      </c>
      <c r="Q13" s="17">
        <f t="shared" si="0"/>
        <v>-49290799651</v>
      </c>
    </row>
    <row r="14" spans="1:20" x14ac:dyDescent="0.25">
      <c r="A14" s="10" t="s">
        <v>111</v>
      </c>
      <c r="B14" s="12">
        <v>8581714</v>
      </c>
      <c r="C14" s="17">
        <v>107067312</v>
      </c>
      <c r="D14" s="17">
        <v>57079848373</v>
      </c>
      <c r="E14" s="17">
        <v>419441660546</v>
      </c>
      <c r="F14" s="17">
        <v>65629520360</v>
      </c>
      <c r="G14" s="17">
        <v>376269217915</v>
      </c>
      <c r="H14" s="17">
        <v>-8549671987</v>
      </c>
      <c r="I14" s="17">
        <v>43172442631</v>
      </c>
      <c r="J14" s="17">
        <v>8581714</v>
      </c>
      <c r="K14" s="17">
        <v>107067312</v>
      </c>
      <c r="L14" s="17"/>
      <c r="M14" s="17">
        <v>419441660546</v>
      </c>
      <c r="N14" s="17"/>
      <c r="O14" s="17">
        <v>494736614549</v>
      </c>
      <c r="P14" s="17">
        <v>-4169678796</v>
      </c>
      <c r="Q14" s="17">
        <f t="shared" si="0"/>
        <v>-75294954003</v>
      </c>
    </row>
    <row r="15" spans="1:20" x14ac:dyDescent="0.25">
      <c r="A15" s="10" t="s">
        <v>15</v>
      </c>
      <c r="B15" s="12">
        <v>285750</v>
      </c>
      <c r="C15" s="17">
        <v>6155513</v>
      </c>
      <c r="D15" s="17">
        <v>57079848374</v>
      </c>
      <c r="E15" s="17">
        <v>34449337738</v>
      </c>
      <c r="F15" s="17">
        <v>65629520361</v>
      </c>
      <c r="G15" s="17">
        <v>28389495700</v>
      </c>
      <c r="H15" s="17">
        <v>-8549671987</v>
      </c>
      <c r="I15" s="17">
        <v>6059842038</v>
      </c>
      <c r="J15" s="17">
        <v>285750</v>
      </c>
      <c r="K15" s="17">
        <v>6155513</v>
      </c>
      <c r="L15" s="17"/>
      <c r="M15" s="17">
        <v>34449337738</v>
      </c>
      <c r="N15" s="17"/>
      <c r="O15" s="17">
        <v>37911338283</v>
      </c>
      <c r="P15" s="17">
        <v>1613224130</v>
      </c>
      <c r="Q15" s="17">
        <f t="shared" si="0"/>
        <v>-3462000545</v>
      </c>
    </row>
    <row r="16" spans="1:20" x14ac:dyDescent="0.25">
      <c r="A16" s="10" t="s">
        <v>30</v>
      </c>
      <c r="B16" s="12">
        <v>28497995</v>
      </c>
      <c r="C16" s="17">
        <v>29432458</v>
      </c>
      <c r="D16" s="17">
        <v>57079848375</v>
      </c>
      <c r="E16" s="17">
        <v>116473450137</v>
      </c>
      <c r="F16" s="17">
        <v>65629520362</v>
      </c>
      <c r="G16" s="17">
        <v>104875079590</v>
      </c>
      <c r="H16" s="17">
        <v>-8549671987</v>
      </c>
      <c r="I16" s="17">
        <v>11598370547</v>
      </c>
      <c r="J16" s="17">
        <v>28497995</v>
      </c>
      <c r="K16" s="17">
        <v>29432458</v>
      </c>
      <c r="L16" s="17"/>
      <c r="M16" s="17">
        <v>116473450137</v>
      </c>
      <c r="N16" s="17"/>
      <c r="O16" s="17">
        <v>116672438801</v>
      </c>
      <c r="P16" s="17">
        <v>-36978996654</v>
      </c>
      <c r="Q16" s="17">
        <f t="shared" si="0"/>
        <v>-198988664</v>
      </c>
    </row>
    <row r="17" spans="1:17" x14ac:dyDescent="0.25">
      <c r="A17" s="10" t="s">
        <v>44</v>
      </c>
      <c r="B17" s="12">
        <v>800000</v>
      </c>
      <c r="C17" s="17">
        <v>250000</v>
      </c>
      <c r="D17" s="17">
        <v>57079848376</v>
      </c>
      <c r="E17" s="17">
        <v>3774904875</v>
      </c>
      <c r="F17" s="17">
        <v>65629520363</v>
      </c>
      <c r="G17" s="17">
        <v>3436927875</v>
      </c>
      <c r="H17" s="17">
        <v>-8549671987</v>
      </c>
      <c r="I17" s="17">
        <v>337977000</v>
      </c>
      <c r="J17" s="17">
        <v>800000</v>
      </c>
      <c r="K17" s="17">
        <v>250000</v>
      </c>
      <c r="L17" s="17"/>
      <c r="M17" s="17">
        <v>3774904875</v>
      </c>
      <c r="N17" s="17"/>
      <c r="O17" s="17">
        <v>4540323375</v>
      </c>
      <c r="P17" s="17">
        <v>-554918919</v>
      </c>
      <c r="Q17" s="17">
        <f t="shared" si="0"/>
        <v>-765418500</v>
      </c>
    </row>
    <row r="18" spans="1:17" x14ac:dyDescent="0.25">
      <c r="A18" s="10" t="s">
        <v>52</v>
      </c>
      <c r="B18" s="12">
        <v>0</v>
      </c>
      <c r="C18" s="17">
        <v>245000</v>
      </c>
      <c r="D18" s="17">
        <v>57079848377</v>
      </c>
      <c r="E18" s="17">
        <v>1906935817</v>
      </c>
      <c r="F18" s="17">
        <v>65629520364</v>
      </c>
      <c r="G18" s="17">
        <v>1746197932</v>
      </c>
      <c r="H18" s="17">
        <v>-8549671987</v>
      </c>
      <c r="I18" s="17">
        <v>160737885</v>
      </c>
      <c r="J18" s="17">
        <v>0</v>
      </c>
      <c r="K18" s="17">
        <v>245000</v>
      </c>
      <c r="L18" s="17"/>
      <c r="M18" s="17">
        <v>1906935817</v>
      </c>
      <c r="N18" s="17"/>
      <c r="O18" s="17">
        <v>1802630301</v>
      </c>
      <c r="P18" s="17">
        <v>0</v>
      </c>
      <c r="Q18" s="17">
        <f t="shared" si="0"/>
        <v>104305516</v>
      </c>
    </row>
    <row r="19" spans="1:17" x14ac:dyDescent="0.25">
      <c r="A19" s="10" t="s">
        <v>114</v>
      </c>
      <c r="B19" s="12">
        <v>0</v>
      </c>
      <c r="C19" s="17">
        <v>400792089</v>
      </c>
      <c r="D19" s="17">
        <v>57079848378</v>
      </c>
      <c r="E19" s="17">
        <v>2873712403596</v>
      </c>
      <c r="F19" s="17">
        <v>65629520365</v>
      </c>
      <c r="G19" s="17">
        <v>2768790170124</v>
      </c>
      <c r="H19" s="17">
        <v>-8549671987</v>
      </c>
      <c r="I19" s="17">
        <v>104922233472</v>
      </c>
      <c r="J19" s="17">
        <v>0</v>
      </c>
      <c r="K19" s="17">
        <v>400792089</v>
      </c>
      <c r="L19" s="17"/>
      <c r="M19" s="17">
        <v>2873712403596</v>
      </c>
      <c r="N19" s="17"/>
      <c r="O19" s="17">
        <v>2415650572329</v>
      </c>
      <c r="P19" s="17">
        <v>0</v>
      </c>
      <c r="Q19" s="17">
        <f t="shared" si="0"/>
        <v>458061831267</v>
      </c>
    </row>
    <row r="20" spans="1:17" x14ac:dyDescent="0.25">
      <c r="A20" s="10" t="s">
        <v>20</v>
      </c>
      <c r="B20" s="12">
        <v>249998</v>
      </c>
      <c r="C20" s="17">
        <v>1000000</v>
      </c>
      <c r="D20" s="17">
        <v>57079848379</v>
      </c>
      <c r="E20" s="17">
        <v>6769480500</v>
      </c>
      <c r="F20" s="17">
        <v>65629520366</v>
      </c>
      <c r="G20" s="17">
        <v>6391741500</v>
      </c>
      <c r="H20" s="17">
        <v>-8549671987</v>
      </c>
      <c r="I20" s="17">
        <v>377739000</v>
      </c>
      <c r="J20" s="17">
        <v>249998</v>
      </c>
      <c r="K20" s="17">
        <v>1000000</v>
      </c>
      <c r="L20" s="17"/>
      <c r="M20" s="17">
        <v>6769480500</v>
      </c>
      <c r="N20" s="17"/>
      <c r="O20" s="17">
        <v>6540849049</v>
      </c>
      <c r="P20" s="17">
        <v>-59475567</v>
      </c>
      <c r="Q20" s="17">
        <f t="shared" si="0"/>
        <v>228631451</v>
      </c>
    </row>
    <row r="21" spans="1:17" x14ac:dyDescent="0.25">
      <c r="A21" s="10" t="s">
        <v>32</v>
      </c>
      <c r="B21" s="12">
        <v>588861845</v>
      </c>
      <c r="C21" s="17">
        <v>2532968</v>
      </c>
      <c r="D21" s="17">
        <v>57079848380</v>
      </c>
      <c r="E21" s="17">
        <v>11574771776</v>
      </c>
      <c r="F21" s="17">
        <v>65629520367</v>
      </c>
      <c r="G21" s="17">
        <v>11202123042</v>
      </c>
      <c r="H21" s="17">
        <v>-8549671987</v>
      </c>
      <c r="I21" s="17">
        <v>372648734</v>
      </c>
      <c r="J21" s="17">
        <v>588861845</v>
      </c>
      <c r="K21" s="17">
        <v>2532968</v>
      </c>
      <c r="L21" s="17"/>
      <c r="M21" s="17">
        <v>11574771776</v>
      </c>
      <c r="N21" s="17"/>
      <c r="O21" s="17">
        <v>13911451960</v>
      </c>
      <c r="P21" s="17">
        <v>-110573927507</v>
      </c>
      <c r="Q21" s="17">
        <f t="shared" si="0"/>
        <v>-2336680184</v>
      </c>
    </row>
    <row r="22" spans="1:17" x14ac:dyDescent="0.25">
      <c r="A22" s="10" t="s">
        <v>39</v>
      </c>
      <c r="B22" s="12">
        <v>1689097</v>
      </c>
      <c r="C22" s="17">
        <v>81345807</v>
      </c>
      <c r="D22" s="17">
        <v>57079848381</v>
      </c>
      <c r="E22" s="17">
        <v>205308108799</v>
      </c>
      <c r="F22" s="17">
        <v>65629520368</v>
      </c>
      <c r="G22" s="17">
        <v>197266276185</v>
      </c>
      <c r="H22" s="17">
        <v>-8549671987</v>
      </c>
      <c r="I22" s="17">
        <v>8041832614</v>
      </c>
      <c r="J22" s="17">
        <v>1689097</v>
      </c>
      <c r="K22" s="17">
        <v>81345807</v>
      </c>
      <c r="L22" s="17"/>
      <c r="M22" s="17">
        <v>205308108799</v>
      </c>
      <c r="N22" s="17"/>
      <c r="O22" s="17">
        <v>238374288532</v>
      </c>
      <c r="P22" s="17">
        <v>-18590638</v>
      </c>
      <c r="Q22" s="17">
        <f t="shared" si="0"/>
        <v>-33066179733</v>
      </c>
    </row>
    <row r="23" spans="1:17" x14ac:dyDescent="0.25">
      <c r="A23" s="10" t="s">
        <v>86</v>
      </c>
      <c r="B23" s="12">
        <v>7144441</v>
      </c>
      <c r="C23" s="17">
        <v>124876637</v>
      </c>
      <c r="D23" s="17">
        <v>57079848382</v>
      </c>
      <c r="E23" s="17">
        <v>225054254891</v>
      </c>
      <c r="F23" s="17">
        <v>65629520369</v>
      </c>
      <c r="G23" s="17">
        <v>224203503485</v>
      </c>
      <c r="H23" s="17">
        <v>-8549671987</v>
      </c>
      <c r="I23" s="17">
        <v>850751406</v>
      </c>
      <c r="J23" s="17">
        <v>7144441</v>
      </c>
      <c r="K23" s="17">
        <v>124876637</v>
      </c>
      <c r="L23" s="17"/>
      <c r="M23" s="17">
        <v>225054254891</v>
      </c>
      <c r="N23" s="17"/>
      <c r="O23" s="17">
        <v>269687571839</v>
      </c>
      <c r="P23" s="17">
        <v>-17746889385</v>
      </c>
      <c r="Q23" s="17">
        <f t="shared" si="0"/>
        <v>-44633316948</v>
      </c>
    </row>
    <row r="24" spans="1:17" x14ac:dyDescent="0.25">
      <c r="A24" s="10" t="s">
        <v>36</v>
      </c>
      <c r="B24" s="12">
        <v>37744423</v>
      </c>
      <c r="C24" s="17">
        <v>714924674</v>
      </c>
      <c r="D24" s="17">
        <v>57079848383</v>
      </c>
      <c r="E24" s="17">
        <v>3092128964897</v>
      </c>
      <c r="F24" s="17">
        <v>65629520370</v>
      </c>
      <c r="G24" s="17">
        <v>2817588287163</v>
      </c>
      <c r="H24" s="17">
        <v>-8549671987</v>
      </c>
      <c r="I24" s="17">
        <v>274540677734</v>
      </c>
      <c r="J24" s="17">
        <v>37744423</v>
      </c>
      <c r="K24" s="17">
        <v>714924674</v>
      </c>
      <c r="L24" s="17"/>
      <c r="M24" s="17">
        <v>3092128964897</v>
      </c>
      <c r="N24" s="17"/>
      <c r="O24" s="17">
        <v>2928162214671</v>
      </c>
      <c r="P24" s="17">
        <v>-9169974679</v>
      </c>
      <c r="Q24" s="17">
        <f t="shared" si="0"/>
        <v>163966750226</v>
      </c>
    </row>
    <row r="25" spans="1:17" x14ac:dyDescent="0.25">
      <c r="A25" s="10" t="s">
        <v>17</v>
      </c>
      <c r="B25" s="12">
        <v>56825889</v>
      </c>
      <c r="C25" s="17">
        <v>2513563</v>
      </c>
      <c r="D25" s="17">
        <v>57079848384</v>
      </c>
      <c r="E25" s="17">
        <v>98595044064</v>
      </c>
      <c r="F25" s="17">
        <v>65629520371</v>
      </c>
      <c r="G25" s="17">
        <v>91074236090</v>
      </c>
      <c r="H25" s="17">
        <v>-8549671987</v>
      </c>
      <c r="I25" s="17">
        <v>7520807974</v>
      </c>
      <c r="J25" s="17">
        <v>56825889</v>
      </c>
      <c r="K25" s="17">
        <v>2513563</v>
      </c>
      <c r="L25" s="17"/>
      <c r="M25" s="17">
        <v>98595044064</v>
      </c>
      <c r="N25" s="17"/>
      <c r="O25" s="17">
        <v>100091083422</v>
      </c>
      <c r="P25" s="17">
        <v>-66443705966</v>
      </c>
      <c r="Q25" s="17">
        <f t="shared" si="0"/>
        <v>-1496039358</v>
      </c>
    </row>
    <row r="26" spans="1:17" x14ac:dyDescent="0.25">
      <c r="A26" s="10" t="s">
        <v>27</v>
      </c>
      <c r="B26" s="12">
        <v>128359581</v>
      </c>
      <c r="C26" s="17">
        <v>24698</v>
      </c>
      <c r="D26" s="17">
        <v>57079848385</v>
      </c>
      <c r="E26" s="17">
        <v>204471356596</v>
      </c>
      <c r="F26" s="17">
        <v>65629520372</v>
      </c>
      <c r="G26" s="17">
        <v>331385329602</v>
      </c>
      <c r="H26" s="17">
        <v>-8549671987</v>
      </c>
      <c r="I26" s="17">
        <v>-126913973006</v>
      </c>
      <c r="J26" s="17">
        <v>128359581</v>
      </c>
      <c r="K26" s="17">
        <v>24698</v>
      </c>
      <c r="L26" s="17"/>
      <c r="M26" s="17">
        <v>204471356596</v>
      </c>
      <c r="N26" s="17"/>
      <c r="O26" s="17">
        <v>161466679947</v>
      </c>
      <c r="P26" s="17">
        <v>-118467396634</v>
      </c>
      <c r="Q26" s="17">
        <f t="shared" si="0"/>
        <v>43004676649</v>
      </c>
    </row>
    <row r="27" spans="1:17" x14ac:dyDescent="0.25">
      <c r="A27" s="10" t="s">
        <v>35</v>
      </c>
      <c r="B27" s="12">
        <v>15045814</v>
      </c>
      <c r="C27" s="17">
        <v>53696729</v>
      </c>
      <c r="D27" s="17">
        <v>57079848386</v>
      </c>
      <c r="E27" s="17">
        <v>166483591169</v>
      </c>
      <c r="F27" s="17">
        <v>65629520373</v>
      </c>
      <c r="G27" s="17">
        <v>155346887428</v>
      </c>
      <c r="H27" s="17">
        <v>-8549671987</v>
      </c>
      <c r="I27" s="17">
        <v>11136703741</v>
      </c>
      <c r="J27" s="17">
        <v>15045814</v>
      </c>
      <c r="K27" s="17">
        <v>53696729</v>
      </c>
      <c r="L27" s="17"/>
      <c r="M27" s="17">
        <v>166483591169</v>
      </c>
      <c r="N27" s="17"/>
      <c r="O27" s="17">
        <v>188294145473</v>
      </c>
      <c r="P27" s="17">
        <v>-8772011608</v>
      </c>
      <c r="Q27" s="17">
        <f t="shared" si="0"/>
        <v>-21810554304</v>
      </c>
    </row>
    <row r="28" spans="1:17" x14ac:dyDescent="0.25">
      <c r="A28" s="10" t="s">
        <v>110</v>
      </c>
      <c r="B28" s="12">
        <v>5418614</v>
      </c>
      <c r="C28" s="17">
        <v>74000000</v>
      </c>
      <c r="D28" s="17">
        <v>57079848387</v>
      </c>
      <c r="E28" s="17">
        <v>188018593200</v>
      </c>
      <c r="F28" s="17">
        <v>65629520374</v>
      </c>
      <c r="G28" s="17">
        <v>182096188032</v>
      </c>
      <c r="H28" s="17">
        <v>-8549671987</v>
      </c>
      <c r="I28" s="17">
        <v>5922405168</v>
      </c>
      <c r="J28" s="17">
        <v>5418614</v>
      </c>
      <c r="K28" s="17">
        <v>74000000</v>
      </c>
      <c r="L28" s="17"/>
      <c r="M28" s="17">
        <v>188018593200</v>
      </c>
      <c r="N28" s="17"/>
      <c r="O28" s="17">
        <v>182096188032</v>
      </c>
      <c r="P28" s="17">
        <v>-3158428550</v>
      </c>
      <c r="Q28" s="17">
        <f t="shared" si="0"/>
        <v>5922405168</v>
      </c>
    </row>
    <row r="29" spans="1:17" x14ac:dyDescent="0.25">
      <c r="A29" s="10" t="s">
        <v>18</v>
      </c>
      <c r="B29" s="12">
        <v>250000</v>
      </c>
      <c r="C29" s="17">
        <v>8581713</v>
      </c>
      <c r="D29" s="17">
        <v>57079848388</v>
      </c>
      <c r="E29" s="17">
        <v>36408821915</v>
      </c>
      <c r="F29" s="17">
        <v>65629520375</v>
      </c>
      <c r="G29" s="17">
        <v>33141581787</v>
      </c>
      <c r="H29" s="17">
        <v>-8549671987</v>
      </c>
      <c r="I29" s="17">
        <v>3267240128</v>
      </c>
      <c r="J29" s="17">
        <v>250000</v>
      </c>
      <c r="K29" s="17">
        <v>8581713</v>
      </c>
      <c r="L29" s="17"/>
      <c r="M29" s="17">
        <v>36408821915</v>
      </c>
      <c r="N29" s="17"/>
      <c r="O29" s="17">
        <v>37311260584</v>
      </c>
      <c r="P29" s="17">
        <v>-1103395500</v>
      </c>
      <c r="Q29" s="17">
        <f t="shared" si="0"/>
        <v>-902438669</v>
      </c>
    </row>
    <row r="30" spans="1:17" x14ac:dyDescent="0.25">
      <c r="A30" s="10" t="s">
        <v>87</v>
      </c>
      <c r="B30" s="12">
        <v>1000000</v>
      </c>
      <c r="C30" s="17">
        <v>285750</v>
      </c>
      <c r="D30" s="17">
        <v>57079848389</v>
      </c>
      <c r="E30" s="17">
        <v>15253473589</v>
      </c>
      <c r="F30" s="17">
        <v>65629520376</v>
      </c>
      <c r="G30" s="17">
        <v>13620187310</v>
      </c>
      <c r="H30" s="17">
        <v>-8549671987</v>
      </c>
      <c r="I30" s="17">
        <v>1633286279</v>
      </c>
      <c r="J30" s="17">
        <v>1000000</v>
      </c>
      <c r="K30" s="17">
        <v>285750</v>
      </c>
      <c r="L30" s="17"/>
      <c r="M30" s="17">
        <v>15253473589</v>
      </c>
      <c r="N30" s="17"/>
      <c r="O30" s="17">
        <v>12006963180</v>
      </c>
      <c r="P30" s="17">
        <v>-149107549</v>
      </c>
      <c r="Q30" s="17">
        <f t="shared" si="0"/>
        <v>3246510409</v>
      </c>
    </row>
    <row r="31" spans="1:17" x14ac:dyDescent="0.25">
      <c r="A31" s="10" t="s">
        <v>38</v>
      </c>
      <c r="B31" s="12">
        <v>2532968</v>
      </c>
      <c r="C31" s="17">
        <v>28497995</v>
      </c>
      <c r="D31" s="17">
        <v>57079848390</v>
      </c>
      <c r="E31" s="17">
        <v>109716016864</v>
      </c>
      <c r="F31" s="17">
        <v>65629520377</v>
      </c>
      <c r="G31" s="17">
        <v>106543232487</v>
      </c>
      <c r="H31" s="17">
        <v>-8549671987</v>
      </c>
      <c r="I31" s="17">
        <v>3172784377</v>
      </c>
      <c r="J31" s="17">
        <v>2532968</v>
      </c>
      <c r="K31" s="17">
        <v>28497995</v>
      </c>
      <c r="L31" s="17"/>
      <c r="M31" s="17">
        <v>109716016864</v>
      </c>
      <c r="N31" s="17"/>
      <c r="O31" s="17">
        <v>143522229142</v>
      </c>
      <c r="P31" s="17">
        <v>-2709328917</v>
      </c>
      <c r="Q31" s="17">
        <f t="shared" si="0"/>
        <v>-33806212278</v>
      </c>
    </row>
    <row r="32" spans="1:17" x14ac:dyDescent="0.25">
      <c r="A32" s="10" t="s">
        <v>37</v>
      </c>
      <c r="B32" s="12">
        <v>86710316</v>
      </c>
      <c r="C32" s="17">
        <v>49214286</v>
      </c>
      <c r="D32" s="17">
        <v>57079848391</v>
      </c>
      <c r="E32" s="17">
        <v>88498922946</v>
      </c>
      <c r="F32" s="17">
        <v>65629520378</v>
      </c>
      <c r="G32" s="17">
        <v>88596765867</v>
      </c>
      <c r="H32" s="17">
        <v>-8549671987</v>
      </c>
      <c r="I32" s="17">
        <v>-97842921</v>
      </c>
      <c r="J32" s="17">
        <v>86710316</v>
      </c>
      <c r="K32" s="17">
        <v>49214286</v>
      </c>
      <c r="L32" s="17"/>
      <c r="M32" s="17">
        <v>88498922946</v>
      </c>
      <c r="N32" s="17"/>
      <c r="O32" s="17">
        <v>106574676470</v>
      </c>
      <c r="P32" s="17">
        <v>-41108012346</v>
      </c>
      <c r="Q32" s="17">
        <f t="shared" si="0"/>
        <v>-18075753524</v>
      </c>
    </row>
    <row r="33" spans="1:17" x14ac:dyDescent="0.25">
      <c r="A33" s="10" t="s">
        <v>91</v>
      </c>
      <c r="B33" s="12">
        <v>1562500</v>
      </c>
      <c r="C33" s="17">
        <v>4546603</v>
      </c>
      <c r="D33" s="17">
        <v>57079848392</v>
      </c>
      <c r="E33" s="17">
        <v>14769891727</v>
      </c>
      <c r="F33" s="17">
        <v>65629520379</v>
      </c>
      <c r="G33" s="17">
        <v>13038903804</v>
      </c>
      <c r="H33" s="17">
        <v>-8549671987</v>
      </c>
      <c r="I33" s="17">
        <v>1730987923</v>
      </c>
      <c r="J33" s="17">
        <v>1562500</v>
      </c>
      <c r="K33" s="17">
        <v>4546603</v>
      </c>
      <c r="L33" s="17"/>
      <c r="M33" s="17">
        <v>14769891727</v>
      </c>
      <c r="N33" s="17"/>
      <c r="O33" s="17">
        <v>14012630446</v>
      </c>
      <c r="P33" s="17">
        <v>302874610</v>
      </c>
      <c r="Q33" s="17">
        <f t="shared" si="0"/>
        <v>757261281</v>
      </c>
    </row>
    <row r="34" spans="1:17" x14ac:dyDescent="0.25">
      <c r="A34" s="10" t="s">
        <v>40</v>
      </c>
      <c r="B34" s="12">
        <v>2513563</v>
      </c>
      <c r="C34" s="17">
        <v>800000</v>
      </c>
      <c r="D34" s="17">
        <v>57079848393</v>
      </c>
      <c r="E34" s="17">
        <v>11300360400</v>
      </c>
      <c r="F34" s="17">
        <v>65629520380</v>
      </c>
      <c r="G34" s="17">
        <v>10680073200</v>
      </c>
      <c r="H34" s="17">
        <v>-8549671987</v>
      </c>
      <c r="I34" s="17">
        <v>620287200</v>
      </c>
      <c r="J34" s="17">
        <v>2513563</v>
      </c>
      <c r="K34" s="17">
        <v>800000</v>
      </c>
      <c r="L34" s="17"/>
      <c r="M34" s="17">
        <v>11300360400</v>
      </c>
      <c r="N34" s="17"/>
      <c r="O34" s="17">
        <v>11234992119</v>
      </c>
      <c r="P34" s="17">
        <v>-9016847332</v>
      </c>
      <c r="Q34" s="17">
        <f t="shared" si="0"/>
        <v>65368281</v>
      </c>
    </row>
    <row r="35" spans="1:17" x14ac:dyDescent="0.25">
      <c r="A35" s="10" t="s">
        <v>94</v>
      </c>
      <c r="B35" s="12">
        <v>47935</v>
      </c>
      <c r="C35" s="17">
        <v>1000000</v>
      </c>
      <c r="D35" s="17">
        <v>57079848394</v>
      </c>
      <c r="E35" s="17">
        <v>83490259500</v>
      </c>
      <c r="F35" s="17">
        <v>65629520381</v>
      </c>
      <c r="G35" s="17">
        <v>83858875108</v>
      </c>
      <c r="H35" s="17">
        <v>-8549671987</v>
      </c>
      <c r="I35" s="17">
        <v>-368615608</v>
      </c>
      <c r="J35" s="17">
        <v>47935</v>
      </c>
      <c r="K35" s="17">
        <v>1000000</v>
      </c>
      <c r="L35" s="17"/>
      <c r="M35" s="17">
        <v>83490259500</v>
      </c>
      <c r="N35" s="17"/>
      <c r="O35" s="17">
        <v>83858875108</v>
      </c>
      <c r="P35" s="17">
        <v>169918649656</v>
      </c>
      <c r="Q35" s="17">
        <f t="shared" si="0"/>
        <v>-368615608</v>
      </c>
    </row>
    <row r="36" spans="1:17" x14ac:dyDescent="0.25">
      <c r="A36" s="10" t="s">
        <v>29</v>
      </c>
      <c r="B36" s="12">
        <v>588000</v>
      </c>
      <c r="C36" s="17">
        <v>249998</v>
      </c>
      <c r="D36" s="17">
        <v>57079848395</v>
      </c>
      <c r="E36" s="17">
        <v>1898620311</v>
      </c>
      <c r="F36" s="17">
        <v>65629520382</v>
      </c>
      <c r="G36" s="17">
        <v>1729633162</v>
      </c>
      <c r="H36" s="17">
        <v>-8549671987</v>
      </c>
      <c r="I36" s="17">
        <v>168987149</v>
      </c>
      <c r="J36" s="17">
        <v>588000</v>
      </c>
      <c r="K36" s="17">
        <v>249998</v>
      </c>
      <c r="L36" s="17"/>
      <c r="M36" s="17">
        <v>1898620311</v>
      </c>
      <c r="N36" s="17"/>
      <c r="O36" s="17">
        <v>1789108730</v>
      </c>
      <c r="P36" s="17">
        <v>-143942400</v>
      </c>
      <c r="Q36" s="17">
        <f t="shared" si="0"/>
        <v>109511581</v>
      </c>
    </row>
    <row r="37" spans="1:17" x14ac:dyDescent="0.25">
      <c r="A37" s="10" t="s">
        <v>43</v>
      </c>
      <c r="B37" s="12">
        <v>49214286</v>
      </c>
      <c r="C37" s="17">
        <v>2012019</v>
      </c>
      <c r="D37" s="17">
        <v>57079848396</v>
      </c>
      <c r="E37" s="17">
        <v>16700396516</v>
      </c>
      <c r="F37" s="17">
        <v>65629520383</v>
      </c>
      <c r="G37" s="17">
        <v>13580322436</v>
      </c>
      <c r="H37" s="17">
        <v>-8549671987</v>
      </c>
      <c r="I37" s="17">
        <v>3120074080</v>
      </c>
      <c r="J37" s="17">
        <v>49214286</v>
      </c>
      <c r="K37" s="17">
        <v>2012019</v>
      </c>
      <c r="L37" s="17"/>
      <c r="M37" s="17">
        <v>16700396516</v>
      </c>
      <c r="N37" s="17"/>
      <c r="O37" s="17">
        <v>18700444038</v>
      </c>
      <c r="P37" s="17">
        <v>-17977910602</v>
      </c>
      <c r="Q37" s="17">
        <f t="shared" si="0"/>
        <v>-2000047522</v>
      </c>
    </row>
    <row r="38" spans="1:17" ht="23.25" thickBot="1" x14ac:dyDescent="0.3">
      <c r="A38" s="10" t="s">
        <v>22</v>
      </c>
      <c r="B38" s="12">
        <v>4546603</v>
      </c>
      <c r="C38" s="17">
        <v>52369367</v>
      </c>
      <c r="D38" s="17">
        <v>57079848397</v>
      </c>
      <c r="E38" s="17">
        <v>129571787704</v>
      </c>
      <c r="F38" s="17">
        <v>65629520384</v>
      </c>
      <c r="G38" s="17">
        <v>103855249686</v>
      </c>
      <c r="H38" s="17">
        <v>-8549671987</v>
      </c>
      <c r="I38" s="17">
        <v>25716538018</v>
      </c>
      <c r="J38" s="17">
        <v>4546603</v>
      </c>
      <c r="K38" s="17">
        <v>52369367</v>
      </c>
      <c r="L38" s="17"/>
      <c r="M38" s="17">
        <v>129571787704</v>
      </c>
      <c r="N38" s="17"/>
      <c r="O38" s="17">
        <v>136571018981</v>
      </c>
      <c r="P38" s="17">
        <v>-973726641</v>
      </c>
      <c r="Q38" s="17">
        <f t="shared" si="0"/>
        <v>-6999231277</v>
      </c>
    </row>
    <row r="39" spans="1:17" ht="24.75" thickBot="1" x14ac:dyDescent="0.3">
      <c r="A39" s="11" t="s">
        <v>53</v>
      </c>
      <c r="C39" s="12"/>
      <c r="E39" s="18">
        <f>SUM(E8:E38)</f>
        <v>8647301632161</v>
      </c>
      <c r="F39" s="11"/>
      <c r="G39" s="18">
        <f>SUM(G8:G38)</f>
        <v>8226475421219</v>
      </c>
      <c r="H39" s="11"/>
      <c r="I39" s="18">
        <f>SUM(I8:I38)</f>
        <v>420826210942</v>
      </c>
      <c r="J39" s="19"/>
      <c r="K39" s="19" t="s">
        <v>53</v>
      </c>
      <c r="L39" s="19"/>
      <c r="M39" s="18">
        <f>SUM(M8:M38)</f>
        <v>8647301632161</v>
      </c>
      <c r="N39" s="19"/>
      <c r="O39" s="18">
        <f>SUM(O8:O38)</f>
        <v>8320563855314</v>
      </c>
      <c r="P39" s="19"/>
      <c r="Q39" s="18">
        <f>SUM(Q8:Q38)</f>
        <v>326737776847</v>
      </c>
    </row>
    <row r="40" spans="1:17" ht="23.25" thickTop="1" x14ac:dyDescent="0.25"/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جمع درآمدها</vt:lpstr>
      <vt:lpstr>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2025-02-22T10:27:05Z</dcterms:created>
  <dcterms:modified xsi:type="dcterms:W3CDTF">2025-04-27T13:07:58Z</dcterms:modified>
</cp:coreProperties>
</file>