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2\بخشی\"/>
    </mc:Choice>
  </mc:AlternateContent>
  <xr:revisionPtr revIDLastSave="0" documentId="13_ncr:1_{69020BC0-1A58-4116-86F0-73F052AAE4A6}" xr6:coauthVersionLast="47" xr6:coauthVersionMax="47" xr10:uidLastSave="{00000000-0000-0000-0000-000000000000}"/>
  <bookViews>
    <workbookView xWindow="-120" yWindow="-120" windowWidth="29040" windowHeight="15720" tabRatio="872" activeTab="8" xr2:uid="{00000000-000D-0000-FFFF-FFFF00000000}"/>
  </bookViews>
  <sheets>
    <sheet name="سهام" sheetId="1" r:id="rId1"/>
    <sheet name="سپرده" sheetId="6" r:id="rId2"/>
    <sheet name="جمع درآمدها" sheetId="15" r:id="rId3"/>
    <sheet name="سرمایه‌گذاری در سهام" sheetId="11" r:id="rId4"/>
    <sheet name="درآمد سود سهام" sheetId="18" r:id="rId5"/>
    <sheet name="درآمد سپرده بانکی" sheetId="13" r:id="rId6"/>
    <sheet name="سود سپرده بانکی" sheetId="7" r:id="rId7"/>
    <sheet name="درآمد ناشی از فروش" sheetId="9" r:id="rId8"/>
    <sheet name="درآمد ناشی از تغییر قیمت اوراق" sheetId="1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6" i="1" l="1"/>
  <c r="K10" i="6"/>
  <c r="E9" i="15"/>
  <c r="E8" i="15"/>
  <c r="E7" i="15"/>
  <c r="G9" i="15"/>
  <c r="U8" i="11"/>
  <c r="S70" i="11"/>
  <c r="S71" i="11"/>
  <c r="I71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8" i="11"/>
  <c r="C71" i="11"/>
  <c r="C8" i="15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8" i="11"/>
  <c r="O52" i="11"/>
  <c r="O53" i="11"/>
  <c r="O54" i="11"/>
  <c r="O55" i="11"/>
  <c r="O56" i="11"/>
  <c r="O57" i="11"/>
  <c r="S57" i="11" s="1"/>
  <c r="E52" i="11"/>
  <c r="G52" i="11"/>
  <c r="E53" i="11"/>
  <c r="G53" i="11"/>
  <c r="E54" i="11"/>
  <c r="G54" i="11"/>
  <c r="E55" i="11"/>
  <c r="G55" i="11"/>
  <c r="E56" i="11"/>
  <c r="G56" i="11"/>
  <c r="E57" i="11"/>
  <c r="G57" i="11"/>
  <c r="O45" i="10"/>
  <c r="M45" i="10"/>
  <c r="E9" i="9"/>
  <c r="I9" i="9" s="1"/>
  <c r="G9" i="9"/>
  <c r="E10" i="9"/>
  <c r="G10" i="9"/>
  <c r="I10" i="9"/>
  <c r="E11" i="9"/>
  <c r="G11" i="9"/>
  <c r="I11" i="9" s="1"/>
  <c r="E12" i="9"/>
  <c r="I12" i="9" s="1"/>
  <c r="G12" i="9"/>
  <c r="E13" i="9"/>
  <c r="I13" i="9" s="1"/>
  <c r="G13" i="9"/>
  <c r="E14" i="9"/>
  <c r="I14" i="9" s="1"/>
  <c r="G14" i="9"/>
  <c r="E15" i="9"/>
  <c r="G15" i="9"/>
  <c r="I15" i="9"/>
  <c r="E16" i="9"/>
  <c r="G16" i="9"/>
  <c r="I16" i="9"/>
  <c r="E17" i="9"/>
  <c r="I17" i="9" s="1"/>
  <c r="G17" i="9"/>
  <c r="E18" i="9"/>
  <c r="G18" i="9"/>
  <c r="I18" i="9"/>
  <c r="E19" i="9"/>
  <c r="G19" i="9"/>
  <c r="I19" i="9" s="1"/>
  <c r="E20" i="9"/>
  <c r="I20" i="9" s="1"/>
  <c r="G20" i="9"/>
  <c r="E21" i="9"/>
  <c r="I21" i="9" s="1"/>
  <c r="G21" i="9"/>
  <c r="E22" i="9"/>
  <c r="I22" i="9" s="1"/>
  <c r="G22" i="9"/>
  <c r="E23" i="9"/>
  <c r="G23" i="9"/>
  <c r="I23" i="9"/>
  <c r="E24" i="9"/>
  <c r="G24" i="9"/>
  <c r="I24" i="9"/>
  <c r="E25" i="9"/>
  <c r="I25" i="9" s="1"/>
  <c r="G25" i="9"/>
  <c r="E26" i="9"/>
  <c r="G26" i="9"/>
  <c r="I26" i="9"/>
  <c r="E27" i="9"/>
  <c r="G27" i="9"/>
  <c r="I27" i="9" s="1"/>
  <c r="E28" i="9"/>
  <c r="I28" i="9" s="1"/>
  <c r="G28" i="9"/>
  <c r="E29" i="9"/>
  <c r="I29" i="9" s="1"/>
  <c r="G29" i="9"/>
  <c r="E30" i="9"/>
  <c r="I30" i="9" s="1"/>
  <c r="G30" i="9"/>
  <c r="E31" i="9"/>
  <c r="G31" i="9"/>
  <c r="I31" i="9"/>
  <c r="E32" i="9"/>
  <c r="G32" i="9"/>
  <c r="I32" i="9"/>
  <c r="E33" i="9"/>
  <c r="I33" i="9" s="1"/>
  <c r="G33" i="9"/>
  <c r="E34" i="9"/>
  <c r="G34" i="9"/>
  <c r="I34" i="9"/>
  <c r="E35" i="9"/>
  <c r="G35" i="9"/>
  <c r="I35" i="9" s="1"/>
  <c r="E36" i="9"/>
  <c r="I36" i="9" s="1"/>
  <c r="G36" i="9"/>
  <c r="E37" i="9"/>
  <c r="I37" i="9" s="1"/>
  <c r="G37" i="9"/>
  <c r="E38" i="9"/>
  <c r="I38" i="9" s="1"/>
  <c r="G38" i="9"/>
  <c r="E39" i="9"/>
  <c r="G39" i="9"/>
  <c r="I39" i="9"/>
  <c r="E40" i="9"/>
  <c r="G40" i="9"/>
  <c r="I40" i="9"/>
  <c r="E41" i="9"/>
  <c r="I41" i="9" s="1"/>
  <c r="G41" i="9"/>
  <c r="E42" i="9"/>
  <c r="G42" i="9"/>
  <c r="I42" i="9"/>
  <c r="E43" i="9"/>
  <c r="G43" i="9"/>
  <c r="I43" i="9" s="1"/>
  <c r="E44" i="9"/>
  <c r="I44" i="9" s="1"/>
  <c r="G44" i="9"/>
  <c r="E45" i="9"/>
  <c r="I45" i="9" s="1"/>
  <c r="G45" i="9"/>
  <c r="E46" i="9"/>
  <c r="I46" i="9" s="1"/>
  <c r="G46" i="9"/>
  <c r="E47" i="9"/>
  <c r="G47" i="9"/>
  <c r="I47" i="9"/>
  <c r="E48" i="9"/>
  <c r="G48" i="9"/>
  <c r="I48" i="9"/>
  <c r="E49" i="9"/>
  <c r="I49" i="9" s="1"/>
  <c r="G49" i="9"/>
  <c r="E50" i="9"/>
  <c r="G50" i="9"/>
  <c r="I50" i="9"/>
  <c r="E51" i="9"/>
  <c r="G51" i="9"/>
  <c r="I51" i="9" s="1"/>
  <c r="E52" i="9"/>
  <c r="I52" i="9" s="1"/>
  <c r="G52" i="9"/>
  <c r="E53" i="9"/>
  <c r="I53" i="9" s="1"/>
  <c r="G53" i="9"/>
  <c r="E54" i="9"/>
  <c r="G54" i="9"/>
  <c r="I54" i="9"/>
  <c r="E55" i="9"/>
  <c r="G55" i="9"/>
  <c r="I55" i="9"/>
  <c r="E56" i="9"/>
  <c r="G56" i="9"/>
  <c r="I56" i="9"/>
  <c r="E57" i="9"/>
  <c r="I57" i="9" s="1"/>
  <c r="G57" i="9"/>
  <c r="E58" i="9"/>
  <c r="G58" i="9"/>
  <c r="I58" i="9" s="1"/>
  <c r="E59" i="9"/>
  <c r="G59" i="9"/>
  <c r="I59" i="9" s="1"/>
  <c r="E60" i="9"/>
  <c r="I60" i="9" s="1"/>
  <c r="G60" i="9"/>
  <c r="I8" i="9"/>
  <c r="E8" i="9"/>
  <c r="G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8" i="9"/>
  <c r="I8" i="7"/>
  <c r="C8" i="7"/>
  <c r="I10" i="18"/>
  <c r="K10" i="18"/>
  <c r="M10" i="18"/>
  <c r="O10" i="18"/>
  <c r="Q10" i="18"/>
  <c r="S10" i="18"/>
  <c r="M8" i="18"/>
  <c r="M9" i="18"/>
  <c r="S8" i="18"/>
  <c r="G46" i="1"/>
  <c r="E46" i="1"/>
  <c r="M71" i="11"/>
  <c r="O46" i="1" l="1"/>
  <c r="K46" i="1"/>
  <c r="S52" i="11"/>
  <c r="S56" i="11"/>
  <c r="S54" i="11"/>
  <c r="S55" i="11"/>
  <c r="S53" i="11"/>
  <c r="I45" i="10"/>
  <c r="Q45" i="10"/>
  <c r="I61" i="9"/>
  <c r="Q61" i="9"/>
  <c r="W46" i="1"/>
  <c r="U46" i="1"/>
  <c r="G45" i="10"/>
  <c r="E45" i="10"/>
  <c r="O61" i="9"/>
  <c r="M61" i="9"/>
  <c r="I8" i="6"/>
  <c r="A4" i="10"/>
  <c r="A4" i="9"/>
  <c r="A4" i="7"/>
  <c r="A4" i="13"/>
  <c r="A4" i="18"/>
  <c r="A4" i="11"/>
  <c r="A4" i="15"/>
  <c r="O9" i="11"/>
  <c r="S9" i="11" s="1"/>
  <c r="O12" i="11"/>
  <c r="S12" i="11" s="1"/>
  <c r="O14" i="11"/>
  <c r="S14" i="11" s="1"/>
  <c r="O15" i="11"/>
  <c r="S15" i="11" s="1"/>
  <c r="O17" i="11"/>
  <c r="S17" i="11" s="1"/>
  <c r="O20" i="11"/>
  <c r="S20" i="11" s="1"/>
  <c r="O22" i="11"/>
  <c r="S22" i="11" s="1"/>
  <c r="O23" i="11"/>
  <c r="S23" i="11" s="1"/>
  <c r="O25" i="11"/>
  <c r="S25" i="11" s="1"/>
  <c r="O28" i="11"/>
  <c r="S28" i="11" s="1"/>
  <c r="O30" i="11"/>
  <c r="S30" i="11" s="1"/>
  <c r="O31" i="11"/>
  <c r="S31" i="11" s="1"/>
  <c r="O33" i="11"/>
  <c r="S33" i="11" s="1"/>
  <c r="O36" i="11"/>
  <c r="S36" i="11" s="1"/>
  <c r="O38" i="11"/>
  <c r="S38" i="11" s="1"/>
  <c r="O39" i="11"/>
  <c r="S39" i="11" s="1"/>
  <c r="O40" i="11"/>
  <c r="S40" i="11" s="1"/>
  <c r="O41" i="11"/>
  <c r="S41" i="11" s="1"/>
  <c r="O42" i="11"/>
  <c r="S42" i="11" s="1"/>
  <c r="O44" i="11"/>
  <c r="S44" i="11" s="1"/>
  <c r="O45" i="11"/>
  <c r="S45" i="11" s="1"/>
  <c r="O46" i="11"/>
  <c r="S46" i="11" s="1"/>
  <c r="O47" i="11"/>
  <c r="S47" i="11" s="1"/>
  <c r="O48" i="11"/>
  <c r="S48" i="11" s="1"/>
  <c r="O49" i="11"/>
  <c r="S49" i="11" s="1"/>
  <c r="O50" i="11"/>
  <c r="S50" i="11" s="1"/>
  <c r="O51" i="11"/>
  <c r="S51" i="11" s="1"/>
  <c r="O58" i="11"/>
  <c r="S58" i="11" s="1"/>
  <c r="O59" i="11"/>
  <c r="S59" i="11" s="1"/>
  <c r="O60" i="11"/>
  <c r="S60" i="11" s="1"/>
  <c r="O62" i="11"/>
  <c r="S62" i="11" s="1"/>
  <c r="O63" i="11"/>
  <c r="S63" i="11" s="1"/>
  <c r="E8" i="11"/>
  <c r="E10" i="11"/>
  <c r="E11" i="11"/>
  <c r="E12" i="11"/>
  <c r="E13" i="11"/>
  <c r="E14" i="11"/>
  <c r="E15" i="11"/>
  <c r="E17" i="11"/>
  <c r="E22" i="11"/>
  <c r="E23" i="11"/>
  <c r="E25" i="11"/>
  <c r="E26" i="11"/>
  <c r="E28" i="11"/>
  <c r="E32" i="11"/>
  <c r="E34" i="11"/>
  <c r="E36" i="11"/>
  <c r="E37" i="11"/>
  <c r="E38" i="11"/>
  <c r="E40" i="11"/>
  <c r="E41" i="11"/>
  <c r="E43" i="11"/>
  <c r="E45" i="11"/>
  <c r="E46" i="11"/>
  <c r="E47" i="11"/>
  <c r="E48" i="11"/>
  <c r="E49" i="11"/>
  <c r="E58" i="11"/>
  <c r="E59" i="11"/>
  <c r="E60" i="11"/>
  <c r="E62" i="11"/>
  <c r="S9" i="18"/>
  <c r="E19" i="11"/>
  <c r="E18" i="11"/>
  <c r="E21" i="11"/>
  <c r="E33" i="11"/>
  <c r="E50" i="11"/>
  <c r="E9" i="11"/>
  <c r="E20" i="11"/>
  <c r="E63" i="11"/>
  <c r="E39" i="11"/>
  <c r="E42" i="11"/>
  <c r="E44" i="11"/>
  <c r="E51" i="11"/>
  <c r="E27" i="11"/>
  <c r="M8" i="7"/>
  <c r="G8" i="7"/>
  <c r="I9" i="6"/>
  <c r="G66" i="11" l="1"/>
  <c r="G70" i="11"/>
  <c r="G64" i="11"/>
  <c r="G68" i="11"/>
  <c r="G67" i="11"/>
  <c r="G65" i="11"/>
  <c r="G69" i="11"/>
  <c r="G61" i="11"/>
  <c r="O8" i="11"/>
  <c r="O70" i="11"/>
  <c r="O65" i="11"/>
  <c r="S65" i="11" s="1"/>
  <c r="O69" i="11"/>
  <c r="S69" i="11" s="1"/>
  <c r="E67" i="11"/>
  <c r="O66" i="11"/>
  <c r="S66" i="11" s="1"/>
  <c r="E68" i="11"/>
  <c r="E64" i="11"/>
  <c r="O67" i="11"/>
  <c r="S67" i="11" s="1"/>
  <c r="E65" i="11"/>
  <c r="E69" i="11"/>
  <c r="E61" i="11"/>
  <c r="E66" i="11"/>
  <c r="O61" i="11"/>
  <c r="S61" i="11" s="1"/>
  <c r="O68" i="11"/>
  <c r="S68" i="11" s="1"/>
  <c r="E70" i="11"/>
  <c r="O64" i="11"/>
  <c r="S64" i="11" s="1"/>
  <c r="O37" i="11"/>
  <c r="S37" i="11" s="1"/>
  <c r="O29" i="11"/>
  <c r="S29" i="11" s="1"/>
  <c r="O21" i="11"/>
  <c r="S21" i="11" s="1"/>
  <c r="O13" i="11"/>
  <c r="S13" i="11" s="1"/>
  <c r="O43" i="11"/>
  <c r="S43" i="11" s="1"/>
  <c r="O35" i="11"/>
  <c r="S35" i="11" s="1"/>
  <c r="O27" i="11"/>
  <c r="S27" i="11" s="1"/>
  <c r="O19" i="11"/>
  <c r="S19" i="11" s="1"/>
  <c r="O11" i="11"/>
  <c r="S11" i="11" s="1"/>
  <c r="O34" i="11"/>
  <c r="S34" i="11" s="1"/>
  <c r="O26" i="11"/>
  <c r="S26" i="11" s="1"/>
  <c r="O18" i="11"/>
  <c r="S18" i="11" s="1"/>
  <c r="O10" i="11"/>
  <c r="S10" i="11" s="1"/>
  <c r="O32" i="11"/>
  <c r="S32" i="11" s="1"/>
  <c r="O24" i="11"/>
  <c r="S24" i="11" s="1"/>
  <c r="O16" i="11"/>
  <c r="S16" i="11" s="1"/>
  <c r="G61" i="9"/>
  <c r="E61" i="9"/>
  <c r="G11" i="11"/>
  <c r="G19" i="11"/>
  <c r="G27" i="11"/>
  <c r="G35" i="11"/>
  <c r="G20" i="11"/>
  <c r="G12" i="11"/>
  <c r="G45" i="11"/>
  <c r="G13" i="11"/>
  <c r="G21" i="11"/>
  <c r="G29" i="11"/>
  <c r="G37" i="11"/>
  <c r="G46" i="11"/>
  <c r="G60" i="11"/>
  <c r="G14" i="11"/>
  <c r="G22" i="11"/>
  <c r="G30" i="11"/>
  <c r="G39" i="11"/>
  <c r="G47" i="11"/>
  <c r="G62" i="11"/>
  <c r="G15" i="11"/>
  <c r="G23" i="11"/>
  <c r="G31" i="11"/>
  <c r="G40" i="11"/>
  <c r="G48" i="11"/>
  <c r="G63" i="11"/>
  <c r="G8" i="11"/>
  <c r="G16" i="11"/>
  <c r="G24" i="11"/>
  <c r="G32" i="11"/>
  <c r="G41" i="11"/>
  <c r="G49" i="11"/>
  <c r="G42" i="11"/>
  <c r="G28" i="11"/>
  <c r="G9" i="11"/>
  <c r="G17" i="11"/>
  <c r="G25" i="11"/>
  <c r="G33" i="11"/>
  <c r="G50" i="11"/>
  <c r="G36" i="11"/>
  <c r="G10" i="11"/>
  <c r="G18" i="11"/>
  <c r="G26" i="11"/>
  <c r="G34" i="11"/>
  <c r="G43" i="11"/>
  <c r="G51" i="11"/>
  <c r="G44" i="11"/>
  <c r="G58" i="11"/>
  <c r="G59" i="11"/>
  <c r="E31" i="11"/>
  <c r="E16" i="11"/>
  <c r="E29" i="11"/>
  <c r="E35" i="11"/>
  <c r="E30" i="11"/>
  <c r="E24" i="11"/>
  <c r="E71" i="11" l="1"/>
  <c r="O71" i="11"/>
  <c r="S8" i="11"/>
  <c r="Q71" i="11"/>
  <c r="G71" i="11"/>
  <c r="C10" i="6"/>
  <c r="E10" i="6"/>
  <c r="G10" i="6"/>
  <c r="I10" i="6"/>
  <c r="G9" i="13"/>
  <c r="C9" i="13"/>
  <c r="M9" i="7"/>
  <c r="K9" i="7"/>
  <c r="I9" i="7"/>
  <c r="G9" i="7"/>
  <c r="E9" i="7"/>
  <c r="C9" i="7"/>
  <c r="C7" i="15" l="1"/>
  <c r="I8" i="13"/>
  <c r="I9" i="13" s="1"/>
  <c r="E8" i="13"/>
  <c r="E9" i="13" s="1"/>
  <c r="U55" i="11" l="1"/>
  <c r="U57" i="11"/>
  <c r="U52" i="11"/>
  <c r="U56" i="11"/>
  <c r="U53" i="11"/>
  <c r="U54" i="11"/>
  <c r="K55" i="11"/>
  <c r="K54" i="11"/>
  <c r="K52" i="11"/>
  <c r="K57" i="11"/>
  <c r="K53" i="11"/>
  <c r="K56" i="11"/>
  <c r="K9" i="11"/>
  <c r="C9" i="15"/>
  <c r="K38" i="11"/>
  <c r="K11" i="11"/>
  <c r="K51" i="11"/>
  <c r="K12" i="11"/>
  <c r="K15" i="11"/>
  <c r="K60" i="11"/>
  <c r="K65" i="11"/>
  <c r="K70" i="11"/>
  <c r="K67" i="11"/>
  <c r="K58" i="11"/>
  <c r="K17" i="11"/>
  <c r="K34" i="11"/>
  <c r="K39" i="11"/>
  <c r="K19" i="11"/>
  <c r="K31" i="11"/>
  <c r="K33" i="11"/>
  <c r="K28" i="11"/>
  <c r="K41" i="11"/>
  <c r="K26" i="11"/>
  <c r="K10" i="11"/>
  <c r="K48" i="11"/>
  <c r="K62" i="11"/>
  <c r="K27" i="11"/>
  <c r="K66" i="11"/>
  <c r="K44" i="11"/>
  <c r="K21" i="11"/>
  <c r="K23" i="11"/>
  <c r="K18" i="11"/>
  <c r="K14" i="11"/>
  <c r="K64" i="11"/>
  <c r="K69" i="11"/>
  <c r="K59" i="11"/>
  <c r="K25" i="11"/>
  <c r="K45" i="11"/>
  <c r="K13" i="11"/>
  <c r="K36" i="11"/>
  <c r="K37" i="11"/>
  <c r="K24" i="11"/>
  <c r="K35" i="11"/>
  <c r="K50" i="11"/>
  <c r="K8" i="11"/>
  <c r="K43" i="11"/>
  <c r="K20" i="11"/>
  <c r="K32" i="11"/>
  <c r="K16" i="11"/>
  <c r="K46" i="11"/>
  <c r="K40" i="11"/>
  <c r="K47" i="11"/>
  <c r="K49" i="11"/>
  <c r="K22" i="11"/>
  <c r="K68" i="11"/>
  <c r="K61" i="11"/>
  <c r="K42" i="11"/>
  <c r="K63" i="11"/>
  <c r="K29" i="11"/>
  <c r="K30" i="11"/>
  <c r="U16" i="11"/>
  <c r="U24" i="11"/>
  <c r="U32" i="11"/>
  <c r="U40" i="11"/>
  <c r="U48" i="11"/>
  <c r="U62" i="11"/>
  <c r="U17" i="11"/>
  <c r="U63" i="11"/>
  <c r="U10" i="11"/>
  <c r="U18" i="11"/>
  <c r="U26" i="11"/>
  <c r="U34" i="11"/>
  <c r="U42" i="11"/>
  <c r="U50" i="11"/>
  <c r="U29" i="11"/>
  <c r="U37" i="11"/>
  <c r="U45" i="11"/>
  <c r="U59" i="11"/>
  <c r="U11" i="11"/>
  <c r="U19" i="11"/>
  <c r="U27" i="11"/>
  <c r="U35" i="11"/>
  <c r="U43" i="11"/>
  <c r="U51" i="11"/>
  <c r="U21" i="11"/>
  <c r="U12" i="11"/>
  <c r="U20" i="11"/>
  <c r="U28" i="11"/>
  <c r="U36" i="11"/>
  <c r="U44" i="11"/>
  <c r="U58" i="11"/>
  <c r="U13" i="11"/>
  <c r="U14" i="11"/>
  <c r="U22" i="11"/>
  <c r="U30" i="11"/>
  <c r="U38" i="11"/>
  <c r="U46" i="11"/>
  <c r="U60" i="11"/>
  <c r="U25" i="11"/>
  <c r="U33" i="11"/>
  <c r="U41" i="11"/>
  <c r="U49" i="11"/>
  <c r="U15" i="11"/>
  <c r="U23" i="11"/>
  <c r="U31" i="11"/>
  <c r="U39" i="11"/>
  <c r="U47" i="11"/>
  <c r="U61" i="11"/>
  <c r="U9" i="11"/>
  <c r="U64" i="11"/>
  <c r="U69" i="11"/>
  <c r="U70" i="11"/>
  <c r="U65" i="11"/>
  <c r="U67" i="11"/>
  <c r="U66" i="11"/>
  <c r="U68" i="11"/>
  <c r="K71" i="11" l="1"/>
  <c r="U71" i="11"/>
</calcChain>
</file>

<file path=xl/sharedStrings.xml><?xml version="1.0" encoding="utf-8"?>
<sst xmlns="http://schemas.openxmlformats.org/spreadsheetml/2006/main" count="829" uniqueCount="127">
  <si>
    <t>صندوق سرمایه‌گذاری بخشی صنایع مفید</t>
  </si>
  <si>
    <t>صورت وضعیت پورتفوی</t>
  </si>
  <si>
    <t>برای ماه منتهی به 1403/11/30</t>
  </si>
  <si>
    <t>نام شرکت</t>
  </si>
  <si>
    <t>1403/10/30</t>
  </si>
  <si>
    <t>تغییرات طی دوره</t>
  </si>
  <si>
    <t>1403/11/30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</si>
  <si>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</si>
  <si>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</si>
  <si>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</si>
  <si>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</si>
  <si>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</si>
  <si>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</si>
  <si>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</si>
  <si>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</si>
  <si>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</si>
  <si>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بیمه اتکایی ایران معین</t>
  </si>
  <si>
    <t>پارس فولاد سبزوار</t>
  </si>
  <si>
    <t>توسعه معدنی و صنعتی صبانور</t>
  </si>
  <si>
    <t>توسعه نیشکر و  صنایع جانبی</t>
  </si>
  <si>
    <t>تولیدی برنا باطری</t>
  </si>
  <si>
    <t>دارویی و نهاده های زاگرس دارو</t>
  </si>
  <si>
    <t>زامیاد</t>
  </si>
  <si>
    <t>سبحان دارو</t>
  </si>
  <si>
    <t>سرمایه‌گذاری‌توکافولاد(هلدینگ</t>
  </si>
  <si>
    <t>سیمان باقران</t>
  </si>
  <si>
    <t>شرکت آهن و فولاد ارفع</t>
  </si>
  <si>
    <t>شمش طلا</t>
  </si>
  <si>
    <t>صبا فولاد خلیج فارس</t>
  </si>
  <si>
    <t>صنایع ارتباطی آوا</t>
  </si>
  <si>
    <t>غلتک سازان سپاهان</t>
  </si>
  <si>
    <t>فولاد  خوزستان</t>
  </si>
  <si>
    <t>فولاد آلیاژی ایران</t>
  </si>
  <si>
    <t>فولاد افزا سپاهان</t>
  </si>
  <si>
    <t>فولاد امیرکبیرکاشان</t>
  </si>
  <si>
    <t>فولاد شاهرود</t>
  </si>
  <si>
    <t>فولاد مبارکه اصفهان</t>
  </si>
  <si>
    <t>فولاد هرمزگان جنوب</t>
  </si>
  <si>
    <t>فولاد کاوه جنوب کیش</t>
  </si>
  <si>
    <t>مجتمع جهان فولاد سیرجان</t>
  </si>
  <si>
    <t>مدیریت نیروگاهی ایرانیان مپنا</t>
  </si>
  <si>
    <t>ملی‌ صنایع‌ مس‌ ایران‌</t>
  </si>
  <si>
    <t>نساجی بابکان</t>
  </si>
  <si>
    <t>نوردوقطعات‌ فولادی‌</t>
  </si>
  <si>
    <t>کانی کربن طبس</t>
  </si>
  <si>
    <t>سیمان‌ تهران‌</t>
  </si>
  <si>
    <t>سیمان‌ شرق‌</t>
  </si>
  <si>
    <t>کشت و دام گلدشت نمونه اصفهان</t>
  </si>
  <si>
    <t>کشت و دامداری فکا</t>
  </si>
  <si>
    <t>پالایش نفت تبریز</t>
  </si>
  <si>
    <t>فولاد خراسان</t>
  </si>
  <si>
    <t>اخشان خراسان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</si>
  <si>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</si>
  <si>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</si>
  <si>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</si>
  <si>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</si>
  <si>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</si>
  <si>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</si>
  <si>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</si>
  <si>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</si>
  <si>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</si>
  <si>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</si>
  <si>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</si>
  <si>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</si>
  <si>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</si>
  <si>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</si>
  <si>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</si>
  <si>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</si>
  <si>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</si>
  <si>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</si>
  <si>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</si>
  <si>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</si>
  <si>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</si>
  <si>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</si>
  <si>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</si>
  <si>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</si>
  <si>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</si>
  <si>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</si>
  <si>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</si>
  <si>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</si>
  <si>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</si>
  <si>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</si>
  <si>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صندوق سرمایه‌گذاری بخشی صنایع مفید - استیل</t>
  </si>
  <si>
    <t>فولاد خوزستان</t>
  </si>
  <si>
    <t>توسعه نیشکر و صنایع جانبی</t>
  </si>
  <si>
    <t>اختیارخ فولاد-6000-1403/12/01</t>
  </si>
  <si>
    <t>برای ماه منتهی به 1403/12/30</t>
  </si>
  <si>
    <t>ح توسعه معدنی و صنعتی صبانور</t>
  </si>
  <si>
    <t>حمل ونقل توکا</t>
  </si>
  <si>
    <t>گواهی صرفه جویی گازغیراوج0404</t>
  </si>
  <si>
    <t>آلومینای ایران</t>
  </si>
  <si>
    <t>سیم و کابل ابهر</t>
  </si>
  <si>
    <t>دامداری تلیسه نمونه</t>
  </si>
  <si>
    <t>نفت بهران</t>
  </si>
  <si>
    <t>سرمایه گذاری صدرتامین</t>
  </si>
  <si>
    <t>نفت‌ بهران‌</t>
  </si>
  <si>
    <t>اختیارخ فولاد-6500-1403/12/01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</si>
  <si>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</si>
  <si>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</si>
  <si>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</si>
  <si>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</si>
  <si>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</si>
  <si>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</si>
  <si>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1404/01/31</t>
  </si>
  <si>
    <t>توسعه معادن وفلزات</t>
  </si>
  <si>
    <t>ملی  صنایع  مس  ایران</t>
  </si>
  <si>
    <t>اختیارخ فولاد-4500-1404/01/20</t>
  </si>
  <si>
    <t>ملی صنایع مس ایران</t>
  </si>
  <si>
    <t>ح.کشت و دام گلدشت نمونه اصفهان</t>
  </si>
  <si>
    <t>اختیارخ فولاد-4000-1404/01/20</t>
  </si>
  <si>
    <t>اختیارخ فولاد-5000-1404/01/20</t>
  </si>
  <si>
    <t>اختیارخ فولاد-5500-1404/01/20</t>
  </si>
  <si>
    <t>برای ماه منتهی به 1404/02/31</t>
  </si>
  <si>
    <t>1403/01/31</t>
  </si>
  <si>
    <t>1404/02/31</t>
  </si>
  <si>
    <t>بانک اقتصادنوین</t>
  </si>
  <si>
    <t>بانک ملت</t>
  </si>
  <si>
    <t>ح . طلوع فولاد پارس</t>
  </si>
  <si>
    <t>سرمایه گذاری تامین اجتماعی</t>
  </si>
  <si>
    <t>سرمایه گذاری مهر</t>
  </si>
  <si>
    <t>گروه مالی صبا تامین</t>
  </si>
  <si>
    <t>گروه‌صنعتی‌سپاهان‌</t>
  </si>
  <si>
    <t>-</t>
  </si>
  <si>
    <t>حمل و نقل توکا</t>
  </si>
  <si>
    <t xml:space="preserve">ح. سبحان دارو </t>
  </si>
  <si>
    <t>داروسازی‌ جابرابن‌حیان‌</t>
  </si>
  <si>
    <t>شیمی‌ داروئی‌ داروپخش‌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</si>
</sst>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2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b/>
      <sz val="10"/>
      <color rgb="FFFF0000"/>
      <name val="IRANSans"/>
      <family val="2"/>
    </font>
    <font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0" fontId="3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11" fillId="0" borderId="0" xfId="0" applyNumberFormat="1" applyFont="1" applyFill="1"/>
    <xf numFmtId="3" fontId="6" fillId="0" borderId="0" xfId="0" applyNumberFormat="1" applyFont="1" applyFill="1"/>
    <xf numFmtId="9" fontId="3" fillId="0" borderId="2" xfId="1" applyNumberFormat="1" applyFont="1" applyFill="1" applyBorder="1" applyAlignment="1">
      <alignment horizontal="center" vertical="center"/>
    </xf>
    <xf numFmtId="9" fontId="3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3" fontId="10" fillId="0" borderId="0" xfId="0" applyNumberFormat="1" applyFont="1" applyFill="1"/>
    <xf numFmtId="3" fontId="7" fillId="0" borderId="0" xfId="0" applyNumberFormat="1" applyFont="1" applyFill="1"/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pirzadeh/Downloads/ExcelReport2025_5_28_13_4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Report2025_5_28_13_42"/>
    </sheetNames>
    <sheetDataSet>
      <sheetData sheetId="0">
        <row r="1">
          <cell r="B1" t="str">
            <v>نام سهم / صنعت</v>
          </cell>
          <cell r="C1" t="str">
            <v>تعداد</v>
          </cell>
          <cell r="D1" t="str">
            <v>بهای فروش</v>
          </cell>
          <cell r="E1" t="str">
            <v>ارزش دفتری</v>
          </cell>
        </row>
        <row r="2">
          <cell r="B2" t="str">
            <v>غلتک سازان سپاهان</v>
          </cell>
          <cell r="C2">
            <v>2032301</v>
          </cell>
          <cell r="D2">
            <v>8502568210</v>
          </cell>
          <cell r="E2">
            <v>8056191365</v>
          </cell>
        </row>
        <row r="3">
          <cell r="B3" t="str">
            <v>گروه‌صنعتی‌سپاهان‌</v>
          </cell>
          <cell r="C3">
            <v>5142015</v>
          </cell>
          <cell r="D3">
            <v>20495289815</v>
          </cell>
          <cell r="E3">
            <v>23760221677</v>
          </cell>
        </row>
        <row r="4">
          <cell r="B4" t="str">
            <v>فولاد افزا سپاهان</v>
          </cell>
          <cell r="C4">
            <v>1540593</v>
          </cell>
          <cell r="D4">
            <v>23559888246</v>
          </cell>
          <cell r="E4">
            <v>22152980389</v>
          </cell>
        </row>
        <row r="5">
          <cell r="B5" t="str">
            <v>فولاد شاهرود</v>
          </cell>
          <cell r="C5">
            <v>12813175</v>
          </cell>
          <cell r="D5">
            <v>40247504718</v>
          </cell>
          <cell r="E5">
            <v>44930964647</v>
          </cell>
        </row>
        <row r="6">
          <cell r="B6" t="str">
            <v>کانی کربن طبس</v>
          </cell>
          <cell r="C6">
            <v>250000</v>
          </cell>
          <cell r="D6">
            <v>3781059348</v>
          </cell>
          <cell r="E6">
            <v>4540323375</v>
          </cell>
        </row>
        <row r="7">
          <cell r="B7" t="str">
            <v>فولاد هرمزگان جنوب</v>
          </cell>
          <cell r="C7">
            <v>1</v>
          </cell>
          <cell r="D7">
            <v>1</v>
          </cell>
          <cell r="E7">
            <v>2165</v>
          </cell>
        </row>
        <row r="8">
          <cell r="B8" t="str">
            <v>زامیاد</v>
          </cell>
          <cell r="C8">
            <v>1</v>
          </cell>
          <cell r="D8">
            <v>1</v>
          </cell>
          <cell r="E8">
            <v>2608</v>
          </cell>
        </row>
        <row r="9">
          <cell r="B9" t="str">
            <v>سرمایه گذاری مهر</v>
          </cell>
          <cell r="C9">
            <v>750000</v>
          </cell>
          <cell r="D9">
            <v>2776381677</v>
          </cell>
          <cell r="E9">
            <v>2335368590</v>
          </cell>
        </row>
        <row r="10">
          <cell r="B10" t="str">
            <v>ملی صنایع مس ایران</v>
          </cell>
          <cell r="C10">
            <v>2</v>
          </cell>
          <cell r="D10">
            <v>2</v>
          </cell>
          <cell r="E10">
            <v>12083</v>
          </cell>
        </row>
        <row r="11">
          <cell r="B11" t="str">
            <v>تولیدی برنا باطری</v>
          </cell>
          <cell r="C11">
            <v>1000000</v>
          </cell>
          <cell r="D11">
            <v>6968290536</v>
          </cell>
          <cell r="E11">
            <v>6540849049</v>
          </cell>
        </row>
        <row r="12">
          <cell r="B12" t="str">
            <v>فولاد خوزستان</v>
          </cell>
          <cell r="C12">
            <v>1</v>
          </cell>
          <cell r="D12">
            <v>1</v>
          </cell>
          <cell r="E12">
            <v>2159</v>
          </cell>
        </row>
        <row r="13">
          <cell r="B13" t="str">
            <v>شمش طلا</v>
          </cell>
          <cell r="C13">
            <v>4984</v>
          </cell>
          <cell r="D13">
            <v>43888146178</v>
          </cell>
          <cell r="E13">
            <v>32583607287</v>
          </cell>
        </row>
        <row r="14">
          <cell r="B14" t="str">
            <v>مدیریت نیروگاهی ایرانیان مپنا</v>
          </cell>
          <cell r="C14">
            <v>800000</v>
          </cell>
          <cell r="D14">
            <v>11951905732</v>
          </cell>
          <cell r="E14">
            <v>11234992119</v>
          </cell>
        </row>
        <row r="15">
          <cell r="B15" t="str">
            <v>صنایع ارتباطی آوا</v>
          </cell>
          <cell r="C15">
            <v>249998</v>
          </cell>
          <cell r="D15">
            <v>2303692460</v>
          </cell>
          <cell r="E15">
            <v>1789108730</v>
          </cell>
        </row>
        <row r="16">
          <cell r="B16" t="str">
            <v>فولاد مبارکه اصفهان</v>
          </cell>
          <cell r="C16">
            <v>14924674</v>
          </cell>
          <cell r="D16">
            <v>64612858536</v>
          </cell>
          <cell r="E16">
            <v>61127931485</v>
          </cell>
        </row>
        <row r="17">
          <cell r="D17">
            <v>230301700059</v>
          </cell>
          <cell r="E17">
            <v>219052557728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7"/>
  <sheetViews>
    <sheetView rightToLeft="1" topLeftCell="A22" zoomScale="70" zoomScaleNormal="70" workbookViewId="0">
      <selection activeCell="M19" sqref="M19"/>
    </sheetView>
  </sheetViews>
  <sheetFormatPr defaultRowHeight="18.75" x14ac:dyDescent="0.25"/>
  <cols>
    <col min="1" max="1" width="34.42578125" style="10" bestFit="1" customWidth="1"/>
    <col min="2" max="2" width="1" style="10" customWidth="1"/>
    <col min="3" max="3" width="19" style="10" customWidth="1"/>
    <col min="4" max="4" width="1" style="10" customWidth="1"/>
    <col min="5" max="5" width="24" style="10" bestFit="1" customWidth="1"/>
    <col min="6" max="6" width="1" style="10" customWidth="1"/>
    <col min="7" max="7" width="26" style="10" customWidth="1"/>
    <col min="8" max="8" width="1" style="10" customWidth="1"/>
    <col min="9" max="9" width="18" style="10" customWidth="1"/>
    <col min="10" max="10" width="1" style="10" customWidth="1"/>
    <col min="11" max="11" width="23" style="10" customWidth="1"/>
    <col min="12" max="12" width="1" style="10" customWidth="1"/>
    <col min="13" max="13" width="19" style="10" customWidth="1"/>
    <col min="14" max="14" width="1" style="10" customWidth="1"/>
    <col min="15" max="15" width="23" style="10" customWidth="1"/>
    <col min="16" max="16" width="1" style="10" customWidth="1"/>
    <col min="17" max="17" width="19" style="10" customWidth="1"/>
    <col min="18" max="18" width="1" style="10" customWidth="1"/>
    <col min="19" max="19" width="22" style="10" bestFit="1" customWidth="1"/>
    <col min="20" max="20" width="1" style="10" customWidth="1"/>
    <col min="21" max="21" width="24.28515625" style="10" bestFit="1" customWidth="1"/>
    <col min="22" max="22" width="1" style="10" customWidth="1"/>
    <col min="23" max="23" width="26" style="10" customWidth="1"/>
    <col min="24" max="24" width="1" style="10" customWidth="1"/>
    <col min="25" max="25" width="30.7109375" style="10" bestFit="1" customWidth="1"/>
    <col min="26" max="26" width="1" style="10" customWidth="1"/>
    <col min="27" max="27" width="15.140625" style="10" bestFit="1" customWidth="1"/>
    <col min="28" max="16384" width="9.140625" style="10"/>
  </cols>
  <sheetData>
    <row r="1" spans="1:27" s="1" customFormat="1" ht="22.5" x14ac:dyDescent="0.25"/>
    <row r="2" spans="1:27" s="1" customFormat="1" ht="24" x14ac:dyDescent="0.25">
      <c r="A2" s="13" t="s">
        <v>82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  <c r="T2" s="13" t="s">
        <v>0</v>
      </c>
      <c r="U2" s="13" t="s">
        <v>0</v>
      </c>
      <c r="V2" s="13" t="s">
        <v>0</v>
      </c>
      <c r="W2" s="13" t="s">
        <v>0</v>
      </c>
      <c r="X2" s="13" t="s">
        <v>0</v>
      </c>
      <c r="Y2" s="13" t="s">
        <v>0</v>
      </c>
    </row>
    <row r="3" spans="1:27" s="1" customFormat="1" ht="24" x14ac:dyDescent="0.25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 t="s">
        <v>1</v>
      </c>
      <c r="M3" s="13" t="s">
        <v>1</v>
      </c>
      <c r="N3" s="13" t="s">
        <v>1</v>
      </c>
      <c r="O3" s="13" t="s">
        <v>1</v>
      </c>
      <c r="P3" s="13" t="s">
        <v>1</v>
      </c>
      <c r="Q3" s="13" t="s">
        <v>1</v>
      </c>
      <c r="R3" s="13" t="s">
        <v>1</v>
      </c>
      <c r="S3" s="13" t="s">
        <v>1</v>
      </c>
      <c r="T3" s="13" t="s">
        <v>1</v>
      </c>
      <c r="U3" s="13" t="s">
        <v>1</v>
      </c>
      <c r="V3" s="13" t="s">
        <v>1</v>
      </c>
      <c r="W3" s="13" t="s">
        <v>1</v>
      </c>
      <c r="X3" s="13" t="s">
        <v>1</v>
      </c>
      <c r="Y3" s="13" t="s">
        <v>1</v>
      </c>
    </row>
    <row r="4" spans="1:27" s="1" customFormat="1" ht="24" x14ac:dyDescent="0.25">
      <c r="A4" s="13" t="s">
        <v>112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  <c r="T4" s="13" t="s">
        <v>2</v>
      </c>
      <c r="U4" s="13" t="s">
        <v>2</v>
      </c>
      <c r="V4" s="13" t="s">
        <v>2</v>
      </c>
      <c r="W4" s="13" t="s">
        <v>2</v>
      </c>
      <c r="X4" s="13" t="s">
        <v>2</v>
      </c>
      <c r="Y4" s="13" t="s">
        <v>2</v>
      </c>
    </row>
    <row r="5" spans="1:27" s="1" customFormat="1" ht="22.5" x14ac:dyDescent="0.25"/>
    <row r="6" spans="1:27" s="1" customFormat="1" ht="24" x14ac:dyDescent="0.25">
      <c r="A6" s="12" t="s">
        <v>3</v>
      </c>
      <c r="C6" s="12" t="s">
        <v>113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114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27" s="1" customFormat="1" ht="24" x14ac:dyDescent="0.25">
      <c r="A7" s="12" t="s">
        <v>3</v>
      </c>
      <c r="C7" s="12" t="s">
        <v>7</v>
      </c>
      <c r="E7" s="12" t="s">
        <v>8</v>
      </c>
      <c r="G7" s="12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7" s="1" customFormat="1" ht="24.75" thickBot="1" x14ac:dyDescent="0.3">
      <c r="A8" s="12" t="s">
        <v>3</v>
      </c>
      <c r="C8" s="12" t="s">
        <v>7</v>
      </c>
      <c r="E8" s="12" t="s">
        <v>8</v>
      </c>
      <c r="G8" s="12" t="s">
        <v>9</v>
      </c>
      <c r="I8" s="12" t="s">
        <v>7</v>
      </c>
      <c r="K8" s="12" t="s">
        <v>8</v>
      </c>
      <c r="M8" s="12" t="s">
        <v>7</v>
      </c>
      <c r="O8" s="12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27" s="1" customFormat="1" ht="24" x14ac:dyDescent="0.25">
      <c r="A9" s="2" t="s">
        <v>15</v>
      </c>
      <c r="C9" s="5">
        <v>6155513</v>
      </c>
      <c r="D9" s="5"/>
      <c r="E9" s="5">
        <v>42118833322</v>
      </c>
      <c r="F9" s="5"/>
      <c r="G9" s="5">
        <v>34449337737.769501</v>
      </c>
      <c r="H9" s="5"/>
      <c r="I9" s="5">
        <v>10844487</v>
      </c>
      <c r="J9" s="5"/>
      <c r="K9" s="5">
        <v>67127068566</v>
      </c>
      <c r="L9" s="5"/>
      <c r="M9" s="5">
        <v>0</v>
      </c>
      <c r="N9" s="5"/>
      <c r="O9" s="5">
        <v>0</v>
      </c>
      <c r="P9" s="5"/>
      <c r="Q9" s="5">
        <v>17000000</v>
      </c>
      <c r="R9" s="5"/>
      <c r="S9" s="5">
        <v>6020</v>
      </c>
      <c r="T9" s="5"/>
      <c r="U9" s="5">
        <v>109245901888</v>
      </c>
      <c r="V9" s="5"/>
      <c r="W9" s="5">
        <v>101731077000</v>
      </c>
      <c r="Y9" s="9">
        <v>1.2126825642211606E-2</v>
      </c>
      <c r="AA9" s="5"/>
    </row>
    <row r="10" spans="1:27" s="1" customFormat="1" ht="24" x14ac:dyDescent="0.25">
      <c r="A10" s="2" t="s">
        <v>17</v>
      </c>
      <c r="C10" s="5">
        <v>2513563</v>
      </c>
      <c r="D10" s="5"/>
      <c r="E10" s="5">
        <v>100091083422</v>
      </c>
      <c r="F10" s="5"/>
      <c r="G10" s="5">
        <v>98595044063.919006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0</v>
      </c>
      <c r="P10" s="5"/>
      <c r="Q10" s="5">
        <v>2513563</v>
      </c>
      <c r="R10" s="5"/>
      <c r="S10" s="5">
        <v>34200</v>
      </c>
      <c r="T10" s="5"/>
      <c r="U10" s="5">
        <v>100091083422</v>
      </c>
      <c r="V10" s="5"/>
      <c r="W10" s="5">
        <v>85452369665.130005</v>
      </c>
      <c r="X10" s="5"/>
      <c r="Y10" s="9">
        <v>1.0186326717477332E-2</v>
      </c>
      <c r="AA10" s="5"/>
    </row>
    <row r="11" spans="1:27" s="1" customFormat="1" ht="24" x14ac:dyDescent="0.25">
      <c r="A11" s="2" t="s">
        <v>18</v>
      </c>
      <c r="C11" s="5">
        <v>8581713</v>
      </c>
      <c r="D11" s="5"/>
      <c r="E11" s="5">
        <v>35042269499</v>
      </c>
      <c r="F11" s="5"/>
      <c r="G11" s="5">
        <v>36408821915.050201</v>
      </c>
      <c r="H11" s="5"/>
      <c r="I11" s="5">
        <v>0</v>
      </c>
      <c r="J11" s="5"/>
      <c r="K11" s="5">
        <v>0</v>
      </c>
      <c r="L11" s="5"/>
      <c r="M11" s="5">
        <v>0</v>
      </c>
      <c r="N11" s="5"/>
      <c r="O11" s="5">
        <v>0</v>
      </c>
      <c r="P11" s="5"/>
      <c r="Q11" s="5">
        <v>8581713</v>
      </c>
      <c r="R11" s="5"/>
      <c r="S11" s="5">
        <v>3809</v>
      </c>
      <c r="T11" s="5"/>
      <c r="U11" s="5">
        <v>35042269499</v>
      </c>
      <c r="V11" s="5"/>
      <c r="W11" s="5">
        <v>32493252735.338799</v>
      </c>
      <c r="X11" s="5"/>
      <c r="Y11" s="9">
        <v>3.8733494433541575E-3</v>
      </c>
      <c r="AA11" s="5"/>
    </row>
    <row r="12" spans="1:27" s="1" customFormat="1" ht="24" x14ac:dyDescent="0.25">
      <c r="A12" s="2" t="s">
        <v>19</v>
      </c>
      <c r="C12" s="5">
        <v>285750</v>
      </c>
      <c r="D12" s="5"/>
      <c r="E12" s="5">
        <v>12006963180</v>
      </c>
      <c r="F12" s="5"/>
      <c r="G12" s="5">
        <v>15253473588.75</v>
      </c>
      <c r="H12" s="5"/>
      <c r="I12" s="5">
        <v>0</v>
      </c>
      <c r="J12" s="5"/>
      <c r="K12" s="5">
        <v>0</v>
      </c>
      <c r="L12" s="5"/>
      <c r="M12" s="5">
        <v>0</v>
      </c>
      <c r="N12" s="5"/>
      <c r="O12" s="5">
        <v>0</v>
      </c>
      <c r="P12" s="5"/>
      <c r="Q12" s="5">
        <v>285750</v>
      </c>
      <c r="R12" s="5"/>
      <c r="S12" s="5">
        <v>55250</v>
      </c>
      <c r="T12" s="5"/>
      <c r="U12" s="5">
        <v>12006963180</v>
      </c>
      <c r="V12" s="5"/>
      <c r="W12" s="5">
        <v>15693750759.375</v>
      </c>
      <c r="X12" s="5"/>
      <c r="Y12" s="9">
        <v>1.870769333654716E-3</v>
      </c>
      <c r="AA12" s="5"/>
    </row>
    <row r="13" spans="1:27" s="1" customFormat="1" ht="24" x14ac:dyDescent="0.25">
      <c r="A13" s="2" t="s">
        <v>20</v>
      </c>
      <c r="C13" s="5">
        <v>1000000</v>
      </c>
      <c r="D13" s="5"/>
      <c r="E13" s="5">
        <v>5381882317</v>
      </c>
      <c r="F13" s="5"/>
      <c r="G13" s="5">
        <v>6769480500</v>
      </c>
      <c r="H13" s="5"/>
      <c r="I13" s="5">
        <v>0</v>
      </c>
      <c r="J13" s="5"/>
      <c r="K13" s="5">
        <v>0</v>
      </c>
      <c r="L13" s="5"/>
      <c r="M13" s="5">
        <v>-1000000</v>
      </c>
      <c r="N13" s="5"/>
      <c r="O13" s="5">
        <v>6968290536</v>
      </c>
      <c r="P13" s="5"/>
      <c r="Q13" s="5">
        <v>0</v>
      </c>
      <c r="R13" s="5"/>
      <c r="S13" s="5">
        <v>0</v>
      </c>
      <c r="T13" s="5"/>
      <c r="U13" s="5">
        <v>0</v>
      </c>
      <c r="V13" s="5"/>
      <c r="W13" s="5">
        <v>0</v>
      </c>
      <c r="X13" s="5"/>
      <c r="Y13" s="9">
        <v>0</v>
      </c>
      <c r="AA13" s="5"/>
    </row>
    <row r="14" spans="1:27" s="1" customFormat="1" ht="24" x14ac:dyDescent="0.25">
      <c r="A14" s="2" t="s">
        <v>22</v>
      </c>
      <c r="C14" s="5">
        <v>52369366</v>
      </c>
      <c r="D14" s="5"/>
      <c r="E14" s="5">
        <v>136571018981</v>
      </c>
      <c r="F14" s="5"/>
      <c r="G14" s="5">
        <v>129571787703.94501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0</v>
      </c>
      <c r="P14" s="5"/>
      <c r="Q14" s="5">
        <v>52369366</v>
      </c>
      <c r="R14" s="5"/>
      <c r="S14" s="5">
        <v>2699</v>
      </c>
      <c r="T14" s="5"/>
      <c r="U14" s="5">
        <v>136571016373</v>
      </c>
      <c r="V14" s="5"/>
      <c r="W14" s="5">
        <v>140503916566.93799</v>
      </c>
      <c r="X14" s="5"/>
      <c r="Y14" s="9">
        <v>1.6748731543018106E-2</v>
      </c>
      <c r="AA14" s="5"/>
    </row>
    <row r="15" spans="1:27" s="1" customFormat="1" ht="24" x14ac:dyDescent="0.25">
      <c r="A15" s="2" t="s">
        <v>24</v>
      </c>
      <c r="C15" s="5">
        <v>54775889</v>
      </c>
      <c r="D15" s="5"/>
      <c r="E15" s="5">
        <v>242315952023</v>
      </c>
      <c r="F15" s="5"/>
      <c r="G15" s="5">
        <v>193025152372.29501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0</v>
      </c>
      <c r="P15" s="5"/>
      <c r="Q15" s="5">
        <v>54775889</v>
      </c>
      <c r="R15" s="5"/>
      <c r="S15" s="5">
        <v>4700</v>
      </c>
      <c r="T15" s="5"/>
      <c r="U15" s="5">
        <v>242315952023</v>
      </c>
      <c r="V15" s="5"/>
      <c r="W15" s="5">
        <v>255914870564.11499</v>
      </c>
      <c r="X15" s="5"/>
      <c r="Y15" s="9">
        <v>3.0506263239306646E-2</v>
      </c>
      <c r="AA15" s="5"/>
    </row>
    <row r="16" spans="1:27" s="1" customFormat="1" ht="24" x14ac:dyDescent="0.25">
      <c r="A16" s="2" t="s">
        <v>26</v>
      </c>
      <c r="C16" s="5">
        <v>5893345</v>
      </c>
      <c r="D16" s="5"/>
      <c r="E16" s="5">
        <v>117071297437</v>
      </c>
      <c r="F16" s="5"/>
      <c r="G16" s="5">
        <v>99649335949.222504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P16" s="5"/>
      <c r="Q16" s="5">
        <v>5893345</v>
      </c>
      <c r="R16" s="5"/>
      <c r="S16" s="5">
        <v>16990</v>
      </c>
      <c r="T16" s="5"/>
      <c r="U16" s="5">
        <v>117071297437</v>
      </c>
      <c r="V16" s="5"/>
      <c r="W16" s="5">
        <v>99532170357.277496</v>
      </c>
      <c r="X16" s="5"/>
      <c r="Y16" s="9">
        <v>1.1864705567931878E-2</v>
      </c>
      <c r="AA16" s="5"/>
    </row>
    <row r="17" spans="1:27" s="1" customFormat="1" ht="24" x14ac:dyDescent="0.25">
      <c r="A17" s="2" t="s">
        <v>27</v>
      </c>
      <c r="C17" s="5">
        <v>24698</v>
      </c>
      <c r="D17" s="5"/>
      <c r="E17" s="5">
        <v>113629917773</v>
      </c>
      <c r="F17" s="5"/>
      <c r="G17" s="5">
        <v>204471356595.74399</v>
      </c>
      <c r="H17" s="5"/>
      <c r="I17" s="5">
        <v>0</v>
      </c>
      <c r="J17" s="5"/>
      <c r="K17" s="5">
        <v>0</v>
      </c>
      <c r="L17" s="5"/>
      <c r="M17" s="5">
        <v>-4984</v>
      </c>
      <c r="N17" s="5"/>
      <c r="O17" s="5">
        <v>-22930257922.93433</v>
      </c>
      <c r="P17" s="5"/>
      <c r="Q17" s="5">
        <v>19714</v>
      </c>
      <c r="R17" s="5"/>
      <c r="S17" s="5">
        <v>8700000</v>
      </c>
      <c r="T17" s="5"/>
      <c r="U17" s="5">
        <v>90699659849</v>
      </c>
      <c r="V17" s="5"/>
      <c r="W17" s="5">
        <v>171100171680</v>
      </c>
      <c r="X17" s="5"/>
      <c r="Y17" s="9">
        <v>2.0395949895584336E-2</v>
      </c>
      <c r="AA17" s="5"/>
    </row>
    <row r="18" spans="1:27" s="1" customFormat="1" ht="24" x14ac:dyDescent="0.25">
      <c r="A18" s="2" t="s">
        <v>29</v>
      </c>
      <c r="C18" s="5">
        <v>249998</v>
      </c>
      <c r="D18" s="5"/>
      <c r="E18" s="5">
        <v>1789108730</v>
      </c>
      <c r="F18" s="5"/>
      <c r="G18" s="5">
        <v>1898620310.9159999</v>
      </c>
      <c r="H18" s="5"/>
      <c r="I18" s="5">
        <v>0</v>
      </c>
      <c r="J18" s="5"/>
      <c r="K18" s="5">
        <v>0</v>
      </c>
      <c r="L18" s="5"/>
      <c r="M18" s="5">
        <v>-249998</v>
      </c>
      <c r="N18" s="5"/>
      <c r="O18" s="5">
        <v>-1789108730</v>
      </c>
      <c r="P18" s="5"/>
      <c r="Q18" s="5">
        <v>0</v>
      </c>
      <c r="R18" s="5"/>
      <c r="S18" s="5">
        <v>0</v>
      </c>
      <c r="T18" s="5"/>
      <c r="U18" s="5">
        <v>0</v>
      </c>
      <c r="V18" s="5"/>
      <c r="W18" s="5">
        <v>0</v>
      </c>
      <c r="X18" s="5"/>
      <c r="Y18" s="9">
        <v>0</v>
      </c>
      <c r="AA18" s="5"/>
    </row>
    <row r="19" spans="1:27" s="1" customFormat="1" ht="24" x14ac:dyDescent="0.25">
      <c r="A19" s="2" t="s">
        <v>30</v>
      </c>
      <c r="C19" s="5">
        <v>29432458</v>
      </c>
      <c r="D19" s="5"/>
      <c r="E19" s="5">
        <v>80976479327</v>
      </c>
      <c r="F19" s="5"/>
      <c r="G19" s="5">
        <v>116473450136.97701</v>
      </c>
      <c r="H19" s="5"/>
      <c r="I19" s="5">
        <v>0</v>
      </c>
      <c r="J19" s="5"/>
      <c r="K19" s="5">
        <v>0</v>
      </c>
      <c r="L19" s="5"/>
      <c r="M19" s="5">
        <v>-2032301</v>
      </c>
      <c r="N19" s="5"/>
      <c r="O19" s="5">
        <v>8502568210</v>
      </c>
      <c r="P19" s="5"/>
      <c r="Q19" s="5">
        <v>27400157</v>
      </c>
      <c r="R19" s="5"/>
      <c r="S19" s="5">
        <v>3800</v>
      </c>
      <c r="T19" s="5"/>
      <c r="U19" s="5">
        <v>75385081561</v>
      </c>
      <c r="V19" s="5"/>
      <c r="W19" s="5">
        <v>103501079050.23</v>
      </c>
      <c r="X19" s="5"/>
      <c r="Y19" s="9">
        <v>1.2337818260027854E-2</v>
      </c>
      <c r="AA19" s="5"/>
    </row>
    <row r="20" spans="1:27" s="1" customFormat="1" ht="24" x14ac:dyDescent="0.25">
      <c r="A20" s="2" t="s">
        <v>31</v>
      </c>
      <c r="C20" s="5">
        <v>124876637</v>
      </c>
      <c r="D20" s="5"/>
      <c r="E20" s="5">
        <v>252297497037</v>
      </c>
      <c r="F20" s="5"/>
      <c r="G20" s="5">
        <v>225054254890.858</v>
      </c>
      <c r="H20" s="5"/>
      <c r="I20" s="5">
        <v>0</v>
      </c>
      <c r="J20" s="5"/>
      <c r="K20" s="5">
        <v>0</v>
      </c>
      <c r="L20" s="5"/>
      <c r="M20" s="5">
        <v>-1</v>
      </c>
      <c r="N20" s="5"/>
      <c r="O20" s="5">
        <v>1</v>
      </c>
      <c r="P20" s="5"/>
      <c r="Q20" s="5">
        <v>124876636</v>
      </c>
      <c r="R20" s="5"/>
      <c r="S20" s="5">
        <v>1819</v>
      </c>
      <c r="T20" s="5"/>
      <c r="U20" s="5">
        <v>252297495017</v>
      </c>
      <c r="V20" s="5"/>
      <c r="W20" s="5">
        <v>225799054808.73999</v>
      </c>
      <c r="X20" s="5"/>
      <c r="Y20" s="9">
        <v>2.6916315531012928E-2</v>
      </c>
      <c r="AA20" s="5"/>
    </row>
    <row r="21" spans="1:27" s="1" customFormat="1" ht="24" x14ac:dyDescent="0.25">
      <c r="A21" s="2" t="s">
        <v>32</v>
      </c>
      <c r="C21" s="5">
        <v>2532968</v>
      </c>
      <c r="D21" s="5"/>
      <c r="E21" s="5">
        <v>12601704596</v>
      </c>
      <c r="F21" s="5"/>
      <c r="G21" s="5">
        <v>11574771775.3188</v>
      </c>
      <c r="H21" s="5"/>
      <c r="I21" s="5">
        <v>0</v>
      </c>
      <c r="J21" s="5"/>
      <c r="K21" s="5">
        <v>0</v>
      </c>
      <c r="L21" s="5"/>
      <c r="M21" s="5">
        <v>0</v>
      </c>
      <c r="N21" s="5"/>
      <c r="O21" s="5">
        <v>0</v>
      </c>
      <c r="P21" s="5"/>
      <c r="Q21" s="5">
        <v>2532968</v>
      </c>
      <c r="R21" s="5"/>
      <c r="S21" s="5">
        <v>4546</v>
      </c>
      <c r="T21" s="5"/>
      <c r="U21" s="5">
        <v>12601704596</v>
      </c>
      <c r="V21" s="5"/>
      <c r="W21" s="5">
        <v>11446359036.458401</v>
      </c>
      <c r="X21" s="5"/>
      <c r="Y21" s="9">
        <v>1.3644601469547429E-3</v>
      </c>
      <c r="AA21" s="5"/>
    </row>
    <row r="22" spans="1:27" s="1" customFormat="1" ht="24" x14ac:dyDescent="0.25">
      <c r="A22" s="2" t="s">
        <v>33</v>
      </c>
      <c r="C22" s="5">
        <v>7470635</v>
      </c>
      <c r="D22" s="5"/>
      <c r="E22" s="5">
        <v>107424109200</v>
      </c>
      <c r="F22" s="5"/>
      <c r="G22" s="5">
        <v>98768256799.274994</v>
      </c>
      <c r="H22" s="5"/>
      <c r="I22" s="5">
        <v>0</v>
      </c>
      <c r="J22" s="5"/>
      <c r="K22" s="5">
        <v>0</v>
      </c>
      <c r="L22" s="5"/>
      <c r="M22" s="5">
        <v>-1540593</v>
      </c>
      <c r="N22" s="5"/>
      <c r="O22" s="5">
        <v>23559888246</v>
      </c>
      <c r="P22" s="5"/>
      <c r="Q22" s="5">
        <v>5930042</v>
      </c>
      <c r="R22" s="5"/>
      <c r="S22" s="5">
        <v>14830</v>
      </c>
      <c r="T22" s="5"/>
      <c r="U22" s="5">
        <v>85271128811</v>
      </c>
      <c r="V22" s="5"/>
      <c r="W22" s="5">
        <v>87419264848.983002</v>
      </c>
      <c r="X22" s="5"/>
      <c r="Y22" s="9">
        <v>1.0420789928272703E-2</v>
      </c>
      <c r="AA22" s="5"/>
    </row>
    <row r="23" spans="1:27" s="1" customFormat="1" ht="24" x14ac:dyDescent="0.25">
      <c r="A23" s="2" t="s">
        <v>34</v>
      </c>
      <c r="C23" s="5">
        <v>7954689</v>
      </c>
      <c r="D23" s="5"/>
      <c r="E23" s="5">
        <v>27060350186</v>
      </c>
      <c r="F23" s="5"/>
      <c r="G23" s="5">
        <v>26932463393.132702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P23" s="5"/>
      <c r="Q23" s="5">
        <v>7954689</v>
      </c>
      <c r="R23" s="5"/>
      <c r="S23" s="5">
        <v>3216</v>
      </c>
      <c r="T23" s="5"/>
      <c r="U23" s="5">
        <v>27060350186</v>
      </c>
      <c r="V23" s="5"/>
      <c r="W23" s="5">
        <v>25430065259.047199</v>
      </c>
      <c r="X23" s="5"/>
      <c r="Y23" s="9">
        <v>3.0313840820394354E-3</v>
      </c>
      <c r="AA23" s="5"/>
    </row>
    <row r="24" spans="1:27" s="1" customFormat="1" ht="24" x14ac:dyDescent="0.25">
      <c r="A24" s="2" t="s">
        <v>35</v>
      </c>
      <c r="C24" s="5">
        <v>53696729</v>
      </c>
      <c r="D24" s="5"/>
      <c r="E24" s="5">
        <v>172063189190</v>
      </c>
      <c r="F24" s="5"/>
      <c r="G24" s="5">
        <v>166483591169.38199</v>
      </c>
      <c r="H24" s="5"/>
      <c r="I24" s="5">
        <v>0</v>
      </c>
      <c r="J24" s="5"/>
      <c r="K24" s="5">
        <v>0</v>
      </c>
      <c r="L24" s="5"/>
      <c r="M24" s="5">
        <v>-12813175</v>
      </c>
      <c r="N24" s="5"/>
      <c r="O24" s="5">
        <v>40247504718</v>
      </c>
      <c r="P24" s="5"/>
      <c r="Q24" s="5">
        <v>40883554</v>
      </c>
      <c r="R24" s="5"/>
      <c r="S24" s="5">
        <v>2900</v>
      </c>
      <c r="T24" s="5"/>
      <c r="U24" s="5">
        <v>131005273856</v>
      </c>
      <c r="V24" s="5"/>
      <c r="W24" s="5">
        <v>117856860875.73</v>
      </c>
      <c r="X24" s="5"/>
      <c r="Y24" s="9">
        <v>1.404909536717446E-2</v>
      </c>
      <c r="AA24" s="5"/>
    </row>
    <row r="25" spans="1:27" s="1" customFormat="1" ht="24" x14ac:dyDescent="0.25">
      <c r="A25" s="2" t="s">
        <v>36</v>
      </c>
      <c r="C25" s="5">
        <v>714924674</v>
      </c>
      <c r="D25" s="5"/>
      <c r="E25" s="5">
        <v>2480778987627</v>
      </c>
      <c r="F25" s="5"/>
      <c r="G25" s="5">
        <v>3092128964897.3799</v>
      </c>
      <c r="H25" s="5"/>
      <c r="I25" s="5">
        <v>0</v>
      </c>
      <c r="J25" s="5"/>
      <c r="K25" s="5">
        <v>0</v>
      </c>
      <c r="L25" s="5"/>
      <c r="M25" s="5">
        <v>-14924674</v>
      </c>
      <c r="N25" s="5"/>
      <c r="O25" s="5">
        <v>64612858536</v>
      </c>
      <c r="P25" s="5"/>
      <c r="Q25" s="5">
        <v>700000000</v>
      </c>
      <c r="R25" s="5"/>
      <c r="S25" s="5">
        <v>3769</v>
      </c>
      <c r="T25" s="5"/>
      <c r="U25" s="5">
        <v>2428990569899</v>
      </c>
      <c r="V25" s="5"/>
      <c r="W25" s="5">
        <v>2622602115000</v>
      </c>
      <c r="X25" s="5"/>
      <c r="Y25" s="9">
        <v>0.31262657897055773</v>
      </c>
      <c r="AA25" s="5"/>
    </row>
    <row r="26" spans="1:27" s="1" customFormat="1" ht="24" x14ac:dyDescent="0.25">
      <c r="A26" s="2" t="s">
        <v>37</v>
      </c>
      <c r="C26" s="5">
        <v>49214286</v>
      </c>
      <c r="D26" s="5"/>
      <c r="E26" s="5">
        <v>102076784217</v>
      </c>
      <c r="F26" s="5"/>
      <c r="G26" s="5">
        <v>88498922945.924698</v>
      </c>
      <c r="H26" s="5"/>
      <c r="I26" s="5">
        <v>0</v>
      </c>
      <c r="J26" s="5"/>
      <c r="K26" s="5">
        <v>0</v>
      </c>
      <c r="L26" s="5"/>
      <c r="M26" s="5">
        <v>-1</v>
      </c>
      <c r="N26" s="5"/>
      <c r="O26" s="5">
        <v>1</v>
      </c>
      <c r="P26" s="5"/>
      <c r="Q26" s="5">
        <v>49214285</v>
      </c>
      <c r="R26" s="5"/>
      <c r="S26" s="5">
        <v>1744</v>
      </c>
      <c r="T26" s="5"/>
      <c r="U26" s="5">
        <v>102076782143</v>
      </c>
      <c r="V26" s="5"/>
      <c r="W26" s="5">
        <v>85319026247.412003</v>
      </c>
      <c r="X26" s="5"/>
      <c r="Y26" s="9">
        <v>1.0170431551271604E-2</v>
      </c>
      <c r="AA26" s="5"/>
    </row>
    <row r="27" spans="1:27" s="1" customFormat="1" ht="24" x14ac:dyDescent="0.25">
      <c r="A27" s="2" t="s">
        <v>38</v>
      </c>
      <c r="C27" s="5">
        <v>28497995</v>
      </c>
      <c r="D27" s="5"/>
      <c r="E27" s="5">
        <v>116578967234</v>
      </c>
      <c r="F27" s="5"/>
      <c r="G27" s="5">
        <v>109716016863.922</v>
      </c>
      <c r="H27" s="5"/>
      <c r="I27" s="5">
        <v>0</v>
      </c>
      <c r="J27" s="5"/>
      <c r="K27" s="5">
        <v>0</v>
      </c>
      <c r="L27" s="5"/>
      <c r="M27" s="5">
        <v>0</v>
      </c>
      <c r="N27" s="5"/>
      <c r="O27" s="5">
        <v>0</v>
      </c>
      <c r="P27" s="5"/>
      <c r="Q27" s="5">
        <v>28497995</v>
      </c>
      <c r="R27" s="5"/>
      <c r="S27" s="5">
        <v>3389</v>
      </c>
      <c r="T27" s="5"/>
      <c r="U27" s="5">
        <v>116578967234</v>
      </c>
      <c r="V27" s="5"/>
      <c r="W27" s="5">
        <v>96005055809.922699</v>
      </c>
      <c r="X27" s="5"/>
      <c r="Y27" s="9">
        <v>1.1444256828006715E-2</v>
      </c>
      <c r="AA27" s="5"/>
    </row>
    <row r="28" spans="1:27" s="1" customFormat="1" ht="24" x14ac:dyDescent="0.25">
      <c r="A28" s="2" t="s">
        <v>121</v>
      </c>
      <c r="C28" s="5">
        <v>107067312</v>
      </c>
      <c r="D28" s="5"/>
      <c r="E28" s="5">
        <v>410599774285</v>
      </c>
      <c r="F28" s="5"/>
      <c r="G28" s="5">
        <v>419441660546.27802</v>
      </c>
      <c r="H28" s="5"/>
      <c r="I28" s="5">
        <v>0</v>
      </c>
      <c r="J28" s="5"/>
      <c r="K28" s="5">
        <v>0</v>
      </c>
      <c r="L28" s="5"/>
      <c r="M28" s="5">
        <v>-5142015</v>
      </c>
      <c r="N28" s="5"/>
      <c r="O28" s="5">
        <v>20495289815</v>
      </c>
      <c r="P28" s="5"/>
      <c r="Q28" s="5">
        <v>101925297</v>
      </c>
      <c r="R28" s="5"/>
      <c r="S28" s="5">
        <v>3652</v>
      </c>
      <c r="T28" s="5"/>
      <c r="U28" s="5">
        <v>390880308453</v>
      </c>
      <c r="V28" s="5"/>
      <c r="W28" s="5">
        <v>370016409095.36798</v>
      </c>
      <c r="X28" s="5"/>
      <c r="Y28" s="9">
        <v>4.4107706417546022E-2</v>
      </c>
      <c r="AA28" s="5"/>
    </row>
    <row r="29" spans="1:27" s="1" customFormat="1" ht="24" x14ac:dyDescent="0.25">
      <c r="A29" s="2" t="s">
        <v>39</v>
      </c>
      <c r="C29" s="5">
        <v>81345807</v>
      </c>
      <c r="D29" s="5"/>
      <c r="E29" s="5">
        <v>238374288532</v>
      </c>
      <c r="F29" s="5"/>
      <c r="G29" s="5">
        <v>205308108799.36099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5">
        <v>0</v>
      </c>
      <c r="P29" s="5"/>
      <c r="Q29" s="5">
        <v>81345807</v>
      </c>
      <c r="R29" s="5"/>
      <c r="S29" s="5">
        <v>2499</v>
      </c>
      <c r="T29" s="5"/>
      <c r="U29" s="5">
        <v>238374288532</v>
      </c>
      <c r="V29" s="5"/>
      <c r="W29" s="5">
        <v>202073636821.427</v>
      </c>
      <c r="X29" s="5"/>
      <c r="Y29" s="9">
        <v>2.4088133468016231E-2</v>
      </c>
      <c r="AA29" s="5"/>
    </row>
    <row r="30" spans="1:27" s="1" customFormat="1" ht="24" x14ac:dyDescent="0.25">
      <c r="A30" s="2" t="s">
        <v>40</v>
      </c>
      <c r="C30" s="5">
        <v>800000</v>
      </c>
      <c r="D30" s="5"/>
      <c r="E30" s="5">
        <v>11234992119</v>
      </c>
      <c r="F30" s="5"/>
      <c r="G30" s="5">
        <v>11300360400</v>
      </c>
      <c r="H30" s="5"/>
      <c r="I30" s="5">
        <v>0</v>
      </c>
      <c r="J30" s="5"/>
      <c r="K30" s="5">
        <v>0</v>
      </c>
      <c r="L30" s="5"/>
      <c r="M30" s="5">
        <v>-800000</v>
      </c>
      <c r="N30" s="5"/>
      <c r="O30" s="5">
        <v>-11234992119</v>
      </c>
      <c r="P30" s="5"/>
      <c r="Q30" s="5">
        <v>0</v>
      </c>
      <c r="R30" s="5"/>
      <c r="S30" s="5">
        <v>0</v>
      </c>
      <c r="T30" s="5"/>
      <c r="U30" s="5">
        <v>0</v>
      </c>
      <c r="V30" s="5"/>
      <c r="W30" s="5">
        <v>0</v>
      </c>
      <c r="X30" s="5"/>
      <c r="Y30" s="9">
        <v>0</v>
      </c>
      <c r="AA30" s="5"/>
    </row>
    <row r="31" spans="1:27" s="1" customFormat="1" ht="24" x14ac:dyDescent="0.25">
      <c r="A31" s="2" t="s">
        <v>105</v>
      </c>
      <c r="C31" s="5">
        <v>400792089</v>
      </c>
      <c r="D31" s="5"/>
      <c r="E31" s="5">
        <v>2220934486748</v>
      </c>
      <c r="F31" s="5"/>
      <c r="G31" s="5">
        <v>2873712403596.1602</v>
      </c>
      <c r="H31" s="5"/>
      <c r="I31" s="5">
        <v>4001111</v>
      </c>
      <c r="J31" s="5"/>
      <c r="K31" s="5">
        <v>29983498104</v>
      </c>
      <c r="L31" s="5"/>
      <c r="M31" s="5">
        <v>-2</v>
      </c>
      <c r="N31" s="5"/>
      <c r="O31" s="5">
        <v>2</v>
      </c>
      <c r="P31" s="5"/>
      <c r="Q31" s="5">
        <v>404793198</v>
      </c>
      <c r="R31" s="5"/>
      <c r="S31" s="5">
        <v>6810</v>
      </c>
      <c r="T31" s="5"/>
      <c r="U31" s="5">
        <v>2250917973731</v>
      </c>
      <c r="V31" s="5"/>
      <c r="W31" s="5">
        <v>2740239660393.6401</v>
      </c>
      <c r="X31" s="5"/>
      <c r="Y31" s="9">
        <v>0.32664953089474141</v>
      </c>
      <c r="AA31" s="5"/>
    </row>
    <row r="32" spans="1:27" s="1" customFormat="1" ht="24" x14ac:dyDescent="0.25">
      <c r="A32" s="2" t="s">
        <v>43</v>
      </c>
      <c r="C32" s="5">
        <v>2012019</v>
      </c>
      <c r="D32" s="5"/>
      <c r="E32" s="5">
        <v>16982447215</v>
      </c>
      <c r="F32" s="5"/>
      <c r="G32" s="5">
        <v>16700396516.032499</v>
      </c>
      <c r="H32" s="5"/>
      <c r="I32" s="5">
        <v>0</v>
      </c>
      <c r="J32" s="5"/>
      <c r="K32" s="5">
        <v>0</v>
      </c>
      <c r="L32" s="5"/>
      <c r="M32" s="5">
        <v>0</v>
      </c>
      <c r="N32" s="5"/>
      <c r="O32" s="5">
        <v>0</v>
      </c>
      <c r="P32" s="5"/>
      <c r="Q32" s="5">
        <v>2012019</v>
      </c>
      <c r="R32" s="5"/>
      <c r="S32" s="5">
        <v>8140</v>
      </c>
      <c r="T32" s="5"/>
      <c r="U32" s="5">
        <v>16982447215</v>
      </c>
      <c r="V32" s="5"/>
      <c r="W32" s="5">
        <v>16280386543.773001</v>
      </c>
      <c r="X32" s="5"/>
      <c r="Y32" s="9">
        <v>1.9406990943794218E-3</v>
      </c>
      <c r="AA32" s="5"/>
    </row>
    <row r="33" spans="1:27" s="1" customFormat="1" ht="24" x14ac:dyDescent="0.25">
      <c r="A33" s="2" t="s">
        <v>44</v>
      </c>
      <c r="C33" s="5">
        <v>250000</v>
      </c>
      <c r="D33" s="5"/>
      <c r="E33" s="5">
        <v>3758659766</v>
      </c>
      <c r="F33" s="5"/>
      <c r="G33" s="5">
        <v>3774904875</v>
      </c>
      <c r="H33" s="5"/>
      <c r="I33" s="5">
        <v>0</v>
      </c>
      <c r="J33" s="5"/>
      <c r="K33" s="5">
        <v>0</v>
      </c>
      <c r="L33" s="5"/>
      <c r="M33" s="5">
        <v>-250000</v>
      </c>
      <c r="N33" s="5"/>
      <c r="O33" s="5">
        <v>-3758659766</v>
      </c>
      <c r="P33" s="5"/>
      <c r="Q33" s="5">
        <v>0</v>
      </c>
      <c r="R33" s="5"/>
      <c r="S33" s="5">
        <v>0</v>
      </c>
      <c r="T33" s="5"/>
      <c r="U33" s="5">
        <v>0</v>
      </c>
      <c r="V33" s="5"/>
      <c r="W33" s="5">
        <v>0</v>
      </c>
      <c r="X33" s="5"/>
      <c r="Y33" s="9">
        <v>0</v>
      </c>
      <c r="AA33" s="5"/>
    </row>
    <row r="34" spans="1:27" s="1" customFormat="1" ht="24" x14ac:dyDescent="0.25">
      <c r="A34" s="2" t="s">
        <v>88</v>
      </c>
      <c r="C34" s="5">
        <v>32333977</v>
      </c>
      <c r="D34" s="5"/>
      <c r="E34" s="5">
        <v>73874337062</v>
      </c>
      <c r="F34" s="5"/>
      <c r="G34" s="5">
        <v>66565232552.116302</v>
      </c>
      <c r="H34" s="5"/>
      <c r="I34" s="5">
        <v>0</v>
      </c>
      <c r="J34" s="5"/>
      <c r="K34" s="5">
        <v>0</v>
      </c>
      <c r="L34" s="5"/>
      <c r="M34" s="5">
        <v>0</v>
      </c>
      <c r="N34" s="5"/>
      <c r="O34" s="5">
        <v>0</v>
      </c>
      <c r="P34" s="5"/>
      <c r="Q34" s="5">
        <v>32333977</v>
      </c>
      <c r="R34" s="5"/>
      <c r="S34" s="5">
        <v>2280</v>
      </c>
      <c r="T34" s="5"/>
      <c r="U34" s="5">
        <v>73874337062</v>
      </c>
      <c r="V34" s="5"/>
      <c r="W34" s="5">
        <v>73282824828.018005</v>
      </c>
      <c r="X34" s="5"/>
      <c r="Y34" s="9">
        <v>8.7356594018768736E-3</v>
      </c>
      <c r="AA34" s="5"/>
    </row>
    <row r="35" spans="1:27" s="1" customFormat="1" ht="24" x14ac:dyDescent="0.25">
      <c r="A35" s="2" t="s">
        <v>90</v>
      </c>
      <c r="C35" s="5">
        <v>1000000</v>
      </c>
      <c r="D35" s="5"/>
      <c r="E35" s="5">
        <v>83858875108</v>
      </c>
      <c r="F35" s="5"/>
      <c r="G35" s="5">
        <v>83490259500</v>
      </c>
      <c r="H35" s="5"/>
      <c r="I35" s="5">
        <v>0</v>
      </c>
      <c r="J35" s="5"/>
      <c r="K35" s="5">
        <v>0</v>
      </c>
      <c r="L35" s="5"/>
      <c r="M35" s="5">
        <v>0</v>
      </c>
      <c r="N35" s="5"/>
      <c r="O35" s="5">
        <v>0</v>
      </c>
      <c r="P35" s="5"/>
      <c r="Q35" s="5">
        <v>1000000</v>
      </c>
      <c r="R35" s="5"/>
      <c r="S35" s="5">
        <v>85040</v>
      </c>
      <c r="T35" s="5"/>
      <c r="U35" s="5">
        <v>83858875108</v>
      </c>
      <c r="V35" s="5"/>
      <c r="W35" s="5">
        <v>84534012000</v>
      </c>
      <c r="X35" s="5"/>
      <c r="Y35" s="9">
        <v>1.0076854139277653E-2</v>
      </c>
      <c r="AA35" s="5"/>
    </row>
    <row r="36" spans="1:27" s="1" customFormat="1" ht="24" x14ac:dyDescent="0.25">
      <c r="A36" s="2" t="s">
        <v>104</v>
      </c>
      <c r="C36" s="5">
        <v>74000000</v>
      </c>
      <c r="D36" s="5"/>
      <c r="E36" s="5">
        <v>182096188032</v>
      </c>
      <c r="F36" s="5"/>
      <c r="G36" s="5">
        <v>188018593200</v>
      </c>
      <c r="H36" s="5"/>
      <c r="I36" s="5">
        <v>0</v>
      </c>
      <c r="J36" s="5"/>
      <c r="K36" s="5">
        <v>0</v>
      </c>
      <c r="L36" s="5"/>
      <c r="M36" s="5">
        <v>0</v>
      </c>
      <c r="N36" s="5"/>
      <c r="O36" s="5">
        <v>0</v>
      </c>
      <c r="P36" s="5"/>
      <c r="Q36" s="5">
        <v>74000000</v>
      </c>
      <c r="R36" s="5"/>
      <c r="S36" s="5">
        <v>2382</v>
      </c>
      <c r="T36" s="5"/>
      <c r="U36" s="5">
        <v>182096188032</v>
      </c>
      <c r="V36" s="5"/>
      <c r="W36" s="5">
        <v>175219205400</v>
      </c>
      <c r="X36" s="5"/>
      <c r="Y36" s="9">
        <v>2.0886958201107635E-2</v>
      </c>
      <c r="AA36" s="5"/>
    </row>
    <row r="37" spans="1:27" s="1" customFormat="1" ht="24" x14ac:dyDescent="0.25">
      <c r="A37" s="2" t="s">
        <v>115</v>
      </c>
      <c r="C37" s="5">
        <v>0</v>
      </c>
      <c r="D37" s="5"/>
      <c r="E37" s="5">
        <v>0</v>
      </c>
      <c r="F37" s="5"/>
      <c r="G37" s="5">
        <v>0</v>
      </c>
      <c r="H37" s="5"/>
      <c r="I37" s="5">
        <v>29000000</v>
      </c>
      <c r="J37" s="5"/>
      <c r="K37" s="5">
        <v>105745040006</v>
      </c>
      <c r="L37" s="5"/>
      <c r="M37" s="5">
        <v>0</v>
      </c>
      <c r="N37" s="5"/>
      <c r="O37" s="5">
        <v>0</v>
      </c>
      <c r="P37" s="5"/>
      <c r="Q37" s="5">
        <v>29000000</v>
      </c>
      <c r="R37" s="5"/>
      <c r="S37" s="5">
        <v>4372</v>
      </c>
      <c r="T37" s="5"/>
      <c r="U37" s="5">
        <v>105745040006</v>
      </c>
      <c r="V37" s="5"/>
      <c r="W37" s="5">
        <v>126033611400</v>
      </c>
      <c r="X37" s="5"/>
      <c r="Y37" s="9">
        <v>1.5023802711791334E-2</v>
      </c>
      <c r="AA37" s="5"/>
    </row>
    <row r="38" spans="1:27" s="1" customFormat="1" ht="24" x14ac:dyDescent="0.25">
      <c r="A38" s="2" t="s">
        <v>116</v>
      </c>
      <c r="C38" s="5">
        <v>0</v>
      </c>
      <c r="D38" s="5"/>
      <c r="E38" s="5">
        <v>0</v>
      </c>
      <c r="F38" s="5"/>
      <c r="G38" s="5">
        <v>0</v>
      </c>
      <c r="H38" s="5"/>
      <c r="I38" s="5">
        <v>18000000</v>
      </c>
      <c r="J38" s="5"/>
      <c r="K38" s="5">
        <v>54014078377</v>
      </c>
      <c r="L38" s="5"/>
      <c r="M38" s="5">
        <v>0</v>
      </c>
      <c r="N38" s="5"/>
      <c r="O38" s="5">
        <v>0</v>
      </c>
      <c r="P38" s="5"/>
      <c r="Q38" s="5">
        <v>18000000</v>
      </c>
      <c r="R38" s="5"/>
      <c r="S38" s="5">
        <v>2615</v>
      </c>
      <c r="T38" s="5"/>
      <c r="U38" s="5">
        <v>54014078377</v>
      </c>
      <c r="V38" s="5"/>
      <c r="W38" s="5">
        <v>46789933500</v>
      </c>
      <c r="X38" s="5"/>
      <c r="Y38" s="9">
        <v>5.5775814244567162E-3</v>
      </c>
      <c r="AA38" s="5"/>
    </row>
    <row r="39" spans="1:27" s="1" customFormat="1" ht="24" x14ac:dyDescent="0.25">
      <c r="A39" s="2" t="s">
        <v>117</v>
      </c>
      <c r="C39" s="5">
        <v>0</v>
      </c>
      <c r="D39" s="5"/>
      <c r="E39" s="5">
        <v>0</v>
      </c>
      <c r="F39" s="5"/>
      <c r="G39" s="5">
        <v>0</v>
      </c>
      <c r="H39" s="5"/>
      <c r="I39" s="5">
        <v>5000000</v>
      </c>
      <c r="J39" s="5"/>
      <c r="K39" s="5">
        <v>10369406800</v>
      </c>
      <c r="L39" s="5"/>
      <c r="M39" s="5">
        <v>0</v>
      </c>
      <c r="N39" s="5"/>
      <c r="O39" s="5">
        <v>0</v>
      </c>
      <c r="P39" s="5"/>
      <c r="Q39" s="5">
        <v>5000000</v>
      </c>
      <c r="R39" s="5"/>
      <c r="S39" s="5">
        <v>2072</v>
      </c>
      <c r="T39" s="5"/>
      <c r="U39" s="5">
        <v>10369406800</v>
      </c>
      <c r="V39" s="5"/>
      <c r="W39" s="5">
        <v>10298358000</v>
      </c>
      <c r="X39" s="5"/>
      <c r="Y39" s="9">
        <v>1.2276129925084252E-3</v>
      </c>
      <c r="AA39" s="5"/>
    </row>
    <row r="40" spans="1:27" s="1" customFormat="1" ht="24" x14ac:dyDescent="0.25">
      <c r="A40" s="2" t="s">
        <v>118</v>
      </c>
      <c r="C40" s="5">
        <v>0</v>
      </c>
      <c r="D40" s="5"/>
      <c r="E40" s="5">
        <v>0</v>
      </c>
      <c r="F40" s="5"/>
      <c r="G40" s="5">
        <v>0</v>
      </c>
      <c r="H40" s="5"/>
      <c r="I40" s="5">
        <v>12587513</v>
      </c>
      <c r="J40" s="5"/>
      <c r="K40" s="5">
        <v>19944524270</v>
      </c>
      <c r="L40" s="5"/>
      <c r="M40" s="5">
        <v>0</v>
      </c>
      <c r="N40" s="5"/>
      <c r="O40" s="5">
        <v>0</v>
      </c>
      <c r="P40" s="5"/>
      <c r="Q40" s="5">
        <v>12587513</v>
      </c>
      <c r="R40" s="5"/>
      <c r="S40" s="5">
        <v>1670</v>
      </c>
      <c r="T40" s="5"/>
      <c r="U40" s="5">
        <v>19944524270</v>
      </c>
      <c r="V40" s="5"/>
      <c r="W40" s="5">
        <v>20896070887.0755</v>
      </c>
      <c r="X40" s="5"/>
      <c r="Y40" s="9">
        <v>2.4909105037279671E-3</v>
      </c>
      <c r="AA40" s="5"/>
    </row>
    <row r="41" spans="1:27" s="1" customFormat="1" ht="24" x14ac:dyDescent="0.25">
      <c r="A41" s="2" t="s">
        <v>119</v>
      </c>
      <c r="C41" s="5">
        <v>0</v>
      </c>
      <c r="D41" s="5"/>
      <c r="E41" s="5">
        <v>0</v>
      </c>
      <c r="F41" s="5"/>
      <c r="G41" s="5">
        <v>0</v>
      </c>
      <c r="H41" s="5"/>
      <c r="I41" s="5">
        <v>6000000</v>
      </c>
      <c r="J41" s="5"/>
      <c r="K41" s="5">
        <v>18457744428</v>
      </c>
      <c r="L41" s="5"/>
      <c r="M41" s="5">
        <v>-5250000</v>
      </c>
      <c r="N41" s="5"/>
      <c r="O41" s="5">
        <v>16150526374.5</v>
      </c>
      <c r="P41" s="5"/>
      <c r="Q41" s="5">
        <v>750000</v>
      </c>
      <c r="R41" s="5"/>
      <c r="S41" s="5">
        <v>3724</v>
      </c>
      <c r="T41" s="5"/>
      <c r="U41" s="5">
        <v>2335368592</v>
      </c>
      <c r="V41" s="5"/>
      <c r="W41" s="5">
        <v>2776381650</v>
      </c>
      <c r="X41" s="5"/>
      <c r="Y41" s="9">
        <v>3.3095782703436601E-4</v>
      </c>
      <c r="AA41" s="5"/>
    </row>
    <row r="42" spans="1:27" s="1" customFormat="1" ht="24" x14ac:dyDescent="0.25">
      <c r="A42" s="2" t="s">
        <v>120</v>
      </c>
      <c r="C42" s="5">
        <v>0</v>
      </c>
      <c r="D42" s="5"/>
      <c r="E42" s="5">
        <v>0</v>
      </c>
      <c r="F42" s="5"/>
      <c r="G42" s="5">
        <v>0</v>
      </c>
      <c r="H42" s="5"/>
      <c r="I42" s="5">
        <v>4200000</v>
      </c>
      <c r="J42" s="5"/>
      <c r="K42" s="5">
        <v>17589107472</v>
      </c>
      <c r="L42" s="5"/>
      <c r="M42" s="5">
        <v>0</v>
      </c>
      <c r="N42" s="5"/>
      <c r="O42" s="5">
        <v>0</v>
      </c>
      <c r="P42" s="5"/>
      <c r="Q42" s="5">
        <v>4200000</v>
      </c>
      <c r="R42" s="5"/>
      <c r="S42" s="5">
        <v>4119</v>
      </c>
      <c r="T42" s="5"/>
      <c r="U42" s="5">
        <v>17589107472</v>
      </c>
      <c r="V42" s="5"/>
      <c r="W42" s="5">
        <v>17196866190</v>
      </c>
      <c r="X42" s="5"/>
      <c r="Y42" s="9">
        <v>2.0499478038414338E-3</v>
      </c>
      <c r="AA42" s="5"/>
    </row>
    <row r="43" spans="1:27" s="1" customFormat="1" ht="24" x14ac:dyDescent="0.25">
      <c r="A43" s="2" t="s">
        <v>50</v>
      </c>
      <c r="C43" s="5">
        <v>2289097</v>
      </c>
      <c r="D43" s="5"/>
      <c r="E43" s="5">
        <v>6992203326</v>
      </c>
      <c r="F43" s="5"/>
      <c r="G43" s="5">
        <v>6589781023.7735996</v>
      </c>
      <c r="H43" s="5"/>
      <c r="I43" s="5">
        <v>57710903</v>
      </c>
      <c r="J43" s="5"/>
      <c r="K43" s="5">
        <v>178534662326</v>
      </c>
      <c r="L43" s="5"/>
      <c r="M43" s="5">
        <v>0</v>
      </c>
      <c r="N43" s="5"/>
      <c r="O43" s="5">
        <v>0</v>
      </c>
      <c r="P43" s="5"/>
      <c r="Q43" s="5">
        <v>60000000</v>
      </c>
      <c r="R43" s="5"/>
      <c r="S43" s="5">
        <v>2958</v>
      </c>
      <c r="T43" s="5"/>
      <c r="U43" s="5">
        <v>185526865652</v>
      </c>
      <c r="V43" s="5"/>
      <c r="W43" s="5">
        <v>176423994000</v>
      </c>
      <c r="X43" s="5"/>
      <c r="Y43" s="9">
        <v>2.103057470177561E-2</v>
      </c>
      <c r="AA43" s="5"/>
    </row>
    <row r="44" spans="1:27" s="1" customFormat="1" ht="24" x14ac:dyDescent="0.25">
      <c r="A44" s="2" t="s">
        <v>87</v>
      </c>
      <c r="C44" s="5">
        <v>4546603</v>
      </c>
      <c r="D44" s="5"/>
      <c r="E44" s="5">
        <v>14012630446</v>
      </c>
      <c r="F44" s="5"/>
      <c r="G44" s="5">
        <v>14769891727.3062</v>
      </c>
      <c r="H44" s="5"/>
      <c r="I44" s="5">
        <v>0</v>
      </c>
      <c r="J44" s="5"/>
      <c r="K44" s="5">
        <v>0</v>
      </c>
      <c r="L44" s="5"/>
      <c r="M44" s="5">
        <v>0</v>
      </c>
      <c r="N44" s="5"/>
      <c r="O44" s="5">
        <v>0</v>
      </c>
      <c r="P44" s="5"/>
      <c r="Q44" s="5">
        <v>4546603</v>
      </c>
      <c r="R44" s="5"/>
      <c r="S44" s="5">
        <v>2155</v>
      </c>
      <c r="T44" s="5"/>
      <c r="U44" s="5">
        <v>14012630446</v>
      </c>
      <c r="V44" s="5"/>
      <c r="W44" s="5">
        <v>9739631784.6832504</v>
      </c>
      <c r="X44" s="5"/>
      <c r="Y44" s="9">
        <v>1.1610101844512668E-3</v>
      </c>
      <c r="AA44" s="5"/>
    </row>
    <row r="45" spans="1:27" s="1" customFormat="1" ht="24.75" thickBot="1" x14ac:dyDescent="0.3">
      <c r="A45" s="2" t="s">
        <v>51</v>
      </c>
      <c r="C45" s="5">
        <v>245000</v>
      </c>
      <c r="D45" s="5"/>
      <c r="E45" s="5">
        <v>1802630301</v>
      </c>
      <c r="F45" s="5"/>
      <c r="G45" s="5">
        <v>1906935817.5</v>
      </c>
      <c r="H45" s="5"/>
      <c r="I45" s="5">
        <v>0</v>
      </c>
      <c r="J45" s="5"/>
      <c r="K45" s="5">
        <v>0</v>
      </c>
      <c r="L45" s="5"/>
      <c r="M45" s="5">
        <v>0</v>
      </c>
      <c r="N45" s="5"/>
      <c r="O45" s="5">
        <v>0</v>
      </c>
      <c r="P45" s="5"/>
      <c r="Q45" s="5">
        <v>245000</v>
      </c>
      <c r="S45" s="5">
        <v>9050</v>
      </c>
      <c r="U45" s="5">
        <v>1802630301</v>
      </c>
      <c r="W45" s="5">
        <v>2204057362.5</v>
      </c>
      <c r="Y45" s="9">
        <v>2.6273406444394842E-4</v>
      </c>
      <c r="AA45" s="5"/>
    </row>
    <row r="46" spans="1:27" s="2" customFormat="1" ht="24.75" thickBot="1" x14ac:dyDescent="0.3">
      <c r="A46" s="2" t="s">
        <v>52</v>
      </c>
      <c r="C46" s="7" t="s">
        <v>52</v>
      </c>
      <c r="D46" s="7"/>
      <c r="E46" s="6">
        <f>SUM(E9:E45)</f>
        <v>7422397908238</v>
      </c>
      <c r="F46" s="7"/>
      <c r="G46" s="6">
        <f>SUM(G9:G45)</f>
        <v>8647301632163.3096</v>
      </c>
      <c r="H46" s="7"/>
      <c r="I46" s="7"/>
      <c r="J46" s="7"/>
      <c r="K46" s="6">
        <f>SUM(K9:K45)</f>
        <v>501765130349</v>
      </c>
      <c r="L46" s="7"/>
      <c r="M46" s="7"/>
      <c r="N46" s="7"/>
      <c r="O46" s="6">
        <f>SUM(O9:O45)</f>
        <v>140823907901.56567</v>
      </c>
      <c r="P46" s="7"/>
      <c r="Q46" s="7" t="s">
        <v>52</v>
      </c>
      <c r="R46" s="7"/>
      <c r="S46" s="7" t="s">
        <v>52</v>
      </c>
      <c r="T46" s="7"/>
      <c r="U46" s="6">
        <f>SUM(U9:U45)</f>
        <v>7722635567023</v>
      </c>
      <c r="V46" s="7"/>
      <c r="W46" s="6">
        <f>SUM(W9:W45)</f>
        <v>8351805500121.1826</v>
      </c>
      <c r="Y46" s="8">
        <f>SUM(Y9:Y45)</f>
        <v>0.99557472587883344</v>
      </c>
    </row>
    <row r="47" spans="1:27" ht="19.5" thickTop="1" x14ac:dyDescent="0.25"/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16"/>
  <sheetViews>
    <sheetView rightToLeft="1" workbookViewId="0">
      <selection activeCell="M19" sqref="M19"/>
    </sheetView>
  </sheetViews>
  <sheetFormatPr defaultRowHeight="22.5" x14ac:dyDescent="0.25"/>
  <cols>
    <col min="1" max="1" width="24.5703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4" width="9.140625" style="1"/>
    <col min="15" max="15" width="20.42578125" style="1" bestFit="1" customWidth="1"/>
    <col min="16" max="16384" width="9.140625" style="1"/>
  </cols>
  <sheetData>
    <row r="2" spans="1:15" ht="24" x14ac:dyDescent="0.25">
      <c r="A2" s="13" t="s">
        <v>82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</row>
    <row r="3" spans="1:15" ht="24" x14ac:dyDescent="0.25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5" ht="24" x14ac:dyDescent="0.25">
      <c r="A4" s="13" t="s">
        <v>112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</row>
    <row r="6" spans="1:15" ht="24.75" thickBot="1" x14ac:dyDescent="0.3">
      <c r="A6" s="12" t="s">
        <v>54</v>
      </c>
      <c r="C6" s="11" t="s">
        <v>103</v>
      </c>
      <c r="E6" s="12" t="s">
        <v>5</v>
      </c>
      <c r="F6" s="12" t="s">
        <v>5</v>
      </c>
      <c r="G6" s="12" t="s">
        <v>5</v>
      </c>
      <c r="I6" s="12" t="s">
        <v>114</v>
      </c>
      <c r="J6" s="12" t="s">
        <v>6</v>
      </c>
      <c r="K6" s="12" t="s">
        <v>6</v>
      </c>
    </row>
    <row r="7" spans="1:15" ht="24.75" thickBot="1" x14ac:dyDescent="0.3">
      <c r="A7" s="12" t="s">
        <v>54</v>
      </c>
      <c r="C7" s="12" t="s">
        <v>55</v>
      </c>
      <c r="E7" s="12" t="s">
        <v>56</v>
      </c>
      <c r="G7" s="12" t="s">
        <v>57</v>
      </c>
      <c r="I7" s="12" t="s">
        <v>55</v>
      </c>
      <c r="K7" s="12" t="s">
        <v>53</v>
      </c>
    </row>
    <row r="8" spans="1:15" ht="24" x14ac:dyDescent="0.25">
      <c r="A8" s="2" t="s">
        <v>58</v>
      </c>
      <c r="C8" s="3">
        <v>76445575846</v>
      </c>
      <c r="E8" s="3">
        <v>4393909466249</v>
      </c>
      <c r="F8" s="3"/>
      <c r="G8" s="3">
        <v>4444846556483</v>
      </c>
      <c r="H8" s="3"/>
      <c r="I8" s="3">
        <f>+C8+E8-G8</f>
        <v>25508485612</v>
      </c>
      <c r="K8" s="9">
        <v>3.0407321590981231E-3</v>
      </c>
      <c r="O8" s="3"/>
    </row>
    <row r="9" spans="1:15" ht="24.75" thickBot="1" x14ac:dyDescent="0.3">
      <c r="A9" s="2" t="s">
        <v>59</v>
      </c>
      <c r="C9" s="3">
        <v>171282</v>
      </c>
      <c r="E9" s="3">
        <v>0</v>
      </c>
      <c r="F9" s="3"/>
      <c r="G9" s="3">
        <v>0</v>
      </c>
      <c r="H9" s="3"/>
      <c r="I9" s="3">
        <f>+C9+E9-G9</f>
        <v>171282</v>
      </c>
      <c r="K9" s="9">
        <v>2.0417624691511803E-8</v>
      </c>
      <c r="O9" s="3"/>
    </row>
    <row r="10" spans="1:15" ht="24.75" thickBot="1" x14ac:dyDescent="0.3">
      <c r="A10" s="2" t="s">
        <v>52</v>
      </c>
      <c r="C10" s="4">
        <f>SUM(C8:C9)</f>
        <v>76445747128</v>
      </c>
      <c r="D10" s="2"/>
      <c r="E10" s="4">
        <f>SUM(E8:E9)</f>
        <v>4393909466249</v>
      </c>
      <c r="F10" s="2"/>
      <c r="G10" s="4">
        <f>SUM(G8:G9)</f>
        <v>4444846556483</v>
      </c>
      <c r="H10" s="2"/>
      <c r="I10" s="4">
        <f>SUM(I8:I9)</f>
        <v>25508656894</v>
      </c>
      <c r="J10" s="2"/>
      <c r="K10" s="8">
        <f>SUM(K8:K9)</f>
        <v>3.0407525767228148E-3</v>
      </c>
    </row>
    <row r="13" spans="1:15" x14ac:dyDescent="0.45">
      <c r="E13" s="3"/>
      <c r="K13" s="28"/>
    </row>
    <row r="16" spans="1:15" x14ac:dyDescent="0.25">
      <c r="E16" s="3"/>
    </row>
  </sheetData>
  <mergeCells count="11">
    <mergeCell ref="I7"/>
    <mergeCell ref="K7"/>
    <mergeCell ref="I6:K6"/>
    <mergeCell ref="A2:K2"/>
    <mergeCell ref="A3:K3"/>
    <mergeCell ref="A4:K4"/>
    <mergeCell ref="C7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8"/>
  <sheetViews>
    <sheetView rightToLeft="1" zoomScale="90" zoomScaleNormal="90" workbookViewId="0">
      <selection activeCell="G12" sqref="G12"/>
    </sheetView>
  </sheetViews>
  <sheetFormatPr defaultRowHeight="22.5" x14ac:dyDescent="0.25"/>
  <cols>
    <col min="1" max="1" width="22.42578125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9" ht="24" x14ac:dyDescent="0.25">
      <c r="A2" s="13" t="s">
        <v>82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</row>
    <row r="3" spans="1:9" ht="24" x14ac:dyDescent="0.25">
      <c r="A3" s="13" t="s">
        <v>60</v>
      </c>
      <c r="B3" s="13" t="s">
        <v>60</v>
      </c>
      <c r="C3" s="13" t="s">
        <v>60</v>
      </c>
      <c r="D3" s="13" t="s">
        <v>60</v>
      </c>
      <c r="E3" s="13" t="s">
        <v>60</v>
      </c>
      <c r="F3" s="13" t="s">
        <v>60</v>
      </c>
      <c r="G3" s="13" t="s">
        <v>60</v>
      </c>
    </row>
    <row r="4" spans="1:9" ht="24" x14ac:dyDescent="0.25">
      <c r="A4" s="13" t="str">
        <f>+سپرده!A4</f>
        <v>برای ماه منتهی به 1404/02/31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</row>
    <row r="6" spans="1:9" ht="24" x14ac:dyDescent="0.25">
      <c r="A6" s="12" t="s">
        <v>64</v>
      </c>
      <c r="C6" s="12" t="s">
        <v>55</v>
      </c>
      <c r="E6" s="12" t="s">
        <v>75</v>
      </c>
      <c r="G6" s="12" t="s">
        <v>13</v>
      </c>
    </row>
    <row r="7" spans="1:9" ht="24" x14ac:dyDescent="0.25">
      <c r="A7" s="2" t="s">
        <v>80</v>
      </c>
      <c r="C7" s="5">
        <f>+'سرمایه‌گذاری در سهام'!I71</f>
        <v>-549922240099</v>
      </c>
      <c r="E7" s="9">
        <f>+C7/$C$9</f>
        <v>1.0013278069009228</v>
      </c>
      <c r="G7" s="9">
        <v>-6.5553332561838512E-2</v>
      </c>
    </row>
    <row r="8" spans="1:9" ht="24.75" thickBot="1" x14ac:dyDescent="0.3">
      <c r="A8" s="2" t="s">
        <v>81</v>
      </c>
      <c r="C8" s="5">
        <f>+'سود سپرده بانکی'!G9</f>
        <v>729222279</v>
      </c>
      <c r="E8" s="9">
        <f>+C8/$C$9</f>
        <v>-1.3278069009227741E-3</v>
      </c>
      <c r="G8" s="9">
        <v>8.6926745421649144E-5</v>
      </c>
    </row>
    <row r="9" spans="1:9" ht="24.75" thickBot="1" x14ac:dyDescent="0.3">
      <c r="A9" s="2" t="s">
        <v>52</v>
      </c>
      <c r="C9" s="6">
        <f>SUM(C7:C8)</f>
        <v>-549193017820</v>
      </c>
      <c r="D9" s="2"/>
      <c r="E9" s="8">
        <f>SUM(E7:E8)</f>
        <v>1</v>
      </c>
      <c r="F9" s="2"/>
      <c r="G9" s="8">
        <f>SUM(G7:G8)</f>
        <v>-6.5466405816416856E-2</v>
      </c>
      <c r="H9" s="2"/>
      <c r="I9" s="2"/>
    </row>
    <row r="10" spans="1:9" ht="23.25" thickTop="1" x14ac:dyDescent="0.25"/>
    <row r="11" spans="1:9" x14ac:dyDescent="0.45">
      <c r="C11" s="27"/>
      <c r="G11" s="3"/>
    </row>
    <row r="12" spans="1:9" x14ac:dyDescent="0.45">
      <c r="C12" s="28"/>
      <c r="G12" s="28"/>
    </row>
    <row r="13" spans="1:9" x14ac:dyDescent="0.25">
      <c r="C13" s="3"/>
      <c r="G13" s="3"/>
    </row>
    <row r="14" spans="1:9" x14ac:dyDescent="0.25">
      <c r="C14" s="3"/>
    </row>
    <row r="15" spans="1:9" x14ac:dyDescent="0.25">
      <c r="C15" s="3"/>
    </row>
    <row r="16" spans="1:9" x14ac:dyDescent="0.25">
      <c r="C16" s="3"/>
    </row>
    <row r="18" spans="3:3" x14ac:dyDescent="0.25">
      <c r="C18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2"/>
  <sheetViews>
    <sheetView rightToLeft="1" topLeftCell="A52" zoomScale="85" zoomScaleNormal="85" workbookViewId="0">
      <selection activeCell="A26" sqref="A26"/>
    </sheetView>
  </sheetViews>
  <sheetFormatPr defaultRowHeight="22.5" x14ac:dyDescent="0.25"/>
  <cols>
    <col min="1" max="1" width="47.710937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3" t="s">
        <v>82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  <c r="T2" s="13" t="s">
        <v>0</v>
      </c>
      <c r="U2" s="13" t="s">
        <v>0</v>
      </c>
    </row>
    <row r="3" spans="1:21" ht="24" x14ac:dyDescent="0.25">
      <c r="A3" s="13" t="s">
        <v>60</v>
      </c>
      <c r="B3" s="13" t="s">
        <v>60</v>
      </c>
      <c r="C3" s="13" t="s">
        <v>60</v>
      </c>
      <c r="D3" s="13" t="s">
        <v>60</v>
      </c>
      <c r="E3" s="13" t="s">
        <v>60</v>
      </c>
      <c r="F3" s="13" t="s">
        <v>60</v>
      </c>
      <c r="G3" s="13" t="s">
        <v>60</v>
      </c>
      <c r="H3" s="13" t="s">
        <v>60</v>
      </c>
      <c r="I3" s="13" t="s">
        <v>60</v>
      </c>
      <c r="J3" s="13" t="s">
        <v>60</v>
      </c>
      <c r="K3" s="13" t="s">
        <v>60</v>
      </c>
      <c r="L3" s="13" t="s">
        <v>60</v>
      </c>
      <c r="M3" s="13" t="s">
        <v>60</v>
      </c>
      <c r="N3" s="13" t="s">
        <v>60</v>
      </c>
      <c r="O3" s="13" t="s">
        <v>60</v>
      </c>
      <c r="P3" s="13" t="s">
        <v>60</v>
      </c>
      <c r="Q3" s="13" t="s">
        <v>60</v>
      </c>
      <c r="R3" s="13" t="s">
        <v>60</v>
      </c>
      <c r="S3" s="13" t="s">
        <v>60</v>
      </c>
      <c r="T3" s="13" t="s">
        <v>60</v>
      </c>
      <c r="U3" s="13" t="s">
        <v>60</v>
      </c>
    </row>
    <row r="4" spans="1:21" ht="24" x14ac:dyDescent="0.25">
      <c r="A4" s="13" t="str">
        <f>+سپرده!A4</f>
        <v>برای ماه منتهی به 1404/02/31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  <c r="T4" s="13" t="s">
        <v>2</v>
      </c>
      <c r="U4" s="13" t="s">
        <v>2</v>
      </c>
    </row>
    <row r="6" spans="1:21" ht="24" x14ac:dyDescent="0.25">
      <c r="A6" s="12" t="s">
        <v>3</v>
      </c>
      <c r="C6" s="12" t="s">
        <v>62</v>
      </c>
      <c r="D6" s="12" t="s">
        <v>62</v>
      </c>
      <c r="E6" s="12" t="s">
        <v>62</v>
      </c>
      <c r="F6" s="12" t="s">
        <v>62</v>
      </c>
      <c r="G6" s="12" t="s">
        <v>62</v>
      </c>
      <c r="H6" s="12" t="s">
        <v>62</v>
      </c>
      <c r="I6" s="12" t="s">
        <v>62</v>
      </c>
      <c r="J6" s="12" t="s">
        <v>62</v>
      </c>
      <c r="K6" s="12" t="s">
        <v>62</v>
      </c>
      <c r="M6" s="12" t="s">
        <v>63</v>
      </c>
      <c r="N6" s="12" t="s">
        <v>63</v>
      </c>
      <c r="O6" s="12" t="s">
        <v>63</v>
      </c>
      <c r="P6" s="12" t="s">
        <v>63</v>
      </c>
      <c r="Q6" s="12" t="s">
        <v>63</v>
      </c>
      <c r="R6" s="12" t="s">
        <v>63</v>
      </c>
      <c r="S6" s="12" t="s">
        <v>63</v>
      </c>
      <c r="T6" s="12" t="s">
        <v>63</v>
      </c>
      <c r="U6" s="12" t="s">
        <v>63</v>
      </c>
    </row>
    <row r="7" spans="1:21" ht="24.75" thickBot="1" x14ac:dyDescent="0.3">
      <c r="A7" s="12" t="s">
        <v>3</v>
      </c>
      <c r="C7" s="12" t="s">
        <v>72</v>
      </c>
      <c r="E7" s="12" t="s">
        <v>73</v>
      </c>
      <c r="G7" s="12" t="s">
        <v>74</v>
      </c>
      <c r="I7" s="12" t="s">
        <v>55</v>
      </c>
      <c r="K7" s="12" t="s">
        <v>75</v>
      </c>
      <c r="M7" s="12" t="s">
        <v>72</v>
      </c>
      <c r="O7" s="12" t="s">
        <v>73</v>
      </c>
      <c r="Q7" s="12" t="s">
        <v>74</v>
      </c>
      <c r="S7" s="12" t="s">
        <v>55</v>
      </c>
      <c r="U7" s="12" t="s">
        <v>75</v>
      </c>
    </row>
    <row r="8" spans="1:21" ht="24" x14ac:dyDescent="0.25">
      <c r="A8" s="2" t="s">
        <v>28</v>
      </c>
      <c r="C8" s="5">
        <v>0</v>
      </c>
      <c r="D8" s="5"/>
      <c r="E8" s="5">
        <f>IFERROR(VLOOKUP(A8,'درآمد ناشی از تغییر قیمت اوراق'!A:Q,9,0),0)</f>
        <v>0</v>
      </c>
      <c r="F8" s="5"/>
      <c r="G8" s="5">
        <f>IFERROR(VLOOKUP(A8,'درآمد ناشی از فروش'!A:Q,9,0),0)</f>
        <v>0</v>
      </c>
      <c r="H8" s="5"/>
      <c r="I8" s="5">
        <f>+G8+E8+C8</f>
        <v>0</v>
      </c>
      <c r="J8" s="5"/>
      <c r="K8" s="9">
        <f>+I8/$I$71</f>
        <v>0</v>
      </c>
      <c r="L8" s="5"/>
      <c r="M8" s="5">
        <v>0</v>
      </c>
      <c r="N8" s="5"/>
      <c r="O8" s="5">
        <f>IFERROR(VLOOKUP(A8,'درآمد ناشی از تغییر قیمت اوراق'!A:Q,17,0),0)</f>
        <v>0</v>
      </c>
      <c r="P8" s="5"/>
      <c r="Q8" s="5">
        <f>IFERROR(VLOOKUP(A8,'درآمد ناشی از فروش'!A:Q,17,0),0)</f>
        <v>-5521510283</v>
      </c>
      <c r="R8" s="5"/>
      <c r="S8" s="5">
        <f t="shared" ref="S8:S70" si="0">+M8+O8+Q8</f>
        <v>-5521510283</v>
      </c>
      <c r="T8" s="5"/>
      <c r="U8" s="9">
        <f>+S8/$S$71</f>
        <v>1.7375497610223976E-2</v>
      </c>
    </row>
    <row r="9" spans="1:21" ht="24" x14ac:dyDescent="0.25">
      <c r="A9" s="2" t="s">
        <v>87</v>
      </c>
      <c r="C9" s="5">
        <v>0</v>
      </c>
      <c r="D9" s="5"/>
      <c r="E9" s="5">
        <f>IFERROR(VLOOKUP(A9,'درآمد ناشی از تغییر قیمت اوراق'!A:Q,9,0),0)</f>
        <v>-5030259942</v>
      </c>
      <c r="F9" s="5"/>
      <c r="G9" s="5">
        <f>IFERROR(VLOOKUP(A9,'درآمد ناشی از فروش'!A:Q,9,0),0)</f>
        <v>0</v>
      </c>
      <c r="H9" s="5"/>
      <c r="I9" s="5">
        <f t="shared" ref="I9:I70" si="1">+G9+E9+C9</f>
        <v>-5030259942</v>
      </c>
      <c r="J9" s="5"/>
      <c r="K9" s="9">
        <f>+I9/$I$71</f>
        <v>9.1472204162799907E-3</v>
      </c>
      <c r="L9" s="5"/>
      <c r="M9" s="5">
        <v>0</v>
      </c>
      <c r="N9" s="5"/>
      <c r="O9" s="5">
        <f>IFERROR(VLOOKUP(A9,'درآمد ناشی از تغییر قیمت اوراق'!A:Q,17,0),0)</f>
        <v>-4272998661</v>
      </c>
      <c r="P9" s="5"/>
      <c r="Q9" s="5">
        <f>IFERROR(VLOOKUP(A9,'درآمد ناشی از فروش'!A:Q,17,0),0)</f>
        <v>0</v>
      </c>
      <c r="R9" s="5"/>
      <c r="S9" s="5">
        <f t="shared" si="0"/>
        <v>-4272998661</v>
      </c>
      <c r="T9" s="5"/>
      <c r="U9" s="9">
        <f>+S9/$S$71</f>
        <v>1.344658874425857E-2</v>
      </c>
    </row>
    <row r="10" spans="1:21" ht="24" x14ac:dyDescent="0.25">
      <c r="A10" s="2" t="s">
        <v>91</v>
      </c>
      <c r="C10" s="5">
        <v>0</v>
      </c>
      <c r="D10" s="5"/>
      <c r="E10" s="5">
        <f>IFERROR(VLOOKUP(A10,'درآمد ناشی از تغییر قیمت اوراق'!A:Q,9,0),0)</f>
        <v>0</v>
      </c>
      <c r="F10" s="5"/>
      <c r="G10" s="5">
        <f>IFERROR(VLOOKUP(A10,'درآمد ناشی از فروش'!A:Q,9,0),0)</f>
        <v>0</v>
      </c>
      <c r="H10" s="5"/>
      <c r="I10" s="5">
        <f t="shared" si="1"/>
        <v>0</v>
      </c>
      <c r="J10" s="5"/>
      <c r="K10" s="9">
        <f>+I10/$I$71</f>
        <v>0</v>
      </c>
      <c r="L10" s="5"/>
      <c r="M10" s="5">
        <v>0</v>
      </c>
      <c r="N10" s="5"/>
      <c r="O10" s="5">
        <f>IFERROR(VLOOKUP(A10,'درآمد ناشی از تغییر قیمت اوراق'!A:Q,17,0),0)</f>
        <v>0</v>
      </c>
      <c r="P10" s="5"/>
      <c r="Q10" s="5">
        <f>IFERROR(VLOOKUP(A10,'درآمد ناشی از فروش'!A:Q,17,0),0)</f>
        <v>230045373</v>
      </c>
      <c r="R10" s="5"/>
      <c r="S10" s="5">
        <f t="shared" si="0"/>
        <v>230045373</v>
      </c>
      <c r="T10" s="5"/>
      <c r="U10" s="9">
        <f>+S10/$S$71</f>
        <v>-7.2392382227581614E-4</v>
      </c>
    </row>
    <row r="11" spans="1:21" ht="24" x14ac:dyDescent="0.25">
      <c r="A11" s="2" t="s">
        <v>92</v>
      </c>
      <c r="C11" s="5">
        <v>0</v>
      </c>
      <c r="D11" s="5"/>
      <c r="E11" s="5">
        <f>IFERROR(VLOOKUP(A11,'درآمد ناشی از تغییر قیمت اوراق'!A:Q,9,0),0)</f>
        <v>0</v>
      </c>
      <c r="F11" s="5"/>
      <c r="G11" s="5">
        <f>IFERROR(VLOOKUP(A11,'درآمد ناشی از فروش'!A:Q,9,0),0)</f>
        <v>0</v>
      </c>
      <c r="H11" s="5"/>
      <c r="I11" s="5">
        <f t="shared" si="1"/>
        <v>0</v>
      </c>
      <c r="J11" s="5"/>
      <c r="K11" s="9">
        <f>+I11/$I$71</f>
        <v>0</v>
      </c>
      <c r="L11" s="5"/>
      <c r="M11" s="5">
        <v>0</v>
      </c>
      <c r="N11" s="5"/>
      <c r="O11" s="5">
        <f>IFERROR(VLOOKUP(A11,'درآمد ناشی از تغییر قیمت اوراق'!A:Q,17,0),0)</f>
        <v>0</v>
      </c>
      <c r="P11" s="5"/>
      <c r="Q11" s="5">
        <f>IFERROR(VLOOKUP(A11,'درآمد ناشی از فروش'!A:Q,17,0),0)</f>
        <v>22538718</v>
      </c>
      <c r="R11" s="5"/>
      <c r="S11" s="5">
        <f t="shared" si="0"/>
        <v>22538718</v>
      </c>
      <c r="T11" s="5"/>
      <c r="U11" s="9">
        <f>+S11/$S$71</f>
        <v>-7.0926507544912624E-5</v>
      </c>
    </row>
    <row r="12" spans="1:21" ht="24" x14ac:dyDescent="0.25">
      <c r="A12" s="2" t="s">
        <v>95</v>
      </c>
      <c r="C12" s="5">
        <v>0</v>
      </c>
      <c r="D12" s="5"/>
      <c r="E12" s="5">
        <f>IFERROR(VLOOKUP(A12,'درآمد ناشی از تغییر قیمت اوراق'!A:Q,9,0),0)</f>
        <v>0</v>
      </c>
      <c r="F12" s="5"/>
      <c r="G12" s="5">
        <f>IFERROR(VLOOKUP(A12,'درآمد ناشی از فروش'!A:Q,9,0),0)</f>
        <v>0</v>
      </c>
      <c r="H12" s="5"/>
      <c r="I12" s="5">
        <f t="shared" si="1"/>
        <v>0</v>
      </c>
      <c r="J12" s="5"/>
      <c r="K12" s="9">
        <f>+I12/$I$71</f>
        <v>0</v>
      </c>
      <c r="L12" s="5"/>
      <c r="M12" s="5">
        <v>0</v>
      </c>
      <c r="N12" s="5"/>
      <c r="O12" s="5">
        <f>IFERROR(VLOOKUP(A12,'درآمد ناشی از تغییر قیمت اوراق'!A:Q,17,0),0)</f>
        <v>0</v>
      </c>
      <c r="P12" s="5"/>
      <c r="Q12" s="5">
        <f>IFERROR(VLOOKUP(A12,'درآمد ناشی از فروش'!A:Q,17,0),0)</f>
        <v>3468072186</v>
      </c>
      <c r="R12" s="5"/>
      <c r="S12" s="5">
        <f t="shared" si="0"/>
        <v>3468072186</v>
      </c>
      <c r="T12" s="5"/>
      <c r="U12" s="9">
        <f>+S12/$S$71</f>
        <v>-1.0913586481122423E-2</v>
      </c>
    </row>
    <row r="13" spans="1:21" ht="24" x14ac:dyDescent="0.25">
      <c r="A13" s="2" t="s">
        <v>94</v>
      </c>
      <c r="C13" s="5">
        <v>0</v>
      </c>
      <c r="D13" s="5"/>
      <c r="E13" s="5">
        <f>IFERROR(VLOOKUP(A13,'درآمد ناشی از تغییر قیمت اوراق'!A:Q,9,0),0)</f>
        <v>0</v>
      </c>
      <c r="F13" s="5"/>
      <c r="G13" s="5">
        <f>IFERROR(VLOOKUP(A13,'درآمد ناشی از فروش'!A:Q,9,0),0)</f>
        <v>0</v>
      </c>
      <c r="H13" s="5"/>
      <c r="I13" s="5">
        <f t="shared" si="1"/>
        <v>0</v>
      </c>
      <c r="J13" s="5"/>
      <c r="K13" s="9">
        <f>+I13/$I$71</f>
        <v>0</v>
      </c>
      <c r="L13" s="5"/>
      <c r="M13" s="5">
        <v>0</v>
      </c>
      <c r="N13" s="5"/>
      <c r="O13" s="5">
        <f>IFERROR(VLOOKUP(A13,'درآمد ناشی از تغییر قیمت اوراق'!A:Q,17,0),0)</f>
        <v>0</v>
      </c>
      <c r="P13" s="5"/>
      <c r="Q13" s="5">
        <f>IFERROR(VLOOKUP(A13,'درآمد ناشی از فروش'!A:Q,17,0),0)</f>
        <v>21588772</v>
      </c>
      <c r="R13" s="5"/>
      <c r="S13" s="5">
        <f t="shared" si="0"/>
        <v>21588772</v>
      </c>
      <c r="T13" s="5"/>
      <c r="U13" s="9">
        <f>+S13/$S$71</f>
        <v>-6.7937147096982107E-5</v>
      </c>
    </row>
    <row r="14" spans="1:21" ht="24" x14ac:dyDescent="0.25">
      <c r="A14" s="2" t="s">
        <v>125</v>
      </c>
      <c r="C14" s="5">
        <v>0</v>
      </c>
      <c r="D14" s="5"/>
      <c r="E14" s="5">
        <f>IFERROR(VLOOKUP(A14,'درآمد ناشی از تغییر قیمت اوراق'!A:Q,9,0),0)</f>
        <v>0</v>
      </c>
      <c r="F14" s="5"/>
      <c r="G14" s="5">
        <f>IFERROR(VLOOKUP(A14,'درآمد ناشی از فروش'!A:Q,9,0),0)</f>
        <v>0</v>
      </c>
      <c r="H14" s="5"/>
      <c r="I14" s="5">
        <f t="shared" si="1"/>
        <v>0</v>
      </c>
      <c r="J14" s="5"/>
      <c r="K14" s="9">
        <f>+I14/$I$71</f>
        <v>0</v>
      </c>
      <c r="L14" s="5"/>
      <c r="M14" s="5">
        <v>0</v>
      </c>
      <c r="N14" s="5"/>
      <c r="O14" s="5">
        <f>IFERROR(VLOOKUP(A14,'درآمد ناشی از تغییر قیمت اوراق'!A:Q,17,0),0)</f>
        <v>0</v>
      </c>
      <c r="P14" s="5"/>
      <c r="Q14" s="5">
        <f>IFERROR(VLOOKUP(A14,'درآمد ناشی از فروش'!A:Q,17,0),0)</f>
        <v>560977788</v>
      </c>
      <c r="R14" s="5"/>
      <c r="S14" s="5">
        <f t="shared" si="0"/>
        <v>560977788</v>
      </c>
      <c r="T14" s="5"/>
      <c r="U14" s="9">
        <f>+S14/$S$71</f>
        <v>-1.7653264623618075E-3</v>
      </c>
    </row>
    <row r="15" spans="1:21" ht="24" x14ac:dyDescent="0.25">
      <c r="A15" s="2" t="s">
        <v>126</v>
      </c>
      <c r="C15" s="5">
        <v>0</v>
      </c>
      <c r="D15" s="5"/>
      <c r="E15" s="5">
        <f>IFERROR(VLOOKUP(A15,'درآمد ناشی از تغییر قیمت اوراق'!A:Q,9,0),0)</f>
        <v>0</v>
      </c>
      <c r="F15" s="5"/>
      <c r="G15" s="5">
        <f>IFERROR(VLOOKUP(A15,'درآمد ناشی از فروش'!A:Q,9,0),0)</f>
        <v>0</v>
      </c>
      <c r="H15" s="5"/>
      <c r="I15" s="5">
        <f t="shared" si="1"/>
        <v>0</v>
      </c>
      <c r="J15" s="5"/>
      <c r="K15" s="9">
        <f>+I15/$I$71</f>
        <v>0</v>
      </c>
      <c r="L15" s="5"/>
      <c r="M15" s="5">
        <v>0</v>
      </c>
      <c r="N15" s="5"/>
      <c r="O15" s="5">
        <f>IFERROR(VLOOKUP(A15,'درآمد ناشی از تغییر قیمت اوراق'!A:Q,17,0),0)</f>
        <v>0</v>
      </c>
      <c r="P15" s="5"/>
      <c r="Q15" s="5">
        <f>IFERROR(VLOOKUP(A15,'درآمد ناشی از فروش'!A:Q,17,0),0)</f>
        <v>-80696009</v>
      </c>
      <c r="R15" s="5"/>
      <c r="S15" s="5">
        <f t="shared" si="0"/>
        <v>-80696009</v>
      </c>
      <c r="T15" s="5"/>
      <c r="U15" s="9">
        <f>+S15/$S$71</f>
        <v>2.5394017934750492E-4</v>
      </c>
    </row>
    <row r="16" spans="1:21" ht="24" x14ac:dyDescent="0.25">
      <c r="A16" s="2" t="s">
        <v>40</v>
      </c>
      <c r="C16" s="5">
        <v>0</v>
      </c>
      <c r="D16" s="5"/>
      <c r="E16" s="5">
        <f>IFERROR(VLOOKUP(A16,'درآمد ناشی از تغییر قیمت اوراق'!A:Q,9,0),0)</f>
        <v>0</v>
      </c>
      <c r="F16" s="5"/>
      <c r="G16" s="5">
        <f>IFERROR(VLOOKUP(A16,'درآمد ناشی از فروش'!A:Q,9,0),0)</f>
        <v>716913613</v>
      </c>
      <c r="H16" s="5"/>
      <c r="I16" s="5">
        <f t="shared" si="1"/>
        <v>716913613</v>
      </c>
      <c r="J16" s="5"/>
      <c r="K16" s="9">
        <f>+I16/$I$71</f>
        <v>-1.3036636104605214E-3</v>
      </c>
      <c r="L16" s="5"/>
      <c r="M16" s="5">
        <v>0</v>
      </c>
      <c r="N16" s="5"/>
      <c r="O16" s="5">
        <f>IFERROR(VLOOKUP(A16,'درآمد ناشی از تغییر قیمت اوراق'!A:Q,17,0),0)</f>
        <v>0</v>
      </c>
      <c r="P16" s="5"/>
      <c r="Q16" s="5">
        <f>IFERROR(VLOOKUP(A16,'درآمد ناشی از فروش'!A:Q,17,0),0)</f>
        <v>3845057958</v>
      </c>
      <c r="R16" s="5"/>
      <c r="S16" s="5">
        <f t="shared" si="0"/>
        <v>3845057958</v>
      </c>
      <c r="T16" s="5"/>
      <c r="U16" s="9">
        <f>+S16/$S$71</f>
        <v>-1.2099913236800484E-2</v>
      </c>
    </row>
    <row r="17" spans="1:21" ht="24" x14ac:dyDescent="0.25">
      <c r="A17" s="2" t="s">
        <v>23</v>
      </c>
      <c r="C17" s="5">
        <v>0</v>
      </c>
      <c r="D17" s="5"/>
      <c r="E17" s="5">
        <f>IFERROR(VLOOKUP(A17,'درآمد ناشی از تغییر قیمت اوراق'!A:Q,9,0),0)</f>
        <v>0</v>
      </c>
      <c r="F17" s="5"/>
      <c r="G17" s="5">
        <f>IFERROR(VLOOKUP(A17,'درآمد ناشی از فروش'!A:Q,9,0),0)</f>
        <v>0</v>
      </c>
      <c r="H17" s="5"/>
      <c r="I17" s="5">
        <f t="shared" si="1"/>
        <v>0</v>
      </c>
      <c r="J17" s="5"/>
      <c r="K17" s="9">
        <f>+I17/$I$71</f>
        <v>0</v>
      </c>
      <c r="L17" s="5"/>
      <c r="M17" s="5">
        <v>0</v>
      </c>
      <c r="N17" s="5"/>
      <c r="O17" s="5">
        <f>IFERROR(VLOOKUP(A17,'درآمد ناشی از تغییر قیمت اوراق'!A:Q,17,0),0)</f>
        <v>0</v>
      </c>
      <c r="P17" s="5"/>
      <c r="Q17" s="5">
        <f>IFERROR(VLOOKUP(A17,'درآمد ناشی از فروش'!A:Q,17,0),0)</f>
        <v>-4366792335</v>
      </c>
      <c r="R17" s="5"/>
      <c r="S17" s="5">
        <f t="shared" si="0"/>
        <v>-4366792335</v>
      </c>
      <c r="T17" s="5"/>
      <c r="U17" s="9">
        <f>+S17/$S$71</f>
        <v>1.3741745626146266E-2</v>
      </c>
    </row>
    <row r="18" spans="1:21" ht="24" x14ac:dyDescent="0.25">
      <c r="A18" s="2" t="s">
        <v>34</v>
      </c>
      <c r="C18" s="5">
        <v>0</v>
      </c>
      <c r="D18" s="5"/>
      <c r="E18" s="5">
        <f>IFERROR(VLOOKUP(A18,'درآمد ناشی از تغییر قیمت اوراق'!A:Q,9,0),0)</f>
        <v>-1502398134</v>
      </c>
      <c r="F18" s="5"/>
      <c r="G18" s="5">
        <f>IFERROR(VLOOKUP(A18,'درآمد ناشی از فروش'!A:Q,9,0),0)</f>
        <v>0</v>
      </c>
      <c r="H18" s="5"/>
      <c r="I18" s="5">
        <f t="shared" si="1"/>
        <v>-1502398134</v>
      </c>
      <c r="J18" s="5"/>
      <c r="K18" s="9">
        <f>+I18/$I$71</f>
        <v>2.7320192282631272E-3</v>
      </c>
      <c r="L18" s="5"/>
      <c r="M18" s="5">
        <v>0</v>
      </c>
      <c r="N18" s="5"/>
      <c r="O18" s="5">
        <f>IFERROR(VLOOKUP(A18,'درآمد ناشی از تغییر قیمت اوراق'!A:Q,17,0),0)</f>
        <v>-1630284927</v>
      </c>
      <c r="P18" s="5"/>
      <c r="Q18" s="5">
        <f>IFERROR(VLOOKUP(A18,'درآمد ناشی از فروش'!A:Q,17,0),0)</f>
        <v>-9667644236</v>
      </c>
      <c r="R18" s="5"/>
      <c r="S18" s="5">
        <f t="shared" si="0"/>
        <v>-11297929163</v>
      </c>
      <c r="T18" s="5"/>
      <c r="U18" s="9">
        <f>+S18/$S$71</f>
        <v>3.555316047795655E-2</v>
      </c>
    </row>
    <row r="19" spans="1:21" ht="24" x14ac:dyDescent="0.25">
      <c r="A19" s="2" t="s">
        <v>26</v>
      </c>
      <c r="C19" s="5">
        <v>0</v>
      </c>
      <c r="D19" s="5"/>
      <c r="E19" s="5">
        <f>IFERROR(VLOOKUP(A19,'درآمد ناشی از تغییر قیمت اوراق'!A:Q,9,0),0)</f>
        <v>-117165592</v>
      </c>
      <c r="F19" s="5"/>
      <c r="G19" s="5">
        <f>IFERROR(VLOOKUP(A19,'درآمد ناشی از فروش'!A:Q,9,0),0)</f>
        <v>0</v>
      </c>
      <c r="H19" s="5"/>
      <c r="I19" s="5">
        <f t="shared" si="1"/>
        <v>-117165592</v>
      </c>
      <c r="J19" s="5"/>
      <c r="K19" s="9">
        <f>+I19/$I$71</f>
        <v>2.13058471646659E-4</v>
      </c>
      <c r="L19" s="5"/>
      <c r="M19" s="5">
        <v>0</v>
      </c>
      <c r="N19" s="5"/>
      <c r="O19" s="5">
        <f>IFERROR(VLOOKUP(A19,'درآمد ناشی از تغییر قیمت اوراق'!A:Q,17,0),0)</f>
        <v>-37844486359</v>
      </c>
      <c r="P19" s="5"/>
      <c r="Q19" s="5">
        <f>IFERROR(VLOOKUP(A19,'درآمد ناشی از فروش'!A:Q,17,0),0)</f>
        <v>-49314310705</v>
      </c>
      <c r="R19" s="5"/>
      <c r="S19" s="5">
        <f t="shared" si="0"/>
        <v>-87158797064</v>
      </c>
      <c r="T19" s="5"/>
      <c r="U19" s="9">
        <f>+S19/$S$71</f>
        <v>0.27427775961193995</v>
      </c>
    </row>
    <row r="20" spans="1:21" ht="24" x14ac:dyDescent="0.25">
      <c r="A20" s="2" t="s">
        <v>18</v>
      </c>
      <c r="C20" s="5">
        <v>0</v>
      </c>
      <c r="D20" s="5"/>
      <c r="E20" s="5">
        <f>IFERROR(VLOOKUP(A20,'درآمد ناشی از تغییر قیمت اوراق'!A:Q,9,0),0)</f>
        <v>-3915569180</v>
      </c>
      <c r="F20" s="5"/>
      <c r="G20" s="5">
        <f>IFERROR(VLOOKUP(A20,'درآمد ناشی از فروش'!A:Q,9,0),0)</f>
        <v>0</v>
      </c>
      <c r="H20" s="5"/>
      <c r="I20" s="5">
        <f t="shared" si="1"/>
        <v>-3915569180</v>
      </c>
      <c r="J20" s="5"/>
      <c r="K20" s="9">
        <f>+I20/$I$71</f>
        <v>7.1202233597519133E-3</v>
      </c>
      <c r="L20" s="5"/>
      <c r="M20" s="5">
        <v>0</v>
      </c>
      <c r="N20" s="5"/>
      <c r="O20" s="5">
        <f>IFERROR(VLOOKUP(A20,'درآمد ناشی از تغییر قیمت اوراق'!A:Q,17,0),0)</f>
        <v>-4818007849</v>
      </c>
      <c r="P20" s="5"/>
      <c r="Q20" s="5">
        <f>IFERROR(VLOOKUP(A20,'درآمد ناشی از فروش'!A:Q,17,0),0)</f>
        <v>-42285464386</v>
      </c>
      <c r="R20" s="5"/>
      <c r="S20" s="5">
        <f t="shared" si="0"/>
        <v>-47103472235</v>
      </c>
      <c r="T20" s="5"/>
      <c r="U20" s="9">
        <f>+S20/$S$71</f>
        <v>0.14822869600956495</v>
      </c>
    </row>
    <row r="21" spans="1:21" ht="24" x14ac:dyDescent="0.25">
      <c r="A21" s="2" t="s">
        <v>38</v>
      </c>
      <c r="C21" s="5">
        <v>0</v>
      </c>
      <c r="D21" s="5"/>
      <c r="E21" s="5">
        <f>IFERROR(VLOOKUP(A21,'درآمد ناشی از تغییر قیمت اوراق'!A:Q,9,0),0)</f>
        <v>-13710961053</v>
      </c>
      <c r="F21" s="5"/>
      <c r="G21" s="5">
        <f>IFERROR(VLOOKUP(A21,'درآمد ناشی از فروش'!A:Q,9,0),0)</f>
        <v>0</v>
      </c>
      <c r="H21" s="5"/>
      <c r="I21" s="5">
        <f t="shared" si="1"/>
        <v>-13710961053</v>
      </c>
      <c r="J21" s="5"/>
      <c r="K21" s="9">
        <f>+I21/$I$71</f>
        <v>2.4932545100433978E-2</v>
      </c>
      <c r="L21" s="5"/>
      <c r="M21" s="5">
        <v>0</v>
      </c>
      <c r="N21" s="5"/>
      <c r="O21" s="5">
        <f>IFERROR(VLOOKUP(A21,'درآمد ناشی از تغییر قیمت اوراق'!A:Q,17,0),0)</f>
        <v>-47517173332</v>
      </c>
      <c r="P21" s="5"/>
      <c r="Q21" s="5">
        <f>IFERROR(VLOOKUP(A21,'درآمد ناشی از فروش'!A:Q,17,0),0)</f>
        <v>-73563861610</v>
      </c>
      <c r="R21" s="5"/>
      <c r="S21" s="5">
        <f t="shared" si="0"/>
        <v>-121081034942</v>
      </c>
      <c r="T21" s="5"/>
      <c r="U21" s="9">
        <f>+S21/$S$71</f>
        <v>0.38102677083761338</v>
      </c>
    </row>
    <row r="22" spans="1:21" ht="24" x14ac:dyDescent="0.25">
      <c r="A22" s="2" t="s">
        <v>51</v>
      </c>
      <c r="C22" s="5">
        <v>0</v>
      </c>
      <c r="D22" s="5"/>
      <c r="E22" s="5">
        <f>IFERROR(VLOOKUP(A22,'درآمد ناشی از تغییر قیمت اوراق'!A:Q,9,0),0)</f>
        <v>297121545</v>
      </c>
      <c r="F22" s="5"/>
      <c r="G22" s="5">
        <f>IFERROR(VLOOKUP(A22,'درآمد ناشی از فروش'!A:Q,9,0),0)</f>
        <v>0</v>
      </c>
      <c r="H22" s="5"/>
      <c r="I22" s="5">
        <f t="shared" si="1"/>
        <v>297121545</v>
      </c>
      <c r="J22" s="5"/>
      <c r="K22" s="9">
        <f>+I22/$I$71</f>
        <v>-5.4029737903764461E-4</v>
      </c>
      <c r="L22" s="5"/>
      <c r="M22" s="5">
        <v>0</v>
      </c>
      <c r="N22" s="5"/>
      <c r="O22" s="5">
        <f>IFERROR(VLOOKUP(A22,'درآمد ناشی از تغییر قیمت اوراق'!A:Q,17,0),0)</f>
        <v>401427061</v>
      </c>
      <c r="P22" s="5"/>
      <c r="Q22" s="5">
        <f>IFERROR(VLOOKUP(A22,'درآمد ناشی از فروش'!A:Q,17,0),0)</f>
        <v>540246164</v>
      </c>
      <c r="R22" s="5"/>
      <c r="S22" s="5">
        <f t="shared" si="0"/>
        <v>941673225</v>
      </c>
      <c r="T22" s="5"/>
      <c r="U22" s="9">
        <f>+S22/$S$71</f>
        <v>-2.9633270666860776E-3</v>
      </c>
    </row>
    <row r="23" spans="1:21" ht="24" x14ac:dyDescent="0.25">
      <c r="A23" s="2" t="s">
        <v>45</v>
      </c>
      <c r="C23" s="5">
        <v>0</v>
      </c>
      <c r="D23" s="5"/>
      <c r="E23" s="5">
        <f>IFERROR(VLOOKUP(A23,'درآمد ناشی از تغییر قیمت اوراق'!A:Q,9,0),0)</f>
        <v>0</v>
      </c>
      <c r="F23" s="5"/>
      <c r="G23" s="5">
        <f>IFERROR(VLOOKUP(A23,'درآمد ناشی از فروش'!A:Q,9,0),0)</f>
        <v>0</v>
      </c>
      <c r="H23" s="5"/>
      <c r="I23" s="5">
        <f t="shared" si="1"/>
        <v>0</v>
      </c>
      <c r="J23" s="5"/>
      <c r="K23" s="9">
        <f>+I23/$I$71</f>
        <v>0</v>
      </c>
      <c r="L23" s="5"/>
      <c r="M23" s="5">
        <v>0</v>
      </c>
      <c r="N23" s="5"/>
      <c r="O23" s="5">
        <f>IFERROR(VLOOKUP(A23,'درآمد ناشی از تغییر قیمت اوراق'!A:Q,17,0),0)</f>
        <v>0</v>
      </c>
      <c r="P23" s="5"/>
      <c r="Q23" s="5">
        <f>IFERROR(VLOOKUP(A23,'درآمد ناشی از فروش'!A:Q,17,0),0)</f>
        <v>-7360269459</v>
      </c>
      <c r="R23" s="5"/>
      <c r="S23" s="5">
        <f t="shared" si="0"/>
        <v>-7360269459</v>
      </c>
      <c r="T23" s="5"/>
      <c r="U23" s="9">
        <f>+S23/$S$71</f>
        <v>2.3161841206600725E-2</v>
      </c>
    </row>
    <row r="24" spans="1:21" ht="24" x14ac:dyDescent="0.25">
      <c r="A24" s="2" t="s">
        <v>15</v>
      </c>
      <c r="C24" s="5">
        <v>0</v>
      </c>
      <c r="D24" s="5"/>
      <c r="E24" s="5">
        <f>IFERROR(VLOOKUP(A24,'درآمد ناشی از تغییر قیمت اوراق'!A:Q,9,0),0)</f>
        <v>154670697</v>
      </c>
      <c r="F24" s="5"/>
      <c r="G24" s="5">
        <f>IFERROR(VLOOKUP(A24,'درآمد ناشی از فروش'!A:Q,9,0),0)</f>
        <v>0</v>
      </c>
      <c r="H24" s="5"/>
      <c r="I24" s="5">
        <f t="shared" si="1"/>
        <v>154670697</v>
      </c>
      <c r="J24" s="5"/>
      <c r="K24" s="9">
        <f>+I24/$I$71</f>
        <v>-2.8125921397933524E-4</v>
      </c>
      <c r="L24" s="5"/>
      <c r="M24" s="5">
        <v>0</v>
      </c>
      <c r="N24" s="5"/>
      <c r="O24" s="5">
        <f>IFERROR(VLOOKUP(A24,'درآمد ناشی از تغییر قیمت اوراق'!A:Q,17,0),0)</f>
        <v>-3307329849</v>
      </c>
      <c r="P24" s="5"/>
      <c r="Q24" s="5">
        <f>IFERROR(VLOOKUP(A24,'درآمد ناشی از فروش'!A:Q,17,0),0)</f>
        <v>-11077295927</v>
      </c>
      <c r="R24" s="5"/>
      <c r="S24" s="5">
        <f t="shared" si="0"/>
        <v>-14384625776</v>
      </c>
      <c r="T24" s="5"/>
      <c r="U24" s="9">
        <f>+S24/$S$71</f>
        <v>4.5266606052403187E-2</v>
      </c>
    </row>
    <row r="25" spans="1:21" ht="24" x14ac:dyDescent="0.25">
      <c r="A25" s="2" t="s">
        <v>30</v>
      </c>
      <c r="C25" s="5">
        <v>0</v>
      </c>
      <c r="D25" s="5"/>
      <c r="E25" s="5">
        <f>IFERROR(VLOOKUP(A25,'درآمد ناشی از تغییر قیمت اوراق'!A:Q,9,0),0)</f>
        <v>-4916179721</v>
      </c>
      <c r="F25" s="5"/>
      <c r="G25" s="5">
        <f>IFERROR(VLOOKUP(A25,'درآمد ناشی از فروش'!A:Q,9,0),0)</f>
        <v>446376845</v>
      </c>
      <c r="H25" s="5"/>
      <c r="I25" s="5">
        <f t="shared" si="1"/>
        <v>-4469802876</v>
      </c>
      <c r="J25" s="5"/>
      <c r="K25" s="9">
        <f>+I25/$I$71</f>
        <v>8.1280634789298971E-3</v>
      </c>
      <c r="L25" s="5"/>
      <c r="M25" s="5">
        <v>0</v>
      </c>
      <c r="N25" s="5"/>
      <c r="O25" s="5">
        <f>IFERROR(VLOOKUP(A25,'درآمد ناشی از تغییر قیمت اوراق'!A:Q,17,0),0)</f>
        <v>-5115168386</v>
      </c>
      <c r="P25" s="5"/>
      <c r="Q25" s="5">
        <f>IFERROR(VLOOKUP(A25,'درآمد ناشی از فروش'!A:Q,17,0),0)</f>
        <v>-674350800</v>
      </c>
      <c r="R25" s="5"/>
      <c r="S25" s="5">
        <f t="shared" si="0"/>
        <v>-5789519186</v>
      </c>
      <c r="T25" s="5"/>
      <c r="U25" s="9">
        <f>+S25/$S$71</f>
        <v>1.8218887881167215E-2</v>
      </c>
    </row>
    <row r="26" spans="1:21" ht="24" x14ac:dyDescent="0.25">
      <c r="A26" s="2" t="s">
        <v>42</v>
      </c>
      <c r="C26" s="5">
        <v>0</v>
      </c>
      <c r="D26" s="5"/>
      <c r="E26" s="5">
        <f>IFERROR(VLOOKUP(A26,'درآمد ناشی از تغییر قیمت اوراق'!A:Q,9,0),0)</f>
        <v>0</v>
      </c>
      <c r="F26" s="5"/>
      <c r="G26" s="5">
        <f>IFERROR(VLOOKUP(A26,'درآمد ناشی از فروش'!A:Q,9,0),0)</f>
        <v>0</v>
      </c>
      <c r="H26" s="5"/>
      <c r="I26" s="5">
        <f t="shared" si="1"/>
        <v>0</v>
      </c>
      <c r="J26" s="5"/>
      <c r="K26" s="9">
        <f>+I26/$I$71</f>
        <v>0</v>
      </c>
      <c r="L26" s="5"/>
      <c r="M26" s="5">
        <v>0</v>
      </c>
      <c r="N26" s="5"/>
      <c r="O26" s="5">
        <f>IFERROR(VLOOKUP(A26,'درآمد ناشی از تغییر قیمت اوراق'!A:Q,17,0),0)</f>
        <v>0</v>
      </c>
      <c r="P26" s="5"/>
      <c r="Q26" s="5">
        <f>IFERROR(VLOOKUP(A26,'درآمد ناشی از فروش'!A:Q,17,0),0)</f>
        <v>3309840284</v>
      </c>
      <c r="R26" s="5"/>
      <c r="S26" s="5">
        <f t="shared" si="0"/>
        <v>3309840284</v>
      </c>
      <c r="T26" s="5"/>
      <c r="U26" s="9">
        <f>+S26/$S$71</f>
        <v>-1.0415650609568021E-2</v>
      </c>
    </row>
    <row r="27" spans="1:21" ht="24" x14ac:dyDescent="0.25">
      <c r="A27" s="2" t="s">
        <v>27</v>
      </c>
      <c r="C27" s="5">
        <v>0</v>
      </c>
      <c r="D27" s="5"/>
      <c r="E27" s="5">
        <f>IFERROR(VLOOKUP(A27,'درآمد ناشی از تغییر قیمت اوراق'!A:Q,9,0),0)</f>
        <v>-787577628</v>
      </c>
      <c r="F27" s="5"/>
      <c r="G27" s="5">
        <f>IFERROR(VLOOKUP(A27,'درآمد ناشی از فروش'!A:Q,9,0),0)</f>
        <v>11304538891</v>
      </c>
      <c r="H27" s="5"/>
      <c r="I27" s="5">
        <f t="shared" si="1"/>
        <v>10516961263</v>
      </c>
      <c r="J27" s="5"/>
      <c r="K27" s="9">
        <f>+I27/$I$71</f>
        <v>-1.9124451597205234E-2</v>
      </c>
      <c r="L27" s="5"/>
      <c r="M27" s="5">
        <v>0</v>
      </c>
      <c r="N27" s="5"/>
      <c r="O27" s="5">
        <f>IFERROR(VLOOKUP(A27,'درآمد ناشی از تغییر قیمت اوراق'!A:Q,17,0),0)</f>
        <v>42217099020</v>
      </c>
      <c r="P27" s="5"/>
      <c r="Q27" s="5">
        <f>IFERROR(VLOOKUP(A27,'درآمد ناشی از فروش'!A:Q,17,0),0)</f>
        <v>109581999251</v>
      </c>
      <c r="R27" s="5"/>
      <c r="S27" s="5">
        <f t="shared" si="0"/>
        <v>151799098271</v>
      </c>
      <c r="T27" s="5"/>
      <c r="U27" s="9">
        <f>+S27/$S$71</f>
        <v>-0.47769264821668272</v>
      </c>
    </row>
    <row r="28" spans="1:21" ht="24" x14ac:dyDescent="0.25">
      <c r="A28" s="2" t="s">
        <v>21</v>
      </c>
      <c r="C28" s="5">
        <v>0</v>
      </c>
      <c r="D28" s="5"/>
      <c r="E28" s="5">
        <f>IFERROR(VLOOKUP(A28,'درآمد ناشی از تغییر قیمت اوراق'!A:Q,9,0),0)</f>
        <v>0</v>
      </c>
      <c r="F28" s="5"/>
      <c r="G28" s="5">
        <f>IFERROR(VLOOKUP(A28,'درآمد ناشی از فروش'!A:Q,9,0),0)</f>
        <v>0</v>
      </c>
      <c r="H28" s="5"/>
      <c r="I28" s="5">
        <f t="shared" si="1"/>
        <v>0</v>
      </c>
      <c r="J28" s="5"/>
      <c r="K28" s="9">
        <f>+I28/$I$71</f>
        <v>0</v>
      </c>
      <c r="L28" s="5"/>
      <c r="M28" s="5">
        <v>0</v>
      </c>
      <c r="N28" s="5"/>
      <c r="O28" s="5">
        <f>IFERROR(VLOOKUP(A28,'درآمد ناشی از تغییر قیمت اوراق'!A:Q,17,0),0)</f>
        <v>0</v>
      </c>
      <c r="P28" s="5"/>
      <c r="Q28" s="5">
        <f>IFERROR(VLOOKUP(A28,'درآمد ناشی از فروش'!A:Q,17,0),0)</f>
        <v>5130214545</v>
      </c>
      <c r="R28" s="5"/>
      <c r="S28" s="5">
        <f t="shared" si="0"/>
        <v>5130214545</v>
      </c>
      <c r="T28" s="5"/>
      <c r="U28" s="9">
        <f>+S28/$S$71</f>
        <v>-1.6144139193407674E-2</v>
      </c>
    </row>
    <row r="29" spans="1:21" ht="24" x14ac:dyDescent="0.25">
      <c r="A29" s="2" t="s">
        <v>29</v>
      </c>
      <c r="C29" s="5">
        <v>0</v>
      </c>
      <c r="D29" s="5"/>
      <c r="E29" s="5">
        <f>IFERROR(VLOOKUP(A29,'درآمد ناشی از تغییر قیمت اوراق'!A:Q,9,0),0)</f>
        <v>0</v>
      </c>
      <c r="F29" s="5"/>
      <c r="G29" s="5">
        <f>IFERROR(VLOOKUP(A29,'درآمد ناشی از فروش'!A:Q,9,0),0)</f>
        <v>514583730</v>
      </c>
      <c r="H29" s="5"/>
      <c r="I29" s="5">
        <f t="shared" si="1"/>
        <v>514583730</v>
      </c>
      <c r="J29" s="5"/>
      <c r="K29" s="9">
        <f>+I29/$I$71</f>
        <v>-9.3573907814196024E-4</v>
      </c>
      <c r="L29" s="5"/>
      <c r="M29" s="5">
        <v>0</v>
      </c>
      <c r="N29" s="5"/>
      <c r="O29" s="5">
        <f>IFERROR(VLOOKUP(A29,'درآمد ناشی از تغییر قیمت اوراق'!A:Q,17,0),0)</f>
        <v>0</v>
      </c>
      <c r="P29" s="5"/>
      <c r="Q29" s="5">
        <f>IFERROR(VLOOKUP(A29,'درآمد ناشی از فروش'!A:Q,17,0),0)</f>
        <v>927284762</v>
      </c>
      <c r="R29" s="5"/>
      <c r="S29" s="5">
        <f t="shared" si="0"/>
        <v>927284762</v>
      </c>
      <c r="T29" s="5"/>
      <c r="U29" s="9">
        <f>+S29/$S$71</f>
        <v>-2.9180483853729171E-3</v>
      </c>
    </row>
    <row r="30" spans="1:21" ht="24" x14ac:dyDescent="0.25">
      <c r="A30" s="2" t="s">
        <v>35</v>
      </c>
      <c r="C30" s="5">
        <v>0</v>
      </c>
      <c r="D30" s="5"/>
      <c r="E30" s="5">
        <f>IFERROR(VLOOKUP(A30,'درآمد ناشی از تغییر قیمت اوراق'!A:Q,9,0),0)</f>
        <v>-3695765646</v>
      </c>
      <c r="F30" s="5"/>
      <c r="G30" s="5">
        <f>IFERROR(VLOOKUP(A30,'درآمد ناشی از فروش'!A:Q,9,0),0)</f>
        <v>-4683459929</v>
      </c>
      <c r="H30" s="5"/>
      <c r="I30" s="5">
        <f t="shared" si="1"/>
        <v>-8379225575</v>
      </c>
      <c r="J30" s="5"/>
      <c r="K30" s="9">
        <f>+I30/$I$71</f>
        <v>1.5237109838459209E-2</v>
      </c>
      <c r="L30" s="5"/>
      <c r="M30" s="5">
        <v>0</v>
      </c>
      <c r="N30" s="5"/>
      <c r="O30" s="5">
        <f>IFERROR(VLOOKUP(A30,'درآمد ناشی از تغییر قیمت اوراق'!A:Q,17,0),0)</f>
        <v>-25506319950</v>
      </c>
      <c r="P30" s="5"/>
      <c r="Q30" s="5">
        <f>IFERROR(VLOOKUP(A30,'درآمد ناشی از فروش'!A:Q,17,0),0)</f>
        <v>-7816585884</v>
      </c>
      <c r="R30" s="5"/>
      <c r="S30" s="5">
        <f t="shared" si="0"/>
        <v>-33322905834</v>
      </c>
      <c r="T30" s="5"/>
      <c r="U30" s="9">
        <f>+S30/$S$71</f>
        <v>0.10486298874912113</v>
      </c>
    </row>
    <row r="31" spans="1:21" ht="24" x14ac:dyDescent="0.25">
      <c r="A31" s="2" t="s">
        <v>41</v>
      </c>
      <c r="C31" s="5">
        <v>0</v>
      </c>
      <c r="D31" s="5"/>
      <c r="E31" s="5">
        <f>IFERROR(VLOOKUP(A31,'درآمد ناشی از تغییر قیمت اوراق'!A:Q,9,0),0)</f>
        <v>-163456229223</v>
      </c>
      <c r="F31" s="5"/>
      <c r="G31" s="5">
        <f>IFERROR(VLOOKUP(A31,'درآمد ناشی از فروش'!A:Q,9,0),0)</f>
        <v>-12081</v>
      </c>
      <c r="H31" s="5"/>
      <c r="I31" s="5">
        <f t="shared" si="1"/>
        <v>-163456241304</v>
      </c>
      <c r="J31" s="5"/>
      <c r="K31" s="9">
        <f>+I31/$I$71</f>
        <v>0.29723518960530443</v>
      </c>
      <c r="L31" s="5"/>
      <c r="M31" s="5">
        <v>0</v>
      </c>
      <c r="N31" s="5"/>
      <c r="O31" s="5">
        <f>IFERROR(VLOOKUP(A31,'درآمد ناشی از تغییر قیمت اوراق'!A:Q,17,0),0)</f>
        <v>294605602044</v>
      </c>
      <c r="P31" s="5"/>
      <c r="Q31" s="5">
        <f>IFERROR(VLOOKUP(A31,'درآمد ناشی از فروش'!A:Q,17,0),0)</f>
        <v>49927028541</v>
      </c>
      <c r="R31" s="5"/>
      <c r="S31" s="5">
        <f t="shared" si="0"/>
        <v>344532630585</v>
      </c>
      <c r="T31" s="5"/>
      <c r="U31" s="9">
        <f>+S31/$S$71</f>
        <v>-1.0842008060376636</v>
      </c>
    </row>
    <row r="32" spans="1:21" ht="24" x14ac:dyDescent="0.25">
      <c r="A32" s="2" t="s">
        <v>20</v>
      </c>
      <c r="C32" s="5">
        <v>0</v>
      </c>
      <c r="D32" s="5"/>
      <c r="E32" s="5">
        <f>IFERROR(VLOOKUP(A32,'درآمد ناشی از تغییر قیمت اوراق'!A:Q,9,0),0)</f>
        <v>0</v>
      </c>
      <c r="F32" s="5"/>
      <c r="G32" s="5">
        <f>IFERROR(VLOOKUP(A32,'درآمد ناشی از فروش'!A:Q,9,0),0)</f>
        <v>427441487</v>
      </c>
      <c r="H32" s="5"/>
      <c r="I32" s="5">
        <f t="shared" si="1"/>
        <v>427441487</v>
      </c>
      <c r="J32" s="5"/>
      <c r="K32" s="9">
        <f>+I32/$I$71</f>
        <v>-7.7727623258708298E-4</v>
      </c>
      <c r="L32" s="5"/>
      <c r="M32" s="5">
        <v>0</v>
      </c>
      <c r="N32" s="5"/>
      <c r="O32" s="5">
        <f>IFERROR(VLOOKUP(A32,'درآمد ناشی از تغییر قیمت اوراق'!A:Q,17,0),0)</f>
        <v>0</v>
      </c>
      <c r="P32" s="5"/>
      <c r="Q32" s="5">
        <f>IFERROR(VLOOKUP(A32,'درآمد ناشی از فروش'!A:Q,17,0),0)</f>
        <v>236163189</v>
      </c>
      <c r="R32" s="5"/>
      <c r="S32" s="5">
        <f t="shared" si="0"/>
        <v>236163189</v>
      </c>
      <c r="T32" s="5"/>
      <c r="U32" s="9">
        <f>+S32/$S$71</f>
        <v>-7.4317581889258861E-4</v>
      </c>
    </row>
    <row r="33" spans="1:21" ht="24" x14ac:dyDescent="0.25">
      <c r="A33" s="2" t="s">
        <v>36</v>
      </c>
      <c r="C33" s="5">
        <v>0</v>
      </c>
      <c r="D33" s="5"/>
      <c r="E33" s="5">
        <f>IFERROR(VLOOKUP(A33,'درآمد ناشی از تغییر قیمت اوراق'!A:Q,9,0),0)</f>
        <v>-408398918412</v>
      </c>
      <c r="F33" s="5"/>
      <c r="G33" s="5">
        <f>IFERROR(VLOOKUP(A33,'درآمد ناشی از فروش'!A:Q,9,0),0)</f>
        <v>3484927051</v>
      </c>
      <c r="H33" s="5"/>
      <c r="I33" s="5">
        <f t="shared" si="1"/>
        <v>-404913991361</v>
      </c>
      <c r="J33" s="5"/>
      <c r="K33" s="9">
        <f>+I33/$I$71</f>
        <v>0.73631135792599545</v>
      </c>
      <c r="L33" s="5"/>
      <c r="M33" s="5">
        <v>0</v>
      </c>
      <c r="N33" s="5"/>
      <c r="O33" s="5">
        <f>IFERROR(VLOOKUP(A33,'درآمد ناشی از تغییر قیمت اوراق'!A:Q,17,0),0)</f>
        <v>-244432168186</v>
      </c>
      <c r="P33" s="5"/>
      <c r="Q33" s="5">
        <f>IFERROR(VLOOKUP(A33,'درآمد ناشی از فروش'!A:Q,17,0),0)</f>
        <v>4567440761</v>
      </c>
      <c r="R33" s="5"/>
      <c r="S33" s="5">
        <f t="shared" si="0"/>
        <v>-239864727425</v>
      </c>
      <c r="T33" s="5"/>
      <c r="U33" s="9">
        <f>+S33/$S$71</f>
        <v>0.75482409423054464</v>
      </c>
    </row>
    <row r="34" spans="1:21" ht="24" x14ac:dyDescent="0.25">
      <c r="A34" s="2" t="s">
        <v>25</v>
      </c>
      <c r="C34" s="5">
        <v>0</v>
      </c>
      <c r="D34" s="5"/>
      <c r="E34" s="5">
        <f>IFERROR(VLOOKUP(A34,'درآمد ناشی از تغییر قیمت اوراق'!A:Q,9,0),0)</f>
        <v>0</v>
      </c>
      <c r="F34" s="5"/>
      <c r="G34" s="5">
        <f>IFERROR(VLOOKUP(A34,'درآمد ناشی از فروش'!A:Q,9,0),0)</f>
        <v>0</v>
      </c>
      <c r="H34" s="5"/>
      <c r="I34" s="5">
        <f t="shared" si="1"/>
        <v>0</v>
      </c>
      <c r="J34" s="5"/>
      <c r="K34" s="9">
        <f>+I34/$I$71</f>
        <v>0</v>
      </c>
      <c r="L34" s="5"/>
      <c r="M34" s="5">
        <v>0</v>
      </c>
      <c r="N34" s="5"/>
      <c r="O34" s="5">
        <f>IFERROR(VLOOKUP(A34,'درآمد ناشی از تغییر قیمت اوراق'!A:Q,17,0),0)</f>
        <v>0</v>
      </c>
      <c r="P34" s="5"/>
      <c r="Q34" s="5">
        <f>IFERROR(VLOOKUP(A34,'درآمد ناشی از فروش'!A:Q,17,0),0)</f>
        <v>15318694791</v>
      </c>
      <c r="R34" s="5"/>
      <c r="S34" s="5">
        <f t="shared" si="0"/>
        <v>15318694791</v>
      </c>
      <c r="T34" s="5"/>
      <c r="U34" s="9">
        <f>+S34/$S$71</f>
        <v>-4.8206003627716321E-2</v>
      </c>
    </row>
    <row r="35" spans="1:21" ht="24" x14ac:dyDescent="0.25">
      <c r="A35" s="2" t="s">
        <v>43</v>
      </c>
      <c r="C35" s="5">
        <v>0</v>
      </c>
      <c r="D35" s="5"/>
      <c r="E35" s="5">
        <f>IFERROR(VLOOKUP(A35,'درآمد ناشی از تغییر قیمت اوراق'!A:Q,9,0),0)</f>
        <v>-420009972</v>
      </c>
      <c r="F35" s="5"/>
      <c r="G35" s="5">
        <f>IFERROR(VLOOKUP(A35,'درآمد ناشی از فروش'!A:Q,9,0),0)</f>
        <v>0</v>
      </c>
      <c r="H35" s="5"/>
      <c r="I35" s="5">
        <f t="shared" si="1"/>
        <v>-420009972</v>
      </c>
      <c r="J35" s="5"/>
      <c r="K35" s="9">
        <f>+I35/$I$71</f>
        <v>7.637624765355689E-4</v>
      </c>
      <c r="L35" s="5"/>
      <c r="M35" s="5">
        <v>0</v>
      </c>
      <c r="N35" s="5"/>
      <c r="O35" s="5">
        <f>IFERROR(VLOOKUP(A35,'درآمد ناشی از تغییر قیمت اوراق'!A:Q,17,0),0)</f>
        <v>-2420057494</v>
      </c>
      <c r="P35" s="5"/>
      <c r="Q35" s="5">
        <f>IFERROR(VLOOKUP(A35,'درآمد ناشی از فروش'!A:Q,17,0),0)</f>
        <v>1508162735</v>
      </c>
      <c r="R35" s="5"/>
      <c r="S35" s="5">
        <f t="shared" si="0"/>
        <v>-911894759</v>
      </c>
      <c r="T35" s="5"/>
      <c r="U35" s="9">
        <f>+S35/$S$71</f>
        <v>2.8696179837903726E-3</v>
      </c>
    </row>
    <row r="36" spans="1:21" ht="24" x14ac:dyDescent="0.25">
      <c r="A36" s="2" t="s">
        <v>44</v>
      </c>
      <c r="C36" s="5">
        <v>0</v>
      </c>
      <c r="D36" s="5"/>
      <c r="E36" s="5">
        <f>IFERROR(VLOOKUP(A36,'درآمد ناشی از تغییر قیمت اوراق'!A:Q,9,0),0)</f>
        <v>0</v>
      </c>
      <c r="F36" s="5"/>
      <c r="G36" s="5">
        <f>IFERROR(VLOOKUP(A36,'درآمد ناشی از فروش'!A:Q,9,0),0)</f>
        <v>-759264027</v>
      </c>
      <c r="H36" s="5"/>
      <c r="I36" s="5">
        <f t="shared" si="1"/>
        <v>-759264027</v>
      </c>
      <c r="J36" s="5"/>
      <c r="K36" s="9">
        <f>+I36/$I$71</f>
        <v>1.3806752512197237E-3</v>
      </c>
      <c r="L36" s="5"/>
      <c r="M36" s="5">
        <v>0</v>
      </c>
      <c r="N36" s="5"/>
      <c r="O36" s="5">
        <f>IFERROR(VLOOKUP(A36,'درآمد ناشی از تغییر قیمت اوراق'!A:Q,17,0),0)</f>
        <v>0</v>
      </c>
      <c r="P36" s="5"/>
      <c r="Q36" s="5">
        <f>IFERROR(VLOOKUP(A36,'درآمد ناشی از فروش'!A:Q,17,0),0)</f>
        <v>-759264027</v>
      </c>
      <c r="R36" s="5"/>
      <c r="S36" s="5">
        <f t="shared" si="0"/>
        <v>-759264027</v>
      </c>
      <c r="T36" s="5"/>
      <c r="U36" s="9">
        <f>+S36/$S$71</f>
        <v>2.389308288945105E-3</v>
      </c>
    </row>
    <row r="37" spans="1:21" ht="24" x14ac:dyDescent="0.25">
      <c r="A37" s="2" t="s">
        <v>50</v>
      </c>
      <c r="C37" s="5">
        <v>0</v>
      </c>
      <c r="D37" s="5"/>
      <c r="E37" s="5">
        <f>IFERROR(VLOOKUP(A37,'درآمد ناشی از تغییر قیمت اوراق'!A:Q,9,0),0)</f>
        <v>-8700449349</v>
      </c>
      <c r="F37" s="5"/>
      <c r="G37" s="5">
        <f>IFERROR(VLOOKUP(A37,'درآمد ناشی از فروش'!A:Q,9,0),0)</f>
        <v>0</v>
      </c>
      <c r="H37" s="5"/>
      <c r="I37" s="5">
        <f t="shared" si="1"/>
        <v>-8700449349</v>
      </c>
      <c r="J37" s="5"/>
      <c r="K37" s="9">
        <f>+I37/$I$71</f>
        <v>1.5821235648577694E-2</v>
      </c>
      <c r="L37" s="5"/>
      <c r="M37" s="5">
        <v>0</v>
      </c>
      <c r="N37" s="5"/>
      <c r="O37" s="5">
        <f>IFERROR(VLOOKUP(A37,'درآمد ناشی از تغییر قیمت اوراق'!A:Q,17,0),0)</f>
        <v>-9102871652</v>
      </c>
      <c r="P37" s="5"/>
      <c r="Q37" s="5">
        <f>IFERROR(VLOOKUP(A37,'درآمد ناشی از فروش'!A:Q,17,0),0)</f>
        <v>0</v>
      </c>
      <c r="R37" s="5"/>
      <c r="S37" s="5">
        <f t="shared" si="0"/>
        <v>-9102871652</v>
      </c>
      <c r="T37" s="5"/>
      <c r="U37" s="9">
        <f>+S37/$S$71</f>
        <v>2.8645590885246857E-2</v>
      </c>
    </row>
    <row r="38" spans="1:21" ht="24" x14ac:dyDescent="0.25">
      <c r="A38" s="2" t="s">
        <v>89</v>
      </c>
      <c r="C38" s="5"/>
      <c r="D38" s="5"/>
      <c r="E38" s="5">
        <f>IFERROR(VLOOKUP(A38,'درآمد ناشی از تغییر قیمت اوراق'!A:Q,9,0),0)</f>
        <v>0</v>
      </c>
      <c r="F38" s="5"/>
      <c r="G38" s="5"/>
      <c r="H38" s="5"/>
      <c r="I38" s="5">
        <f t="shared" si="1"/>
        <v>0</v>
      </c>
      <c r="J38" s="5"/>
      <c r="K38" s="9">
        <f>+I38/$I$71</f>
        <v>0</v>
      </c>
      <c r="L38" s="5"/>
      <c r="M38" s="5"/>
      <c r="N38" s="5"/>
      <c r="O38" s="5">
        <f>IFERROR(VLOOKUP(A38,'درآمد ناشی از تغییر قیمت اوراق'!A:Q,17,0),0)</f>
        <v>0</v>
      </c>
      <c r="P38" s="5"/>
      <c r="Q38" s="5">
        <f>IFERROR(VLOOKUP(A38,'درآمد ناشی از فروش'!A:Q,17,0),0)</f>
        <v>12821717157</v>
      </c>
      <c r="R38" s="5"/>
      <c r="S38" s="5">
        <f t="shared" si="0"/>
        <v>12821717157</v>
      </c>
      <c r="T38" s="5"/>
      <c r="U38" s="9">
        <f>+S38/$S$71</f>
        <v>-4.0348329424712448E-2</v>
      </c>
    </row>
    <row r="39" spans="1:21" ht="24" x14ac:dyDescent="0.25">
      <c r="A39" s="2" t="s">
        <v>33</v>
      </c>
      <c r="C39" s="5">
        <v>0</v>
      </c>
      <c r="D39" s="5"/>
      <c r="E39" s="5">
        <f>IFERROR(VLOOKUP(A39,'درآمد ناشی از تغییر قیمت اوراق'!A:Q,9,0),0)</f>
        <v>10803988439</v>
      </c>
      <c r="F39" s="5"/>
      <c r="G39" s="5">
        <f>IFERROR(VLOOKUP(A39,'درآمد ناشی از فروش'!A:Q,9,0),0)</f>
        <v>1406907857</v>
      </c>
      <c r="H39" s="5"/>
      <c r="I39" s="5">
        <f t="shared" si="1"/>
        <v>12210896296</v>
      </c>
      <c r="J39" s="5"/>
      <c r="K39" s="9">
        <f>+I39/$I$71</f>
        <v>-2.2204768975704142E-2</v>
      </c>
      <c r="L39" s="5"/>
      <c r="M39" s="5">
        <v>0</v>
      </c>
      <c r="N39" s="5"/>
      <c r="O39" s="5">
        <f>IFERROR(VLOOKUP(A39,'درآمد ناشی از تغییر قیمت اوراق'!A:Q,17,0),0)</f>
        <v>2148136038</v>
      </c>
      <c r="P39" s="5"/>
      <c r="Q39" s="5">
        <f>IFERROR(VLOOKUP(A39,'درآمد ناشی از فروش'!A:Q,17,0),0)</f>
        <v>1406798221</v>
      </c>
      <c r="R39" s="5"/>
      <c r="S39" s="5">
        <f t="shared" si="0"/>
        <v>3554934259</v>
      </c>
      <c r="T39" s="5"/>
      <c r="U39" s="9">
        <f>+S39/$S$71</f>
        <v>-1.118693048746747E-2</v>
      </c>
    </row>
    <row r="40" spans="1:21" ht="24" x14ac:dyDescent="0.25">
      <c r="A40" s="2" t="s">
        <v>88</v>
      </c>
      <c r="C40" s="5">
        <v>4826336759</v>
      </c>
      <c r="D40" s="5"/>
      <c r="E40" s="5">
        <f>IFERROR(VLOOKUP(A40,'درآمد ناشی از تغییر قیمت اوراق'!A:Q,9,0),0)</f>
        <v>6717592276</v>
      </c>
      <c r="F40" s="5"/>
      <c r="G40" s="5">
        <f>IFERROR(VLOOKUP(A40,'درآمد ناشی از فروش'!A:Q,9,0),0)</f>
        <v>0</v>
      </c>
      <c r="H40" s="5"/>
      <c r="I40" s="5">
        <f t="shared" si="1"/>
        <v>11543929035</v>
      </c>
      <c r="J40" s="5"/>
      <c r="K40" s="9">
        <f>+I40/$I$71</f>
        <v>-2.0991929755235575E-2</v>
      </c>
      <c r="L40" s="5"/>
      <c r="M40" s="5">
        <v>4826336759</v>
      </c>
      <c r="N40" s="5"/>
      <c r="O40" s="5">
        <f>IFERROR(VLOOKUP(A40,'درآمد ناشی از تغییر قیمت اوراق'!A:Q,17,0),0)</f>
        <v>-591169674</v>
      </c>
      <c r="P40" s="5"/>
      <c r="Q40" s="5">
        <f>IFERROR(VLOOKUP(A40,'درآمد ناشی از فروش'!A:Q,17,0),0)</f>
        <v>-1916394536</v>
      </c>
      <c r="R40" s="5"/>
      <c r="S40" s="5">
        <f t="shared" si="0"/>
        <v>2318772549</v>
      </c>
      <c r="T40" s="5"/>
      <c r="U40" s="9">
        <f>+S40/$S$71</f>
        <v>-7.2968852395058487E-3</v>
      </c>
    </row>
    <row r="41" spans="1:21" ht="24" x14ac:dyDescent="0.25">
      <c r="A41" s="2" t="s">
        <v>24</v>
      </c>
      <c r="C41" s="5">
        <v>0</v>
      </c>
      <c r="D41" s="5"/>
      <c r="E41" s="5">
        <f>IFERROR(VLOOKUP(A41,'درآمد ناشی از تغییر قیمت اوراق'!A:Q,9,0),0)</f>
        <v>62889718192</v>
      </c>
      <c r="F41" s="5"/>
      <c r="G41" s="5">
        <f>IFERROR(VLOOKUP(A41,'درآمد ناشی از فروش'!A:Q,9,0),0)</f>
        <v>0</v>
      </c>
      <c r="H41" s="5"/>
      <c r="I41" s="5">
        <f t="shared" si="1"/>
        <v>62889718192</v>
      </c>
      <c r="J41" s="5"/>
      <c r="K41" s="9">
        <f>+I41/$I$71</f>
        <v>-0.11436111072845181</v>
      </c>
      <c r="L41" s="5"/>
      <c r="M41" s="5">
        <v>0</v>
      </c>
      <c r="N41" s="5"/>
      <c r="O41" s="5">
        <f>IFERROR(VLOOKUP(A41,'درآمد ناشی از تغییر قیمت اوراق'!A:Q,17,0),0)</f>
        <v>13598918541</v>
      </c>
      <c r="P41" s="5"/>
      <c r="Q41" s="5">
        <f>IFERROR(VLOOKUP(A41,'درآمد ناشی از فروش'!A:Q,17,0),0)</f>
        <v>-2237821080</v>
      </c>
      <c r="R41" s="5"/>
      <c r="S41" s="5">
        <f t="shared" si="0"/>
        <v>11361097461</v>
      </c>
      <c r="T41" s="5"/>
      <c r="U41" s="9">
        <f>+S41/$S$71</f>
        <v>-3.5751943157818655E-2</v>
      </c>
    </row>
    <row r="42" spans="1:21" ht="24" x14ac:dyDescent="0.25">
      <c r="A42" s="2" t="s">
        <v>121</v>
      </c>
      <c r="C42" s="5">
        <v>0</v>
      </c>
      <c r="D42" s="5"/>
      <c r="E42" s="5">
        <f>IFERROR(VLOOKUP(A42,'درآمد ناشی از تغییر قیمت اوراق'!A:Q,9,0),0)</f>
        <v>-25665029773</v>
      </c>
      <c r="F42" s="5"/>
      <c r="G42" s="5">
        <f>IFERROR(VLOOKUP(A42,'درآمد ناشی از فروش'!A:Q,9,0),0)</f>
        <v>-3264931862</v>
      </c>
      <c r="H42" s="5"/>
      <c r="I42" s="5">
        <f t="shared" si="1"/>
        <v>-28929961635</v>
      </c>
      <c r="J42" s="5"/>
      <c r="K42" s="9">
        <f>+I42/$I$71</f>
        <v>5.2607367961317347E-2</v>
      </c>
      <c r="L42" s="5"/>
      <c r="M42" s="5">
        <v>0</v>
      </c>
      <c r="N42" s="5"/>
      <c r="O42" s="5">
        <f>IFERROR(VLOOKUP(A42,'درآمد ناشی از تغییر قیمت اوراق'!A:Q,17,0),0)</f>
        <v>-100959983776</v>
      </c>
      <c r="P42" s="5"/>
      <c r="Q42" s="5">
        <f>IFERROR(VLOOKUP(A42,'درآمد ناشی از فروش'!A:Q,17,0),0)</f>
        <v>-23799446061</v>
      </c>
      <c r="R42" s="5"/>
      <c r="S42" s="5">
        <f t="shared" si="0"/>
        <v>-124759429837</v>
      </c>
      <c r="T42" s="5"/>
      <c r="U42" s="9">
        <f>+S42/$S$71</f>
        <v>0.39260221640081649</v>
      </c>
    </row>
    <row r="43" spans="1:21" ht="24" x14ac:dyDescent="0.25">
      <c r="A43" s="2" t="s">
        <v>49</v>
      </c>
      <c r="C43" s="5">
        <v>0</v>
      </c>
      <c r="D43" s="5"/>
      <c r="E43" s="5">
        <f>IFERROR(VLOOKUP(A43,'درآمد ناشی از تغییر قیمت اوراق'!A:Q,9,0),0)</f>
        <v>0</v>
      </c>
      <c r="F43" s="5"/>
      <c r="G43" s="5">
        <f>IFERROR(VLOOKUP(A43,'درآمد ناشی از فروش'!A:Q,9,0),0)</f>
        <v>0</v>
      </c>
      <c r="H43" s="5"/>
      <c r="I43" s="5">
        <f t="shared" si="1"/>
        <v>0</v>
      </c>
      <c r="J43" s="5"/>
      <c r="K43" s="9">
        <f>+I43/$I$71</f>
        <v>0</v>
      </c>
      <c r="L43" s="5"/>
      <c r="M43" s="5">
        <v>0</v>
      </c>
      <c r="N43" s="5"/>
      <c r="O43" s="5">
        <f>IFERROR(VLOOKUP(A43,'درآمد ناشی از تغییر قیمت اوراق'!A:Q,17,0),0)</f>
        <v>0</v>
      </c>
      <c r="P43" s="5"/>
      <c r="Q43" s="5">
        <f>IFERROR(VLOOKUP(A43,'درآمد ناشی از فروش'!A:Q,17,0),0)</f>
        <v>-6886941234</v>
      </c>
      <c r="R43" s="5"/>
      <c r="S43" s="5">
        <f t="shared" si="0"/>
        <v>-6886941234</v>
      </c>
      <c r="T43" s="5"/>
      <c r="U43" s="9">
        <f>+S43/$S$71</f>
        <v>2.1672336882455821E-2</v>
      </c>
    </row>
    <row r="44" spans="1:21" ht="24" x14ac:dyDescent="0.25">
      <c r="A44" s="2" t="s">
        <v>47</v>
      </c>
      <c r="C44" s="5">
        <v>0</v>
      </c>
      <c r="D44" s="5"/>
      <c r="E44" s="5">
        <f>IFERROR(VLOOKUP(A44,'درآمد ناشی از تغییر قیمت اوراق'!A:Q,9,0),0)</f>
        <v>0</v>
      </c>
      <c r="F44" s="5"/>
      <c r="G44" s="5">
        <f>IFERROR(VLOOKUP(A44,'درآمد ناشی از فروش'!A:Q,9,0),0)</f>
        <v>0</v>
      </c>
      <c r="H44" s="5"/>
      <c r="I44" s="5">
        <f t="shared" si="1"/>
        <v>0</v>
      </c>
      <c r="J44" s="5"/>
      <c r="K44" s="9">
        <f>+I44/$I$71</f>
        <v>0</v>
      </c>
      <c r="L44" s="5"/>
      <c r="M44" s="5">
        <v>0</v>
      </c>
      <c r="N44" s="5"/>
      <c r="O44" s="5">
        <f>IFERROR(VLOOKUP(A44,'درآمد ناشی از تغییر قیمت اوراق'!A:Q,17,0),0)</f>
        <v>0</v>
      </c>
      <c r="P44" s="5"/>
      <c r="Q44" s="5">
        <f>IFERROR(VLOOKUP(A44,'درآمد ناشی از فروش'!A:Q,17,0),0)</f>
        <v>-9818952004</v>
      </c>
      <c r="R44" s="5"/>
      <c r="S44" s="5">
        <f t="shared" si="0"/>
        <v>-9818952004</v>
      </c>
      <c r="T44" s="5"/>
      <c r="U44" s="9">
        <f>+S44/$S$71</f>
        <v>3.0899005586512991E-2</v>
      </c>
    </row>
    <row r="45" spans="1:21" ht="24" x14ac:dyDescent="0.25">
      <c r="A45" s="2" t="s">
        <v>124</v>
      </c>
      <c r="C45" s="5">
        <v>0</v>
      </c>
      <c r="D45" s="5"/>
      <c r="E45" s="5">
        <f>IFERROR(VLOOKUP(A45,'درآمد ناشی از تغییر قیمت اوراق'!A:Q,9,0),0)</f>
        <v>0</v>
      </c>
      <c r="F45" s="5"/>
      <c r="G45" s="5">
        <f>IFERROR(VLOOKUP(A45,'درآمد ناشی از فروش'!A:Q,9,0),0)</f>
        <v>0</v>
      </c>
      <c r="H45" s="5"/>
      <c r="I45" s="5">
        <f t="shared" si="1"/>
        <v>0</v>
      </c>
      <c r="J45" s="5"/>
      <c r="K45" s="9">
        <f>+I45/$I$71</f>
        <v>0</v>
      </c>
      <c r="L45" s="5"/>
      <c r="M45" s="5">
        <v>0</v>
      </c>
      <c r="N45" s="5"/>
      <c r="O45" s="5">
        <f>IFERROR(VLOOKUP(A45,'درآمد ناشی از تغییر قیمت اوراق'!A:Q,17,0),0)</f>
        <v>0</v>
      </c>
      <c r="P45" s="5"/>
      <c r="Q45" s="5">
        <f>IFERROR(VLOOKUP(A45,'درآمد ناشی از فروش'!A:Q,17,0),0)</f>
        <v>3438786685</v>
      </c>
      <c r="R45" s="5"/>
      <c r="S45" s="5">
        <f t="shared" si="0"/>
        <v>3438786685</v>
      </c>
      <c r="T45" s="5"/>
      <c r="U45" s="9">
        <f>+S45/$S$71</f>
        <v>-1.0821428697009189E-2</v>
      </c>
    </row>
    <row r="46" spans="1:21" ht="24" x14ac:dyDescent="0.25">
      <c r="A46" s="2" t="s">
        <v>48</v>
      </c>
      <c r="C46" s="5">
        <v>0</v>
      </c>
      <c r="D46" s="5"/>
      <c r="E46" s="5">
        <f>IFERROR(VLOOKUP(A46,'درآمد ناشی از تغییر قیمت اوراق'!A:Q,9,0),0)</f>
        <v>0</v>
      </c>
      <c r="F46" s="5"/>
      <c r="G46" s="5">
        <f>IFERROR(VLOOKUP(A46,'درآمد ناشی از فروش'!A:Q,9,0),0)</f>
        <v>0</v>
      </c>
      <c r="H46" s="5"/>
      <c r="I46" s="5">
        <f t="shared" si="1"/>
        <v>0</v>
      </c>
      <c r="J46" s="5"/>
      <c r="K46" s="9">
        <f>+I46/$I$71</f>
        <v>0</v>
      </c>
      <c r="L46" s="5"/>
      <c r="M46" s="5">
        <v>0</v>
      </c>
      <c r="N46" s="5"/>
      <c r="O46" s="5">
        <f>IFERROR(VLOOKUP(A46,'درآمد ناشی از تغییر قیمت اوراق'!A:Q,17,0),0)</f>
        <v>0</v>
      </c>
      <c r="P46" s="5"/>
      <c r="Q46" s="5">
        <f>IFERROR(VLOOKUP(A46,'درآمد ناشی از فروش'!A:Q,17,0),0)</f>
        <v>8262966</v>
      </c>
      <c r="R46" s="5"/>
      <c r="S46" s="5">
        <f t="shared" si="0"/>
        <v>8262966</v>
      </c>
      <c r="T46" s="5"/>
      <c r="U46" s="9">
        <f>+S46/$S$71</f>
        <v>-2.6002513556554392E-5</v>
      </c>
    </row>
    <row r="47" spans="1:21" ht="24" x14ac:dyDescent="0.25">
      <c r="A47" s="2" t="s">
        <v>32</v>
      </c>
      <c r="C47" s="5">
        <v>0</v>
      </c>
      <c r="D47" s="5"/>
      <c r="E47" s="5">
        <f>IFERROR(VLOOKUP(A47,'درآمد ناشی از تغییر قیمت اوراق'!A:Q,9,0),0)</f>
        <v>-128412739</v>
      </c>
      <c r="F47" s="5"/>
      <c r="G47" s="5">
        <f>IFERROR(VLOOKUP(A47,'درآمد ناشی از فروش'!A:Q,9,0),0)</f>
        <v>0</v>
      </c>
      <c r="H47" s="5"/>
      <c r="I47" s="5">
        <f t="shared" si="1"/>
        <v>-128412739</v>
      </c>
      <c r="J47" s="5"/>
      <c r="K47" s="9">
        <f>+I47/$I$71</f>
        <v>2.3351072140105196E-4</v>
      </c>
      <c r="L47" s="5"/>
      <c r="M47" s="5">
        <v>0</v>
      </c>
      <c r="N47" s="5"/>
      <c r="O47" s="5">
        <f>IFERROR(VLOOKUP(A47,'درآمد ناشی از تغییر قیمت اوراق'!A:Q,17,0),0)</f>
        <v>-2465092924</v>
      </c>
      <c r="P47" s="5"/>
      <c r="Q47" s="5">
        <f>IFERROR(VLOOKUP(A47,'درآمد ناشی از فروش'!A:Q,17,0),0)</f>
        <v>0</v>
      </c>
      <c r="R47" s="5"/>
      <c r="S47" s="5">
        <f t="shared" si="0"/>
        <v>-2465092924</v>
      </c>
      <c r="T47" s="5"/>
      <c r="U47" s="9">
        <f>+S47/$S$71</f>
        <v>7.7573370354514712E-3</v>
      </c>
    </row>
    <row r="48" spans="1:21" ht="24" x14ac:dyDescent="0.25">
      <c r="A48" s="2" t="s">
        <v>39</v>
      </c>
      <c r="C48" s="5">
        <v>0</v>
      </c>
      <c r="D48" s="5"/>
      <c r="E48" s="5">
        <f>IFERROR(VLOOKUP(A48,'درآمد ناشی از تغییر قیمت اوراق'!A:Q,9,0),0)</f>
        <v>-3234471977</v>
      </c>
      <c r="F48" s="5"/>
      <c r="G48" s="5">
        <f>IFERROR(VLOOKUP(A48,'درآمد ناشی از فروش'!A:Q,9,0),0)</f>
        <v>0</v>
      </c>
      <c r="H48" s="5"/>
      <c r="I48" s="5">
        <f t="shared" si="1"/>
        <v>-3234471977</v>
      </c>
      <c r="J48" s="5"/>
      <c r="K48" s="9">
        <f>+I48/$I$71</f>
        <v>5.8816897029254763E-3</v>
      </c>
      <c r="L48" s="5"/>
      <c r="M48" s="5">
        <v>0</v>
      </c>
      <c r="N48" s="5"/>
      <c r="O48" s="5">
        <f>IFERROR(VLOOKUP(A48,'درآمد ناشی از تغییر قیمت اوراق'!A:Q,17,0),0)</f>
        <v>-36300651710</v>
      </c>
      <c r="P48" s="5"/>
      <c r="Q48" s="5">
        <f>IFERROR(VLOOKUP(A48,'درآمد ناشی از فروش'!A:Q,17,0),0)</f>
        <v>-2713896965</v>
      </c>
      <c r="R48" s="5"/>
      <c r="S48" s="5">
        <f t="shared" si="0"/>
        <v>-39014548675</v>
      </c>
      <c r="T48" s="5"/>
      <c r="U48" s="9">
        <f>+S48/$S$71</f>
        <v>0.12277387209684013</v>
      </c>
    </row>
    <row r="49" spans="1:21" ht="24" x14ac:dyDescent="0.25">
      <c r="A49" s="2" t="s">
        <v>46</v>
      </c>
      <c r="C49" s="5">
        <v>0</v>
      </c>
      <c r="D49" s="5"/>
      <c r="E49" s="5">
        <f>IFERROR(VLOOKUP(A49,'درآمد ناشی از تغییر قیمت اوراق'!A:Q,9,0),0)</f>
        <v>0</v>
      </c>
      <c r="F49" s="5"/>
      <c r="G49" s="5">
        <f>IFERROR(VLOOKUP(A49,'درآمد ناشی از فروش'!A:Q,9,0),0)</f>
        <v>0</v>
      </c>
      <c r="H49" s="5"/>
      <c r="I49" s="5">
        <f t="shared" si="1"/>
        <v>0</v>
      </c>
      <c r="J49" s="5"/>
      <c r="K49" s="9">
        <f>+I49/$I$71</f>
        <v>0</v>
      </c>
      <c r="L49" s="5"/>
      <c r="M49" s="5">
        <v>0</v>
      </c>
      <c r="N49" s="5"/>
      <c r="O49" s="5">
        <f>IFERROR(VLOOKUP(A49,'درآمد ناشی از تغییر قیمت اوراق'!A:Q,17,0),0)</f>
        <v>0</v>
      </c>
      <c r="P49" s="5"/>
      <c r="Q49" s="5">
        <f>IFERROR(VLOOKUP(A49,'درآمد ناشی از فروش'!A:Q,17,0),0)</f>
        <v>-18547971042</v>
      </c>
      <c r="R49" s="5"/>
      <c r="S49" s="5">
        <f t="shared" si="0"/>
        <v>-18547971042</v>
      </c>
      <c r="T49" s="5"/>
      <c r="U49" s="9">
        <f>+S49/$S$71</f>
        <v>5.8368129369790855E-2</v>
      </c>
    </row>
    <row r="50" spans="1:21" ht="24" x14ac:dyDescent="0.25">
      <c r="A50" s="2" t="s">
        <v>16</v>
      </c>
      <c r="C50" s="5">
        <v>0</v>
      </c>
      <c r="D50" s="5"/>
      <c r="E50" s="5">
        <f>IFERROR(VLOOKUP(A50,'درآمد ناشی از تغییر قیمت اوراق'!A:Q,9,0),0)</f>
        <v>0</v>
      </c>
      <c r="F50" s="5"/>
      <c r="G50" s="5">
        <f>IFERROR(VLOOKUP(A50,'درآمد ناشی از فروش'!A:Q,9,0),0)</f>
        <v>0</v>
      </c>
      <c r="H50" s="5"/>
      <c r="I50" s="5">
        <f t="shared" si="1"/>
        <v>0</v>
      </c>
      <c r="J50" s="5"/>
      <c r="K50" s="9">
        <f>+I50/$I$71</f>
        <v>0</v>
      </c>
      <c r="L50" s="5"/>
      <c r="M50" s="5">
        <v>0</v>
      </c>
      <c r="N50" s="5"/>
      <c r="O50" s="5">
        <f>IFERROR(VLOOKUP(A50,'درآمد ناشی از تغییر قیمت اوراق'!A:Q,17,0),0)</f>
        <v>0</v>
      </c>
      <c r="P50" s="5"/>
      <c r="Q50" s="5">
        <f>IFERROR(VLOOKUP(A50,'درآمد ناشی از فروش'!A:Q,17,0),0)</f>
        <v>563298235</v>
      </c>
      <c r="R50" s="5"/>
      <c r="S50" s="5">
        <f t="shared" si="0"/>
        <v>563298235</v>
      </c>
      <c r="T50" s="5"/>
      <c r="U50" s="9">
        <f>+S50/$S$71</f>
        <v>-1.772628616887769E-3</v>
      </c>
    </row>
    <row r="51" spans="1:21" ht="24" x14ac:dyDescent="0.25">
      <c r="A51" s="2" t="s">
        <v>17</v>
      </c>
      <c r="C51" s="5">
        <v>0</v>
      </c>
      <c r="D51" s="5"/>
      <c r="E51" s="5">
        <f>IFERROR(VLOOKUP(A51,'درآمد ناشی از تغییر قیمت اوراق'!A:Q,9,0),0)</f>
        <v>-13142674398</v>
      </c>
      <c r="F51" s="5"/>
      <c r="G51" s="5">
        <f>IFERROR(VLOOKUP(A51,'درآمد ناشی از فروش'!A:Q,9,0),0)</f>
        <v>0</v>
      </c>
      <c r="H51" s="5"/>
      <c r="I51" s="5">
        <f t="shared" si="1"/>
        <v>-13142674398</v>
      </c>
      <c r="J51" s="5"/>
      <c r="K51" s="9">
        <f>+I51/$I$71</f>
        <v>2.3899150533780892E-2</v>
      </c>
      <c r="L51" s="5"/>
      <c r="M51" s="5">
        <v>0</v>
      </c>
      <c r="N51" s="5"/>
      <c r="O51" s="5">
        <f>IFERROR(VLOOKUP(A51,'درآمد ناشی از تغییر قیمت اوراق'!A:Q,17,0),0)</f>
        <v>-14638713757</v>
      </c>
      <c r="P51" s="5"/>
      <c r="Q51" s="5">
        <f>IFERROR(VLOOKUP(A51,'درآمد ناشی از فروش'!A:Q,17,0),0)</f>
        <v>-224245544</v>
      </c>
      <c r="R51" s="5"/>
      <c r="S51" s="5">
        <f t="shared" si="0"/>
        <v>-14862959301</v>
      </c>
      <c r="T51" s="5"/>
      <c r="U51" s="9">
        <f>+S51/$S$71</f>
        <v>4.6771861425397208E-2</v>
      </c>
    </row>
    <row r="52" spans="1:21" ht="24" x14ac:dyDescent="0.25">
      <c r="A52" s="2" t="s">
        <v>120</v>
      </c>
      <c r="C52" s="5">
        <v>0</v>
      </c>
      <c r="D52" s="5"/>
      <c r="E52" s="5">
        <f>IFERROR(VLOOKUP(A52,'درآمد ناشی از تغییر قیمت اوراق'!A:Q,9,0),0)</f>
        <v>-392241282</v>
      </c>
      <c r="F52" s="5"/>
      <c r="G52" s="5">
        <f>IFERROR(VLOOKUP(A52,'درآمد ناشی از فروش'!A:Q,9,0),0)</f>
        <v>0</v>
      </c>
      <c r="H52" s="5"/>
      <c r="I52" s="5">
        <f t="shared" si="1"/>
        <v>-392241282</v>
      </c>
      <c r="J52" s="5"/>
      <c r="K52" s="9">
        <f>+I52/$I$71</f>
        <v>7.1326681010280032E-4</v>
      </c>
      <c r="L52" s="5"/>
      <c r="M52" s="5">
        <v>0</v>
      </c>
      <c r="N52" s="5"/>
      <c r="O52" s="5">
        <f>IFERROR(VLOOKUP(A52,'درآمد ناشی از تغییر قیمت اوراق'!A:Q,17,0),0)</f>
        <v>-392241282</v>
      </c>
      <c r="P52" s="5"/>
      <c r="Q52" s="5">
        <f>IFERROR(VLOOKUP(A52,'درآمد ناشی از فروش'!A:Q,17,0),0)</f>
        <v>0</v>
      </c>
      <c r="R52" s="5"/>
      <c r="S52" s="5">
        <f t="shared" si="0"/>
        <v>-392241282</v>
      </c>
      <c r="T52" s="5"/>
      <c r="U52" s="9">
        <f>+S52/$S$71</f>
        <v>1.2343339247245207E-3</v>
      </c>
    </row>
    <row r="53" spans="1:21" ht="24" x14ac:dyDescent="0.25">
      <c r="A53" s="2" t="s">
        <v>115</v>
      </c>
      <c r="C53" s="5">
        <v>0</v>
      </c>
      <c r="D53" s="5"/>
      <c r="E53" s="5">
        <f>IFERROR(VLOOKUP(A53,'درآمد ناشی از تغییر قیمت اوراق'!A:Q,9,0),0)</f>
        <v>20288571394</v>
      </c>
      <c r="F53" s="5"/>
      <c r="G53" s="5">
        <f>IFERROR(VLOOKUP(A53,'درآمد ناشی از فروش'!A:Q,9,0),0)</f>
        <v>0</v>
      </c>
      <c r="H53" s="5"/>
      <c r="I53" s="5">
        <f t="shared" si="1"/>
        <v>20288571394</v>
      </c>
      <c r="J53" s="5"/>
      <c r="K53" s="9">
        <f>+I53/$I$71</f>
        <v>-3.6893527692838067E-2</v>
      </c>
      <c r="L53" s="5"/>
      <c r="M53" s="5">
        <v>0</v>
      </c>
      <c r="N53" s="5"/>
      <c r="O53" s="5">
        <f>IFERROR(VLOOKUP(A53,'درآمد ناشی از تغییر قیمت اوراق'!A:Q,17,0),0)</f>
        <v>20288571394</v>
      </c>
      <c r="P53" s="5"/>
      <c r="Q53" s="5">
        <f>IFERROR(VLOOKUP(A53,'درآمد ناشی از فروش'!A:Q,17,0),0)</f>
        <v>0</v>
      </c>
      <c r="R53" s="5"/>
      <c r="S53" s="5">
        <f t="shared" si="0"/>
        <v>20288571394</v>
      </c>
      <c r="T53" s="5"/>
      <c r="U53" s="9">
        <f>+S53/$S$71</f>
        <v>-6.3845579506875208E-2</v>
      </c>
    </row>
    <row r="54" spans="1:21" ht="24" x14ac:dyDescent="0.25">
      <c r="A54" s="2" t="s">
        <v>116</v>
      </c>
      <c r="C54" s="5">
        <v>0</v>
      </c>
      <c r="D54" s="5"/>
      <c r="E54" s="5">
        <f>IFERROR(VLOOKUP(A54,'درآمد ناشی از تغییر قیمت اوراق'!A:Q,9,0),0)</f>
        <v>-7224144877</v>
      </c>
      <c r="F54" s="5"/>
      <c r="G54" s="5">
        <f>IFERROR(VLOOKUP(A54,'درآمد ناشی از فروش'!A:Q,9,0),0)</f>
        <v>0</v>
      </c>
      <c r="H54" s="5"/>
      <c r="I54" s="5">
        <f t="shared" si="1"/>
        <v>-7224144877</v>
      </c>
      <c r="J54" s="5"/>
      <c r="K54" s="9">
        <f>+I54/$I$71</f>
        <v>1.3136666150653354E-2</v>
      </c>
      <c r="L54" s="5"/>
      <c r="M54" s="5">
        <v>0</v>
      </c>
      <c r="N54" s="5"/>
      <c r="O54" s="5">
        <f>IFERROR(VLOOKUP(A54,'درآمد ناشی از تغییر قیمت اوراق'!A:Q,17,0),0)</f>
        <v>-7224144877</v>
      </c>
      <c r="P54" s="5"/>
      <c r="Q54" s="5">
        <f>IFERROR(VLOOKUP(A54,'درآمد ناشی از فروش'!A:Q,17,0),0)</f>
        <v>0</v>
      </c>
      <c r="R54" s="5"/>
      <c r="S54" s="5">
        <f t="shared" si="0"/>
        <v>-7224144877</v>
      </c>
      <c r="T54" s="5"/>
      <c r="U54" s="9">
        <f>+S54/$S$71</f>
        <v>2.273347428740545E-2</v>
      </c>
    </row>
    <row r="55" spans="1:21" ht="24" x14ac:dyDescent="0.25">
      <c r="A55" s="2" t="s">
        <v>117</v>
      </c>
      <c r="C55" s="5">
        <v>0</v>
      </c>
      <c r="D55" s="5"/>
      <c r="E55" s="5">
        <f>IFERROR(VLOOKUP(A55,'درآمد ناشی از تغییر قیمت اوراق'!A:Q,9,0),0)</f>
        <v>-71048800</v>
      </c>
      <c r="F55" s="5"/>
      <c r="G55" s="5">
        <f>IFERROR(VLOOKUP(A55,'درآمد ناشی از فروش'!A:Q,9,0),0)</f>
        <v>0</v>
      </c>
      <c r="H55" s="5"/>
      <c r="I55" s="5">
        <f t="shared" si="1"/>
        <v>-71048800</v>
      </c>
      <c r="J55" s="5"/>
      <c r="K55" s="9">
        <f>+I55/$I$71</f>
        <v>1.2919790257475203E-4</v>
      </c>
      <c r="L55" s="5"/>
      <c r="M55" s="5">
        <v>0</v>
      </c>
      <c r="N55" s="5"/>
      <c r="O55" s="5">
        <f>IFERROR(VLOOKUP(A55,'درآمد ناشی از تغییر قیمت اوراق'!A:Q,17,0),0)</f>
        <v>-71048800</v>
      </c>
      <c r="P55" s="5"/>
      <c r="Q55" s="5">
        <f>IFERROR(VLOOKUP(A55,'درآمد ناشی از فروش'!A:Q,17,0),0)</f>
        <v>0</v>
      </c>
      <c r="R55" s="5"/>
      <c r="S55" s="5">
        <f t="shared" si="0"/>
        <v>-71048800</v>
      </c>
      <c r="T55" s="5"/>
      <c r="U55" s="9">
        <f>+S55/$S$71</f>
        <v>2.2358162736926687E-4</v>
      </c>
    </row>
    <row r="56" spans="1:21" ht="24" x14ac:dyDescent="0.25">
      <c r="A56" s="2" t="s">
        <v>118</v>
      </c>
      <c r="C56" s="5">
        <v>0</v>
      </c>
      <c r="D56" s="5"/>
      <c r="E56" s="5">
        <f>IFERROR(VLOOKUP(A56,'درآمد ناشی از تغییر قیمت اوراق'!A:Q,9,0),0)</f>
        <v>951546617</v>
      </c>
      <c r="F56" s="5"/>
      <c r="G56" s="5">
        <f>IFERROR(VLOOKUP(A56,'درآمد ناشی از فروش'!A:Q,9,0),0)</f>
        <v>0</v>
      </c>
      <c r="H56" s="5"/>
      <c r="I56" s="5">
        <f t="shared" si="1"/>
        <v>951546617</v>
      </c>
      <c r="J56" s="5"/>
      <c r="K56" s="9">
        <f>+I56/$I$71</f>
        <v>-1.7303293949862755E-3</v>
      </c>
      <c r="L56" s="5"/>
      <c r="M56" s="5">
        <v>0</v>
      </c>
      <c r="N56" s="5"/>
      <c r="O56" s="5">
        <f>IFERROR(VLOOKUP(A56,'درآمد ناشی از تغییر قیمت اوراق'!A:Q,17,0),0)</f>
        <v>951546617</v>
      </c>
      <c r="P56" s="5"/>
      <c r="Q56" s="5">
        <f>IFERROR(VLOOKUP(A56,'درآمد ناشی از فروش'!A:Q,17,0),0)</f>
        <v>0</v>
      </c>
      <c r="R56" s="5"/>
      <c r="S56" s="5">
        <f t="shared" si="0"/>
        <v>951546617</v>
      </c>
      <c r="T56" s="5"/>
      <c r="U56" s="9">
        <f>+S56/$S$71</f>
        <v>-2.9943973880850981E-3</v>
      </c>
    </row>
    <row r="57" spans="1:21" ht="24" x14ac:dyDescent="0.25">
      <c r="A57" s="2" t="s">
        <v>119</v>
      </c>
      <c r="C57" s="5">
        <v>0</v>
      </c>
      <c r="D57" s="5"/>
      <c r="E57" s="5">
        <f>IFERROR(VLOOKUP(A57,'درآمد ناشی از تغییر قیمت اوراق'!A:Q,9,0),0)</f>
        <v>441013058</v>
      </c>
      <c r="F57" s="5"/>
      <c r="G57" s="5">
        <f>IFERROR(VLOOKUP(A57,'درآمد ناشی از فروش'!A:Q,9,0),0)</f>
        <v>441013087</v>
      </c>
      <c r="H57" s="5"/>
      <c r="I57" s="5">
        <f t="shared" si="1"/>
        <v>882026145</v>
      </c>
      <c r="J57" s="5"/>
      <c r="K57" s="9">
        <f>+I57/$I$71</f>
        <v>-1.6039106635171052E-3</v>
      </c>
      <c r="L57" s="5"/>
      <c r="M57" s="5">
        <v>0</v>
      </c>
      <c r="N57" s="5"/>
      <c r="O57" s="5">
        <f>IFERROR(VLOOKUP(A57,'درآمد ناشی از تغییر قیمت اوراق'!A:Q,17,0),0)</f>
        <v>441013058</v>
      </c>
      <c r="P57" s="5"/>
      <c r="Q57" s="5">
        <f>IFERROR(VLOOKUP(A57,'درآمد ناشی از فروش'!A:Q,17,0),0)</f>
        <v>441013087</v>
      </c>
      <c r="R57" s="5"/>
      <c r="S57" s="5">
        <f t="shared" si="0"/>
        <v>882026145</v>
      </c>
      <c r="T57" s="5"/>
      <c r="U57" s="9">
        <f>+S57/$S$71</f>
        <v>-2.7756252164898064E-3</v>
      </c>
    </row>
    <row r="58" spans="1:21" ht="24" x14ac:dyDescent="0.25">
      <c r="A58" s="2" t="s">
        <v>37</v>
      </c>
      <c r="C58" s="5">
        <v>0</v>
      </c>
      <c r="D58" s="5"/>
      <c r="E58" s="5">
        <f>IFERROR(VLOOKUP(A58,'درآمد ناشی از تغییر قیمت اوراق'!A:Q,9,0),0)</f>
        <v>-3179894532</v>
      </c>
      <c r="F58" s="5"/>
      <c r="G58" s="5">
        <f>IFERROR(VLOOKUP(A58,'درآمد ناشی از فروش'!A:Q,9,0),0)</f>
        <v>-2164</v>
      </c>
      <c r="H58" s="5"/>
      <c r="I58" s="5">
        <f t="shared" si="1"/>
        <v>-3179896696</v>
      </c>
      <c r="J58" s="5"/>
      <c r="K58" s="9">
        <f>+I58/$I$71</f>
        <v>5.7824478883187879E-3</v>
      </c>
      <c r="L58" s="5"/>
      <c r="M58" s="5">
        <v>0</v>
      </c>
      <c r="N58" s="5"/>
      <c r="O58" s="5">
        <f>IFERROR(VLOOKUP(A58,'درآمد ناشی از تغییر قیمت اوراق'!A:Q,17,0),0)</f>
        <v>-21255648057</v>
      </c>
      <c r="P58" s="5"/>
      <c r="Q58" s="5">
        <f>IFERROR(VLOOKUP(A58,'درآمد ناشی از فروش'!A:Q,17,0),0)</f>
        <v>-2164</v>
      </c>
      <c r="R58" s="5"/>
      <c r="S58" s="5">
        <f t="shared" si="0"/>
        <v>-21255650221</v>
      </c>
      <c r="T58" s="5"/>
      <c r="U58" s="9">
        <f>+S58/$S$71</f>
        <v>6.6888854804065617E-2</v>
      </c>
    </row>
    <row r="59" spans="1:21" ht="24" x14ac:dyDescent="0.25">
      <c r="A59" s="2" t="s">
        <v>90</v>
      </c>
      <c r="C59" s="5">
        <v>0</v>
      </c>
      <c r="D59" s="5"/>
      <c r="E59" s="5">
        <f>IFERROR(VLOOKUP(A59,'درآمد ناشی از تغییر قیمت اوراق'!A:Q,9,0),0)</f>
        <v>1043752500</v>
      </c>
      <c r="F59" s="5"/>
      <c r="G59" s="5">
        <f>IFERROR(VLOOKUP(A59,'درآمد ناشی از فروش'!A:Q,9,0),0)</f>
        <v>0</v>
      </c>
      <c r="H59" s="5"/>
      <c r="I59" s="5">
        <f t="shared" si="1"/>
        <v>1043752500</v>
      </c>
      <c r="J59" s="5"/>
      <c r="K59" s="9">
        <f>+I59/$I$71</f>
        <v>-1.8980001605537866E-3</v>
      </c>
      <c r="L59" s="5"/>
      <c r="M59" s="5">
        <v>0</v>
      </c>
      <c r="N59" s="5"/>
      <c r="O59" s="5">
        <f>IFERROR(VLOOKUP(A59,'درآمد ناشی از تغییر قیمت اوراق'!A:Q,17,0),0)</f>
        <v>675136892</v>
      </c>
      <c r="P59" s="5"/>
      <c r="Q59" s="5">
        <f>IFERROR(VLOOKUP(A59,'درآمد ناشی از فروش'!A:Q,17,0),0)</f>
        <v>886029</v>
      </c>
      <c r="R59" s="5"/>
      <c r="S59" s="5">
        <f t="shared" si="0"/>
        <v>676022921</v>
      </c>
      <c r="T59" s="5"/>
      <c r="U59" s="9">
        <f>+S59/$S$71</f>
        <v>-2.1273590098088262E-3</v>
      </c>
    </row>
    <row r="60" spans="1:21" ht="24" x14ac:dyDescent="0.25">
      <c r="A60" s="2" t="s">
        <v>22</v>
      </c>
      <c r="C60" s="5">
        <v>0</v>
      </c>
      <c r="D60" s="5"/>
      <c r="E60" s="5">
        <f>IFERROR(VLOOKUP(A60,'درآمد ناشی از تغییر قیمت اوراق'!A:Q,9,0),0)</f>
        <v>10932131472</v>
      </c>
      <c r="F60" s="5"/>
      <c r="G60" s="5">
        <f>IFERROR(VLOOKUP(A60,'درآمد ناشی از فروش'!A:Q,9,0),0)</f>
        <v>-2607</v>
      </c>
      <c r="H60" s="5"/>
      <c r="I60" s="5">
        <f t="shared" si="1"/>
        <v>10932128865</v>
      </c>
      <c r="J60" s="5"/>
      <c r="K60" s="9">
        <f>+I60/$I$71</f>
        <v>-1.9879408519706238E-2</v>
      </c>
      <c r="L60" s="5"/>
      <c r="M60" s="5">
        <v>0</v>
      </c>
      <c r="N60" s="5"/>
      <c r="O60" s="5">
        <f>IFERROR(VLOOKUP(A60,'درآمد ناشی از تغییر قیمت اوراق'!A:Q,17,0),0)</f>
        <v>3932900194</v>
      </c>
      <c r="P60" s="5"/>
      <c r="Q60" s="5">
        <f>IFERROR(VLOOKUP(A60,'درآمد ناشی از فروش'!A:Q,17,0),0)</f>
        <v>-2607</v>
      </c>
      <c r="R60" s="5"/>
      <c r="S60" s="5">
        <f t="shared" si="0"/>
        <v>3932897587</v>
      </c>
      <c r="T60" s="5"/>
      <c r="U60" s="9">
        <f>+S60/$S$71</f>
        <v>-1.2376333488786901E-2</v>
      </c>
    </row>
    <row r="61" spans="1:21" ht="24" x14ac:dyDescent="0.25">
      <c r="A61" s="2" t="s">
        <v>108</v>
      </c>
      <c r="C61" s="5">
        <v>0</v>
      </c>
      <c r="D61" s="5"/>
      <c r="E61" s="5">
        <f>IFERROR(VLOOKUP(A61,'درآمد ناشی از تغییر قیمت اوراق'!A:Q,9,0),0)</f>
        <v>0</v>
      </c>
      <c r="F61" s="5"/>
      <c r="G61" s="5">
        <f>IFERROR(VLOOKUP(A61,'درآمد ناشی از فروش'!A:Q,9,0),0)</f>
        <v>0</v>
      </c>
      <c r="H61" s="5"/>
      <c r="I61" s="5">
        <f t="shared" si="1"/>
        <v>0</v>
      </c>
      <c r="J61" s="5"/>
      <c r="K61" s="9">
        <f>+I61/$I$71</f>
        <v>0</v>
      </c>
      <c r="L61" s="5"/>
      <c r="M61" s="5">
        <v>0</v>
      </c>
      <c r="N61" s="5"/>
      <c r="O61" s="5">
        <f>IFERROR(VLOOKUP(A61,'درآمد ناشی از تغییر قیمت اوراق'!A:Q,17,0),0)</f>
        <v>0</v>
      </c>
      <c r="P61" s="5"/>
      <c r="Q61" s="5">
        <f>IFERROR(VLOOKUP(A61,'درآمد ناشی از فروش'!A:Q,17,0),0)</f>
        <v>0</v>
      </c>
      <c r="R61" s="5"/>
      <c r="S61" s="5">
        <f t="shared" si="0"/>
        <v>0</v>
      </c>
      <c r="T61" s="5"/>
      <c r="U61" s="9">
        <f>+S61/$S$71</f>
        <v>0</v>
      </c>
    </row>
    <row r="62" spans="1:21" ht="24" x14ac:dyDescent="0.25">
      <c r="A62" s="2" t="s">
        <v>83</v>
      </c>
      <c r="C62" s="5">
        <v>0</v>
      </c>
      <c r="D62" s="5"/>
      <c r="E62" s="5">
        <f>IFERROR(VLOOKUP(A62,'درآمد ناشی از تغییر قیمت اوراق'!A:Q,9,0),0)</f>
        <v>744802078</v>
      </c>
      <c r="F62" s="5"/>
      <c r="G62" s="5">
        <f>IFERROR(VLOOKUP(A62,'درآمد ناشی از فروش'!A:Q,9,0),0)</f>
        <v>-2158</v>
      </c>
      <c r="H62" s="5"/>
      <c r="I62" s="5">
        <f t="shared" si="1"/>
        <v>744799920</v>
      </c>
      <c r="J62" s="5"/>
      <c r="K62" s="9">
        <f>+I62/$I$71</f>
        <v>-1.3543731562228091E-3</v>
      </c>
      <c r="L62" s="5"/>
      <c r="M62" s="5">
        <v>0</v>
      </c>
      <c r="N62" s="5"/>
      <c r="O62" s="5">
        <f>IFERROR(VLOOKUP(A62,'درآمد ناشی از تغییر قیمت اوراق'!A:Q,17,0),0)</f>
        <v>-43888514871</v>
      </c>
      <c r="P62" s="5"/>
      <c r="Q62" s="5">
        <f>IFERROR(VLOOKUP(A62,'درآمد ناشی از فروش'!A:Q,17,0),0)</f>
        <v>-66004395080</v>
      </c>
      <c r="R62" s="5"/>
      <c r="S62" s="5">
        <f t="shared" si="0"/>
        <v>-109892909951</v>
      </c>
      <c r="T62" s="5"/>
      <c r="U62" s="9">
        <f>+S62/$S$71</f>
        <v>0.34581915026276139</v>
      </c>
    </row>
    <row r="63" spans="1:21" ht="24" x14ac:dyDescent="0.25">
      <c r="A63" s="2" t="s">
        <v>84</v>
      </c>
      <c r="C63" s="5">
        <v>0</v>
      </c>
      <c r="D63" s="5"/>
      <c r="E63" s="5">
        <f>IFERROR(VLOOKUP(A63,'درآمد ناشی از تغییر قیمت اوراق'!A:Q,9,0),0)</f>
        <v>440277171</v>
      </c>
      <c r="F63" s="5"/>
      <c r="G63" s="5">
        <f>IFERROR(VLOOKUP(A63,'درآمد ناشی از فروش'!A:Q,9,0),0)</f>
        <v>0</v>
      </c>
      <c r="H63" s="5"/>
      <c r="I63" s="5">
        <f t="shared" si="1"/>
        <v>440277171</v>
      </c>
      <c r="J63" s="5"/>
      <c r="K63" s="9">
        <f>+I63/$I$71</f>
        <v>-8.0061713983551361E-4</v>
      </c>
      <c r="L63" s="5"/>
      <c r="M63" s="5">
        <v>1257300000</v>
      </c>
      <c r="N63" s="5"/>
      <c r="O63" s="5">
        <f>IFERROR(VLOOKUP(A63,'درآمد ناشی از تغییر قیمت اوراق'!A:Q,17,0),0)</f>
        <v>3686787579</v>
      </c>
      <c r="P63" s="5"/>
      <c r="Q63" s="5">
        <f>IFERROR(VLOOKUP(A63,'درآمد ناشی از فروش'!A:Q,17,0),0)</f>
        <v>3601572746</v>
      </c>
      <c r="R63" s="5"/>
      <c r="S63" s="5">
        <f t="shared" si="0"/>
        <v>8545660325</v>
      </c>
      <c r="T63" s="5"/>
      <c r="U63" s="9">
        <f>+S63/$S$71</f>
        <v>-2.6892117001391692E-2</v>
      </c>
    </row>
    <row r="64" spans="1:21" ht="24" x14ac:dyDescent="0.25">
      <c r="A64" s="2" t="s">
        <v>104</v>
      </c>
      <c r="C64" s="5">
        <v>0</v>
      </c>
      <c r="D64" s="5"/>
      <c r="E64" s="5">
        <f>IFERROR(VLOOKUP(A64,'درآمد ناشی از تغییر قیمت اوراق'!A:Q,9,0),0)</f>
        <v>-12799387800</v>
      </c>
      <c r="F64" s="5"/>
      <c r="G64" s="5">
        <f>IFERROR(VLOOKUP(A64,'درآمد ناشی از فروش'!A:Q,9,0),0)</f>
        <v>0</v>
      </c>
      <c r="H64" s="5"/>
      <c r="I64" s="5">
        <f t="shared" si="1"/>
        <v>-12799387800</v>
      </c>
      <c r="J64" s="5"/>
      <c r="K64" s="9">
        <f>+I64/$I$71</f>
        <v>2.3274904825991007E-2</v>
      </c>
      <c r="L64" s="5"/>
      <c r="M64" s="5">
        <v>0</v>
      </c>
      <c r="N64" s="5"/>
      <c r="O64" s="5">
        <f>IFERROR(VLOOKUP(A64,'درآمد ناشی از تغییر قیمت اوراق'!A:Q,17,0),0)</f>
        <v>-6876982632</v>
      </c>
      <c r="P64" s="5"/>
      <c r="Q64" s="5">
        <f>IFERROR(VLOOKUP(A64,'درآمد ناشی از فروش'!A:Q,17,0),0)</f>
        <v>0</v>
      </c>
      <c r="R64" s="5"/>
      <c r="S64" s="5">
        <f t="shared" si="0"/>
        <v>-6876982632</v>
      </c>
      <c r="T64" s="5"/>
      <c r="U64" s="9">
        <f>+S64/$S$71</f>
        <v>2.1640998415916161E-2</v>
      </c>
    </row>
    <row r="65" spans="1:21" ht="24" x14ac:dyDescent="0.25">
      <c r="A65" s="2" t="s">
        <v>85</v>
      </c>
      <c r="C65" s="5">
        <v>0</v>
      </c>
      <c r="D65" s="5"/>
      <c r="E65" s="5">
        <f>IFERROR(VLOOKUP(A65,'درآمد ناشی از تغییر قیمت اوراق'!A:Q,9,0),0)</f>
        <v>0</v>
      </c>
      <c r="F65" s="5"/>
      <c r="G65" s="5">
        <f>IFERROR(VLOOKUP(A65,'درآمد ناشی از فروش'!A:Q,9,0),0)</f>
        <v>0</v>
      </c>
      <c r="H65" s="5"/>
      <c r="I65" s="5">
        <f t="shared" si="1"/>
        <v>0</v>
      </c>
      <c r="J65" s="5"/>
      <c r="K65" s="9">
        <f>+I65/$I$71</f>
        <v>0</v>
      </c>
      <c r="L65" s="5"/>
      <c r="M65" s="5">
        <v>0</v>
      </c>
      <c r="N65" s="5"/>
      <c r="O65" s="5">
        <f>IFERROR(VLOOKUP(A65,'درآمد ناشی از تغییر قیمت اوراق'!A:Q,17,0),0)</f>
        <v>0</v>
      </c>
      <c r="P65" s="5"/>
      <c r="Q65" s="5">
        <f>IFERROR(VLOOKUP(A65,'درآمد ناشی از فروش'!A:Q,17,0),0)</f>
        <v>37594085051</v>
      </c>
      <c r="R65" s="5"/>
      <c r="S65" s="5">
        <f t="shared" si="0"/>
        <v>37594085051</v>
      </c>
      <c r="T65" s="5"/>
      <c r="U65" s="9">
        <f>+S65/$S$71</f>
        <v>-0.11830385193221009</v>
      </c>
    </row>
    <row r="66" spans="1:21" ht="24" x14ac:dyDescent="0.25">
      <c r="A66" s="2" t="s">
        <v>96</v>
      </c>
      <c r="C66" s="5">
        <v>0</v>
      </c>
      <c r="D66" s="5"/>
      <c r="E66" s="5">
        <f>IFERROR(VLOOKUP(A66,'درآمد ناشی از تغییر قیمت اوراق'!A:Q,9,0),0)</f>
        <v>0</v>
      </c>
      <c r="F66" s="5"/>
      <c r="G66" s="5">
        <f>IFERROR(VLOOKUP(A66,'درآمد ناشی از فروش'!A:Q,9,0),0)</f>
        <v>0</v>
      </c>
      <c r="H66" s="5"/>
      <c r="I66" s="5">
        <f t="shared" si="1"/>
        <v>0</v>
      </c>
      <c r="J66" s="5"/>
      <c r="K66" s="9">
        <f>+I66/$I$71</f>
        <v>0</v>
      </c>
      <c r="L66" s="5"/>
      <c r="M66" s="5">
        <v>0</v>
      </c>
      <c r="N66" s="5"/>
      <c r="O66" s="5">
        <f>IFERROR(VLOOKUP(A66,'درآمد ناشی از تغییر قیمت اوراق'!A:Q,17,0),0)</f>
        <v>0</v>
      </c>
      <c r="P66" s="5"/>
      <c r="Q66" s="5">
        <f>IFERROR(VLOOKUP(A66,'درآمد ناشی از فروش'!A:Q,17,0),0)</f>
        <v>675400000</v>
      </c>
      <c r="R66" s="5"/>
      <c r="S66" s="5">
        <f t="shared" si="0"/>
        <v>675400000</v>
      </c>
      <c r="T66" s="5"/>
      <c r="U66" s="9">
        <f>+S66/$S$71</f>
        <v>-2.1253987558579857E-3</v>
      </c>
    </row>
    <row r="67" spans="1:21" ht="24" x14ac:dyDescent="0.25">
      <c r="A67" s="2" t="s">
        <v>106</v>
      </c>
      <c r="C67" s="5">
        <v>0</v>
      </c>
      <c r="D67" s="5"/>
      <c r="E67" s="5">
        <f>IFERROR(VLOOKUP(A67,'درآمد ناشی از تغییر قیمت اوراق'!A:Q,9,0),0)</f>
        <v>0</v>
      </c>
      <c r="F67" s="5"/>
      <c r="G67" s="5">
        <f>IFERROR(VLOOKUP(A67,'درآمد ناشی از فروش'!A:Q,9,0),0)</f>
        <v>0</v>
      </c>
      <c r="H67" s="5"/>
      <c r="I67" s="5">
        <f t="shared" si="1"/>
        <v>0</v>
      </c>
      <c r="J67" s="5"/>
      <c r="K67" s="9">
        <f>+I67/$I$71</f>
        <v>0</v>
      </c>
      <c r="L67" s="5"/>
      <c r="M67" s="5">
        <v>0</v>
      </c>
      <c r="N67" s="5"/>
      <c r="O67" s="5">
        <f>IFERROR(VLOOKUP(A67,'درآمد ناشی از تغییر قیمت اوراق'!A:Q,17,0),0)</f>
        <v>0</v>
      </c>
      <c r="P67" s="5"/>
      <c r="Q67" s="5">
        <f>IFERROR(VLOOKUP(A67,'درآمد ناشی از فروش'!A:Q,17,0),0)</f>
        <v>198524</v>
      </c>
      <c r="R67" s="5"/>
      <c r="S67" s="5">
        <f t="shared" si="0"/>
        <v>198524</v>
      </c>
      <c r="T67" s="5"/>
      <c r="U67" s="9">
        <f>+S67/$S$71</f>
        <v>-6.2473003051221608E-7</v>
      </c>
    </row>
    <row r="68" spans="1:21" ht="24" x14ac:dyDescent="0.25">
      <c r="A68" s="2" t="s">
        <v>109</v>
      </c>
      <c r="C68" s="5">
        <v>0</v>
      </c>
      <c r="D68" s="5"/>
      <c r="E68" s="5">
        <f>IFERROR(VLOOKUP(A68,'درآمد ناشی از تغییر قیمت اوراق'!A:Q,9,0),0)</f>
        <v>0</v>
      </c>
      <c r="F68" s="5"/>
      <c r="G68" s="5">
        <f>IFERROR(VLOOKUP(A68,'درآمد ناشی از فروش'!A:Q,9,0),0)</f>
        <v>0</v>
      </c>
      <c r="H68" s="5"/>
      <c r="I68" s="5">
        <f t="shared" si="1"/>
        <v>0</v>
      </c>
      <c r="J68" s="5"/>
      <c r="K68" s="9">
        <f>+I68/$I$71</f>
        <v>0</v>
      </c>
      <c r="L68" s="5"/>
      <c r="M68" s="5">
        <v>0</v>
      </c>
      <c r="N68" s="5"/>
      <c r="O68" s="5">
        <f>IFERROR(VLOOKUP(A68,'درآمد ناشی از تغییر قیمت اوراق'!A:Q,17,0),0)</f>
        <v>0</v>
      </c>
      <c r="P68" s="5"/>
      <c r="Q68" s="5">
        <f>IFERROR(VLOOKUP(A68,'درآمد ناشی از فروش'!A:Q,17,0),0)</f>
        <v>-1678131</v>
      </c>
      <c r="R68" s="5"/>
      <c r="S68" s="5">
        <f t="shared" si="0"/>
        <v>-1678131</v>
      </c>
      <c r="T68" s="5"/>
      <c r="U68" s="9">
        <f>+S68/$S$71</f>
        <v>5.2808669522752697E-6</v>
      </c>
    </row>
    <row r="69" spans="1:21" ht="24" x14ac:dyDescent="0.25">
      <c r="A69" s="2" t="s">
        <v>110</v>
      </c>
      <c r="C69" s="5">
        <v>0</v>
      </c>
      <c r="D69" s="5"/>
      <c r="E69" s="5">
        <f>IFERROR(VLOOKUP(A69,'درآمد ناشی از تغییر قیمت اوراق'!A:Q,9,0),0)</f>
        <v>0</v>
      </c>
      <c r="F69" s="5"/>
      <c r="G69" s="5">
        <f>IFERROR(VLOOKUP(A69,'درآمد ناشی از فروش'!A:Q,9,0),0)</f>
        <v>0</v>
      </c>
      <c r="H69" s="5"/>
      <c r="I69" s="5">
        <f t="shared" si="1"/>
        <v>0</v>
      </c>
      <c r="J69" s="5"/>
      <c r="K69" s="9">
        <f>+I69/$I$71</f>
        <v>0</v>
      </c>
      <c r="L69" s="5"/>
      <c r="M69" s="5">
        <v>0</v>
      </c>
      <c r="N69" s="5"/>
      <c r="O69" s="5">
        <f>IFERROR(VLOOKUP(A69,'درآمد ناشی از تغییر قیمت اوراق'!A:Q,17,0),0)</f>
        <v>0</v>
      </c>
      <c r="P69" s="5"/>
      <c r="Q69" s="5">
        <f>IFERROR(VLOOKUP(A69,'درآمد ناشی از فروش'!A:Q,17,0),0)</f>
        <v>-364158569</v>
      </c>
      <c r="R69" s="5"/>
      <c r="S69" s="5">
        <f t="shared" si="0"/>
        <v>-364158569</v>
      </c>
      <c r="T69" s="5"/>
      <c r="U69" s="9">
        <f>+S69/$S$71</f>
        <v>1.1459611629961867E-3</v>
      </c>
    </row>
    <row r="70" spans="1:21" ht="24.75" thickBot="1" x14ac:dyDescent="0.3">
      <c r="A70" s="2" t="s">
        <v>111</v>
      </c>
      <c r="C70" s="5">
        <v>0</v>
      </c>
      <c r="D70" s="5"/>
      <c r="E70" s="5">
        <f>IFERROR(VLOOKUP(A70,'درآمد ناشی از تغییر قیمت اوراق'!A:Q,9,0),0)</f>
        <v>0</v>
      </c>
      <c r="F70" s="5"/>
      <c r="G70" s="5">
        <f>IFERROR(VLOOKUP(A70,'درآمد ناشی از فروش'!A:Q,9,0),0)</f>
        <v>0</v>
      </c>
      <c r="H70" s="5"/>
      <c r="I70" s="5">
        <f t="shared" si="1"/>
        <v>0</v>
      </c>
      <c r="J70" s="5"/>
      <c r="K70" s="9">
        <f>+I70/$I$71</f>
        <v>0</v>
      </c>
      <c r="L70" s="5"/>
      <c r="M70" s="5">
        <v>0</v>
      </c>
      <c r="N70" s="5"/>
      <c r="O70" s="5">
        <f>IFERROR(VLOOKUP(A70,'درآمد ناشی از تغییر قیمت اوراق'!A:Q,17,0),0)</f>
        <v>0</v>
      </c>
      <c r="P70" s="5"/>
      <c r="Q70" s="5">
        <f>IFERROR(VLOOKUP(A70,'درآمد ناشی از فروش'!A:Q,17,0),0)</f>
        <v>-918803606</v>
      </c>
      <c r="R70" s="5"/>
      <c r="S70" s="5">
        <f>+M70+O70+Q70</f>
        <v>-918803606</v>
      </c>
      <c r="T70" s="5"/>
      <c r="U70" s="9">
        <f>+S70/$S$71</f>
        <v>2.8913592553601285E-3</v>
      </c>
    </row>
    <row r="71" spans="1:21" s="2" customFormat="1" ht="24.75" thickBot="1" x14ac:dyDescent="0.3">
      <c r="A71" s="2" t="s">
        <v>52</v>
      </c>
      <c r="C71" s="6">
        <f>SUM(C8:C70)</f>
        <v>4826336759</v>
      </c>
      <c r="D71" s="7"/>
      <c r="E71" s="6">
        <f>SUM(E8:E70)</f>
        <v>-564783604591</v>
      </c>
      <c r="F71" s="7"/>
      <c r="G71" s="6">
        <f>SUM(G8:G70)</f>
        <v>10035027733</v>
      </c>
      <c r="H71" s="7"/>
      <c r="I71" s="6">
        <f>SUM(I8:I70)</f>
        <v>-549922240099</v>
      </c>
      <c r="J71" s="7"/>
      <c r="K71" s="8">
        <f>SUM(K8:K70)</f>
        <v>1</v>
      </c>
      <c r="L71" s="7"/>
      <c r="M71" s="6">
        <f>SUM(M8:M70)</f>
        <v>6083636759</v>
      </c>
      <c r="N71" s="7"/>
      <c r="O71" s="6">
        <f>SUM(O8:O70)</f>
        <v>-237683920567</v>
      </c>
      <c r="P71" s="7"/>
      <c r="Q71" s="6">
        <f>SUM(Q8:Q70)</f>
        <v>-86175379765</v>
      </c>
      <c r="R71" s="7"/>
      <c r="S71" s="6">
        <f>SUM(S8:S70)</f>
        <v>-317775663573</v>
      </c>
      <c r="T71" s="7"/>
      <c r="U71" s="8">
        <f>SUM(U8:U70)</f>
        <v>1.0000000000000002</v>
      </c>
    </row>
    <row r="72" spans="1:21" ht="23.25" thickTop="1" x14ac:dyDescent="0.25">
      <c r="G72" s="5"/>
      <c r="O72" s="5"/>
      <c r="Q72" s="5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99A2-9400-4A38-A1FD-CB4D944E9225}">
  <dimension ref="A2:S10"/>
  <sheetViews>
    <sheetView rightToLeft="1" workbookViewId="0">
      <selection activeCell="M19" sqref="M19"/>
    </sheetView>
  </sheetViews>
  <sheetFormatPr defaultRowHeight="18.75" x14ac:dyDescent="0.25"/>
  <cols>
    <col min="1" max="1" width="26.140625" style="10" customWidth="1"/>
    <col min="2" max="2" width="1" style="10" customWidth="1"/>
    <col min="3" max="3" width="20" style="10" customWidth="1"/>
    <col min="4" max="4" width="1" style="10" customWidth="1"/>
    <col min="5" max="5" width="35" style="10" customWidth="1"/>
    <col min="6" max="6" width="1" style="10" customWidth="1"/>
    <col min="7" max="7" width="24" style="10" customWidth="1"/>
    <col min="8" max="8" width="1" style="10" customWidth="1"/>
    <col min="9" max="9" width="23" style="10" customWidth="1"/>
    <col min="10" max="10" width="1" style="10" customWidth="1"/>
    <col min="11" max="11" width="22" style="10" customWidth="1"/>
    <col min="12" max="12" width="1" style="10" customWidth="1"/>
    <col min="13" max="13" width="24" style="10" customWidth="1"/>
    <col min="14" max="14" width="1" style="10" customWidth="1"/>
    <col min="15" max="15" width="23" style="10" customWidth="1"/>
    <col min="16" max="16" width="1" style="10" customWidth="1"/>
    <col min="17" max="17" width="22" style="10" customWidth="1"/>
    <col min="18" max="18" width="1" style="10" customWidth="1"/>
    <col min="19" max="19" width="24" style="10" customWidth="1"/>
    <col min="20" max="20" width="1" style="10" customWidth="1"/>
    <col min="21" max="21" width="9.140625" style="10" customWidth="1"/>
    <col min="22" max="16384" width="9.140625" style="10"/>
  </cols>
  <sheetData>
    <row r="2" spans="1:19" s="10" customFormat="1" ht="26.25" x14ac:dyDescent="0.25">
      <c r="A2" s="21" t="s">
        <v>82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</row>
    <row r="3" spans="1:19" s="10" customFormat="1" ht="26.25" x14ac:dyDescent="0.25">
      <c r="A3" s="21" t="s">
        <v>60</v>
      </c>
      <c r="B3" s="21" t="s">
        <v>60</v>
      </c>
      <c r="C3" s="21" t="s">
        <v>60</v>
      </c>
      <c r="D3" s="21" t="s">
        <v>60</v>
      </c>
      <c r="E3" s="21" t="s">
        <v>60</v>
      </c>
      <c r="F3" s="21" t="s">
        <v>60</v>
      </c>
      <c r="G3" s="21" t="s">
        <v>60</v>
      </c>
      <c r="H3" s="21" t="s">
        <v>60</v>
      </c>
      <c r="I3" s="21" t="s">
        <v>60</v>
      </c>
      <c r="J3" s="21" t="s">
        <v>60</v>
      </c>
      <c r="K3" s="21" t="s">
        <v>60</v>
      </c>
      <c r="L3" s="21" t="s">
        <v>60</v>
      </c>
      <c r="M3" s="21" t="s">
        <v>60</v>
      </c>
      <c r="N3" s="21" t="s">
        <v>60</v>
      </c>
      <c r="O3" s="21" t="s">
        <v>60</v>
      </c>
      <c r="P3" s="21" t="s">
        <v>60</v>
      </c>
      <c r="Q3" s="21" t="s">
        <v>60</v>
      </c>
      <c r="R3" s="21" t="s">
        <v>60</v>
      </c>
      <c r="S3" s="21" t="s">
        <v>60</v>
      </c>
    </row>
    <row r="4" spans="1:19" s="10" customFormat="1" ht="26.25" x14ac:dyDescent="0.25">
      <c r="A4" s="21" t="str">
        <f>+سپرده!A4</f>
        <v>برای ماه منتهی به 1404/02/31</v>
      </c>
      <c r="B4" s="21" t="s">
        <v>86</v>
      </c>
      <c r="C4" s="21" t="s">
        <v>86</v>
      </c>
      <c r="D4" s="21" t="s">
        <v>86</v>
      </c>
      <c r="E4" s="21" t="s">
        <v>86</v>
      </c>
      <c r="F4" s="21" t="s">
        <v>86</v>
      </c>
      <c r="G4" s="21" t="s">
        <v>86</v>
      </c>
      <c r="H4" s="21" t="s">
        <v>86</v>
      </c>
      <c r="I4" s="21" t="s">
        <v>86</v>
      </c>
      <c r="J4" s="21" t="s">
        <v>86</v>
      </c>
      <c r="K4" s="21" t="s">
        <v>86</v>
      </c>
      <c r="L4" s="21" t="s">
        <v>86</v>
      </c>
      <c r="M4" s="21" t="s">
        <v>86</v>
      </c>
      <c r="N4" s="21" t="s">
        <v>86</v>
      </c>
      <c r="O4" s="21" t="s">
        <v>86</v>
      </c>
      <c r="P4" s="21" t="s">
        <v>86</v>
      </c>
      <c r="Q4" s="21" t="s">
        <v>86</v>
      </c>
      <c r="R4" s="21" t="s">
        <v>86</v>
      </c>
      <c r="S4" s="21" t="s">
        <v>86</v>
      </c>
    </row>
    <row r="6" spans="1:19" s="10" customFormat="1" ht="27" thickBot="1" x14ac:dyDescent="0.3">
      <c r="A6" s="22" t="s">
        <v>3</v>
      </c>
      <c r="C6" s="22" t="s">
        <v>97</v>
      </c>
      <c r="D6" s="22" t="s">
        <v>97</v>
      </c>
      <c r="E6" s="22" t="s">
        <v>97</v>
      </c>
      <c r="F6" s="22" t="s">
        <v>97</v>
      </c>
      <c r="G6" s="22" t="s">
        <v>97</v>
      </c>
      <c r="I6" s="22" t="s">
        <v>62</v>
      </c>
      <c r="J6" s="22" t="s">
        <v>62</v>
      </c>
      <c r="K6" s="22" t="s">
        <v>62</v>
      </c>
      <c r="L6" s="22" t="s">
        <v>62</v>
      </c>
      <c r="M6" s="22" t="s">
        <v>62</v>
      </c>
      <c r="O6" s="22" t="s">
        <v>63</v>
      </c>
      <c r="P6" s="22" t="s">
        <v>63</v>
      </c>
      <c r="Q6" s="22" t="s">
        <v>63</v>
      </c>
      <c r="R6" s="22" t="s">
        <v>63</v>
      </c>
      <c r="S6" s="22" t="s">
        <v>63</v>
      </c>
    </row>
    <row r="7" spans="1:19" s="10" customFormat="1" ht="27" thickBot="1" x14ac:dyDescent="0.3">
      <c r="A7" s="22" t="s">
        <v>3</v>
      </c>
      <c r="C7" s="23" t="s">
        <v>98</v>
      </c>
      <c r="E7" s="23" t="s">
        <v>99</v>
      </c>
      <c r="G7" s="23" t="s">
        <v>100</v>
      </c>
      <c r="I7" s="23" t="s">
        <v>101</v>
      </c>
      <c r="K7" s="23" t="s">
        <v>66</v>
      </c>
      <c r="M7" s="23" t="s">
        <v>102</v>
      </c>
      <c r="O7" s="23" t="s">
        <v>101</v>
      </c>
      <c r="Q7" s="23" t="s">
        <v>66</v>
      </c>
      <c r="S7" s="23" t="s">
        <v>102</v>
      </c>
    </row>
    <row r="8" spans="1:19" s="10" customFormat="1" ht="21" x14ac:dyDescent="0.25">
      <c r="A8" s="24" t="s">
        <v>123</v>
      </c>
      <c r="E8" s="25"/>
      <c r="G8" s="25"/>
      <c r="I8" s="25">
        <v>5173436320</v>
      </c>
      <c r="K8" s="25">
        <v>347099561</v>
      </c>
      <c r="M8" s="25">
        <f>+I8-K8</f>
        <v>4826336759</v>
      </c>
      <c r="O8" s="25">
        <v>5173436320</v>
      </c>
      <c r="Q8" s="25">
        <v>347099561</v>
      </c>
      <c r="S8" s="25">
        <f>+O8-Q8</f>
        <v>4826336759</v>
      </c>
    </row>
    <row r="9" spans="1:19" s="10" customFormat="1" ht="21.75" thickBot="1" x14ac:dyDescent="0.3">
      <c r="A9" s="24" t="s">
        <v>19</v>
      </c>
      <c r="C9" s="10" t="s">
        <v>122</v>
      </c>
      <c r="E9" s="25" t="s">
        <v>122</v>
      </c>
      <c r="G9" s="25" t="s">
        <v>122</v>
      </c>
      <c r="I9" s="25">
        <v>0</v>
      </c>
      <c r="K9" s="25">
        <v>0</v>
      </c>
      <c r="M9" s="25">
        <f>+I9-K9</f>
        <v>0</v>
      </c>
      <c r="O9" s="25">
        <v>1257300000</v>
      </c>
      <c r="Q9" s="25">
        <v>0</v>
      </c>
      <c r="S9" s="25">
        <f>+O9-Q9</f>
        <v>1257300000</v>
      </c>
    </row>
    <row r="10" spans="1:19" s="10" customFormat="1" ht="21.75" thickBot="1" x14ac:dyDescent="0.3">
      <c r="A10" s="24" t="s">
        <v>52</v>
      </c>
      <c r="C10" s="10" t="s">
        <v>52</v>
      </c>
      <c r="E10" s="10" t="s">
        <v>52</v>
      </c>
      <c r="G10" s="10" t="s">
        <v>52</v>
      </c>
      <c r="I10" s="26">
        <f>SUM(I8:I9)</f>
        <v>5173436320</v>
      </c>
      <c r="K10" s="26">
        <f>SUM(K8:K9)</f>
        <v>347099561</v>
      </c>
      <c r="M10" s="26">
        <f>SUM(M8:M9)</f>
        <v>4826336759</v>
      </c>
      <c r="O10" s="26">
        <f>SUM(O8:O9)</f>
        <v>6430736320</v>
      </c>
      <c r="P10" s="24"/>
      <c r="Q10" s="26">
        <f>SUM(Q8:Q9)</f>
        <v>347099561</v>
      </c>
      <c r="R10" s="24"/>
      <c r="S10" s="26">
        <f>SUM(S8:S9)</f>
        <v>6083636759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0"/>
  <sheetViews>
    <sheetView rightToLeft="1" workbookViewId="0">
      <selection activeCell="M19" sqref="M19"/>
    </sheetView>
  </sheetViews>
  <sheetFormatPr defaultRowHeight="22.5" x14ac:dyDescent="0.25"/>
  <cols>
    <col min="1" max="1" width="21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s="1" customFormat="1" ht="24" x14ac:dyDescent="0.25">
      <c r="A2" s="13" t="s">
        <v>82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</row>
    <row r="3" spans="1:9" s="1" customFormat="1" ht="24" x14ac:dyDescent="0.25">
      <c r="A3" s="13" t="s">
        <v>60</v>
      </c>
      <c r="B3" s="13" t="s">
        <v>60</v>
      </c>
      <c r="C3" s="13" t="s">
        <v>60</v>
      </c>
      <c r="D3" s="13" t="s">
        <v>60</v>
      </c>
      <c r="E3" s="13" t="s">
        <v>60</v>
      </c>
      <c r="F3" s="13" t="s">
        <v>60</v>
      </c>
      <c r="G3" s="13" t="s">
        <v>60</v>
      </c>
      <c r="H3" s="13" t="s">
        <v>60</v>
      </c>
      <c r="I3" s="13" t="s">
        <v>60</v>
      </c>
    </row>
    <row r="4" spans="1:9" s="1" customFormat="1" ht="24" x14ac:dyDescent="0.25">
      <c r="A4" s="13" t="str">
        <f>+سپرده!A4</f>
        <v>برای ماه منتهی به 1404/02/31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</row>
    <row r="6" spans="1:9" s="1" customFormat="1" ht="24.75" thickBot="1" x14ac:dyDescent="0.3">
      <c r="A6" s="11" t="s">
        <v>76</v>
      </c>
      <c r="C6" s="12" t="s">
        <v>62</v>
      </c>
      <c r="D6" s="12" t="s">
        <v>62</v>
      </c>
      <c r="E6" s="12" t="s">
        <v>62</v>
      </c>
      <c r="G6" s="12" t="s">
        <v>63</v>
      </c>
      <c r="H6" s="12" t="s">
        <v>63</v>
      </c>
      <c r="I6" s="12" t="s">
        <v>63</v>
      </c>
    </row>
    <row r="7" spans="1:9" s="1" customFormat="1" ht="24.75" thickBot="1" x14ac:dyDescent="0.3">
      <c r="A7" s="12" t="s">
        <v>77</v>
      </c>
      <c r="C7" s="12" t="s">
        <v>78</v>
      </c>
      <c r="E7" s="12" t="s">
        <v>79</v>
      </c>
      <c r="G7" s="12" t="s">
        <v>78</v>
      </c>
      <c r="I7" s="12" t="s">
        <v>79</v>
      </c>
    </row>
    <row r="8" spans="1:9" s="1" customFormat="1" ht="24.75" thickBot="1" x14ac:dyDescent="0.3">
      <c r="A8" s="2" t="s">
        <v>58</v>
      </c>
      <c r="C8" s="3">
        <v>729222279</v>
      </c>
      <c r="E8" s="9">
        <f>+C8/$C$9</f>
        <v>1</v>
      </c>
      <c r="G8" s="3">
        <v>22277637301</v>
      </c>
      <c r="I8" s="9">
        <f>+G8/$G$9</f>
        <v>1</v>
      </c>
    </row>
    <row r="9" spans="1:9" s="1" customFormat="1" ht="24.75" thickBot="1" x14ac:dyDescent="0.3">
      <c r="A9" s="2" t="s">
        <v>52</v>
      </c>
      <c r="C9" s="4">
        <f>SUM(C8:C8)</f>
        <v>729222279</v>
      </c>
      <c r="D9" s="2"/>
      <c r="E9" s="19">
        <f>SUM(E8:E8)</f>
        <v>1</v>
      </c>
      <c r="F9" s="20"/>
      <c r="G9" s="4">
        <f>SUM(G8:G8)</f>
        <v>22277637301</v>
      </c>
      <c r="H9" s="20"/>
      <c r="I9" s="19">
        <f>SUM(I8:I8)</f>
        <v>1</v>
      </c>
    </row>
    <row r="10" spans="1:9" s="1" customFormat="1" ht="23.25" thickTop="1" x14ac:dyDescent="0.2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2"/>
  <sheetViews>
    <sheetView rightToLeft="1" workbookViewId="0">
      <selection activeCell="M19" sqref="M19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s="1" customFormat="1" ht="24" x14ac:dyDescent="0.25">
      <c r="A2" s="13" t="s">
        <v>82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</row>
    <row r="3" spans="1:13" s="1" customFormat="1" ht="24" x14ac:dyDescent="0.25">
      <c r="A3" s="13" t="s">
        <v>60</v>
      </c>
      <c r="B3" s="13" t="s">
        <v>60</v>
      </c>
      <c r="C3" s="13" t="s">
        <v>60</v>
      </c>
      <c r="D3" s="13" t="s">
        <v>60</v>
      </c>
      <c r="E3" s="13" t="s">
        <v>60</v>
      </c>
      <c r="F3" s="13" t="s">
        <v>60</v>
      </c>
      <c r="G3" s="13" t="s">
        <v>60</v>
      </c>
      <c r="H3" s="13" t="s">
        <v>60</v>
      </c>
      <c r="I3" s="13" t="s">
        <v>60</v>
      </c>
      <c r="J3" s="13" t="s">
        <v>60</v>
      </c>
      <c r="K3" s="13" t="s">
        <v>60</v>
      </c>
      <c r="L3" s="13" t="s">
        <v>60</v>
      </c>
      <c r="M3" s="13" t="s">
        <v>60</v>
      </c>
    </row>
    <row r="4" spans="1:13" s="1" customFormat="1" ht="24" x14ac:dyDescent="0.25">
      <c r="A4" s="13" t="str">
        <f>+سپرده!A4</f>
        <v>برای ماه منتهی به 1404/02/31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</row>
    <row r="6" spans="1:13" s="1" customFormat="1" ht="24.75" thickBot="1" x14ac:dyDescent="0.3">
      <c r="A6" s="11" t="s">
        <v>61</v>
      </c>
      <c r="C6" s="12" t="s">
        <v>62</v>
      </c>
      <c r="D6" s="12" t="s">
        <v>62</v>
      </c>
      <c r="E6" s="12" t="s">
        <v>62</v>
      </c>
      <c r="F6" s="12" t="s">
        <v>62</v>
      </c>
      <c r="G6" s="12" t="s">
        <v>62</v>
      </c>
      <c r="I6" s="12" t="s">
        <v>63</v>
      </c>
      <c r="J6" s="12" t="s">
        <v>63</v>
      </c>
      <c r="K6" s="12" t="s">
        <v>63</v>
      </c>
      <c r="L6" s="12" t="s">
        <v>63</v>
      </c>
      <c r="M6" s="12" t="s">
        <v>63</v>
      </c>
    </row>
    <row r="7" spans="1:13" s="1" customFormat="1" ht="24.75" thickBot="1" x14ac:dyDescent="0.3">
      <c r="A7" s="12" t="s">
        <v>64</v>
      </c>
      <c r="C7" s="12" t="s">
        <v>65</v>
      </c>
      <c r="E7" s="12" t="s">
        <v>66</v>
      </c>
      <c r="G7" s="12" t="s">
        <v>67</v>
      </c>
      <c r="I7" s="12" t="s">
        <v>65</v>
      </c>
      <c r="K7" s="12" t="s">
        <v>66</v>
      </c>
      <c r="M7" s="12" t="s">
        <v>67</v>
      </c>
    </row>
    <row r="8" spans="1:13" s="1" customFormat="1" ht="24.75" thickBot="1" x14ac:dyDescent="0.3">
      <c r="A8" s="2" t="s">
        <v>58</v>
      </c>
      <c r="C8" s="3">
        <f>+'درآمد سپرده بانکی'!C9</f>
        <v>729222279</v>
      </c>
      <c r="E8" s="3">
        <v>0</v>
      </c>
      <c r="G8" s="3">
        <f>+C8-E8</f>
        <v>729222279</v>
      </c>
      <c r="I8" s="3">
        <f>+'درآمد سپرده بانکی'!G9</f>
        <v>22277637301</v>
      </c>
      <c r="K8" s="3">
        <v>0</v>
      </c>
      <c r="M8" s="3">
        <f>+I8-K8</f>
        <v>22277637301</v>
      </c>
    </row>
    <row r="9" spans="1:13" s="1" customFormat="1" ht="24.75" thickBot="1" x14ac:dyDescent="0.3">
      <c r="A9" s="2" t="s">
        <v>52</v>
      </c>
      <c r="C9" s="4">
        <f>SUM(C8:C8)</f>
        <v>729222279</v>
      </c>
      <c r="D9" s="2"/>
      <c r="E9" s="4">
        <f>SUM(E8:E8)</f>
        <v>0</v>
      </c>
      <c r="F9" s="2"/>
      <c r="G9" s="4">
        <f>SUM(G8:G8)</f>
        <v>729222279</v>
      </c>
      <c r="H9" s="2"/>
      <c r="I9" s="4">
        <f>SUM(I8:I8)</f>
        <v>22277637301</v>
      </c>
      <c r="J9" s="2"/>
      <c r="K9" s="4">
        <f>SUM(K8:K8)</f>
        <v>0</v>
      </c>
      <c r="L9" s="2"/>
      <c r="M9" s="4">
        <f>SUM(M8:M8)</f>
        <v>22277637301</v>
      </c>
    </row>
    <row r="11" spans="1:13" s="1" customFormat="1" x14ac:dyDescent="0.45">
      <c r="G11" s="18"/>
    </row>
    <row r="12" spans="1:13" s="1" customFormat="1" x14ac:dyDescent="0.25">
      <c r="G12" s="3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U73"/>
  <sheetViews>
    <sheetView rightToLeft="1" topLeftCell="A34" zoomScale="70" zoomScaleNormal="70" workbookViewId="0">
      <selection activeCell="M19" sqref="M19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4" style="1" bestFit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18.85546875" style="1" bestFit="1" customWidth="1"/>
    <col min="20" max="20" width="20" style="1" bestFit="1" customWidth="1"/>
    <col min="21" max="21" width="19.28515625" style="1" bestFit="1" customWidth="1"/>
    <col min="22" max="16384" width="9.140625" style="1"/>
  </cols>
  <sheetData>
    <row r="2" spans="1:19" ht="24" x14ac:dyDescent="0.25">
      <c r="A2" s="13" t="s">
        <v>82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</row>
    <row r="3" spans="1:19" ht="24" x14ac:dyDescent="0.25">
      <c r="A3" s="13" t="s">
        <v>60</v>
      </c>
      <c r="B3" s="13" t="s">
        <v>60</v>
      </c>
      <c r="C3" s="13" t="s">
        <v>60</v>
      </c>
      <c r="D3" s="13" t="s">
        <v>60</v>
      </c>
      <c r="E3" s="13" t="s">
        <v>60</v>
      </c>
      <c r="F3" s="13" t="s">
        <v>60</v>
      </c>
      <c r="G3" s="13" t="s">
        <v>60</v>
      </c>
      <c r="H3" s="13" t="s">
        <v>60</v>
      </c>
      <c r="I3" s="13" t="s">
        <v>60</v>
      </c>
      <c r="J3" s="13" t="s">
        <v>60</v>
      </c>
      <c r="K3" s="13" t="s">
        <v>60</v>
      </c>
      <c r="L3" s="13" t="s">
        <v>60</v>
      </c>
      <c r="M3" s="13" t="s">
        <v>60</v>
      </c>
      <c r="N3" s="13" t="s">
        <v>60</v>
      </c>
      <c r="O3" s="13" t="s">
        <v>60</v>
      </c>
      <c r="P3" s="13" t="s">
        <v>60</v>
      </c>
      <c r="Q3" s="13" t="s">
        <v>60</v>
      </c>
    </row>
    <row r="4" spans="1:19" ht="24" x14ac:dyDescent="0.25">
      <c r="A4" s="13" t="str">
        <f>+سپرده!A4</f>
        <v>برای ماه منتهی به 1404/02/31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</row>
    <row r="6" spans="1:19" ht="24.75" thickBot="1" x14ac:dyDescent="0.3">
      <c r="A6" s="12" t="s">
        <v>3</v>
      </c>
      <c r="C6" s="12" t="s">
        <v>62</v>
      </c>
      <c r="D6" s="12" t="s">
        <v>62</v>
      </c>
      <c r="E6" s="12" t="s">
        <v>62</v>
      </c>
      <c r="F6" s="12" t="s">
        <v>62</v>
      </c>
      <c r="G6" s="12" t="s">
        <v>62</v>
      </c>
      <c r="H6" s="12" t="s">
        <v>62</v>
      </c>
      <c r="I6" s="12" t="s">
        <v>62</v>
      </c>
      <c r="K6" s="12" t="s">
        <v>63</v>
      </c>
      <c r="L6" s="12" t="s">
        <v>63</v>
      </c>
      <c r="M6" s="12" t="s">
        <v>63</v>
      </c>
      <c r="N6" s="12" t="s">
        <v>63</v>
      </c>
      <c r="O6" s="12" t="s">
        <v>63</v>
      </c>
      <c r="P6" s="12" t="s">
        <v>63</v>
      </c>
      <c r="Q6" s="12" t="s">
        <v>63</v>
      </c>
    </row>
    <row r="7" spans="1:19" ht="24.75" thickBot="1" x14ac:dyDescent="0.3">
      <c r="A7" s="12" t="s">
        <v>3</v>
      </c>
      <c r="C7" s="12" t="s">
        <v>7</v>
      </c>
      <c r="E7" s="12" t="s">
        <v>68</v>
      </c>
      <c r="G7" s="12" t="s">
        <v>69</v>
      </c>
      <c r="I7" s="12" t="s">
        <v>71</v>
      </c>
      <c r="K7" s="12" t="s">
        <v>7</v>
      </c>
      <c r="M7" s="12" t="s">
        <v>68</v>
      </c>
      <c r="O7" s="12" t="s">
        <v>69</v>
      </c>
      <c r="Q7" s="11" t="s">
        <v>71</v>
      </c>
    </row>
    <row r="8" spans="1:19" ht="24" x14ac:dyDescent="0.25">
      <c r="A8" s="2" t="s">
        <v>39</v>
      </c>
      <c r="C8" s="3">
        <f>IFERROR(VLOOKUP(A8,[1]ExcelReport2025_5_28_13_42!$B:$C,2,0),0)</f>
        <v>0</v>
      </c>
      <c r="E8" s="3">
        <f>IFERROR(VLOOKUP(A8,[1]ExcelReport2025_5_28_13_42!$B:$D,3,0),0)</f>
        <v>0</v>
      </c>
      <c r="G8" s="3">
        <f>IFERROR(VLOOKUP(A8,[1]ExcelReport2025_5_28_13_42!$B:$E,4,0),0)</f>
        <v>0</v>
      </c>
      <c r="I8" s="5">
        <f>+E8-G8</f>
        <v>0</v>
      </c>
      <c r="J8" s="5"/>
      <c r="K8" s="5">
        <v>5364509</v>
      </c>
      <c r="L8" s="5"/>
      <c r="M8" s="5">
        <v>13006163600</v>
      </c>
      <c r="N8" s="5"/>
      <c r="O8" s="5">
        <v>15720060565</v>
      </c>
      <c r="P8" s="5"/>
      <c r="Q8" s="5">
        <v>-2713896965</v>
      </c>
      <c r="S8" s="5"/>
    </row>
    <row r="9" spans="1:19" ht="24" x14ac:dyDescent="0.25">
      <c r="A9" s="2" t="s">
        <v>25</v>
      </c>
      <c r="C9" s="3">
        <f>IFERROR(VLOOKUP(A9,[1]ExcelReport2025_5_28_13_42!$B:$C,2,0),0)</f>
        <v>0</v>
      </c>
      <c r="E9" s="3">
        <f>IFERROR(VLOOKUP(A9,[1]ExcelReport2025_5_28_13_42!$B:$D,3,0),0)</f>
        <v>0</v>
      </c>
      <c r="G9" s="3">
        <f>IFERROR(VLOOKUP(A9,[1]ExcelReport2025_5_28_13_42!$B:$E,4,0),0)</f>
        <v>0</v>
      </c>
      <c r="I9" s="5">
        <f t="shared" ref="I9:I60" si="0">+E9-G9</f>
        <v>0</v>
      </c>
      <c r="J9" s="5"/>
      <c r="K9" s="5">
        <v>3266096</v>
      </c>
      <c r="L9" s="5"/>
      <c r="M9" s="5">
        <v>93971798918</v>
      </c>
      <c r="N9" s="5"/>
      <c r="O9" s="5">
        <v>78653104127</v>
      </c>
      <c r="P9" s="5"/>
      <c r="Q9" s="5">
        <v>15318694791</v>
      </c>
      <c r="S9" s="5"/>
    </row>
    <row r="10" spans="1:19" ht="24" x14ac:dyDescent="0.25">
      <c r="A10" s="2" t="s">
        <v>92</v>
      </c>
      <c r="C10" s="3">
        <f>IFERROR(VLOOKUP(A10,[1]ExcelReport2025_5_28_13_42!$B:$C,2,0),0)</f>
        <v>0</v>
      </c>
      <c r="E10" s="3">
        <f>IFERROR(VLOOKUP(A10,[1]ExcelReport2025_5_28_13_42!$B:$D,3,0),0)</f>
        <v>0</v>
      </c>
      <c r="G10" s="3">
        <f>IFERROR(VLOOKUP(A10,[1]ExcelReport2025_5_28_13_42!$B:$E,4,0),0)</f>
        <v>0</v>
      </c>
      <c r="I10" s="5">
        <f t="shared" si="0"/>
        <v>0</v>
      </c>
      <c r="J10" s="5"/>
      <c r="K10" s="5">
        <v>441871</v>
      </c>
      <c r="L10" s="5"/>
      <c r="M10" s="5">
        <v>1760042185</v>
      </c>
      <c r="N10" s="5"/>
      <c r="O10" s="5">
        <v>1737503467</v>
      </c>
      <c r="P10" s="5"/>
      <c r="Q10" s="5">
        <v>22538718</v>
      </c>
      <c r="S10" s="5"/>
    </row>
    <row r="11" spans="1:19" ht="24" x14ac:dyDescent="0.25">
      <c r="A11" s="2" t="s">
        <v>83</v>
      </c>
      <c r="C11" s="3">
        <f>IFERROR(VLOOKUP(A11,[1]ExcelReport2025_5_28_13_42!$B:$C,2,0),0)</f>
        <v>1</v>
      </c>
      <c r="E11" s="3">
        <f>IFERROR(VLOOKUP(A11,[1]ExcelReport2025_5_28_13_42!$B:$D,3,0),0)</f>
        <v>1</v>
      </c>
      <c r="G11" s="3">
        <f>IFERROR(VLOOKUP(A11,[1]ExcelReport2025_5_28_13_42!$B:$E,4,0),0)</f>
        <v>2159</v>
      </c>
      <c r="I11" s="5">
        <f t="shared" si="0"/>
        <v>-2158</v>
      </c>
      <c r="J11" s="5"/>
      <c r="K11" s="5">
        <v>127714028</v>
      </c>
      <c r="L11" s="5"/>
      <c r="M11" s="5">
        <v>350659056336</v>
      </c>
      <c r="N11" s="5"/>
      <c r="O11" s="5">
        <v>416663451416</v>
      </c>
      <c r="P11" s="5"/>
      <c r="Q11" s="5">
        <v>-66004395080</v>
      </c>
      <c r="S11" s="5"/>
    </row>
    <row r="12" spans="1:19" ht="24" x14ac:dyDescent="0.25">
      <c r="A12" s="2" t="s">
        <v>28</v>
      </c>
      <c r="C12" s="3">
        <f>IFERROR(VLOOKUP(A12,[1]ExcelReport2025_5_28_13_42!$B:$C,2,0),0)</f>
        <v>0</v>
      </c>
      <c r="E12" s="3">
        <f>IFERROR(VLOOKUP(A12,[1]ExcelReport2025_5_28_13_42!$B:$D,3,0),0)</f>
        <v>0</v>
      </c>
      <c r="G12" s="3">
        <f>IFERROR(VLOOKUP(A12,[1]ExcelReport2025_5_28_13_42!$B:$E,4,0),0)</f>
        <v>0</v>
      </c>
      <c r="I12" s="5">
        <f t="shared" si="0"/>
        <v>0</v>
      </c>
      <c r="J12" s="5"/>
      <c r="K12" s="5">
        <v>47975610</v>
      </c>
      <c r="L12" s="5"/>
      <c r="M12" s="5">
        <v>229291821173</v>
      </c>
      <c r="N12" s="5"/>
      <c r="O12" s="5">
        <v>234813331456</v>
      </c>
      <c r="P12" s="5"/>
      <c r="Q12" s="5">
        <v>-5521510283</v>
      </c>
      <c r="S12" s="5"/>
    </row>
    <row r="13" spans="1:19" ht="24" x14ac:dyDescent="0.25">
      <c r="A13" s="2" t="s">
        <v>26</v>
      </c>
      <c r="C13" s="3">
        <f>IFERROR(VLOOKUP(A13,[1]ExcelReport2025_5_28_13_42!$B:$C,2,0),0)</f>
        <v>0</v>
      </c>
      <c r="E13" s="3">
        <f>IFERROR(VLOOKUP(A13,[1]ExcelReport2025_5_28_13_42!$B:$D,3,0),0)</f>
        <v>0</v>
      </c>
      <c r="G13" s="3">
        <f>IFERROR(VLOOKUP(A13,[1]ExcelReport2025_5_28_13_42!$B:$E,4,0),0)</f>
        <v>0</v>
      </c>
      <c r="I13" s="5">
        <f t="shared" si="0"/>
        <v>0</v>
      </c>
      <c r="J13" s="5"/>
      <c r="K13" s="5">
        <v>14406655</v>
      </c>
      <c r="L13" s="5"/>
      <c r="M13" s="5">
        <v>286511624329</v>
      </c>
      <c r="N13" s="5"/>
      <c r="O13" s="5">
        <v>335825935034</v>
      </c>
      <c r="P13" s="5"/>
      <c r="Q13" s="5">
        <v>-49314310705</v>
      </c>
      <c r="S13" s="5"/>
    </row>
    <row r="14" spans="1:19" ht="24" x14ac:dyDescent="0.25">
      <c r="A14" s="2" t="s">
        <v>24</v>
      </c>
      <c r="C14" s="3">
        <f>IFERROR(VLOOKUP(A14,[1]ExcelReport2025_5_28_13_42!$B:$C,2,0),0)</f>
        <v>0</v>
      </c>
      <c r="E14" s="3">
        <f>IFERROR(VLOOKUP(A14,[1]ExcelReport2025_5_28_13_42!$B:$D,3,0),0)</f>
        <v>0</v>
      </c>
      <c r="G14" s="3">
        <f>IFERROR(VLOOKUP(A14,[1]ExcelReport2025_5_28_13_42!$B:$E,4,0),0)</f>
        <v>0</v>
      </c>
      <c r="I14" s="5">
        <f t="shared" si="0"/>
        <v>0</v>
      </c>
      <c r="J14" s="5"/>
      <c r="K14" s="5">
        <v>2050000</v>
      </c>
      <c r="L14" s="5"/>
      <c r="M14" s="5">
        <v>6830908083</v>
      </c>
      <c r="N14" s="5"/>
      <c r="O14" s="5">
        <v>9068729163</v>
      </c>
      <c r="P14" s="5"/>
      <c r="Q14" s="5">
        <v>-2237821080</v>
      </c>
      <c r="S14" s="5"/>
    </row>
    <row r="15" spans="1:19" ht="24" x14ac:dyDescent="0.25">
      <c r="A15" s="2" t="s">
        <v>121</v>
      </c>
      <c r="C15" s="3">
        <f>IFERROR(VLOOKUP(A15,[1]ExcelReport2025_5_28_13_42!$B:$C,2,0),0)</f>
        <v>5142015</v>
      </c>
      <c r="E15" s="3">
        <f>IFERROR(VLOOKUP(A15,[1]ExcelReport2025_5_28_13_42!$B:$D,3,0),0)</f>
        <v>20495289815</v>
      </c>
      <c r="G15" s="3">
        <f>IFERROR(VLOOKUP(A15,[1]ExcelReport2025_5_28_13_42!$B:$E,4,0),0)</f>
        <v>23760221677</v>
      </c>
      <c r="I15" s="5">
        <f t="shared" si="0"/>
        <v>-3264931862</v>
      </c>
      <c r="J15" s="5"/>
      <c r="K15" s="5">
        <v>31200904</v>
      </c>
      <c r="L15" s="5"/>
      <c r="M15" s="5">
        <v>120388312531</v>
      </c>
      <c r="N15" s="5"/>
      <c r="O15" s="5">
        <v>144187758592</v>
      </c>
      <c r="P15" s="5"/>
      <c r="Q15" s="5">
        <v>-23799446061</v>
      </c>
      <c r="S15" s="5"/>
    </row>
    <row r="16" spans="1:19" ht="24" x14ac:dyDescent="0.25">
      <c r="A16" s="2" t="s">
        <v>49</v>
      </c>
      <c r="C16" s="3">
        <f>IFERROR(VLOOKUP(A16,[1]ExcelReport2025_5_28_13_42!$B:$C,2,0),0)</f>
        <v>0</v>
      </c>
      <c r="E16" s="3">
        <f>IFERROR(VLOOKUP(A16,[1]ExcelReport2025_5_28_13_42!$B:$D,3,0),0)</f>
        <v>0</v>
      </c>
      <c r="G16" s="3">
        <f>IFERROR(VLOOKUP(A16,[1]ExcelReport2025_5_28_13_42!$B:$E,4,0),0)</f>
        <v>0</v>
      </c>
      <c r="I16" s="5">
        <f t="shared" si="0"/>
        <v>0</v>
      </c>
      <c r="J16" s="5"/>
      <c r="K16" s="5">
        <v>3363597</v>
      </c>
      <c r="L16" s="5"/>
      <c r="M16" s="5">
        <v>63257074353</v>
      </c>
      <c r="N16" s="5"/>
      <c r="O16" s="5">
        <v>70144015587</v>
      </c>
      <c r="P16" s="5"/>
      <c r="Q16" s="5">
        <v>-6886941234</v>
      </c>
      <c r="S16" s="5"/>
    </row>
    <row r="17" spans="1:19" ht="24" x14ac:dyDescent="0.25">
      <c r="A17" s="2" t="s">
        <v>23</v>
      </c>
      <c r="C17" s="3">
        <f>IFERROR(VLOOKUP(A17,[1]ExcelReport2025_5_28_13_42!$B:$C,2,0),0)</f>
        <v>0</v>
      </c>
      <c r="E17" s="3">
        <f>IFERROR(VLOOKUP(A17,[1]ExcelReport2025_5_28_13_42!$B:$D,3,0),0)</f>
        <v>0</v>
      </c>
      <c r="G17" s="3">
        <f>IFERROR(VLOOKUP(A17,[1]ExcelReport2025_5_28_13_42!$B:$E,4,0),0)</f>
        <v>0</v>
      </c>
      <c r="I17" s="5">
        <f t="shared" si="0"/>
        <v>0</v>
      </c>
      <c r="J17" s="5"/>
      <c r="K17" s="5">
        <v>14075047</v>
      </c>
      <c r="L17" s="5"/>
      <c r="M17" s="5">
        <v>39120813395</v>
      </c>
      <c r="N17" s="5"/>
      <c r="O17" s="5">
        <v>43487605730</v>
      </c>
      <c r="P17" s="5"/>
      <c r="Q17" s="5">
        <v>-4366792335</v>
      </c>
      <c r="S17" s="5"/>
    </row>
    <row r="18" spans="1:19" ht="24" x14ac:dyDescent="0.25">
      <c r="A18" s="2" t="s">
        <v>34</v>
      </c>
      <c r="C18" s="3">
        <f>IFERROR(VLOOKUP(A18,[1]ExcelReport2025_5_28_13_42!$B:$C,2,0),0)</f>
        <v>0</v>
      </c>
      <c r="E18" s="3">
        <f>IFERROR(VLOOKUP(A18,[1]ExcelReport2025_5_28_13_42!$B:$D,3,0),0)</f>
        <v>0</v>
      </c>
      <c r="G18" s="3">
        <f>IFERROR(VLOOKUP(A18,[1]ExcelReport2025_5_28_13_42!$B:$E,4,0),0)</f>
        <v>0</v>
      </c>
      <c r="I18" s="5">
        <f t="shared" si="0"/>
        <v>0</v>
      </c>
      <c r="J18" s="5"/>
      <c r="K18" s="5">
        <v>33838882</v>
      </c>
      <c r="L18" s="5"/>
      <c r="M18" s="5">
        <v>130264524876</v>
      </c>
      <c r="N18" s="5"/>
      <c r="O18" s="5">
        <v>139932169112</v>
      </c>
      <c r="P18" s="5"/>
      <c r="Q18" s="5">
        <v>-9667644236</v>
      </c>
      <c r="S18" s="5"/>
    </row>
    <row r="19" spans="1:19" ht="24" x14ac:dyDescent="0.25">
      <c r="A19" s="2" t="s">
        <v>35</v>
      </c>
      <c r="C19" s="3">
        <f>IFERROR(VLOOKUP(A19,[1]ExcelReport2025_5_28_13_42!$B:$C,2,0),0)</f>
        <v>12813175</v>
      </c>
      <c r="E19" s="3">
        <f>IFERROR(VLOOKUP(A19,[1]ExcelReport2025_5_28_13_42!$B:$D,3,0),0)</f>
        <v>40247504718</v>
      </c>
      <c r="G19" s="3">
        <f>IFERROR(VLOOKUP(A19,[1]ExcelReport2025_5_28_13_42!$B:$E,4,0),0)</f>
        <v>44930964647</v>
      </c>
      <c r="I19" s="5">
        <f t="shared" si="0"/>
        <v>-4683459929</v>
      </c>
      <c r="J19" s="5"/>
      <c r="K19" s="5">
        <v>21341166</v>
      </c>
      <c r="L19" s="5"/>
      <c r="M19" s="5">
        <v>67023252637</v>
      </c>
      <c r="N19" s="5"/>
      <c r="O19" s="5">
        <v>74839838521</v>
      </c>
      <c r="P19" s="5"/>
      <c r="Q19" s="5">
        <v>-7816585884</v>
      </c>
      <c r="S19" s="5"/>
    </row>
    <row r="20" spans="1:19" ht="24" x14ac:dyDescent="0.25">
      <c r="A20" s="2" t="s">
        <v>18</v>
      </c>
      <c r="C20" s="3">
        <f>IFERROR(VLOOKUP(A20,[1]ExcelReport2025_5_28_13_42!$B:$C,2,0),0)</f>
        <v>0</v>
      </c>
      <c r="E20" s="3">
        <f>IFERROR(VLOOKUP(A20,[1]ExcelReport2025_5_28_13_42!$B:$D,3,0),0)</f>
        <v>0</v>
      </c>
      <c r="G20" s="3">
        <f>IFERROR(VLOOKUP(A20,[1]ExcelReport2025_5_28_13_42!$B:$E,4,0),0)</f>
        <v>0</v>
      </c>
      <c r="I20" s="5">
        <f t="shared" si="0"/>
        <v>0</v>
      </c>
      <c r="J20" s="5"/>
      <c r="K20" s="5">
        <v>71198337</v>
      </c>
      <c r="L20" s="5"/>
      <c r="M20" s="5">
        <v>448533213143</v>
      </c>
      <c r="N20" s="5"/>
      <c r="O20" s="5">
        <v>490818677529</v>
      </c>
      <c r="P20" s="5"/>
      <c r="Q20" s="5">
        <v>-42285464386</v>
      </c>
      <c r="S20" s="5"/>
    </row>
    <row r="21" spans="1:19" ht="24" x14ac:dyDescent="0.25">
      <c r="A21" s="2" t="s">
        <v>89</v>
      </c>
      <c r="C21" s="3">
        <f>IFERROR(VLOOKUP(A21,[1]ExcelReport2025_5_28_13_42!$B:$C,2,0),0)</f>
        <v>0</v>
      </c>
      <c r="E21" s="3">
        <f>IFERROR(VLOOKUP(A21,[1]ExcelReport2025_5_28_13_42!$B:$D,3,0),0)</f>
        <v>0</v>
      </c>
      <c r="G21" s="3">
        <f>IFERROR(VLOOKUP(A21,[1]ExcelReport2025_5_28_13_42!$B:$E,4,0),0)</f>
        <v>0</v>
      </c>
      <c r="I21" s="5">
        <f t="shared" si="0"/>
        <v>0</v>
      </c>
      <c r="J21" s="5"/>
      <c r="K21" s="5">
        <v>588000</v>
      </c>
      <c r="L21" s="5"/>
      <c r="M21" s="5">
        <v>42881688357</v>
      </c>
      <c r="N21" s="5"/>
      <c r="O21" s="5">
        <v>30059971200</v>
      </c>
      <c r="P21" s="5"/>
      <c r="Q21" s="5">
        <v>12821717157</v>
      </c>
      <c r="S21" s="5"/>
    </row>
    <row r="22" spans="1:19" ht="24" x14ac:dyDescent="0.25">
      <c r="A22" s="2" t="s">
        <v>84</v>
      </c>
      <c r="C22" s="3">
        <f>IFERROR(VLOOKUP(A22,[1]ExcelReport2025_5_28_13_42!$B:$C,2,0),0)</f>
        <v>0</v>
      </c>
      <c r="E22" s="3">
        <f>IFERROR(VLOOKUP(A22,[1]ExcelReport2025_5_28_13_42!$B:$D,3,0),0)</f>
        <v>0</v>
      </c>
      <c r="G22" s="3">
        <f>IFERROR(VLOOKUP(A22,[1]ExcelReport2025_5_28_13_42!$B:$E,4,0),0)</f>
        <v>0</v>
      </c>
      <c r="I22" s="5">
        <f t="shared" si="0"/>
        <v>0</v>
      </c>
      <c r="J22" s="5"/>
      <c r="K22" s="5">
        <v>285750</v>
      </c>
      <c r="L22" s="5"/>
      <c r="M22" s="5">
        <v>15608535924</v>
      </c>
      <c r="N22" s="5"/>
      <c r="O22" s="5">
        <v>12006963178</v>
      </c>
      <c r="P22" s="5"/>
      <c r="Q22" s="5">
        <v>3601572746</v>
      </c>
      <c r="S22" s="5"/>
    </row>
    <row r="23" spans="1:19" ht="24" x14ac:dyDescent="0.25">
      <c r="A23" s="2" t="s">
        <v>38</v>
      </c>
      <c r="C23" s="3">
        <f>IFERROR(VLOOKUP(A23,[1]ExcelReport2025_5_28_13_42!$B:$C,2,0),0)</f>
        <v>0</v>
      </c>
      <c r="E23" s="3">
        <f>IFERROR(VLOOKUP(A23,[1]ExcelReport2025_5_28_13_42!$B:$D,3,0),0)</f>
        <v>0</v>
      </c>
      <c r="G23" s="3">
        <f>IFERROR(VLOOKUP(A23,[1]ExcelReport2025_5_28_13_42!$B:$E,4,0),0)</f>
        <v>0</v>
      </c>
      <c r="I23" s="5">
        <f t="shared" si="0"/>
        <v>0</v>
      </c>
      <c r="J23" s="5"/>
      <c r="K23" s="5">
        <v>43492547</v>
      </c>
      <c r="L23" s="5"/>
      <c r="M23" s="5">
        <v>343977550741</v>
      </c>
      <c r="N23" s="5"/>
      <c r="O23" s="5">
        <v>417541412351</v>
      </c>
      <c r="P23" s="5"/>
      <c r="Q23" s="5">
        <v>-73563861610</v>
      </c>
      <c r="S23" s="5"/>
    </row>
    <row r="24" spans="1:19" ht="24" x14ac:dyDescent="0.25">
      <c r="A24" s="2" t="s">
        <v>51</v>
      </c>
      <c r="C24" s="3">
        <f>IFERROR(VLOOKUP(A24,[1]ExcelReport2025_5_28_13_42!$B:$C,2,0),0)</f>
        <v>0</v>
      </c>
      <c r="E24" s="3">
        <f>IFERROR(VLOOKUP(A24,[1]ExcelReport2025_5_28_13_42!$B:$D,3,0),0)</f>
        <v>0</v>
      </c>
      <c r="G24" s="3">
        <f>IFERROR(VLOOKUP(A24,[1]ExcelReport2025_5_28_13_42!$B:$E,4,0),0)</f>
        <v>0</v>
      </c>
      <c r="I24" s="5">
        <f t="shared" si="0"/>
        <v>0</v>
      </c>
      <c r="J24" s="5"/>
      <c r="K24" s="5">
        <v>245000</v>
      </c>
      <c r="L24" s="5"/>
      <c r="M24" s="5">
        <v>2342876467</v>
      </c>
      <c r="N24" s="5"/>
      <c r="O24" s="5">
        <v>1802630303</v>
      </c>
      <c r="P24" s="5"/>
      <c r="Q24" s="5">
        <v>540246164</v>
      </c>
      <c r="S24" s="5"/>
    </row>
    <row r="25" spans="1:19" ht="24" x14ac:dyDescent="0.25">
      <c r="A25" s="2" t="s">
        <v>48</v>
      </c>
      <c r="C25" s="3">
        <f>IFERROR(VLOOKUP(A25,[1]ExcelReport2025_5_28_13_42!$B:$C,2,0),0)</f>
        <v>0</v>
      </c>
      <c r="E25" s="3">
        <f>IFERROR(VLOOKUP(A25,[1]ExcelReport2025_5_28_13_42!$B:$D,3,0),0)</f>
        <v>0</v>
      </c>
      <c r="G25" s="3">
        <f>IFERROR(VLOOKUP(A25,[1]ExcelReport2025_5_28_13_42!$B:$E,4,0),0)</f>
        <v>0</v>
      </c>
      <c r="I25" s="5">
        <f t="shared" si="0"/>
        <v>0</v>
      </c>
      <c r="J25" s="5"/>
      <c r="K25" s="5">
        <v>100000</v>
      </c>
      <c r="L25" s="5"/>
      <c r="M25" s="5">
        <v>282111394</v>
      </c>
      <c r="N25" s="5"/>
      <c r="O25" s="5">
        <v>273848428</v>
      </c>
      <c r="P25" s="5"/>
      <c r="Q25" s="5">
        <v>8262966</v>
      </c>
      <c r="S25" s="5"/>
    </row>
    <row r="26" spans="1:19" ht="24" x14ac:dyDescent="0.25">
      <c r="A26" s="2" t="s">
        <v>107</v>
      </c>
      <c r="C26" s="3">
        <f>IFERROR(VLOOKUP(A26,[1]ExcelReport2025_5_28_13_42!$B:$C,2,0),0)</f>
        <v>2</v>
      </c>
      <c r="E26" s="3">
        <f>IFERROR(VLOOKUP(A26,[1]ExcelReport2025_5_28_13_42!$B:$D,3,0),0)</f>
        <v>2</v>
      </c>
      <c r="G26" s="3">
        <f>IFERROR(VLOOKUP(A26,[1]ExcelReport2025_5_28_13_42!$B:$E,4,0),0)</f>
        <v>12083</v>
      </c>
      <c r="I26" s="5">
        <f t="shared" si="0"/>
        <v>-12081</v>
      </c>
      <c r="J26" s="5"/>
      <c r="K26" s="5">
        <v>70410444</v>
      </c>
      <c r="L26" s="5"/>
      <c r="M26" s="5">
        <v>614611329099</v>
      </c>
      <c r="N26" s="5"/>
      <c r="O26" s="5">
        <v>564684300558</v>
      </c>
      <c r="P26" s="5"/>
      <c r="Q26" s="5">
        <v>49927028541</v>
      </c>
      <c r="S26" s="5"/>
    </row>
    <row r="27" spans="1:19" ht="24" x14ac:dyDescent="0.25">
      <c r="A27" s="2" t="s">
        <v>20</v>
      </c>
      <c r="C27" s="3">
        <f>IFERROR(VLOOKUP(A27,[1]ExcelReport2025_5_28_13_42!$B:$C,2,0),0)</f>
        <v>1000000</v>
      </c>
      <c r="E27" s="3">
        <f>IFERROR(VLOOKUP(A27,[1]ExcelReport2025_5_28_13_42!$B:$D,3,0),0)</f>
        <v>6968290536</v>
      </c>
      <c r="G27" s="3">
        <f>IFERROR(VLOOKUP(A27,[1]ExcelReport2025_5_28_13_42!$B:$E,4,0),0)</f>
        <v>6540849049</v>
      </c>
      <c r="I27" s="5">
        <f t="shared" si="0"/>
        <v>427441487</v>
      </c>
      <c r="J27" s="5"/>
      <c r="K27" s="5">
        <v>2000000</v>
      </c>
      <c r="L27" s="5"/>
      <c r="M27" s="5">
        <v>13317861189</v>
      </c>
      <c r="N27" s="5"/>
      <c r="O27" s="5">
        <v>13081698000</v>
      </c>
      <c r="P27" s="5"/>
      <c r="Q27" s="5">
        <v>236163189</v>
      </c>
      <c r="S27" s="5"/>
    </row>
    <row r="28" spans="1:19" ht="24" x14ac:dyDescent="0.25">
      <c r="A28" s="2" t="s">
        <v>33</v>
      </c>
      <c r="C28" s="3">
        <f>IFERROR(VLOOKUP(A28,[1]ExcelReport2025_5_28_13_42!$B:$C,2,0),0)</f>
        <v>1540593</v>
      </c>
      <c r="E28" s="3">
        <f>IFERROR(VLOOKUP(A28,[1]ExcelReport2025_5_28_13_42!$B:$D,3,0),0)</f>
        <v>23559888246</v>
      </c>
      <c r="G28" s="3">
        <f>IFERROR(VLOOKUP(A28,[1]ExcelReport2025_5_28_13_42!$B:$E,4,0),0)</f>
        <v>22152980389</v>
      </c>
      <c r="I28" s="5">
        <f t="shared" si="0"/>
        <v>1406907857</v>
      </c>
      <c r="J28" s="5"/>
      <c r="K28" s="5">
        <v>1541593</v>
      </c>
      <c r="L28" s="5"/>
      <c r="M28" s="5">
        <v>23574500782</v>
      </c>
      <c r="N28" s="5"/>
      <c r="O28" s="5">
        <v>22167702561</v>
      </c>
      <c r="P28" s="5"/>
      <c r="Q28" s="5">
        <v>1406798221</v>
      </c>
      <c r="S28" s="5"/>
    </row>
    <row r="29" spans="1:19" ht="24" x14ac:dyDescent="0.25">
      <c r="A29" s="2" t="s">
        <v>125</v>
      </c>
      <c r="C29" s="3">
        <f>IFERROR(VLOOKUP(A29,[1]ExcelReport2025_5_28_13_42!$B:$C,2,0),0)</f>
        <v>0</v>
      </c>
      <c r="E29" s="3">
        <f>IFERROR(VLOOKUP(A29,[1]ExcelReport2025_5_28_13_42!$B:$D,3,0),0)</f>
        <v>0</v>
      </c>
      <c r="G29" s="3">
        <f>IFERROR(VLOOKUP(A29,[1]ExcelReport2025_5_28_13_42!$B:$E,4,0),0)</f>
        <v>0</v>
      </c>
      <c r="I29" s="5">
        <f t="shared" si="0"/>
        <v>0</v>
      </c>
      <c r="J29" s="5"/>
      <c r="K29" s="5">
        <v>3000000</v>
      </c>
      <c r="L29" s="5"/>
      <c r="M29" s="5">
        <v>38404461288</v>
      </c>
      <c r="N29" s="5"/>
      <c r="O29" s="5">
        <v>37843483500</v>
      </c>
      <c r="P29" s="5"/>
      <c r="Q29" s="5">
        <v>560977788</v>
      </c>
      <c r="S29" s="5"/>
    </row>
    <row r="30" spans="1:19" ht="24" x14ac:dyDescent="0.25">
      <c r="A30" s="2" t="s">
        <v>88</v>
      </c>
      <c r="C30" s="3">
        <f>IFERROR(VLOOKUP(A30,[1]ExcelReport2025_5_28_13_42!$B:$C,2,0),0)</f>
        <v>0</v>
      </c>
      <c r="E30" s="3">
        <f>IFERROR(VLOOKUP(A30,[1]ExcelReport2025_5_28_13_42!$B:$D,3,0),0)</f>
        <v>0</v>
      </c>
      <c r="G30" s="3">
        <f>IFERROR(VLOOKUP(A30,[1]ExcelReport2025_5_28_13_42!$B:$E,4,0),0)</f>
        <v>0</v>
      </c>
      <c r="I30" s="5">
        <f t="shared" si="0"/>
        <v>0</v>
      </c>
      <c r="J30" s="5"/>
      <c r="K30" s="5">
        <v>5410446</v>
      </c>
      <c r="L30" s="5"/>
      <c r="M30" s="5">
        <v>10445344566</v>
      </c>
      <c r="N30" s="5"/>
      <c r="O30" s="5">
        <v>12361739102</v>
      </c>
      <c r="P30" s="5"/>
      <c r="Q30" s="5">
        <v>-1916394536</v>
      </c>
      <c r="S30" s="5"/>
    </row>
    <row r="31" spans="1:19" ht="24" x14ac:dyDescent="0.25">
      <c r="A31" s="2" t="s">
        <v>126</v>
      </c>
      <c r="C31" s="3">
        <f>IFERROR(VLOOKUP(A31,[1]ExcelReport2025_5_28_13_42!$B:$C,2,0),0)</f>
        <v>0</v>
      </c>
      <c r="E31" s="3">
        <f>IFERROR(VLOOKUP(A31,[1]ExcelReport2025_5_28_13_42!$B:$D,3,0),0)</f>
        <v>0</v>
      </c>
      <c r="G31" s="3">
        <f>IFERROR(VLOOKUP(A31,[1]ExcelReport2025_5_28_13_42!$B:$E,4,0),0)</f>
        <v>0</v>
      </c>
      <c r="I31" s="5">
        <f t="shared" si="0"/>
        <v>0</v>
      </c>
      <c r="J31" s="5"/>
      <c r="K31" s="5">
        <v>396315</v>
      </c>
      <c r="L31" s="5"/>
      <c r="M31" s="5">
        <v>7786623798</v>
      </c>
      <c r="N31" s="5"/>
      <c r="O31" s="5">
        <v>7867319807</v>
      </c>
      <c r="P31" s="5"/>
      <c r="Q31" s="5">
        <v>-80696009</v>
      </c>
      <c r="S31" s="5"/>
    </row>
    <row r="32" spans="1:19" ht="24" x14ac:dyDescent="0.25">
      <c r="A32" s="2" t="s">
        <v>93</v>
      </c>
      <c r="C32" s="3">
        <f>IFERROR(VLOOKUP(A32,[1]ExcelReport2025_5_28_13_42!$B:$C,2,0),0)</f>
        <v>0</v>
      </c>
      <c r="E32" s="3">
        <f>IFERROR(VLOOKUP(A32,[1]ExcelReport2025_5_28_13_42!$B:$D,3,0),0)</f>
        <v>0</v>
      </c>
      <c r="G32" s="3">
        <f>IFERROR(VLOOKUP(A32,[1]ExcelReport2025_5_28_13_42!$B:$E,4,0),0)</f>
        <v>0</v>
      </c>
      <c r="I32" s="5">
        <f t="shared" si="0"/>
        <v>0</v>
      </c>
      <c r="J32" s="5"/>
      <c r="K32" s="5">
        <v>5162453</v>
      </c>
      <c r="L32" s="5"/>
      <c r="M32" s="5">
        <v>86521076125</v>
      </c>
      <c r="N32" s="5"/>
      <c r="O32" s="5">
        <v>83053003939</v>
      </c>
      <c r="P32" s="5"/>
      <c r="Q32" s="5">
        <v>3468072186</v>
      </c>
      <c r="S32" s="5"/>
    </row>
    <row r="33" spans="1:20" ht="24" x14ac:dyDescent="0.25">
      <c r="A33" s="2" t="s">
        <v>94</v>
      </c>
      <c r="C33" s="3">
        <f>IFERROR(VLOOKUP(A33,[1]ExcelReport2025_5_28_13_42!$B:$C,2,0),0)</f>
        <v>0</v>
      </c>
      <c r="E33" s="3">
        <f>IFERROR(VLOOKUP(A33,[1]ExcelReport2025_5_28_13_42!$B:$D,3,0),0)</f>
        <v>0</v>
      </c>
      <c r="G33" s="3">
        <f>IFERROR(VLOOKUP(A33,[1]ExcelReport2025_5_28_13_42!$B:$E,4,0),0)</f>
        <v>0</v>
      </c>
      <c r="I33" s="5">
        <f t="shared" si="0"/>
        <v>0</v>
      </c>
      <c r="J33" s="5"/>
      <c r="K33" s="5">
        <v>80437</v>
      </c>
      <c r="L33" s="5"/>
      <c r="M33" s="5">
        <v>932314946</v>
      </c>
      <c r="N33" s="5"/>
      <c r="O33" s="5">
        <v>910726174</v>
      </c>
      <c r="P33" s="5"/>
      <c r="Q33" s="5">
        <v>21588772</v>
      </c>
      <c r="S33" s="5"/>
    </row>
    <row r="34" spans="1:20" ht="24" x14ac:dyDescent="0.25">
      <c r="A34" s="2" t="s">
        <v>47</v>
      </c>
      <c r="C34" s="3">
        <f>IFERROR(VLOOKUP(A34,[1]ExcelReport2025_5_28_13_42!$B:$C,2,0),0)</f>
        <v>0</v>
      </c>
      <c r="E34" s="3">
        <f>IFERROR(VLOOKUP(A34,[1]ExcelReport2025_5_28_13_42!$B:$D,3,0),0)</f>
        <v>0</v>
      </c>
      <c r="G34" s="3">
        <f>IFERROR(VLOOKUP(A34,[1]ExcelReport2025_5_28_13_42!$B:$E,4,0),0)</f>
        <v>0</v>
      </c>
      <c r="I34" s="5">
        <f t="shared" si="0"/>
        <v>0</v>
      </c>
      <c r="J34" s="5"/>
      <c r="K34" s="5">
        <v>15045814</v>
      </c>
      <c r="L34" s="5"/>
      <c r="M34" s="5">
        <v>72538013325</v>
      </c>
      <c r="N34" s="5"/>
      <c r="O34" s="5">
        <v>82356965329</v>
      </c>
      <c r="P34" s="5"/>
      <c r="Q34" s="5">
        <v>-9818952004</v>
      </c>
      <c r="S34" s="5"/>
    </row>
    <row r="35" spans="1:20" ht="24" x14ac:dyDescent="0.25">
      <c r="A35" s="2" t="s">
        <v>15</v>
      </c>
      <c r="C35" s="3">
        <f>IFERROR(VLOOKUP(A35,[1]ExcelReport2025_5_28_13_42!$B:$C,2,0),0)</f>
        <v>0</v>
      </c>
      <c r="E35" s="3">
        <f>IFERROR(VLOOKUP(A35,[1]ExcelReport2025_5_28_13_42!$B:$D,3,0),0)</f>
        <v>0</v>
      </c>
      <c r="G35" s="3">
        <f>IFERROR(VLOOKUP(A35,[1]ExcelReport2025_5_28_13_42!$B:$E,4,0),0)</f>
        <v>0</v>
      </c>
      <c r="I35" s="5">
        <f t="shared" si="0"/>
        <v>0</v>
      </c>
      <c r="J35" s="5"/>
      <c r="K35" s="5">
        <v>16400796</v>
      </c>
      <c r="L35" s="5"/>
      <c r="M35" s="5">
        <v>89938486323</v>
      </c>
      <c r="N35" s="5"/>
      <c r="O35" s="5">
        <v>101015782250</v>
      </c>
      <c r="P35" s="5"/>
      <c r="Q35" s="5">
        <v>-11077295927</v>
      </c>
      <c r="S35" s="5"/>
    </row>
    <row r="36" spans="1:20" ht="24" x14ac:dyDescent="0.25">
      <c r="A36" s="2" t="s">
        <v>30</v>
      </c>
      <c r="C36" s="3">
        <f>IFERROR(VLOOKUP(A36,[1]ExcelReport2025_5_28_13_42!$B:$C,2,0),0)</f>
        <v>2032301</v>
      </c>
      <c r="E36" s="3">
        <f>IFERROR(VLOOKUP(A36,[1]ExcelReport2025_5_28_13_42!$B:$D,3,0),0)</f>
        <v>8502568210</v>
      </c>
      <c r="G36" s="3">
        <f>IFERROR(VLOOKUP(A36,[1]ExcelReport2025_5_28_13_42!$B:$E,4,0),0)</f>
        <v>8056191365</v>
      </c>
      <c r="I36" s="5">
        <f t="shared" si="0"/>
        <v>446376845</v>
      </c>
      <c r="J36" s="5"/>
      <c r="K36" s="5">
        <v>53966177</v>
      </c>
      <c r="L36" s="5"/>
      <c r="M36" s="5">
        <v>213255320702</v>
      </c>
      <c r="N36" s="5"/>
      <c r="O36" s="5">
        <v>213929671502</v>
      </c>
      <c r="P36" s="5"/>
      <c r="Q36" s="5">
        <v>-674350800</v>
      </c>
      <c r="S36" s="5"/>
    </row>
    <row r="37" spans="1:20" ht="24" x14ac:dyDescent="0.25">
      <c r="A37" s="2" t="s">
        <v>43</v>
      </c>
      <c r="C37" s="3">
        <f>IFERROR(VLOOKUP(A37,[1]ExcelReport2025_5_28_13_42!$B:$C,2,0),0)</f>
        <v>0</v>
      </c>
      <c r="E37" s="3">
        <f>IFERROR(VLOOKUP(A37,[1]ExcelReport2025_5_28_13_42!$B:$D,3,0),0)</f>
        <v>0</v>
      </c>
      <c r="G37" s="3">
        <f>IFERROR(VLOOKUP(A37,[1]ExcelReport2025_5_28_13_42!$B:$E,4,0),0)</f>
        <v>0</v>
      </c>
      <c r="I37" s="5">
        <f t="shared" si="0"/>
        <v>0</v>
      </c>
      <c r="J37" s="5"/>
      <c r="K37" s="5">
        <v>3987981</v>
      </c>
      <c r="L37" s="5"/>
      <c r="M37" s="5">
        <v>38573923697</v>
      </c>
      <c r="N37" s="5"/>
      <c r="O37" s="5">
        <v>37065760962</v>
      </c>
      <c r="P37" s="5"/>
      <c r="Q37" s="5">
        <v>1508162735</v>
      </c>
      <c r="S37" s="5"/>
    </row>
    <row r="38" spans="1:20" ht="24" x14ac:dyDescent="0.25">
      <c r="A38" s="2" t="s">
        <v>45</v>
      </c>
      <c r="C38" s="3">
        <f>IFERROR(VLOOKUP(A38,[1]ExcelReport2025_5_28_13_42!$B:$C,2,0),0)</f>
        <v>0</v>
      </c>
      <c r="E38" s="3">
        <f>IFERROR(VLOOKUP(A38,[1]ExcelReport2025_5_28_13_42!$B:$D,3,0),0)</f>
        <v>0</v>
      </c>
      <c r="G38" s="3">
        <f>IFERROR(VLOOKUP(A38,[1]ExcelReport2025_5_28_13_42!$B:$E,4,0),0)</f>
        <v>0</v>
      </c>
      <c r="I38" s="5">
        <f t="shared" si="0"/>
        <v>0</v>
      </c>
      <c r="J38" s="5"/>
      <c r="K38" s="5">
        <v>5876865</v>
      </c>
      <c r="L38" s="5"/>
      <c r="M38" s="5">
        <v>45702858813</v>
      </c>
      <c r="N38" s="5"/>
      <c r="O38" s="5">
        <v>53063128272</v>
      </c>
      <c r="P38" s="5"/>
      <c r="Q38" s="5">
        <v>-7360269459</v>
      </c>
      <c r="S38" s="5"/>
    </row>
    <row r="39" spans="1:20" ht="24" x14ac:dyDescent="0.25">
      <c r="A39" s="2" t="s">
        <v>16</v>
      </c>
      <c r="C39" s="3">
        <f>IFERROR(VLOOKUP(A39,[1]ExcelReport2025_5_28_13_42!$B:$C,2,0),0)</f>
        <v>0</v>
      </c>
      <c r="E39" s="3">
        <f>IFERROR(VLOOKUP(A39,[1]ExcelReport2025_5_28_13_42!$B:$D,3,0),0)</f>
        <v>0</v>
      </c>
      <c r="G39" s="3">
        <f>IFERROR(VLOOKUP(A39,[1]ExcelReport2025_5_28_13_42!$B:$E,4,0),0)</f>
        <v>0</v>
      </c>
      <c r="I39" s="5">
        <f t="shared" si="0"/>
        <v>0</v>
      </c>
      <c r="J39" s="5"/>
      <c r="K39" s="5">
        <v>1562500</v>
      </c>
      <c r="L39" s="5"/>
      <c r="M39" s="5">
        <v>5208928781</v>
      </c>
      <c r="N39" s="5"/>
      <c r="O39" s="5">
        <v>4645630546</v>
      </c>
      <c r="P39" s="5"/>
      <c r="Q39" s="5">
        <v>563298235</v>
      </c>
      <c r="S39" s="5"/>
    </row>
    <row r="40" spans="1:20" ht="24" x14ac:dyDescent="0.25">
      <c r="A40" s="2" t="s">
        <v>36</v>
      </c>
      <c r="C40" s="3">
        <f>IFERROR(VLOOKUP(A40,[1]ExcelReport2025_5_28_13_42!$B:$C,2,0),0)</f>
        <v>14924674</v>
      </c>
      <c r="E40" s="3">
        <f>IFERROR(VLOOKUP(A40,[1]ExcelReport2025_5_28_13_42!$B:$D,3,0),0)</f>
        <v>64612858536</v>
      </c>
      <c r="G40" s="3">
        <f>IFERROR(VLOOKUP(A40,[1]ExcelReport2025_5_28_13_42!$B:$E,4,0),0)</f>
        <v>61127931485</v>
      </c>
      <c r="I40" s="5">
        <f t="shared" si="0"/>
        <v>3484927051</v>
      </c>
      <c r="J40" s="5"/>
      <c r="K40" s="5">
        <v>56747468</v>
      </c>
      <c r="L40" s="5"/>
      <c r="M40" s="5">
        <v>305838228975</v>
      </c>
      <c r="N40" s="5"/>
      <c r="O40" s="5">
        <v>301270788214</v>
      </c>
      <c r="P40" s="5"/>
      <c r="Q40" s="5">
        <v>4567440761</v>
      </c>
      <c r="S40" s="5"/>
    </row>
    <row r="41" spans="1:20" ht="24" x14ac:dyDescent="0.25">
      <c r="A41" s="2" t="s">
        <v>17</v>
      </c>
      <c r="C41" s="3">
        <f>IFERROR(VLOOKUP(A41,[1]ExcelReport2025_5_28_13_42!$B:$C,2,0),0)</f>
        <v>0</v>
      </c>
      <c r="E41" s="3">
        <f>IFERROR(VLOOKUP(A41,[1]ExcelReport2025_5_28_13_42!$B:$D,3,0),0)</f>
        <v>0</v>
      </c>
      <c r="G41" s="3">
        <f>IFERROR(VLOOKUP(A41,[1]ExcelReport2025_5_28_13_42!$B:$E,4,0),0)</f>
        <v>0</v>
      </c>
      <c r="I41" s="5">
        <f t="shared" si="0"/>
        <v>0</v>
      </c>
      <c r="J41" s="5"/>
      <c r="K41" s="5">
        <v>1000000</v>
      </c>
      <c r="L41" s="5"/>
      <c r="M41" s="5">
        <v>49776469456</v>
      </c>
      <c r="N41" s="5"/>
      <c r="O41" s="5">
        <v>50000715000</v>
      </c>
      <c r="P41" s="5"/>
      <c r="Q41" s="5">
        <v>-224245544</v>
      </c>
      <c r="S41" s="5"/>
    </row>
    <row r="42" spans="1:20" ht="24" x14ac:dyDescent="0.25">
      <c r="A42" s="2" t="s">
        <v>91</v>
      </c>
      <c r="C42" s="3">
        <f>IFERROR(VLOOKUP(A42,[1]ExcelReport2025_5_28_13_42!$B:$C,2,0),0)</f>
        <v>0</v>
      </c>
      <c r="E42" s="3">
        <f>IFERROR(VLOOKUP(A42,[1]ExcelReport2025_5_28_13_42!$B:$D,3,0),0)</f>
        <v>0</v>
      </c>
      <c r="G42" s="3">
        <f>IFERROR(VLOOKUP(A42,[1]ExcelReport2025_5_28_13_42!$B:$E,4,0),0)</f>
        <v>0</v>
      </c>
      <c r="I42" s="5">
        <f t="shared" si="0"/>
        <v>0</v>
      </c>
      <c r="J42" s="5"/>
      <c r="K42" s="5">
        <v>503092</v>
      </c>
      <c r="L42" s="5"/>
      <c r="M42" s="5">
        <v>5931169442</v>
      </c>
      <c r="N42" s="5"/>
      <c r="O42" s="5">
        <v>5701124069</v>
      </c>
      <c r="P42" s="5"/>
      <c r="Q42" s="5">
        <v>230045373</v>
      </c>
      <c r="S42" s="5"/>
    </row>
    <row r="43" spans="1:20" ht="24" x14ac:dyDescent="0.25">
      <c r="A43" s="2" t="s">
        <v>46</v>
      </c>
      <c r="C43" s="3">
        <f>IFERROR(VLOOKUP(A43,[1]ExcelReport2025_5_28_13_42!$B:$C,2,0),0)</f>
        <v>0</v>
      </c>
      <c r="E43" s="3">
        <f>IFERROR(VLOOKUP(A43,[1]ExcelReport2025_5_28_13_42!$B:$D,3,0),0)</f>
        <v>0</v>
      </c>
      <c r="G43" s="3">
        <f>IFERROR(VLOOKUP(A43,[1]ExcelReport2025_5_28_13_42!$B:$E,4,0),0)</f>
        <v>0</v>
      </c>
      <c r="I43" s="5">
        <f t="shared" si="0"/>
        <v>0</v>
      </c>
      <c r="J43" s="5"/>
      <c r="K43" s="5">
        <v>7617482</v>
      </c>
      <c r="L43" s="5"/>
      <c r="M43" s="5">
        <v>76451688668</v>
      </c>
      <c r="N43" s="5"/>
      <c r="O43" s="5">
        <v>94999659710</v>
      </c>
      <c r="P43" s="5"/>
      <c r="Q43" s="5">
        <v>-18547971042</v>
      </c>
      <c r="S43" s="5"/>
      <c r="T43" s="5"/>
    </row>
    <row r="44" spans="1:20" ht="24" x14ac:dyDescent="0.25">
      <c r="A44" s="2" t="s">
        <v>42</v>
      </c>
      <c r="C44" s="3">
        <f>IFERROR(VLOOKUP(A44,[1]ExcelReport2025_5_28_13_42!$B:$C,2,0),0)</f>
        <v>0</v>
      </c>
      <c r="E44" s="3">
        <f>IFERROR(VLOOKUP(A44,[1]ExcelReport2025_5_28_13_42!$B:$D,3,0),0)</f>
        <v>0</v>
      </c>
      <c r="G44" s="3">
        <f>IFERROR(VLOOKUP(A44,[1]ExcelReport2025_5_28_13_42!$B:$E,4,0),0)</f>
        <v>0</v>
      </c>
      <c r="I44" s="5">
        <f t="shared" si="0"/>
        <v>0</v>
      </c>
      <c r="J44" s="5"/>
      <c r="K44" s="5">
        <v>450000</v>
      </c>
      <c r="L44" s="5"/>
      <c r="M44" s="5">
        <v>5698357089</v>
      </c>
      <c r="N44" s="5"/>
      <c r="O44" s="5">
        <v>2388516805</v>
      </c>
      <c r="P44" s="5"/>
      <c r="Q44" s="5">
        <v>3309840284</v>
      </c>
      <c r="S44" s="5"/>
    </row>
    <row r="45" spans="1:20" ht="24" x14ac:dyDescent="0.25">
      <c r="A45" s="2" t="s">
        <v>27</v>
      </c>
      <c r="C45" s="3">
        <f>IFERROR(VLOOKUP(A45,[1]ExcelReport2025_5_28_13_42!$B:$C,2,0),0)</f>
        <v>4984</v>
      </c>
      <c r="E45" s="3">
        <f>IFERROR(VLOOKUP(A45,[1]ExcelReport2025_5_28_13_42!$B:$D,3,0),0)</f>
        <v>43888146178</v>
      </c>
      <c r="G45" s="3">
        <f>IFERROR(VLOOKUP(A45,[1]ExcelReport2025_5_28_13_42!$B:$E,4,0),0)</f>
        <v>32583607287</v>
      </c>
      <c r="I45" s="5">
        <f t="shared" si="0"/>
        <v>11304538891</v>
      </c>
      <c r="J45" s="5"/>
      <c r="K45" s="5">
        <v>28221</v>
      </c>
      <c r="L45" s="5"/>
      <c r="M45" s="5">
        <v>294080791642</v>
      </c>
      <c r="N45" s="5"/>
      <c r="O45" s="5">
        <v>184498792391</v>
      </c>
      <c r="P45" s="5"/>
      <c r="Q45" s="5">
        <v>109581999251</v>
      </c>
      <c r="S45" s="5"/>
    </row>
    <row r="46" spans="1:20" ht="24" x14ac:dyDescent="0.25">
      <c r="A46" s="2" t="s">
        <v>21</v>
      </c>
      <c r="C46" s="3">
        <f>IFERROR(VLOOKUP(A46,[1]ExcelReport2025_5_28_13_42!$B:$C,2,0),0)</f>
        <v>0</v>
      </c>
      <c r="E46" s="3">
        <f>IFERROR(VLOOKUP(A46,[1]ExcelReport2025_5_28_13_42!$B:$D,3,0),0)</f>
        <v>0</v>
      </c>
      <c r="G46" s="3">
        <f>IFERROR(VLOOKUP(A46,[1]ExcelReport2025_5_28_13_42!$B:$E,4,0),0)</f>
        <v>0</v>
      </c>
      <c r="I46" s="5">
        <f t="shared" si="0"/>
        <v>0</v>
      </c>
      <c r="J46" s="5"/>
      <c r="K46" s="5">
        <v>595000</v>
      </c>
      <c r="L46" s="5"/>
      <c r="M46" s="5">
        <v>17856395080</v>
      </c>
      <c r="N46" s="5"/>
      <c r="O46" s="5">
        <v>12726180535</v>
      </c>
      <c r="P46" s="5"/>
      <c r="Q46" s="5">
        <v>5130214545</v>
      </c>
      <c r="S46" s="5"/>
    </row>
    <row r="47" spans="1:20" ht="24" x14ac:dyDescent="0.25">
      <c r="A47" s="2" t="s">
        <v>40</v>
      </c>
      <c r="C47" s="3">
        <f>IFERROR(VLOOKUP(A47,[1]ExcelReport2025_5_28_13_42!$B:$C,2,0),0)</f>
        <v>800000</v>
      </c>
      <c r="E47" s="3">
        <f>IFERROR(VLOOKUP(A47,[1]ExcelReport2025_5_28_13_42!$B:$D,3,0),0)</f>
        <v>11951905732</v>
      </c>
      <c r="G47" s="3">
        <f>IFERROR(VLOOKUP(A47,[1]ExcelReport2025_5_28_13_42!$B:$E,4,0),0)</f>
        <v>11234992119</v>
      </c>
      <c r="I47" s="5">
        <f t="shared" si="0"/>
        <v>716913613</v>
      </c>
      <c r="J47" s="5"/>
      <c r="K47" s="5">
        <v>1600000</v>
      </c>
      <c r="L47" s="5"/>
      <c r="M47" s="5">
        <v>26315042194</v>
      </c>
      <c r="N47" s="5"/>
      <c r="O47" s="5">
        <v>22469984236</v>
      </c>
      <c r="P47" s="5"/>
      <c r="Q47" s="5">
        <v>3845057958</v>
      </c>
      <c r="S47" s="5"/>
    </row>
    <row r="48" spans="1:20" ht="24" x14ac:dyDescent="0.25">
      <c r="A48" s="2" t="s">
        <v>90</v>
      </c>
      <c r="C48" s="3">
        <f>IFERROR(VLOOKUP(A48,[1]ExcelReport2025_5_28_13_42!$B:$C,2,0),0)</f>
        <v>0</v>
      </c>
      <c r="E48" s="3">
        <f>IFERROR(VLOOKUP(A48,[1]ExcelReport2025_5_28_13_42!$B:$D,3,0),0)</f>
        <v>0</v>
      </c>
      <c r="G48" s="3">
        <f>IFERROR(VLOOKUP(A48,[1]ExcelReport2025_5_28_13_42!$B:$E,4,0),0)</f>
        <v>0</v>
      </c>
      <c r="I48" s="5">
        <f t="shared" si="0"/>
        <v>0</v>
      </c>
      <c r="J48" s="5"/>
      <c r="K48" s="5">
        <v>74</v>
      </c>
      <c r="L48" s="5"/>
      <c r="M48" s="5">
        <v>4943213</v>
      </c>
      <c r="N48" s="5"/>
      <c r="O48" s="5">
        <v>4057184</v>
      </c>
      <c r="P48" s="5"/>
      <c r="Q48" s="5">
        <v>886029</v>
      </c>
      <c r="S48" s="5"/>
    </row>
    <row r="49" spans="1:21" ht="24" x14ac:dyDescent="0.25">
      <c r="A49" s="2" t="s">
        <v>29</v>
      </c>
      <c r="C49" s="3">
        <f>IFERROR(VLOOKUP(A49,[1]ExcelReport2025_5_28_13_42!$B:$C,2,0),0)</f>
        <v>249998</v>
      </c>
      <c r="E49" s="3">
        <f>IFERROR(VLOOKUP(A49,[1]ExcelReport2025_5_28_13_42!$B:$D,3,0),0)</f>
        <v>2303692460</v>
      </c>
      <c r="G49" s="3">
        <f>IFERROR(VLOOKUP(A49,[1]ExcelReport2025_5_28_13_42!$B:$E,4,0),0)</f>
        <v>1789108730</v>
      </c>
      <c r="I49" s="5">
        <f t="shared" si="0"/>
        <v>514583730</v>
      </c>
      <c r="J49" s="5"/>
      <c r="K49" s="5">
        <v>500000</v>
      </c>
      <c r="L49" s="5"/>
      <c r="M49" s="5">
        <v>4505530849</v>
      </c>
      <c r="N49" s="5"/>
      <c r="O49" s="5">
        <v>3578246087</v>
      </c>
      <c r="P49" s="5"/>
      <c r="Q49" s="5">
        <v>927284762</v>
      </c>
      <c r="S49" s="5"/>
    </row>
    <row r="50" spans="1:21" ht="24" x14ac:dyDescent="0.25">
      <c r="A50" s="2" t="s">
        <v>44</v>
      </c>
      <c r="C50" s="3">
        <f>IFERROR(VLOOKUP(A50,[1]ExcelReport2025_5_28_13_42!$B:$C,2,0),0)</f>
        <v>250000</v>
      </c>
      <c r="E50" s="3">
        <f>IFERROR(VLOOKUP(A50,[1]ExcelReport2025_5_28_13_42!$B:$D,3,0),0)</f>
        <v>3781059348</v>
      </c>
      <c r="G50" s="3">
        <f>IFERROR(VLOOKUP(A50,[1]ExcelReport2025_5_28_13_42!$B:$E,4,0),0)</f>
        <v>4540323375</v>
      </c>
      <c r="I50" s="5">
        <f t="shared" si="0"/>
        <v>-759264027</v>
      </c>
      <c r="J50" s="5"/>
      <c r="K50" s="5">
        <v>250000</v>
      </c>
      <c r="L50" s="5"/>
      <c r="M50" s="5">
        <v>3781059348</v>
      </c>
      <c r="N50" s="5"/>
      <c r="O50" s="5">
        <v>4540323375</v>
      </c>
      <c r="P50" s="5"/>
      <c r="Q50" s="5">
        <v>-759264027</v>
      </c>
      <c r="S50" s="5"/>
    </row>
    <row r="51" spans="1:21" ht="24" x14ac:dyDescent="0.25">
      <c r="A51" s="2" t="s">
        <v>37</v>
      </c>
      <c r="C51" s="3">
        <f>IFERROR(VLOOKUP(A51,[1]ExcelReport2025_5_28_13_42!$B:$C,2,0),0)</f>
        <v>1</v>
      </c>
      <c r="E51" s="3">
        <f>IFERROR(VLOOKUP(A51,[1]ExcelReport2025_5_28_13_42!$B:$D,3,0),0)</f>
        <v>1</v>
      </c>
      <c r="G51" s="3">
        <f>IFERROR(VLOOKUP(A51,[1]ExcelReport2025_5_28_13_42!$B:$E,4,0),0)</f>
        <v>2165</v>
      </c>
      <c r="I51" s="5">
        <f t="shared" si="0"/>
        <v>-2164</v>
      </c>
      <c r="J51" s="5"/>
      <c r="K51" s="5">
        <v>1</v>
      </c>
      <c r="L51" s="5"/>
      <c r="M51" s="5">
        <v>1</v>
      </c>
      <c r="N51" s="5"/>
      <c r="O51" s="5">
        <v>2165</v>
      </c>
      <c r="P51" s="5"/>
      <c r="Q51" s="5">
        <v>-2164</v>
      </c>
      <c r="S51" s="5"/>
    </row>
    <row r="52" spans="1:21" ht="24" x14ac:dyDescent="0.25">
      <c r="A52" s="2" t="s">
        <v>22</v>
      </c>
      <c r="C52" s="3">
        <f>IFERROR(VLOOKUP(A52,[1]ExcelReport2025_5_28_13_42!$B:$C,2,0),0)</f>
        <v>1</v>
      </c>
      <c r="E52" s="3">
        <f>IFERROR(VLOOKUP(A52,[1]ExcelReport2025_5_28_13_42!$B:$D,3,0),0)</f>
        <v>1</v>
      </c>
      <c r="G52" s="3">
        <f>IFERROR(VLOOKUP(A52,[1]ExcelReport2025_5_28_13_42!$B:$E,4,0),0)</f>
        <v>2608</v>
      </c>
      <c r="I52" s="5">
        <f t="shared" si="0"/>
        <v>-2607</v>
      </c>
      <c r="J52" s="5"/>
      <c r="K52" s="5">
        <v>1</v>
      </c>
      <c r="L52" s="5"/>
      <c r="M52" s="5">
        <v>1</v>
      </c>
      <c r="N52" s="5"/>
      <c r="O52" s="5">
        <v>2608</v>
      </c>
      <c r="P52" s="5"/>
      <c r="Q52" s="5">
        <v>-2607</v>
      </c>
      <c r="S52" s="5"/>
    </row>
    <row r="53" spans="1:21" ht="24" x14ac:dyDescent="0.25">
      <c r="A53" s="2" t="s">
        <v>119</v>
      </c>
      <c r="C53" s="3">
        <f>IFERROR(VLOOKUP(A53,[1]ExcelReport2025_5_28_13_42!$B:$C,2,0),0)</f>
        <v>750000</v>
      </c>
      <c r="E53" s="3">
        <f>IFERROR(VLOOKUP(A53,[1]ExcelReport2025_5_28_13_42!$B:$D,3,0),0)</f>
        <v>2776381677</v>
      </c>
      <c r="G53" s="3">
        <f>IFERROR(VLOOKUP(A53,[1]ExcelReport2025_5_28_13_42!$B:$E,4,0),0)</f>
        <v>2335368590</v>
      </c>
      <c r="I53" s="5">
        <f t="shared" si="0"/>
        <v>441013087</v>
      </c>
      <c r="J53" s="5"/>
      <c r="K53" s="5">
        <v>750000</v>
      </c>
      <c r="L53" s="5"/>
      <c r="M53" s="5">
        <v>2776381677</v>
      </c>
      <c r="N53" s="5"/>
      <c r="O53" s="5">
        <v>2335368590</v>
      </c>
      <c r="P53" s="5"/>
      <c r="Q53" s="5">
        <v>441013087</v>
      </c>
      <c r="S53" s="5"/>
    </row>
    <row r="54" spans="1:21" ht="24" x14ac:dyDescent="0.25">
      <c r="A54" s="2" t="s">
        <v>124</v>
      </c>
      <c r="C54" s="3">
        <f>IFERROR(VLOOKUP(A54,[1]ExcelReport2025_5_28_13_42!$B:$C,2,0),0)</f>
        <v>0</v>
      </c>
      <c r="E54" s="3">
        <f>IFERROR(VLOOKUP(A54,[1]ExcelReport2025_5_28_13_42!$B:$D,3,0),0)</f>
        <v>0</v>
      </c>
      <c r="G54" s="3">
        <f>IFERROR(VLOOKUP(A54,[1]ExcelReport2025_5_28_13_42!$B:$E,4,0),0)</f>
        <v>0</v>
      </c>
      <c r="I54" s="5">
        <f t="shared" si="0"/>
        <v>0</v>
      </c>
      <c r="J54" s="5"/>
      <c r="K54" s="5">
        <v>5418614</v>
      </c>
      <c r="L54" s="5"/>
      <c r="M54" s="5">
        <v>72233918265</v>
      </c>
      <c r="N54" s="5"/>
      <c r="O54" s="5">
        <v>68795131580</v>
      </c>
      <c r="P54" s="5"/>
      <c r="Q54" s="5">
        <v>3438786685</v>
      </c>
      <c r="S54" s="5"/>
    </row>
    <row r="55" spans="1:21" ht="24" x14ac:dyDescent="0.25">
      <c r="A55" s="2" t="s">
        <v>85</v>
      </c>
      <c r="C55" s="3">
        <f>IFERROR(VLOOKUP(A55,[1]ExcelReport2025_5_28_13_42!$B:$C,2,0),0)</f>
        <v>0</v>
      </c>
      <c r="E55" s="3">
        <f>IFERROR(VLOOKUP(A55,[1]ExcelReport2025_5_28_13_42!$B:$D,3,0),0)</f>
        <v>0</v>
      </c>
      <c r="G55" s="3">
        <f>IFERROR(VLOOKUP(A55,[1]ExcelReport2025_5_28_13_42!$B:$E,4,0),0)</f>
        <v>0</v>
      </c>
      <c r="I55" s="5">
        <f t="shared" si="0"/>
        <v>0</v>
      </c>
      <c r="J55" s="5"/>
      <c r="K55" s="5">
        <v>0</v>
      </c>
      <c r="L55" s="5"/>
      <c r="M55" s="5">
        <v>0</v>
      </c>
      <c r="N55" s="5"/>
      <c r="O55" s="5">
        <v>0</v>
      </c>
      <c r="P55" s="5"/>
      <c r="Q55" s="5">
        <v>37594085051</v>
      </c>
      <c r="S55" s="5"/>
    </row>
    <row r="56" spans="1:21" ht="24" x14ac:dyDescent="0.25">
      <c r="A56" s="2" t="s">
        <v>96</v>
      </c>
      <c r="C56" s="3">
        <f>IFERROR(VLOOKUP(A56,[1]ExcelReport2025_5_28_13_42!$B:$C,2,0),0)</f>
        <v>0</v>
      </c>
      <c r="E56" s="3">
        <f>IFERROR(VLOOKUP(A56,[1]ExcelReport2025_5_28_13_42!$B:$D,3,0),0)</f>
        <v>0</v>
      </c>
      <c r="G56" s="3">
        <f>IFERROR(VLOOKUP(A56,[1]ExcelReport2025_5_28_13_42!$B:$E,4,0),0)</f>
        <v>0</v>
      </c>
      <c r="I56" s="5">
        <f t="shared" si="0"/>
        <v>0</v>
      </c>
      <c r="J56" s="5"/>
      <c r="K56" s="5">
        <v>0</v>
      </c>
      <c r="L56" s="5"/>
      <c r="M56" s="5">
        <v>0</v>
      </c>
      <c r="N56" s="5"/>
      <c r="O56" s="5">
        <v>0</v>
      </c>
      <c r="P56" s="5"/>
      <c r="Q56" s="5">
        <v>675400000</v>
      </c>
      <c r="S56" s="5"/>
    </row>
    <row r="57" spans="1:21" ht="24" x14ac:dyDescent="0.25">
      <c r="A57" s="2" t="s">
        <v>106</v>
      </c>
      <c r="C57" s="3">
        <f>IFERROR(VLOOKUP(A57,[1]ExcelReport2025_5_28_13_42!$B:$C,2,0),0)</f>
        <v>0</v>
      </c>
      <c r="E57" s="3">
        <f>IFERROR(VLOOKUP(A57,[1]ExcelReport2025_5_28_13_42!$B:$D,3,0),0)</f>
        <v>0</v>
      </c>
      <c r="G57" s="3">
        <f>IFERROR(VLOOKUP(A57,[1]ExcelReport2025_5_28_13_42!$B:$E,4,0),0)</f>
        <v>0</v>
      </c>
      <c r="I57" s="5">
        <f t="shared" si="0"/>
        <v>0</v>
      </c>
      <c r="J57" s="5"/>
      <c r="K57" s="5">
        <v>0</v>
      </c>
      <c r="L57" s="5"/>
      <c r="M57" s="5">
        <v>0</v>
      </c>
      <c r="N57" s="5"/>
      <c r="O57" s="5">
        <v>0</v>
      </c>
      <c r="P57" s="5"/>
      <c r="Q57" s="5">
        <v>198524</v>
      </c>
      <c r="S57" s="5"/>
    </row>
    <row r="58" spans="1:21" ht="24" x14ac:dyDescent="0.25">
      <c r="A58" s="2" t="s">
        <v>109</v>
      </c>
      <c r="C58" s="3">
        <f>IFERROR(VLOOKUP(A58,[1]ExcelReport2025_5_28_13_42!$B:$C,2,0),0)</f>
        <v>0</v>
      </c>
      <c r="E58" s="3">
        <f>IFERROR(VLOOKUP(A58,[1]ExcelReport2025_5_28_13_42!$B:$D,3,0),0)</f>
        <v>0</v>
      </c>
      <c r="G58" s="3">
        <f>IFERROR(VLOOKUP(A58,[1]ExcelReport2025_5_28_13_42!$B:$E,4,0),0)</f>
        <v>0</v>
      </c>
      <c r="I58" s="5">
        <f t="shared" si="0"/>
        <v>0</v>
      </c>
      <c r="J58" s="5"/>
      <c r="K58" s="5">
        <v>0</v>
      </c>
      <c r="L58" s="5"/>
      <c r="M58" s="5">
        <v>0</v>
      </c>
      <c r="N58" s="5"/>
      <c r="O58" s="5">
        <v>0</v>
      </c>
      <c r="P58" s="5"/>
      <c r="Q58" s="5">
        <v>-1678131</v>
      </c>
      <c r="S58" s="5"/>
    </row>
    <row r="59" spans="1:21" ht="24" x14ac:dyDescent="0.25">
      <c r="A59" s="2" t="s">
        <v>110</v>
      </c>
      <c r="C59" s="3">
        <f>IFERROR(VLOOKUP(A59,[1]ExcelReport2025_5_28_13_42!$B:$C,2,0),0)</f>
        <v>0</v>
      </c>
      <c r="E59" s="3">
        <f>IFERROR(VLOOKUP(A59,[1]ExcelReport2025_5_28_13_42!$B:$D,3,0),0)</f>
        <v>0</v>
      </c>
      <c r="G59" s="3">
        <f>IFERROR(VLOOKUP(A59,[1]ExcelReport2025_5_28_13_42!$B:$E,4,0),0)</f>
        <v>0</v>
      </c>
      <c r="I59" s="5">
        <f t="shared" si="0"/>
        <v>0</v>
      </c>
      <c r="J59" s="5"/>
      <c r="K59" s="5">
        <v>0</v>
      </c>
      <c r="L59" s="5"/>
      <c r="M59" s="5">
        <v>0</v>
      </c>
      <c r="N59" s="5"/>
      <c r="O59" s="5">
        <v>0</v>
      </c>
      <c r="P59" s="5"/>
      <c r="Q59" s="5">
        <v>-364158569</v>
      </c>
      <c r="S59" s="5"/>
    </row>
    <row r="60" spans="1:21" ht="24" customHeight="1" thickBot="1" x14ac:dyDescent="0.3">
      <c r="A60" s="2" t="s">
        <v>111</v>
      </c>
      <c r="C60" s="3">
        <f>IFERROR(VLOOKUP(A60,[1]ExcelReport2025_5_28_13_42!$B:$C,2,0),0)</f>
        <v>0</v>
      </c>
      <c r="E60" s="3">
        <f>IFERROR(VLOOKUP(A60,[1]ExcelReport2025_5_28_13_42!$B:$D,3,0),0)</f>
        <v>0</v>
      </c>
      <c r="G60" s="3">
        <f>IFERROR(VLOOKUP(A60,[1]ExcelReport2025_5_28_13_42!$B:$E,4,0),0)</f>
        <v>0</v>
      </c>
      <c r="I60" s="5">
        <f t="shared" si="0"/>
        <v>0</v>
      </c>
      <c r="J60" s="5"/>
      <c r="K60" s="5">
        <v>0</v>
      </c>
      <c r="L60" s="5"/>
      <c r="M60" s="5">
        <v>0</v>
      </c>
      <c r="N60" s="5"/>
      <c r="O60" s="5">
        <v>0</v>
      </c>
      <c r="P60" s="5"/>
      <c r="Q60" s="5">
        <v>-918803606</v>
      </c>
      <c r="S60" s="5"/>
    </row>
    <row r="61" spans="1:21" ht="24" customHeight="1" thickBot="1" x14ac:dyDescent="0.3">
      <c r="E61" s="6">
        <f>SUM(E8:E60)</f>
        <v>229087585461</v>
      </c>
      <c r="F61" s="2"/>
      <c r="G61" s="6">
        <f>SUM(G8:G60)</f>
        <v>219052557728</v>
      </c>
      <c r="H61" s="2"/>
      <c r="I61" s="6">
        <f>SUM(I8:I60)</f>
        <v>10035027733</v>
      </c>
      <c r="J61" s="7"/>
      <c r="K61" s="7" t="s">
        <v>52</v>
      </c>
      <c r="L61" s="7"/>
      <c r="M61" s="6">
        <f>SUM(M8:M60)</f>
        <v>4381772387776</v>
      </c>
      <c r="N61" s="7"/>
      <c r="O61" s="6">
        <f>SUM(O8:O60)</f>
        <v>4504932810810</v>
      </c>
      <c r="P61" s="7"/>
      <c r="Q61" s="6">
        <f>SUM(Q8:Q60)</f>
        <v>-86175379765</v>
      </c>
      <c r="T61" s="5"/>
      <c r="U61" s="5"/>
    </row>
    <row r="62" spans="1:21" ht="23.25" thickTop="1" x14ac:dyDescent="0.25"/>
    <row r="63" spans="1:21" ht="24" x14ac:dyDescent="0.25">
      <c r="I63" s="3"/>
      <c r="Q63" s="14"/>
    </row>
    <row r="64" spans="1:21" ht="24" x14ac:dyDescent="0.45">
      <c r="I64" s="18"/>
      <c r="Q64" s="14"/>
    </row>
    <row r="65" spans="9:17" ht="24" x14ac:dyDescent="0.25">
      <c r="I65" s="5"/>
      <c r="Q65" s="14"/>
    </row>
    <row r="66" spans="9:17" ht="24" x14ac:dyDescent="0.25">
      <c r="I66" s="5"/>
      <c r="Q66" s="14"/>
    </row>
    <row r="67" spans="9:17" ht="24" x14ac:dyDescent="0.25">
      <c r="Q67" s="14"/>
    </row>
    <row r="68" spans="9:17" x14ac:dyDescent="0.25">
      <c r="Q68" s="15"/>
    </row>
    <row r="69" spans="9:17" x14ac:dyDescent="0.25">
      <c r="Q69" s="15"/>
    </row>
    <row r="70" spans="9:17" x14ac:dyDescent="0.25">
      <c r="Q70" s="15"/>
    </row>
    <row r="71" spans="9:17" x14ac:dyDescent="0.25">
      <c r="Q71" s="16"/>
    </row>
    <row r="72" spans="9:17" x14ac:dyDescent="0.25">
      <c r="Q72" s="16"/>
    </row>
    <row r="73" spans="9:17" x14ac:dyDescent="0.25">
      <c r="Q73" s="16"/>
    </row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48"/>
  <sheetViews>
    <sheetView rightToLeft="1" tabSelected="1" topLeftCell="A34" zoomScale="85" zoomScaleNormal="85" workbookViewId="0">
      <selection activeCell="M19" sqref="M19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9.7109375" style="1" bestFit="1" customWidth="1"/>
    <col min="8" max="8" width="1" style="1" customWidth="1"/>
    <col min="9" max="9" width="31.7109375" style="1" customWidth="1"/>
    <col min="10" max="10" width="1" style="1" customWidth="1"/>
    <col min="11" max="11" width="19" style="1" customWidth="1"/>
    <col min="12" max="12" width="1" style="1" customWidth="1"/>
    <col min="13" max="13" width="22" style="1" customWidth="1"/>
    <col min="14" max="14" width="1" style="1" customWidth="1"/>
    <col min="15" max="15" width="23.42578125" style="1" bestFit="1" customWidth="1"/>
    <col min="16" max="16" width="1" style="1" customWidth="1"/>
    <col min="17" max="17" width="31.7109375" style="1" customWidth="1"/>
    <col min="18" max="18" width="1" style="1" customWidth="1"/>
    <col min="19" max="19" width="9.140625" style="1" customWidth="1"/>
    <col min="20" max="20" width="9.140625" style="1"/>
    <col min="21" max="21" width="18.7109375" style="1" bestFit="1" customWidth="1"/>
    <col min="22" max="16384" width="9.140625" style="1"/>
  </cols>
  <sheetData>
    <row r="2" spans="1:20" ht="24" x14ac:dyDescent="0.25">
      <c r="A2" s="13" t="s">
        <v>82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</row>
    <row r="3" spans="1:20" ht="24" x14ac:dyDescent="0.25">
      <c r="A3" s="13" t="s">
        <v>60</v>
      </c>
      <c r="B3" s="13" t="s">
        <v>60</v>
      </c>
      <c r="C3" s="13" t="s">
        <v>60</v>
      </c>
      <c r="D3" s="13" t="s">
        <v>60</v>
      </c>
      <c r="E3" s="13" t="s">
        <v>60</v>
      </c>
      <c r="F3" s="13" t="s">
        <v>60</v>
      </c>
      <c r="G3" s="13" t="s">
        <v>60</v>
      </c>
      <c r="H3" s="13" t="s">
        <v>60</v>
      </c>
      <c r="I3" s="13" t="s">
        <v>60</v>
      </c>
      <c r="J3" s="13" t="s">
        <v>60</v>
      </c>
      <c r="K3" s="13" t="s">
        <v>60</v>
      </c>
      <c r="L3" s="13" t="s">
        <v>60</v>
      </c>
      <c r="M3" s="13" t="s">
        <v>60</v>
      </c>
      <c r="N3" s="13" t="s">
        <v>60</v>
      </c>
      <c r="O3" s="13" t="s">
        <v>60</v>
      </c>
      <c r="P3" s="13" t="s">
        <v>60</v>
      </c>
      <c r="Q3" s="13" t="s">
        <v>60</v>
      </c>
    </row>
    <row r="4" spans="1:20" ht="24" x14ac:dyDescent="0.25">
      <c r="A4" s="13" t="str">
        <f>+سپرده!A4</f>
        <v>برای ماه منتهی به 1404/02/31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</row>
    <row r="6" spans="1:20" ht="24.75" thickBot="1" x14ac:dyDescent="0.3">
      <c r="A6" s="12" t="s">
        <v>3</v>
      </c>
      <c r="C6" s="12" t="s">
        <v>62</v>
      </c>
      <c r="D6" s="12" t="s">
        <v>62</v>
      </c>
      <c r="E6" s="12" t="s">
        <v>62</v>
      </c>
      <c r="F6" s="12" t="s">
        <v>62</v>
      </c>
      <c r="G6" s="12" t="s">
        <v>62</v>
      </c>
      <c r="H6" s="12" t="s">
        <v>62</v>
      </c>
      <c r="I6" s="12" t="s">
        <v>62</v>
      </c>
      <c r="K6" s="12" t="s">
        <v>63</v>
      </c>
      <c r="L6" s="12" t="s">
        <v>63</v>
      </c>
      <c r="M6" s="12" t="s">
        <v>63</v>
      </c>
      <c r="N6" s="12" t="s">
        <v>63</v>
      </c>
      <c r="O6" s="12" t="s">
        <v>63</v>
      </c>
      <c r="P6" s="12" t="s">
        <v>63</v>
      </c>
      <c r="Q6" s="12" t="s">
        <v>63</v>
      </c>
    </row>
    <row r="7" spans="1:20" ht="24.75" thickBot="1" x14ac:dyDescent="0.3">
      <c r="A7" s="12" t="s">
        <v>3</v>
      </c>
      <c r="C7" s="12" t="s">
        <v>7</v>
      </c>
      <c r="E7" s="12" t="s">
        <v>68</v>
      </c>
      <c r="G7" s="12" t="s">
        <v>69</v>
      </c>
      <c r="I7" s="12" t="s">
        <v>70</v>
      </c>
      <c r="K7" s="12" t="s">
        <v>7</v>
      </c>
      <c r="M7" s="12" t="s">
        <v>68</v>
      </c>
      <c r="O7" s="12" t="s">
        <v>69</v>
      </c>
      <c r="Q7" s="11" t="s">
        <v>70</v>
      </c>
    </row>
    <row r="8" spans="1:20" x14ac:dyDescent="0.25">
      <c r="A8" s="1" t="s">
        <v>50</v>
      </c>
      <c r="B8" s="3">
        <v>10813843</v>
      </c>
      <c r="C8" s="5">
        <v>60000000</v>
      </c>
      <c r="D8" s="5"/>
      <c r="E8" s="5">
        <v>176423994000</v>
      </c>
      <c r="F8" s="5"/>
      <c r="G8" s="5">
        <v>185124443349</v>
      </c>
      <c r="H8" s="5"/>
      <c r="I8" s="5">
        <v>-8700449349</v>
      </c>
      <c r="J8" s="5"/>
      <c r="K8" s="5">
        <v>60000000</v>
      </c>
      <c r="L8" s="5"/>
      <c r="M8" s="5">
        <v>176423994000</v>
      </c>
      <c r="N8" s="5"/>
      <c r="O8" s="5">
        <v>185526865652</v>
      </c>
      <c r="P8" s="5"/>
      <c r="Q8" s="5">
        <v>-9102871652</v>
      </c>
    </row>
    <row r="9" spans="1:20" x14ac:dyDescent="0.25">
      <c r="A9" s="1" t="s">
        <v>33</v>
      </c>
      <c r="B9" s="3">
        <v>40811278</v>
      </c>
      <c r="C9" s="5">
        <v>5930042</v>
      </c>
      <c r="D9" s="5"/>
      <c r="E9" s="5">
        <v>87419264849</v>
      </c>
      <c r="F9" s="5"/>
      <c r="G9" s="5">
        <v>76615276410</v>
      </c>
      <c r="H9" s="5"/>
      <c r="I9" s="5">
        <v>10803988439</v>
      </c>
      <c r="J9" s="5"/>
      <c r="K9" s="5">
        <v>5930042</v>
      </c>
      <c r="L9" s="5"/>
      <c r="M9" s="5">
        <v>87419264849</v>
      </c>
      <c r="N9" s="5"/>
      <c r="O9" s="5">
        <v>85271128811</v>
      </c>
      <c r="P9" s="5"/>
      <c r="Q9" s="5">
        <v>2148136038</v>
      </c>
    </row>
    <row r="10" spans="1:20" x14ac:dyDescent="0.25">
      <c r="A10" s="1" t="s">
        <v>88</v>
      </c>
      <c r="B10" s="3">
        <v>61814110</v>
      </c>
      <c r="C10" s="5">
        <v>32333977</v>
      </c>
      <c r="D10" s="5"/>
      <c r="E10" s="5">
        <v>73282824828</v>
      </c>
      <c r="F10" s="5"/>
      <c r="G10" s="5">
        <v>66565232552</v>
      </c>
      <c r="H10" s="5"/>
      <c r="I10" s="5">
        <v>6717592276</v>
      </c>
      <c r="J10" s="5"/>
      <c r="K10" s="5">
        <v>32333977</v>
      </c>
      <c r="L10" s="5"/>
      <c r="M10" s="5">
        <v>73282824828</v>
      </c>
      <c r="N10" s="5"/>
      <c r="O10" s="5">
        <v>73873994502</v>
      </c>
      <c r="P10" s="5"/>
      <c r="Q10" s="5">
        <v>-591169674</v>
      </c>
    </row>
    <row r="11" spans="1:20" x14ac:dyDescent="0.25">
      <c r="A11" s="1" t="s">
        <v>34</v>
      </c>
      <c r="B11" s="3">
        <v>5893345</v>
      </c>
      <c r="C11" s="5">
        <v>7954689</v>
      </c>
      <c r="D11" s="5"/>
      <c r="E11" s="5">
        <v>25430065259</v>
      </c>
      <c r="F11" s="5"/>
      <c r="G11" s="5">
        <v>26932463393</v>
      </c>
      <c r="H11" s="5"/>
      <c r="I11" s="5">
        <v>-1502398134</v>
      </c>
      <c r="J11" s="5"/>
      <c r="K11" s="5">
        <v>7954689</v>
      </c>
      <c r="L11" s="5"/>
      <c r="M11" s="5">
        <v>25430065259</v>
      </c>
      <c r="N11" s="5"/>
      <c r="O11" s="5">
        <v>27060350186</v>
      </c>
      <c r="P11" s="5"/>
      <c r="Q11" s="5">
        <v>-1630284927</v>
      </c>
      <c r="R11" s="3"/>
      <c r="S11" s="3"/>
      <c r="T11" s="3"/>
    </row>
    <row r="12" spans="1:20" x14ac:dyDescent="0.25">
      <c r="A12" s="1" t="s">
        <v>26</v>
      </c>
      <c r="B12" s="3">
        <v>245000</v>
      </c>
      <c r="C12" s="5">
        <v>5893345</v>
      </c>
      <c r="D12" s="5"/>
      <c r="E12" s="5">
        <v>99532170357</v>
      </c>
      <c r="F12" s="5"/>
      <c r="G12" s="5">
        <v>99649335949</v>
      </c>
      <c r="H12" s="5"/>
      <c r="I12" s="5">
        <v>-117165592</v>
      </c>
      <c r="J12" s="5"/>
      <c r="K12" s="5">
        <v>5893345</v>
      </c>
      <c r="L12" s="5"/>
      <c r="M12" s="5">
        <v>99532170357</v>
      </c>
      <c r="N12" s="5"/>
      <c r="O12" s="5">
        <v>137376656716</v>
      </c>
      <c r="P12" s="5"/>
      <c r="Q12" s="5">
        <v>-37844486359</v>
      </c>
    </row>
    <row r="13" spans="1:20" x14ac:dyDescent="0.25">
      <c r="A13" s="1" t="s">
        <v>24</v>
      </c>
      <c r="B13" s="3">
        <v>7954689</v>
      </c>
      <c r="C13" s="5">
        <v>54775889</v>
      </c>
      <c r="D13" s="5"/>
      <c r="E13" s="5">
        <v>255914870564</v>
      </c>
      <c r="F13" s="5"/>
      <c r="G13" s="5">
        <v>193025152372</v>
      </c>
      <c r="H13" s="5"/>
      <c r="I13" s="5">
        <v>62889718192</v>
      </c>
      <c r="J13" s="5"/>
      <c r="K13" s="5">
        <v>54775889</v>
      </c>
      <c r="L13" s="5"/>
      <c r="M13" s="5">
        <v>255914870564</v>
      </c>
      <c r="N13" s="5"/>
      <c r="O13" s="5">
        <v>242315952023</v>
      </c>
      <c r="P13" s="5"/>
      <c r="Q13" s="5">
        <v>13598918541</v>
      </c>
    </row>
    <row r="14" spans="1:20" x14ac:dyDescent="0.25">
      <c r="A14" s="1" t="s">
        <v>121</v>
      </c>
      <c r="B14" s="3">
        <v>8581714</v>
      </c>
      <c r="C14" s="5">
        <v>101925297</v>
      </c>
      <c r="D14" s="5"/>
      <c r="E14" s="5">
        <v>370016409096</v>
      </c>
      <c r="F14" s="5"/>
      <c r="G14" s="5">
        <v>395681438869</v>
      </c>
      <c r="H14" s="5"/>
      <c r="I14" s="5">
        <v>-25665029773</v>
      </c>
      <c r="J14" s="5"/>
      <c r="K14" s="5">
        <v>101925297</v>
      </c>
      <c r="L14" s="5"/>
      <c r="M14" s="5">
        <v>370016409096</v>
      </c>
      <c r="N14" s="5"/>
      <c r="O14" s="5">
        <v>470976392872</v>
      </c>
      <c r="P14" s="5"/>
      <c r="Q14" s="5">
        <v>-100959983776</v>
      </c>
    </row>
    <row r="15" spans="1:20" x14ac:dyDescent="0.25">
      <c r="A15" s="1" t="s">
        <v>15</v>
      </c>
      <c r="B15" s="3">
        <v>285750</v>
      </c>
      <c r="C15" s="5">
        <v>17000000</v>
      </c>
      <c r="D15" s="5"/>
      <c r="E15" s="5">
        <v>101731077000</v>
      </c>
      <c r="F15" s="5"/>
      <c r="G15" s="5">
        <v>101576406303</v>
      </c>
      <c r="H15" s="5"/>
      <c r="I15" s="5">
        <v>154670697</v>
      </c>
      <c r="J15" s="5"/>
      <c r="K15" s="5">
        <v>17000000</v>
      </c>
      <c r="L15" s="5"/>
      <c r="M15" s="5">
        <v>101731077000</v>
      </c>
      <c r="N15" s="5"/>
      <c r="O15" s="5">
        <v>105038406849</v>
      </c>
      <c r="P15" s="5"/>
      <c r="Q15" s="5">
        <v>-3307329849</v>
      </c>
    </row>
    <row r="16" spans="1:20" x14ac:dyDescent="0.25">
      <c r="A16" s="1" t="s">
        <v>30</v>
      </c>
      <c r="B16" s="3">
        <v>28497995</v>
      </c>
      <c r="C16" s="5">
        <v>27400157</v>
      </c>
      <c r="D16" s="5"/>
      <c r="E16" s="5">
        <v>103501079050</v>
      </c>
      <c r="F16" s="5"/>
      <c r="G16" s="5">
        <v>108417258771</v>
      </c>
      <c r="H16" s="5"/>
      <c r="I16" s="5">
        <v>-4916179721</v>
      </c>
      <c r="J16" s="5"/>
      <c r="K16" s="5">
        <v>27400157</v>
      </c>
      <c r="L16" s="5"/>
      <c r="M16" s="5">
        <v>103501079050</v>
      </c>
      <c r="N16" s="5"/>
      <c r="O16" s="5">
        <v>108616247436</v>
      </c>
      <c r="P16" s="5"/>
      <c r="Q16" s="5">
        <v>-5115168386</v>
      </c>
    </row>
    <row r="17" spans="1:17" x14ac:dyDescent="0.25">
      <c r="A17" s="1" t="s">
        <v>44</v>
      </c>
      <c r="B17" s="3">
        <v>800000</v>
      </c>
      <c r="C17" s="5">
        <v>0</v>
      </c>
      <c r="D17" s="5"/>
      <c r="E17" s="5">
        <v>0</v>
      </c>
      <c r="F17" s="5"/>
      <c r="G17" s="5">
        <v>0</v>
      </c>
      <c r="H17" s="5"/>
      <c r="I17" s="5">
        <v>0</v>
      </c>
      <c r="J17" s="5"/>
      <c r="K17" s="5">
        <v>0</v>
      </c>
      <c r="L17" s="5"/>
      <c r="M17" s="5">
        <v>0</v>
      </c>
      <c r="N17" s="5"/>
      <c r="O17" s="5">
        <v>0</v>
      </c>
      <c r="P17" s="5"/>
      <c r="Q17" s="5">
        <v>0</v>
      </c>
    </row>
    <row r="18" spans="1:17" x14ac:dyDescent="0.25">
      <c r="A18" s="1" t="s">
        <v>51</v>
      </c>
      <c r="B18" s="3">
        <v>0</v>
      </c>
      <c r="C18" s="5">
        <v>245000</v>
      </c>
      <c r="D18" s="5"/>
      <c r="E18" s="5">
        <v>2204057362</v>
      </c>
      <c r="F18" s="5"/>
      <c r="G18" s="5">
        <v>1906935817</v>
      </c>
      <c r="H18" s="5"/>
      <c r="I18" s="5">
        <v>297121545</v>
      </c>
      <c r="J18" s="5"/>
      <c r="K18" s="5">
        <v>245000</v>
      </c>
      <c r="L18" s="5"/>
      <c r="M18" s="5">
        <v>2204057362</v>
      </c>
      <c r="N18" s="5"/>
      <c r="O18" s="5">
        <v>1802630301</v>
      </c>
      <c r="P18" s="5"/>
      <c r="Q18" s="5">
        <v>401427061</v>
      </c>
    </row>
    <row r="19" spans="1:17" x14ac:dyDescent="0.25">
      <c r="A19" s="1" t="s">
        <v>107</v>
      </c>
      <c r="B19" s="3">
        <v>0</v>
      </c>
      <c r="C19" s="5">
        <v>404793198</v>
      </c>
      <c r="D19" s="5"/>
      <c r="E19" s="5">
        <v>2740239660394</v>
      </c>
      <c r="F19" s="5"/>
      <c r="G19" s="5">
        <v>2903695889617</v>
      </c>
      <c r="H19" s="5"/>
      <c r="I19" s="5">
        <v>-163456229223</v>
      </c>
      <c r="J19" s="5"/>
      <c r="K19" s="5">
        <v>404793198</v>
      </c>
      <c r="L19" s="5"/>
      <c r="M19" s="5">
        <v>2740239660394</v>
      </c>
      <c r="N19" s="5"/>
      <c r="O19" s="5">
        <v>2445634058350</v>
      </c>
      <c r="P19" s="5"/>
      <c r="Q19" s="5">
        <v>294605602044</v>
      </c>
    </row>
    <row r="20" spans="1:17" x14ac:dyDescent="0.25">
      <c r="A20" s="1" t="s">
        <v>20</v>
      </c>
      <c r="B20" s="3">
        <v>249998</v>
      </c>
      <c r="C20" s="5">
        <v>0</v>
      </c>
      <c r="D20" s="5"/>
      <c r="E20" s="5">
        <v>0</v>
      </c>
      <c r="F20" s="5"/>
      <c r="G20" s="5">
        <v>0</v>
      </c>
      <c r="H20" s="5"/>
      <c r="I20" s="5">
        <v>0</v>
      </c>
      <c r="J20" s="5"/>
      <c r="K20" s="5">
        <v>0</v>
      </c>
      <c r="L20" s="5"/>
      <c r="M20" s="5">
        <v>0</v>
      </c>
      <c r="N20" s="5"/>
      <c r="O20" s="5">
        <v>0</v>
      </c>
      <c r="P20" s="5"/>
      <c r="Q20" s="5">
        <v>0</v>
      </c>
    </row>
    <row r="21" spans="1:17" x14ac:dyDescent="0.25">
      <c r="A21" s="1" t="s">
        <v>32</v>
      </c>
      <c r="B21" s="3">
        <v>588861845</v>
      </c>
      <c r="C21" s="5">
        <v>2532968</v>
      </c>
      <c r="D21" s="5"/>
      <c r="E21" s="5">
        <v>11446359036</v>
      </c>
      <c r="F21" s="5"/>
      <c r="G21" s="5">
        <v>11574771775</v>
      </c>
      <c r="H21" s="5"/>
      <c r="I21" s="5">
        <v>-128412739</v>
      </c>
      <c r="J21" s="5"/>
      <c r="K21" s="5">
        <v>2532968</v>
      </c>
      <c r="L21" s="5"/>
      <c r="M21" s="5">
        <v>11446359036</v>
      </c>
      <c r="N21" s="5"/>
      <c r="O21" s="5">
        <v>13911451960</v>
      </c>
      <c r="P21" s="5"/>
      <c r="Q21" s="5">
        <v>-2465092924</v>
      </c>
    </row>
    <row r="22" spans="1:17" x14ac:dyDescent="0.25">
      <c r="A22" s="1" t="s">
        <v>39</v>
      </c>
      <c r="B22" s="3">
        <v>1689097</v>
      </c>
      <c r="C22" s="5">
        <v>81345807</v>
      </c>
      <c r="D22" s="5"/>
      <c r="E22" s="5">
        <v>202073636822</v>
      </c>
      <c r="F22" s="5"/>
      <c r="G22" s="5">
        <v>205308108799</v>
      </c>
      <c r="H22" s="5"/>
      <c r="I22" s="5">
        <v>-3234471977</v>
      </c>
      <c r="J22" s="5"/>
      <c r="K22" s="5">
        <v>81345807</v>
      </c>
      <c r="L22" s="5"/>
      <c r="M22" s="5">
        <v>202073636822</v>
      </c>
      <c r="N22" s="5"/>
      <c r="O22" s="5">
        <v>238374288532</v>
      </c>
      <c r="P22" s="5"/>
      <c r="Q22" s="5">
        <v>-36300651710</v>
      </c>
    </row>
    <row r="23" spans="1:17" x14ac:dyDescent="0.25">
      <c r="A23" s="1" t="s">
        <v>83</v>
      </c>
      <c r="B23" s="3">
        <v>7144441</v>
      </c>
      <c r="C23" s="5">
        <v>124876636</v>
      </c>
      <c r="D23" s="5"/>
      <c r="E23" s="5">
        <v>225799054809</v>
      </c>
      <c r="F23" s="5"/>
      <c r="G23" s="5">
        <v>225054252731</v>
      </c>
      <c r="H23" s="5"/>
      <c r="I23" s="5">
        <v>744802078</v>
      </c>
      <c r="J23" s="5"/>
      <c r="K23" s="5">
        <v>124876636</v>
      </c>
      <c r="L23" s="5"/>
      <c r="M23" s="5">
        <v>225799054809</v>
      </c>
      <c r="N23" s="5"/>
      <c r="O23" s="5">
        <v>269687569680</v>
      </c>
      <c r="P23" s="5"/>
      <c r="Q23" s="5">
        <v>-43888514871</v>
      </c>
    </row>
    <row r="24" spans="1:17" x14ac:dyDescent="0.25">
      <c r="A24" s="1" t="s">
        <v>36</v>
      </c>
      <c r="B24" s="3">
        <v>37744423</v>
      </c>
      <c r="C24" s="5">
        <v>700000000</v>
      </c>
      <c r="D24" s="5"/>
      <c r="E24" s="5">
        <v>2622602115000</v>
      </c>
      <c r="F24" s="5"/>
      <c r="G24" s="5">
        <v>3031001033412</v>
      </c>
      <c r="H24" s="5"/>
      <c r="I24" s="5">
        <v>-408398918412</v>
      </c>
      <c r="J24" s="5"/>
      <c r="K24" s="5">
        <v>700000000</v>
      </c>
      <c r="L24" s="5"/>
      <c r="M24" s="5">
        <v>2622602115000</v>
      </c>
      <c r="N24" s="5"/>
      <c r="O24" s="5">
        <v>2867034283186</v>
      </c>
      <c r="P24" s="5"/>
      <c r="Q24" s="5">
        <v>-244432168186</v>
      </c>
    </row>
    <row r="25" spans="1:17" x14ac:dyDescent="0.25">
      <c r="A25" s="1" t="s">
        <v>17</v>
      </c>
      <c r="B25" s="3">
        <v>56825889</v>
      </c>
      <c r="C25" s="5">
        <v>2513563</v>
      </c>
      <c r="D25" s="5"/>
      <c r="E25" s="5">
        <v>85452369665</v>
      </c>
      <c r="F25" s="5"/>
      <c r="G25" s="5">
        <v>98595044063</v>
      </c>
      <c r="H25" s="5"/>
      <c r="I25" s="5">
        <v>-13142674398</v>
      </c>
      <c r="J25" s="5"/>
      <c r="K25" s="5">
        <v>2513563</v>
      </c>
      <c r="L25" s="5"/>
      <c r="M25" s="5">
        <v>85452369665</v>
      </c>
      <c r="N25" s="5"/>
      <c r="O25" s="5">
        <v>100091083422</v>
      </c>
      <c r="P25" s="5"/>
      <c r="Q25" s="5">
        <v>-14638713757</v>
      </c>
    </row>
    <row r="26" spans="1:17" x14ac:dyDescent="0.25">
      <c r="A26" s="1" t="s">
        <v>27</v>
      </c>
      <c r="B26" s="3">
        <v>128359581</v>
      </c>
      <c r="C26" s="5">
        <v>19714</v>
      </c>
      <c r="D26" s="5"/>
      <c r="E26" s="5">
        <v>171100171680</v>
      </c>
      <c r="F26" s="5"/>
      <c r="G26" s="5">
        <v>171887749308</v>
      </c>
      <c r="H26" s="5"/>
      <c r="I26" s="5">
        <v>-787577628</v>
      </c>
      <c r="J26" s="5"/>
      <c r="K26" s="5">
        <v>19714</v>
      </c>
      <c r="L26" s="5"/>
      <c r="M26" s="5">
        <v>171100171680</v>
      </c>
      <c r="N26" s="5"/>
      <c r="O26" s="5">
        <v>128883072660</v>
      </c>
      <c r="P26" s="5"/>
      <c r="Q26" s="5">
        <v>42217099020</v>
      </c>
    </row>
    <row r="27" spans="1:17" x14ac:dyDescent="0.25">
      <c r="A27" s="1" t="s">
        <v>35</v>
      </c>
      <c r="B27" s="3">
        <v>15045814</v>
      </c>
      <c r="C27" s="5">
        <v>40883554</v>
      </c>
      <c r="D27" s="5"/>
      <c r="E27" s="5">
        <v>117856860876</v>
      </c>
      <c r="F27" s="5"/>
      <c r="G27" s="5">
        <v>121552626522</v>
      </c>
      <c r="H27" s="5"/>
      <c r="I27" s="5">
        <v>-3695765646</v>
      </c>
      <c r="J27" s="5"/>
      <c r="K27" s="5">
        <v>40883554</v>
      </c>
      <c r="L27" s="5"/>
      <c r="M27" s="5">
        <v>117856860876</v>
      </c>
      <c r="N27" s="5"/>
      <c r="O27" s="5">
        <v>143363180826</v>
      </c>
      <c r="P27" s="5"/>
      <c r="Q27" s="5">
        <v>-25506319950</v>
      </c>
    </row>
    <row r="28" spans="1:17" x14ac:dyDescent="0.25">
      <c r="A28" s="1" t="s">
        <v>104</v>
      </c>
      <c r="B28" s="3">
        <v>5418614</v>
      </c>
      <c r="C28" s="5">
        <v>74000000</v>
      </c>
      <c r="D28" s="5"/>
      <c r="E28" s="5">
        <v>175219205400</v>
      </c>
      <c r="F28" s="5"/>
      <c r="G28" s="5">
        <v>188018593200</v>
      </c>
      <c r="H28" s="5"/>
      <c r="I28" s="5">
        <v>-12799387800</v>
      </c>
      <c r="J28" s="5"/>
      <c r="K28" s="5">
        <v>74000000</v>
      </c>
      <c r="L28" s="5"/>
      <c r="M28" s="5">
        <v>175219205400</v>
      </c>
      <c r="N28" s="5"/>
      <c r="O28" s="5">
        <v>182096188032</v>
      </c>
      <c r="P28" s="5"/>
      <c r="Q28" s="5">
        <v>-6876982632</v>
      </c>
    </row>
    <row r="29" spans="1:17" x14ac:dyDescent="0.25">
      <c r="A29" s="1" t="s">
        <v>18</v>
      </c>
      <c r="B29" s="3">
        <v>250000</v>
      </c>
      <c r="C29" s="5">
        <v>8581713</v>
      </c>
      <c r="D29" s="5"/>
      <c r="E29" s="5">
        <v>32493252735</v>
      </c>
      <c r="F29" s="5"/>
      <c r="G29" s="5">
        <v>36408821915</v>
      </c>
      <c r="H29" s="5"/>
      <c r="I29" s="5">
        <v>-3915569180</v>
      </c>
      <c r="J29" s="5"/>
      <c r="K29" s="5">
        <v>8581713</v>
      </c>
      <c r="L29" s="5"/>
      <c r="M29" s="5">
        <v>32493252735</v>
      </c>
      <c r="N29" s="5"/>
      <c r="O29" s="5">
        <v>37311260584</v>
      </c>
      <c r="P29" s="5"/>
      <c r="Q29" s="5">
        <v>-4818007849</v>
      </c>
    </row>
    <row r="30" spans="1:17" x14ac:dyDescent="0.25">
      <c r="A30" s="1" t="s">
        <v>84</v>
      </c>
      <c r="B30" s="3">
        <v>1000000</v>
      </c>
      <c r="C30" s="5">
        <v>285750</v>
      </c>
      <c r="D30" s="5"/>
      <c r="E30" s="5">
        <v>15693750759</v>
      </c>
      <c r="F30" s="5"/>
      <c r="G30" s="5">
        <v>15253473588</v>
      </c>
      <c r="H30" s="5"/>
      <c r="I30" s="5">
        <v>440277171</v>
      </c>
      <c r="J30" s="5"/>
      <c r="K30" s="5">
        <v>285750</v>
      </c>
      <c r="L30" s="5"/>
      <c r="M30" s="5">
        <v>15693750759</v>
      </c>
      <c r="N30" s="5"/>
      <c r="O30" s="5">
        <v>12006963180</v>
      </c>
      <c r="P30" s="5"/>
      <c r="Q30" s="5">
        <v>3686787579</v>
      </c>
    </row>
    <row r="31" spans="1:17" x14ac:dyDescent="0.25">
      <c r="A31" s="1" t="s">
        <v>38</v>
      </c>
      <c r="B31" s="3">
        <v>2532968</v>
      </c>
      <c r="C31" s="5">
        <v>28497995</v>
      </c>
      <c r="D31" s="5"/>
      <c r="E31" s="5">
        <v>96005055810</v>
      </c>
      <c r="F31" s="5"/>
      <c r="G31" s="5">
        <v>109716016863</v>
      </c>
      <c r="H31" s="5"/>
      <c r="I31" s="5">
        <v>-13710961053</v>
      </c>
      <c r="J31" s="5"/>
      <c r="K31" s="5">
        <v>28497995</v>
      </c>
      <c r="L31" s="5"/>
      <c r="M31" s="5">
        <v>96005055810</v>
      </c>
      <c r="N31" s="5"/>
      <c r="O31" s="5">
        <v>143522229142</v>
      </c>
      <c r="P31" s="5"/>
      <c r="Q31" s="5">
        <v>-47517173332</v>
      </c>
    </row>
    <row r="32" spans="1:17" x14ac:dyDescent="0.25">
      <c r="A32" s="1" t="s">
        <v>120</v>
      </c>
      <c r="B32" s="3"/>
      <c r="C32" s="5">
        <v>4200000</v>
      </c>
      <c r="D32" s="5"/>
      <c r="E32" s="5">
        <v>17196866190</v>
      </c>
      <c r="F32" s="5"/>
      <c r="G32" s="5">
        <v>17589107472</v>
      </c>
      <c r="H32" s="5"/>
      <c r="I32" s="5">
        <v>-392241282</v>
      </c>
      <c r="J32" s="5"/>
      <c r="K32" s="5">
        <v>4200000</v>
      </c>
      <c r="L32" s="5"/>
      <c r="M32" s="5">
        <v>17196866190</v>
      </c>
      <c r="N32" s="5"/>
      <c r="O32" s="5">
        <v>17589107472</v>
      </c>
      <c r="P32" s="5"/>
      <c r="Q32" s="5">
        <v>-392241282</v>
      </c>
    </row>
    <row r="33" spans="1:17" x14ac:dyDescent="0.25">
      <c r="A33" s="1" t="s">
        <v>115</v>
      </c>
      <c r="B33" s="3"/>
      <c r="C33" s="5">
        <v>29000000</v>
      </c>
      <c r="D33" s="5"/>
      <c r="E33" s="5">
        <v>126033611400</v>
      </c>
      <c r="F33" s="5"/>
      <c r="G33" s="5">
        <v>105745040006</v>
      </c>
      <c r="H33" s="5"/>
      <c r="I33" s="5">
        <v>20288571394</v>
      </c>
      <c r="J33" s="5"/>
      <c r="K33" s="5">
        <v>29000000</v>
      </c>
      <c r="L33" s="5"/>
      <c r="M33" s="5">
        <v>126033611400</v>
      </c>
      <c r="N33" s="5"/>
      <c r="O33" s="5">
        <v>105745040006</v>
      </c>
      <c r="P33" s="5"/>
      <c r="Q33" s="5">
        <v>20288571394</v>
      </c>
    </row>
    <row r="34" spans="1:17" x14ac:dyDescent="0.25">
      <c r="A34" s="1" t="s">
        <v>116</v>
      </c>
      <c r="B34" s="3"/>
      <c r="C34" s="5">
        <v>18000000</v>
      </c>
      <c r="D34" s="5"/>
      <c r="E34" s="5">
        <v>46789933500</v>
      </c>
      <c r="F34" s="5"/>
      <c r="G34" s="5">
        <v>54014078377</v>
      </c>
      <c r="H34" s="5"/>
      <c r="I34" s="5">
        <v>-7224144877</v>
      </c>
      <c r="J34" s="5"/>
      <c r="K34" s="5">
        <v>18000000</v>
      </c>
      <c r="L34" s="5"/>
      <c r="M34" s="5">
        <v>46789933500</v>
      </c>
      <c r="N34" s="5"/>
      <c r="O34" s="5">
        <v>54014078377</v>
      </c>
      <c r="P34" s="5"/>
      <c r="Q34" s="5">
        <v>-7224144877</v>
      </c>
    </row>
    <row r="35" spans="1:17" x14ac:dyDescent="0.25">
      <c r="A35" s="1" t="s">
        <v>117</v>
      </c>
      <c r="B35" s="3"/>
      <c r="C35" s="5">
        <v>5000000</v>
      </c>
      <c r="D35" s="5"/>
      <c r="E35" s="5">
        <v>10298358000</v>
      </c>
      <c r="F35" s="5"/>
      <c r="G35" s="5">
        <v>10369406800</v>
      </c>
      <c r="H35" s="5"/>
      <c r="I35" s="5">
        <v>-71048800</v>
      </c>
      <c r="J35" s="5"/>
      <c r="K35" s="5">
        <v>5000000</v>
      </c>
      <c r="L35" s="5"/>
      <c r="M35" s="5">
        <v>10298358000</v>
      </c>
      <c r="N35" s="5"/>
      <c r="O35" s="5">
        <v>10369406800</v>
      </c>
      <c r="P35" s="5"/>
      <c r="Q35" s="5">
        <v>-71048800</v>
      </c>
    </row>
    <row r="36" spans="1:17" x14ac:dyDescent="0.25">
      <c r="A36" s="1" t="s">
        <v>118</v>
      </c>
      <c r="B36" s="3"/>
      <c r="C36" s="5">
        <v>12587513</v>
      </c>
      <c r="D36" s="5"/>
      <c r="E36" s="5">
        <v>20896070887</v>
      </c>
      <c r="F36" s="5"/>
      <c r="G36" s="5">
        <v>19944524270</v>
      </c>
      <c r="H36" s="5"/>
      <c r="I36" s="5">
        <v>951546617</v>
      </c>
      <c r="J36" s="5"/>
      <c r="K36" s="5">
        <v>12587513</v>
      </c>
      <c r="L36" s="5"/>
      <c r="M36" s="5">
        <v>20896070887</v>
      </c>
      <c r="N36" s="5"/>
      <c r="O36" s="5">
        <v>19944524270</v>
      </c>
      <c r="P36" s="5"/>
      <c r="Q36" s="5">
        <v>951546617</v>
      </c>
    </row>
    <row r="37" spans="1:17" x14ac:dyDescent="0.25">
      <c r="A37" s="1" t="s">
        <v>119</v>
      </c>
      <c r="B37" s="3"/>
      <c r="C37" s="5">
        <v>750000</v>
      </c>
      <c r="D37" s="5"/>
      <c r="E37" s="5">
        <v>2776381650</v>
      </c>
      <c r="F37" s="5"/>
      <c r="G37" s="5">
        <v>2335368592</v>
      </c>
      <c r="H37" s="5"/>
      <c r="I37" s="5">
        <v>441013058</v>
      </c>
      <c r="J37" s="5"/>
      <c r="K37" s="5">
        <v>750000</v>
      </c>
      <c r="L37" s="5"/>
      <c r="M37" s="5">
        <v>2776381650</v>
      </c>
      <c r="N37" s="5"/>
      <c r="O37" s="5">
        <v>2335368592</v>
      </c>
      <c r="P37" s="5"/>
      <c r="Q37" s="5">
        <v>441013058</v>
      </c>
    </row>
    <row r="38" spans="1:17" x14ac:dyDescent="0.25">
      <c r="A38" s="1" t="s">
        <v>37</v>
      </c>
      <c r="B38" s="3">
        <v>86710316</v>
      </c>
      <c r="C38" s="5">
        <v>49214285</v>
      </c>
      <c r="D38" s="5"/>
      <c r="E38" s="5">
        <v>85319026248</v>
      </c>
      <c r="F38" s="5"/>
      <c r="G38" s="5">
        <v>88498920780</v>
      </c>
      <c r="H38" s="5"/>
      <c r="I38" s="5">
        <v>-3179894532</v>
      </c>
      <c r="J38" s="5"/>
      <c r="K38" s="5">
        <v>49214285</v>
      </c>
      <c r="L38" s="5"/>
      <c r="M38" s="5">
        <v>85319026248</v>
      </c>
      <c r="N38" s="5"/>
      <c r="O38" s="5">
        <v>106574674305</v>
      </c>
      <c r="P38" s="5"/>
      <c r="Q38" s="5">
        <v>-21255648057</v>
      </c>
    </row>
    <row r="39" spans="1:17" x14ac:dyDescent="0.25">
      <c r="A39" s="1" t="s">
        <v>87</v>
      </c>
      <c r="B39" s="3">
        <v>1562500</v>
      </c>
      <c r="C39" s="5">
        <v>4546603</v>
      </c>
      <c r="D39" s="5"/>
      <c r="E39" s="5">
        <v>9739631785</v>
      </c>
      <c r="F39" s="5"/>
      <c r="G39" s="5">
        <v>14769891727</v>
      </c>
      <c r="H39" s="5"/>
      <c r="I39" s="5">
        <v>-5030259942</v>
      </c>
      <c r="J39" s="5"/>
      <c r="K39" s="5">
        <v>4546603</v>
      </c>
      <c r="L39" s="5"/>
      <c r="M39" s="5">
        <v>9739631785</v>
      </c>
      <c r="N39" s="5"/>
      <c r="O39" s="5">
        <v>14012630446</v>
      </c>
      <c r="P39" s="5"/>
      <c r="Q39" s="5">
        <v>-4272998661</v>
      </c>
    </row>
    <row r="40" spans="1:17" x14ac:dyDescent="0.25">
      <c r="A40" s="1" t="s">
        <v>40</v>
      </c>
      <c r="B40" s="3">
        <v>2513563</v>
      </c>
      <c r="C40" s="5">
        <v>0</v>
      </c>
      <c r="D40" s="5"/>
      <c r="E40" s="5">
        <v>0</v>
      </c>
      <c r="F40" s="5"/>
      <c r="G40" s="5">
        <v>0</v>
      </c>
      <c r="H40" s="5"/>
      <c r="I40" s="5">
        <v>0</v>
      </c>
      <c r="J40" s="5"/>
      <c r="K40" s="5">
        <v>0</v>
      </c>
      <c r="L40" s="5"/>
      <c r="M40" s="5">
        <v>0</v>
      </c>
      <c r="N40" s="5"/>
      <c r="O40" s="5">
        <v>0</v>
      </c>
      <c r="P40" s="5"/>
      <c r="Q40" s="5">
        <v>0</v>
      </c>
    </row>
    <row r="41" spans="1:17" x14ac:dyDescent="0.25">
      <c r="A41" s="1" t="s">
        <v>90</v>
      </c>
      <c r="B41" s="3">
        <v>47935</v>
      </c>
      <c r="C41" s="5">
        <v>1000000</v>
      </c>
      <c r="D41" s="5"/>
      <c r="E41" s="5">
        <v>84534012000</v>
      </c>
      <c r="F41" s="5"/>
      <c r="G41" s="5">
        <v>83490259500</v>
      </c>
      <c r="H41" s="5"/>
      <c r="I41" s="5">
        <v>1043752500</v>
      </c>
      <c r="J41" s="5"/>
      <c r="K41" s="5">
        <v>1000000</v>
      </c>
      <c r="L41" s="5"/>
      <c r="M41" s="5">
        <v>84534012000</v>
      </c>
      <c r="N41" s="5"/>
      <c r="O41" s="5">
        <v>83858875108</v>
      </c>
      <c r="P41" s="5"/>
      <c r="Q41" s="5">
        <v>675136892</v>
      </c>
    </row>
    <row r="42" spans="1:17" x14ac:dyDescent="0.25">
      <c r="A42" s="1" t="s">
        <v>29</v>
      </c>
      <c r="B42" s="3">
        <v>588000</v>
      </c>
      <c r="C42" s="5">
        <v>0</v>
      </c>
      <c r="D42" s="5"/>
      <c r="E42" s="5">
        <v>0</v>
      </c>
      <c r="F42" s="5"/>
      <c r="G42" s="5">
        <v>0</v>
      </c>
      <c r="H42" s="5"/>
      <c r="I42" s="5">
        <v>0</v>
      </c>
      <c r="J42" s="5"/>
      <c r="K42" s="5">
        <v>0</v>
      </c>
      <c r="L42" s="5"/>
      <c r="M42" s="5">
        <v>0</v>
      </c>
      <c r="N42" s="5"/>
      <c r="O42" s="5">
        <v>0</v>
      </c>
      <c r="P42" s="5"/>
      <c r="Q42" s="5">
        <v>0</v>
      </c>
    </row>
    <row r="43" spans="1:17" x14ac:dyDescent="0.25">
      <c r="A43" s="1" t="s">
        <v>43</v>
      </c>
      <c r="B43" s="3">
        <v>49214286</v>
      </c>
      <c r="C43" s="5">
        <v>2012019</v>
      </c>
      <c r="D43" s="5"/>
      <c r="E43" s="5">
        <v>16280386544</v>
      </c>
      <c r="F43" s="5"/>
      <c r="G43" s="5">
        <v>16700396516</v>
      </c>
      <c r="H43" s="5"/>
      <c r="I43" s="5">
        <v>-420009972</v>
      </c>
      <c r="J43" s="5"/>
      <c r="K43" s="5">
        <v>2012019</v>
      </c>
      <c r="L43" s="5"/>
      <c r="M43" s="5">
        <v>16280386544</v>
      </c>
      <c r="N43" s="5"/>
      <c r="O43" s="5">
        <v>18700444038</v>
      </c>
      <c r="P43" s="5"/>
      <c r="Q43" s="5">
        <v>-2420057494</v>
      </c>
    </row>
    <row r="44" spans="1:17" ht="23.25" thickBot="1" x14ac:dyDescent="0.3">
      <c r="A44" s="1" t="s">
        <v>22</v>
      </c>
      <c r="B44" s="3">
        <v>4546603</v>
      </c>
      <c r="C44" s="5">
        <v>52369366</v>
      </c>
      <c r="D44" s="5"/>
      <c r="E44" s="5">
        <v>140503916567</v>
      </c>
      <c r="F44" s="5"/>
      <c r="G44" s="5">
        <v>129571785095</v>
      </c>
      <c r="H44" s="5"/>
      <c r="I44" s="5">
        <v>10932131472</v>
      </c>
      <c r="J44" s="5"/>
      <c r="K44" s="5">
        <v>52369366</v>
      </c>
      <c r="L44" s="5"/>
      <c r="M44" s="5">
        <v>140503916567</v>
      </c>
      <c r="N44" s="5"/>
      <c r="O44" s="5">
        <v>136571016373</v>
      </c>
      <c r="P44" s="5"/>
      <c r="Q44" s="5">
        <v>3932900194</v>
      </c>
    </row>
    <row r="45" spans="1:17" ht="24.75" thickBot="1" x14ac:dyDescent="0.3">
      <c r="A45" s="2" t="s">
        <v>52</v>
      </c>
      <c r="C45" s="3"/>
      <c r="E45" s="6">
        <f>SUM(E8:E44)</f>
        <v>8351805500122</v>
      </c>
      <c r="F45" s="2"/>
      <c r="G45" s="6">
        <f>SUM(G8:G44)</f>
        <v>8916589104713</v>
      </c>
      <c r="H45" s="2"/>
      <c r="I45" s="6">
        <f>SUM(I8:I44)</f>
        <v>-564783604591</v>
      </c>
      <c r="J45" s="7"/>
      <c r="K45" s="7" t="s">
        <v>52</v>
      </c>
      <c r="L45" s="7"/>
      <c r="M45" s="6">
        <f>SUM(M8:M44)</f>
        <v>8351805500122</v>
      </c>
      <c r="N45" s="7"/>
      <c r="O45" s="6">
        <f>SUM(O8:O44)</f>
        <v>8589489420689</v>
      </c>
      <c r="P45" s="7"/>
      <c r="Q45" s="6">
        <f>SUM(Q8:Q44)</f>
        <v>-237683920567</v>
      </c>
    </row>
    <row r="46" spans="1:17" ht="23.25" thickTop="1" x14ac:dyDescent="0.25">
      <c r="I46" s="3"/>
    </row>
    <row r="47" spans="1:17" x14ac:dyDescent="0.45">
      <c r="I47" s="17"/>
    </row>
    <row r="48" spans="1:17" x14ac:dyDescent="0.25">
      <c r="I48" s="3"/>
    </row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جمع درآمدها</vt:lpstr>
      <vt:lpstr>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2025-02-22T10:27:05Z</dcterms:created>
  <dcterms:modified xsi:type="dcterms:W3CDTF">2025-05-28T11:31:09Z</dcterms:modified>
</cp:coreProperties>
</file>