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2\بخشی\"/>
    </mc:Choice>
  </mc:AlternateContent>
  <xr:revisionPtr revIDLastSave="0" documentId="13_ncr:1_{D6254876-0616-46A6-8E4B-A7B0B5AF7A86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فروش'!$K$6:$Q$45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2" i="1" l="1"/>
  <c r="E7" i="10"/>
  <c r="K59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8" i="7"/>
  <c r="O51" i="1"/>
  <c r="O49" i="1"/>
  <c r="M49" i="1"/>
  <c r="O48" i="1"/>
  <c r="M48" i="1"/>
  <c r="O41" i="1"/>
  <c r="M41" i="1"/>
  <c r="O40" i="1"/>
  <c r="M40" i="1"/>
  <c r="O37" i="1"/>
  <c r="O28" i="1"/>
  <c r="M28" i="1"/>
  <c r="O23" i="1"/>
  <c r="M23" i="1"/>
  <c r="I22" i="1"/>
  <c r="K22" i="1" s="1"/>
  <c r="C8" i="10"/>
  <c r="I59" i="7"/>
  <c r="C7" i="10" s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8" i="5"/>
  <c r="I16" i="6"/>
  <c r="I24" i="6"/>
  <c r="I25" i="6"/>
  <c r="I26" i="6"/>
  <c r="I32" i="6"/>
  <c r="I33" i="6"/>
  <c r="I34" i="6"/>
  <c r="I40" i="6"/>
  <c r="I41" i="6"/>
  <c r="I42" i="6"/>
  <c r="I43" i="6"/>
  <c r="I9" i="6"/>
  <c r="I10" i="6"/>
  <c r="I11" i="6"/>
  <c r="I12" i="6"/>
  <c r="I13" i="6"/>
  <c r="I14" i="6"/>
  <c r="I15" i="6"/>
  <c r="I17" i="6"/>
  <c r="I18" i="6"/>
  <c r="I19" i="6"/>
  <c r="I20" i="6"/>
  <c r="I21" i="6"/>
  <c r="I22" i="6"/>
  <c r="I23" i="6"/>
  <c r="I27" i="6"/>
  <c r="I28" i="6"/>
  <c r="I29" i="6"/>
  <c r="I30" i="6"/>
  <c r="I31" i="6"/>
  <c r="I35" i="6"/>
  <c r="I36" i="6"/>
  <c r="I37" i="6"/>
  <c r="I38" i="6"/>
  <c r="I39" i="6"/>
  <c r="I44" i="6"/>
  <c r="E45" i="6"/>
  <c r="Q45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8" i="6"/>
  <c r="O45" i="6"/>
  <c r="M45" i="6"/>
  <c r="M15" i="4"/>
  <c r="I15" i="4"/>
  <c r="K15" i="4"/>
  <c r="S15" i="4"/>
  <c r="Q15" i="4"/>
  <c r="O15" i="4"/>
  <c r="M9" i="4"/>
  <c r="M10" i="4"/>
  <c r="M8" i="4"/>
  <c r="S8" i="4"/>
  <c r="S12" i="4"/>
  <c r="S9" i="4"/>
  <c r="S10" i="4"/>
  <c r="S13" i="4"/>
  <c r="S14" i="4"/>
  <c r="S11" i="4"/>
  <c r="G10" i="8"/>
  <c r="G9" i="8"/>
  <c r="G8" i="8"/>
  <c r="C9" i="8"/>
  <c r="C8" i="8"/>
  <c r="U52" i="1"/>
  <c r="E52" i="1"/>
  <c r="G52" i="1"/>
  <c r="G45" i="6" l="1"/>
  <c r="I8" i="6"/>
  <c r="I45" i="6" s="1"/>
  <c r="W52" i="1"/>
  <c r="M9" i="3"/>
  <c r="G9" i="3"/>
  <c r="G8" i="3"/>
  <c r="M8" i="3" l="1"/>
  <c r="I9" i="2"/>
  <c r="I8" i="2"/>
  <c r="I45" i="5" l="1"/>
  <c r="O45" i="5"/>
  <c r="M45" i="5"/>
  <c r="C10" i="3"/>
  <c r="E10" i="3"/>
  <c r="I10" i="3"/>
  <c r="K10" i="3"/>
  <c r="C10" i="8"/>
  <c r="E9" i="8" s="1"/>
  <c r="I10" i="2"/>
  <c r="A4" i="11"/>
  <c r="A2" i="11"/>
  <c r="E9" i="11"/>
  <c r="C9" i="11"/>
  <c r="E8" i="8" l="1"/>
  <c r="E10" i="8" s="1"/>
  <c r="G45" i="5"/>
  <c r="E45" i="5"/>
  <c r="G9" i="10"/>
  <c r="M10" i="3"/>
  <c r="G10" i="3"/>
  <c r="A4" i="5"/>
  <c r="A4" i="6"/>
  <c r="A4" i="3"/>
  <c r="A4" i="4"/>
  <c r="A4" i="8"/>
  <c r="A4" i="7"/>
  <c r="A4" i="10"/>
  <c r="A4" i="2"/>
  <c r="A2" i="2"/>
  <c r="A2" i="10" s="1"/>
  <c r="I9" i="8" l="1"/>
  <c r="I8" i="8"/>
  <c r="A2" i="7"/>
  <c r="A2" i="5"/>
  <c r="A2" i="3"/>
  <c r="A2" i="8"/>
  <c r="A2" i="6"/>
  <c r="A2" i="4"/>
  <c r="K10" i="2"/>
  <c r="G10" i="2"/>
  <c r="E10" i="2"/>
  <c r="C10" i="2"/>
  <c r="I10" i="8" l="1"/>
  <c r="O52" i="1"/>
  <c r="K52" i="1"/>
  <c r="Q45" i="5"/>
  <c r="C59" i="7"/>
  <c r="G59" i="7" l="1"/>
  <c r="M59" i="7"/>
  <c r="E59" i="7"/>
  <c r="O59" i="7"/>
  <c r="S59" i="7" l="1"/>
  <c r="U13" i="7" l="1"/>
  <c r="U21" i="7"/>
  <c r="U29" i="7"/>
  <c r="U37" i="7"/>
  <c r="U45" i="7"/>
  <c r="U53" i="7"/>
  <c r="U22" i="7"/>
  <c r="U30" i="7"/>
  <c r="U38" i="7"/>
  <c r="U46" i="7"/>
  <c r="U54" i="7"/>
  <c r="U15" i="7"/>
  <c r="U23" i="7"/>
  <c r="U31" i="7"/>
  <c r="U39" i="7"/>
  <c r="U47" i="7"/>
  <c r="U55" i="7"/>
  <c r="U12" i="7"/>
  <c r="U28" i="7"/>
  <c r="U14" i="7"/>
  <c r="U52" i="7"/>
  <c r="U16" i="7"/>
  <c r="U24" i="7"/>
  <c r="U32" i="7"/>
  <c r="U40" i="7"/>
  <c r="U48" i="7"/>
  <c r="U56" i="7"/>
  <c r="U9" i="7"/>
  <c r="U17" i="7"/>
  <c r="U25" i="7"/>
  <c r="U33" i="7"/>
  <c r="U41" i="7"/>
  <c r="U49" i="7"/>
  <c r="U57" i="7"/>
  <c r="U36" i="7"/>
  <c r="U10" i="7"/>
  <c r="U18" i="7"/>
  <c r="U26" i="7"/>
  <c r="U34" i="7"/>
  <c r="U42" i="7"/>
  <c r="U50" i="7"/>
  <c r="U58" i="7"/>
  <c r="U11" i="7"/>
  <c r="U19" i="7"/>
  <c r="U27" i="7"/>
  <c r="U35" i="7"/>
  <c r="U43" i="7"/>
  <c r="U51" i="7"/>
  <c r="U20" i="7"/>
  <c r="U44" i="7"/>
  <c r="U8" i="7"/>
  <c r="U59" i="7" l="1"/>
  <c r="C9" i="10"/>
  <c r="E8" i="10" l="1"/>
  <c r="E9" i="10" s="1"/>
  <c r="Q59" i="7"/>
</calcChain>
</file>

<file path=xl/sharedStrings.xml><?xml version="1.0" encoding="utf-8"?>
<sst xmlns="http://schemas.openxmlformats.org/spreadsheetml/2006/main" count="833" uniqueCount="122">
  <si>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</si>
  <si>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</si>
  <si>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</si>
  <si>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</si>
  <si>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</si>
  <si>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</si>
  <si>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</si>
  <si>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</si>
  <si>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</si>
  <si>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</si>
  <si>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</si>
  <si>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</si>
  <si>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</si>
  <si>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</si>
  <si>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</si>
  <si>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</si>
  <si>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</si>
  <si>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</si>
  <si>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</si>
  <si>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</si>
  <si>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</si>
  <si>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</si>
  <si>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</si>
  <si>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</si>
  <si>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</si>
  <si>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</si>
  <si>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</si>
  <si>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</si>
  <si>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</si>
  <si>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</si>
  <si>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</si>
  <si>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</si>
  <si>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</si>
  <si>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</si>
  <si>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</si>
  <si>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</si>
  <si>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</si>
  <si>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</si>
  <si>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</si>
  <si>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</si>
  <si>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</si>
  <si>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</si>
  <si>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</si>
  <si>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</si>
  <si>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</si>
  <si>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</si>
  <si>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</si>
  <si>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</si>
  <si>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</si>
  <si>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</si>
  <si>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</si>
  <si>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</si>
  <si>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</si>
  <si>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</si>
  <si>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</si>
  <si>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</si>
  <si>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</si>
  <si>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</si>
  <si>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</si>
  <si>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</si>
  <si>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</si>
  <si>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</si>
  <si>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</si>
  <si>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</si>
  <si>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</si>
  <si>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</si>
  <si>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</si>
  <si>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</si>
  <si>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</si>
  <si>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</si>
  <si>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</si>
  <si>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</si>
  <si>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</si>
  <si>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</si>
  <si>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</si>
  <si>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</si>
  <si>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</si>
  <si>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</si>
  <si>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</si>
  <si>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</si>
  <si>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</si>
  <si>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</si>
  <si>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</si>
  <si>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درصد به کل دارایی‌ ها</t>
  </si>
  <si>
    <t>صندوق سرمایه‌گذاری بخشی صنایع مفید - اکتان</t>
  </si>
  <si>
    <t>توسعه نیشکر و  صنایع جانبی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</si>
  <si>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</si>
  <si>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</si>
  <si>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</si>
  <si>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</si>
  <si>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</si>
  <si>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</si>
  <si>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</si>
  <si>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</si>
  <si>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</si>
  <si>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</si>
  <si>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</si>
  <si>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</si>
  <si>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>توسعه نیشکر و صنایع جانبی</t>
  </si>
  <si>
    <t>سایر درآمدها</t>
  </si>
  <si>
    <t>اخشان خراسان</t>
  </si>
  <si>
    <t>پتروشیمی بوعلی سینا</t>
  </si>
  <si>
    <t>پتروشیمی فناوران</t>
  </si>
  <si>
    <t>صنایع الکترونیک مادیران</t>
  </si>
  <si>
    <t>بانک پاسارگاد هفت تیر</t>
  </si>
  <si>
    <t>-</t>
  </si>
  <si>
    <t>پتروشیمی  خارک</t>
  </si>
  <si>
    <t>پتروشیمی شیراز</t>
  </si>
  <si>
    <t>مهرمام میهن</t>
  </si>
  <si>
    <t>نفت  بهران</t>
  </si>
  <si>
    <t>نفت بهران</t>
  </si>
  <si>
    <t>پتروشیمی خارک</t>
  </si>
  <si>
    <t>کربن ایران</t>
  </si>
  <si>
    <t>پتروشیمی‌ شیراز</t>
  </si>
  <si>
    <t>برای ماه منتهی به 1404/01/31</t>
  </si>
  <si>
    <t>سیمان هگمتان</t>
  </si>
  <si>
    <t>سیمان‌ هگمتان‌</t>
  </si>
  <si>
    <t>1404/01/31</t>
  </si>
  <si>
    <t>سیمان ‌هگمتان‌</t>
  </si>
  <si>
    <t>1404/02/31</t>
  </si>
  <si>
    <t>1404/02/14</t>
  </si>
  <si>
    <t>1404/02/22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</si>
</sst>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77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3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9" fillId="0" borderId="2" xfId="4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3" fontId="13" fillId="0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/>
    </xf>
    <xf numFmtId="9" fontId="7" fillId="0" borderId="0" xfId="1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3" fontId="2" fillId="0" borderId="0" xfId="2" applyNumberFormat="1" applyFont="1" applyFill="1"/>
    <xf numFmtId="3" fontId="11" fillId="0" borderId="0" xfId="0" applyNumberFormat="1" applyFont="1" applyFill="1"/>
    <xf numFmtId="0" fontId="2" fillId="0" borderId="0" xfId="2" applyFont="1" applyFill="1" applyBorder="1"/>
    <xf numFmtId="0" fontId="6" fillId="0" borderId="0" xfId="2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3" fontId="2" fillId="0" borderId="0" xfId="2" applyNumberFormat="1" applyFont="1" applyFill="1" applyAlignment="1">
      <alignment horizontal="center"/>
    </xf>
    <xf numFmtId="3" fontId="14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3" fontId="7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15" fillId="0" borderId="0" xfId="0" applyNumberFormat="1" applyFont="1" applyFill="1"/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3"/>
  <sheetViews>
    <sheetView rightToLeft="1" tabSelected="1" topLeftCell="A46" zoomScale="85" zoomScaleNormal="85" workbookViewId="0">
      <selection activeCell="U67" sqref="U67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875" style="2" bestFit="1" customWidth="1"/>
    <col min="28" max="16384" width="9" style="2"/>
  </cols>
  <sheetData>
    <row r="2" spans="1:27" ht="26.25" x14ac:dyDescent="0.2">
      <c r="A2" s="61" t="s">
        <v>84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  <c r="T2" s="61" t="s">
        <v>0</v>
      </c>
      <c r="U2" s="61" t="s">
        <v>0</v>
      </c>
      <c r="V2" s="61" t="s">
        <v>0</v>
      </c>
      <c r="W2" s="61" t="s">
        <v>0</v>
      </c>
      <c r="X2" s="61" t="s">
        <v>0</v>
      </c>
      <c r="Y2" s="61" t="s">
        <v>0</v>
      </c>
    </row>
    <row r="3" spans="1:27" ht="26.25" x14ac:dyDescent="0.2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 t="s">
        <v>1</v>
      </c>
      <c r="H3" s="61" t="s">
        <v>1</v>
      </c>
      <c r="I3" s="61" t="s">
        <v>1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</row>
    <row r="4" spans="1:27" ht="26.25" x14ac:dyDescent="0.2">
      <c r="A4" s="61" t="s">
        <v>114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  <c r="T4" s="61" t="s">
        <v>2</v>
      </c>
      <c r="U4" s="61" t="s">
        <v>2</v>
      </c>
      <c r="V4" s="61" t="s">
        <v>2</v>
      </c>
      <c r="W4" s="61" t="s">
        <v>2</v>
      </c>
      <c r="X4" s="61" t="s">
        <v>2</v>
      </c>
      <c r="Y4" s="61" t="s">
        <v>2</v>
      </c>
    </row>
    <row r="6" spans="1:27" ht="27" thickBot="1" x14ac:dyDescent="0.25">
      <c r="A6" s="60" t="s">
        <v>3</v>
      </c>
      <c r="C6" s="60" t="s">
        <v>117</v>
      </c>
      <c r="D6" s="60" t="s">
        <v>4</v>
      </c>
      <c r="E6" s="60" t="s">
        <v>4</v>
      </c>
      <c r="F6" s="60" t="s">
        <v>4</v>
      </c>
      <c r="G6" s="60" t="s">
        <v>4</v>
      </c>
      <c r="I6" s="60" t="s">
        <v>5</v>
      </c>
      <c r="J6" s="60" t="s">
        <v>5</v>
      </c>
      <c r="K6" s="60" t="s">
        <v>5</v>
      </c>
      <c r="L6" s="60" t="s">
        <v>5</v>
      </c>
      <c r="M6" s="60" t="s">
        <v>5</v>
      </c>
      <c r="N6" s="60" t="s">
        <v>5</v>
      </c>
      <c r="O6" s="60" t="s">
        <v>5</v>
      </c>
      <c r="Q6" s="60" t="s">
        <v>119</v>
      </c>
      <c r="R6" s="60" t="s">
        <v>6</v>
      </c>
      <c r="S6" s="60" t="s">
        <v>6</v>
      </c>
      <c r="T6" s="60" t="s">
        <v>6</v>
      </c>
      <c r="U6" s="60" t="s">
        <v>6</v>
      </c>
      <c r="V6" s="60" t="s">
        <v>6</v>
      </c>
      <c r="W6" s="60" t="s">
        <v>6</v>
      </c>
      <c r="X6" s="60" t="s">
        <v>6</v>
      </c>
      <c r="Y6" s="60" t="s">
        <v>6</v>
      </c>
    </row>
    <row r="7" spans="1:27" ht="27" thickBot="1" x14ac:dyDescent="0.25">
      <c r="A7" s="60" t="s">
        <v>3</v>
      </c>
      <c r="C7" s="60" t="s">
        <v>7</v>
      </c>
      <c r="E7" s="60" t="s">
        <v>8</v>
      </c>
      <c r="G7" s="60" t="s">
        <v>9</v>
      </c>
      <c r="I7" s="60" t="s">
        <v>10</v>
      </c>
      <c r="J7" s="60" t="s">
        <v>10</v>
      </c>
      <c r="K7" s="60" t="s">
        <v>10</v>
      </c>
      <c r="M7" s="60" t="s">
        <v>11</v>
      </c>
      <c r="N7" s="60" t="s">
        <v>11</v>
      </c>
      <c r="O7" s="60" t="s">
        <v>11</v>
      </c>
      <c r="Q7" s="60" t="s">
        <v>7</v>
      </c>
      <c r="S7" s="60" t="s">
        <v>12</v>
      </c>
      <c r="U7" s="60" t="s">
        <v>8</v>
      </c>
      <c r="W7" s="60" t="s">
        <v>9</v>
      </c>
      <c r="Y7" s="60" t="s">
        <v>83</v>
      </c>
    </row>
    <row r="8" spans="1:27" ht="27" thickBot="1" x14ac:dyDescent="0.25">
      <c r="A8" s="60" t="s">
        <v>3</v>
      </c>
      <c r="C8" s="60" t="s">
        <v>7</v>
      </c>
      <c r="E8" s="60" t="s">
        <v>8</v>
      </c>
      <c r="G8" s="60" t="s">
        <v>9</v>
      </c>
      <c r="I8" s="50" t="s">
        <v>7</v>
      </c>
      <c r="K8" s="50" t="s">
        <v>8</v>
      </c>
      <c r="M8" s="50" t="s">
        <v>7</v>
      </c>
      <c r="O8" s="50" t="s">
        <v>14</v>
      </c>
      <c r="Q8" s="60" t="s">
        <v>7</v>
      </c>
      <c r="S8" s="60" t="s">
        <v>12</v>
      </c>
      <c r="U8" s="60" t="s">
        <v>8</v>
      </c>
      <c r="W8" s="60" t="s">
        <v>9</v>
      </c>
      <c r="Y8" s="60" t="s">
        <v>13</v>
      </c>
    </row>
    <row r="9" spans="1:27" ht="21" x14ac:dyDescent="0.2">
      <c r="A9" s="3" t="s">
        <v>53</v>
      </c>
      <c r="C9" s="9">
        <v>9238256</v>
      </c>
      <c r="D9" s="9"/>
      <c r="E9" s="9">
        <v>83039172280</v>
      </c>
      <c r="F9" s="9"/>
      <c r="G9" s="9">
        <v>106342479403.34399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9238256</v>
      </c>
      <c r="R9" s="9"/>
      <c r="S9" s="9">
        <v>11160</v>
      </c>
      <c r="T9" s="9"/>
      <c r="U9" s="9">
        <v>83039172280</v>
      </c>
      <c r="V9" s="9"/>
      <c r="W9" s="9">
        <v>102485498285.088</v>
      </c>
      <c r="Y9" s="1">
        <v>1.0814714560009835E-2</v>
      </c>
      <c r="AA9" s="9"/>
    </row>
    <row r="10" spans="1:27" ht="21" x14ac:dyDescent="0.2">
      <c r="A10" s="3" t="s">
        <v>54</v>
      </c>
      <c r="C10" s="9">
        <v>172877309</v>
      </c>
      <c r="D10" s="9"/>
      <c r="E10" s="9">
        <v>450794542355</v>
      </c>
      <c r="F10" s="9"/>
      <c r="G10" s="9">
        <v>708360296105.19702</v>
      </c>
      <c r="H10" s="9"/>
      <c r="I10" s="9">
        <v>0</v>
      </c>
      <c r="J10" s="9"/>
      <c r="K10" s="9">
        <v>0</v>
      </c>
      <c r="L10" s="9"/>
      <c r="M10" s="9">
        <v>-1943482</v>
      </c>
      <c r="N10" s="9"/>
      <c r="O10" s="9">
        <v>7059134322</v>
      </c>
      <c r="P10" s="9"/>
      <c r="Q10" s="9">
        <v>170933827</v>
      </c>
      <c r="R10" s="9"/>
      <c r="S10" s="9">
        <v>3704</v>
      </c>
      <c r="T10" s="9"/>
      <c r="U10" s="9">
        <v>445726722387</v>
      </c>
      <c r="V10" s="9"/>
      <c r="W10" s="9">
        <v>629371718781.51196</v>
      </c>
      <c r="Y10" s="1">
        <v>6.6414035201653496E-2</v>
      </c>
      <c r="AA10" s="9"/>
    </row>
    <row r="11" spans="1:27" ht="21" x14ac:dyDescent="0.2">
      <c r="A11" s="3" t="s">
        <v>55</v>
      </c>
      <c r="C11" s="9">
        <v>4638734</v>
      </c>
      <c r="D11" s="9"/>
      <c r="E11" s="9">
        <v>980404200350</v>
      </c>
      <c r="F11" s="9"/>
      <c r="G11" s="9">
        <v>1381818385744.21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4638734</v>
      </c>
      <c r="R11" s="9"/>
      <c r="S11" s="9">
        <v>283850</v>
      </c>
      <c r="T11" s="9"/>
      <c r="U11" s="9">
        <v>980404200350</v>
      </c>
      <c r="V11" s="9"/>
      <c r="W11" s="9">
        <v>1308870253256.8999</v>
      </c>
      <c r="Y11" s="1">
        <v>0.13811766954272364</v>
      </c>
      <c r="AA11" s="9"/>
    </row>
    <row r="12" spans="1:27" ht="21" x14ac:dyDescent="0.2">
      <c r="A12" s="3" t="s">
        <v>56</v>
      </c>
      <c r="C12" s="9">
        <v>11732460</v>
      </c>
      <c r="D12" s="9"/>
      <c r="E12" s="9">
        <v>116303893319</v>
      </c>
      <c r="F12" s="9"/>
      <c r="G12" s="9">
        <v>110445313142.61</v>
      </c>
      <c r="H12" s="9"/>
      <c r="I12" s="9">
        <v>5013729</v>
      </c>
      <c r="J12" s="9"/>
      <c r="K12" s="9">
        <v>47830451601</v>
      </c>
      <c r="L12" s="9"/>
      <c r="M12" s="9">
        <v>0</v>
      </c>
      <c r="N12" s="9"/>
      <c r="O12" s="9">
        <v>0</v>
      </c>
      <c r="P12" s="9"/>
      <c r="Q12" s="9">
        <v>16746189</v>
      </c>
      <c r="R12" s="9"/>
      <c r="S12" s="9">
        <v>10290</v>
      </c>
      <c r="T12" s="9"/>
      <c r="U12" s="9">
        <v>164134344920</v>
      </c>
      <c r="V12" s="9"/>
      <c r="W12" s="9">
        <v>171292991015.38</v>
      </c>
      <c r="Y12" s="1">
        <v>1.8075579813336452E-2</v>
      </c>
      <c r="AA12" s="9"/>
    </row>
    <row r="13" spans="1:27" ht="21" x14ac:dyDescent="0.2">
      <c r="A13" s="3" t="s">
        <v>57</v>
      </c>
      <c r="C13" s="9">
        <v>7932102</v>
      </c>
      <c r="D13" s="9"/>
      <c r="E13" s="9">
        <v>413858148808</v>
      </c>
      <c r="F13" s="9"/>
      <c r="G13" s="9">
        <v>573548061938.09399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7932102</v>
      </c>
      <c r="R13" s="9"/>
      <c r="S13" s="9">
        <v>70450</v>
      </c>
      <c r="T13" s="9"/>
      <c r="U13" s="9">
        <v>413858148808</v>
      </c>
      <c r="V13" s="9"/>
      <c r="W13" s="9">
        <v>555491627213.89502</v>
      </c>
      <c r="Y13" s="1">
        <v>5.8617887304235082E-2</v>
      </c>
      <c r="AA13" s="9"/>
    </row>
    <row r="14" spans="1:27" ht="21" x14ac:dyDescent="0.2">
      <c r="A14" s="3" t="s">
        <v>58</v>
      </c>
      <c r="C14" s="9">
        <v>523161</v>
      </c>
      <c r="D14" s="9"/>
      <c r="E14" s="9">
        <v>61032590528</v>
      </c>
      <c r="F14" s="9"/>
      <c r="G14" s="9">
        <v>57725349317.550003</v>
      </c>
      <c r="H14" s="9"/>
      <c r="I14" s="9">
        <v>0</v>
      </c>
      <c r="J14" s="9"/>
      <c r="K14" s="9">
        <v>0</v>
      </c>
      <c r="L14" s="9"/>
      <c r="M14" s="9">
        <v>-523161</v>
      </c>
      <c r="N14" s="9"/>
      <c r="O14" s="9">
        <v>59302064270</v>
      </c>
      <c r="P14" s="9"/>
      <c r="Q14" s="9">
        <v>0</v>
      </c>
      <c r="R14" s="9"/>
      <c r="S14" s="9">
        <v>0</v>
      </c>
      <c r="T14" s="9"/>
      <c r="U14" s="9">
        <v>0</v>
      </c>
      <c r="V14" s="9"/>
      <c r="W14" s="9">
        <v>0</v>
      </c>
      <c r="Y14" s="1">
        <v>0</v>
      </c>
      <c r="AA14" s="9"/>
    </row>
    <row r="15" spans="1:27" ht="21" x14ac:dyDescent="0.2">
      <c r="A15" s="3" t="s">
        <v>59</v>
      </c>
      <c r="C15" s="9">
        <v>2400000</v>
      </c>
      <c r="D15" s="9"/>
      <c r="E15" s="9">
        <v>59254937258</v>
      </c>
      <c r="F15" s="9"/>
      <c r="G15" s="9">
        <v>47642828400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2400000</v>
      </c>
      <c r="R15" s="9"/>
      <c r="S15" s="9">
        <v>20840</v>
      </c>
      <c r="T15" s="9"/>
      <c r="U15" s="9">
        <v>59254937258</v>
      </c>
      <c r="V15" s="9"/>
      <c r="W15" s="9">
        <v>49718404800</v>
      </c>
      <c r="Y15" s="1">
        <v>5.2465018494158872E-3</v>
      </c>
      <c r="AA15" s="9"/>
    </row>
    <row r="16" spans="1:27" ht="21" x14ac:dyDescent="0.2">
      <c r="A16" s="3" t="s">
        <v>60</v>
      </c>
      <c r="C16" s="9">
        <v>1360604</v>
      </c>
      <c r="D16" s="9"/>
      <c r="E16" s="9">
        <v>81340415544</v>
      </c>
      <c r="F16" s="9"/>
      <c r="G16" s="9">
        <v>86317086483.684006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1360604</v>
      </c>
      <c r="R16" s="9"/>
      <c r="S16" s="9">
        <v>59770</v>
      </c>
      <c r="T16" s="9"/>
      <c r="U16" s="9">
        <v>81340415544</v>
      </c>
      <c r="V16" s="9"/>
      <c r="W16" s="9">
        <v>80839427438.574005</v>
      </c>
      <c r="Y16" s="1">
        <v>8.5305272216255803E-3</v>
      </c>
      <c r="AA16" s="9"/>
    </row>
    <row r="17" spans="1:27" ht="21" x14ac:dyDescent="0.2">
      <c r="A17" s="3" t="s">
        <v>61</v>
      </c>
      <c r="C17" s="9">
        <v>5800787</v>
      </c>
      <c r="D17" s="9"/>
      <c r="E17" s="9">
        <v>181215281782</v>
      </c>
      <c r="F17" s="9"/>
      <c r="G17" s="9">
        <v>327754918518.17401</v>
      </c>
      <c r="H17" s="9"/>
      <c r="I17" s="9">
        <v>0</v>
      </c>
      <c r="J17" s="9"/>
      <c r="K17" s="9">
        <v>0</v>
      </c>
      <c r="L17" s="9"/>
      <c r="M17" s="9">
        <v>-1</v>
      </c>
      <c r="N17" s="9"/>
      <c r="O17" s="9">
        <v>1</v>
      </c>
      <c r="P17" s="9"/>
      <c r="Q17" s="9">
        <v>5800786</v>
      </c>
      <c r="R17" s="9"/>
      <c r="S17" s="9">
        <v>48170</v>
      </c>
      <c r="T17" s="9"/>
      <c r="U17" s="9">
        <v>181215250542</v>
      </c>
      <c r="V17" s="9"/>
      <c r="W17" s="9">
        <v>277761289643.36102</v>
      </c>
      <c r="Y17" s="1">
        <v>2.9310576750644975E-2</v>
      </c>
      <c r="AA17" s="9"/>
    </row>
    <row r="18" spans="1:27" ht="21" x14ac:dyDescent="0.2">
      <c r="A18" s="3" t="s">
        <v>106</v>
      </c>
      <c r="C18" s="9">
        <v>3696590</v>
      </c>
      <c r="D18" s="9"/>
      <c r="E18" s="9">
        <v>210671917271</v>
      </c>
      <c r="F18" s="9"/>
      <c r="G18" s="9">
        <v>338944669503.47998</v>
      </c>
      <c r="H18" s="9"/>
      <c r="I18" s="9">
        <v>0</v>
      </c>
      <c r="J18" s="9"/>
      <c r="K18" s="9">
        <v>0</v>
      </c>
      <c r="L18" s="9"/>
      <c r="M18" s="9">
        <v>-1347392</v>
      </c>
      <c r="N18" s="9"/>
      <c r="O18" s="9">
        <v>119844800441</v>
      </c>
      <c r="P18" s="9"/>
      <c r="Q18" s="9">
        <v>2349198</v>
      </c>
      <c r="R18" s="9"/>
      <c r="S18" s="9">
        <v>92170</v>
      </c>
      <c r="T18" s="9"/>
      <c r="U18" s="9">
        <v>133882861423</v>
      </c>
      <c r="V18" s="9"/>
      <c r="W18" s="9">
        <v>215237252461.02301</v>
      </c>
      <c r="Y18" s="1">
        <v>2.2712768996561841E-2</v>
      </c>
      <c r="AA18" s="9"/>
    </row>
    <row r="19" spans="1:27" ht="21" x14ac:dyDescent="0.2">
      <c r="A19" s="3" t="s">
        <v>107</v>
      </c>
      <c r="C19" s="9">
        <v>10100411</v>
      </c>
      <c r="D19" s="9"/>
      <c r="E19" s="9">
        <v>314301496123</v>
      </c>
      <c r="F19" s="9"/>
      <c r="G19" s="9">
        <v>416170996836.09698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10100411</v>
      </c>
      <c r="R19" s="9"/>
      <c r="S19" s="9">
        <v>36270</v>
      </c>
      <c r="T19" s="9"/>
      <c r="U19" s="9">
        <v>314301496123</v>
      </c>
      <c r="V19" s="9"/>
      <c r="W19" s="9">
        <v>364162172623.52899</v>
      </c>
      <c r="Y19" s="1">
        <v>3.8427972897405835E-2</v>
      </c>
      <c r="AA19" s="9"/>
    </row>
    <row r="20" spans="1:27" ht="21" x14ac:dyDescent="0.2">
      <c r="A20" s="3" t="s">
        <v>63</v>
      </c>
      <c r="C20" s="9">
        <v>8909146</v>
      </c>
      <c r="D20" s="9"/>
      <c r="E20" s="9">
        <v>89777331464</v>
      </c>
      <c r="F20" s="9"/>
      <c r="G20" s="9">
        <v>124694403064.70399</v>
      </c>
      <c r="H20" s="9"/>
      <c r="I20" s="9">
        <v>0</v>
      </c>
      <c r="J20" s="9"/>
      <c r="K20" s="9">
        <v>0</v>
      </c>
      <c r="L20" s="9"/>
      <c r="M20" s="9">
        <v>-1299864</v>
      </c>
      <c r="N20" s="9"/>
      <c r="O20" s="9">
        <v>17102188457</v>
      </c>
      <c r="P20" s="9"/>
      <c r="Q20" s="9">
        <v>7609282</v>
      </c>
      <c r="R20" s="9"/>
      <c r="S20" s="9">
        <v>13000</v>
      </c>
      <c r="T20" s="9"/>
      <c r="U20" s="9">
        <v>76678621308</v>
      </c>
      <c r="V20" s="9"/>
      <c r="W20" s="9">
        <v>98332088037.300003</v>
      </c>
      <c r="Y20" s="1">
        <v>1.037642868510979E-2</v>
      </c>
      <c r="AA20" s="9"/>
    </row>
    <row r="21" spans="1:27" ht="21" x14ac:dyDescent="0.2">
      <c r="A21" s="3" t="s">
        <v>64</v>
      </c>
      <c r="C21" s="9">
        <v>6264689</v>
      </c>
      <c r="D21" s="9"/>
      <c r="E21" s="9">
        <v>532109285832</v>
      </c>
      <c r="F21" s="9"/>
      <c r="G21" s="9">
        <v>595029417297.99695</v>
      </c>
      <c r="H21" s="9"/>
      <c r="I21" s="9">
        <v>748239</v>
      </c>
      <c r="J21" s="9"/>
      <c r="K21" s="9">
        <v>72174534762</v>
      </c>
      <c r="L21" s="9"/>
      <c r="M21" s="9">
        <v>0</v>
      </c>
      <c r="N21" s="9"/>
      <c r="O21" s="9">
        <v>0</v>
      </c>
      <c r="P21" s="9"/>
      <c r="Q21" s="9">
        <v>7012928</v>
      </c>
      <c r="R21" s="9"/>
      <c r="S21" s="9">
        <v>95000</v>
      </c>
      <c r="T21" s="9"/>
      <c r="U21" s="9">
        <v>604283820594</v>
      </c>
      <c r="V21" s="9"/>
      <c r="W21" s="9">
        <v>662264102448</v>
      </c>
      <c r="Y21" s="1">
        <v>6.9884982277130192E-2</v>
      </c>
      <c r="AA21" s="9"/>
    </row>
    <row r="22" spans="1:27" ht="21" x14ac:dyDescent="0.2">
      <c r="A22" s="3" t="s">
        <v>65</v>
      </c>
      <c r="C22" s="9">
        <v>14592965</v>
      </c>
      <c r="D22" s="9"/>
      <c r="E22" s="9">
        <v>175080629194</v>
      </c>
      <c r="F22" s="9"/>
      <c r="G22" s="9">
        <v>195832847586.375</v>
      </c>
      <c r="H22" s="9"/>
      <c r="I22" s="9">
        <f>+Q22-C22</f>
        <v>1055029</v>
      </c>
      <c r="J22" s="9"/>
      <c r="K22" s="9">
        <f>+E22/C22*I22</f>
        <v>12657821158.203053</v>
      </c>
      <c r="L22" s="9"/>
      <c r="M22" s="9">
        <v>0</v>
      </c>
      <c r="N22" s="9"/>
      <c r="O22" s="9">
        <v>0</v>
      </c>
      <c r="P22" s="9"/>
      <c r="Q22" s="9">
        <v>15647994</v>
      </c>
      <c r="R22" s="9"/>
      <c r="S22" s="9">
        <v>15400</v>
      </c>
      <c r="T22" s="9"/>
      <c r="U22" s="9">
        <v>190085861984</v>
      </c>
      <c r="V22" s="9"/>
      <c r="W22" s="9">
        <v>239545281909.78</v>
      </c>
      <c r="Y22" s="1">
        <v>2.5277857759396793E-2</v>
      </c>
      <c r="AA22" s="9"/>
    </row>
    <row r="23" spans="1:27" ht="21" x14ac:dyDescent="0.2">
      <c r="A23" s="3" t="s">
        <v>51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v>6192278</v>
      </c>
      <c r="J23" s="9"/>
      <c r="K23" s="9">
        <v>45498411182</v>
      </c>
      <c r="L23" s="9"/>
      <c r="M23" s="9">
        <f>-I23</f>
        <v>-6192278</v>
      </c>
      <c r="N23" s="9"/>
      <c r="O23" s="9">
        <f>-K23</f>
        <v>-45498411182</v>
      </c>
      <c r="P23" s="9"/>
      <c r="Q23" s="9">
        <v>0</v>
      </c>
      <c r="R23" s="9"/>
      <c r="S23" s="9">
        <v>0</v>
      </c>
      <c r="T23" s="9"/>
      <c r="U23" s="9">
        <v>0</v>
      </c>
      <c r="V23" s="9"/>
      <c r="W23" s="9">
        <v>0</v>
      </c>
      <c r="Y23" s="1">
        <v>0</v>
      </c>
      <c r="AA23" s="9"/>
    </row>
    <row r="24" spans="1:27" ht="21" x14ac:dyDescent="0.2">
      <c r="A24" s="3" t="s">
        <v>66</v>
      </c>
      <c r="C24" s="9">
        <v>9856361</v>
      </c>
      <c r="D24" s="9"/>
      <c r="E24" s="9">
        <v>144707004300</v>
      </c>
      <c r="F24" s="9"/>
      <c r="G24" s="9">
        <v>195856335884.479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9856361</v>
      </c>
      <c r="R24" s="9"/>
      <c r="S24" s="9">
        <v>21670</v>
      </c>
      <c r="T24" s="9"/>
      <c r="U24" s="9">
        <v>144707004300</v>
      </c>
      <c r="V24" s="9"/>
      <c r="W24" s="9">
        <v>212316498179.923</v>
      </c>
      <c r="Y24" s="1">
        <v>2.2404558328920295E-2</v>
      </c>
      <c r="AA24" s="9"/>
    </row>
    <row r="25" spans="1:27" ht="21" x14ac:dyDescent="0.2">
      <c r="A25" s="3" t="s">
        <v>67</v>
      </c>
      <c r="C25" s="9">
        <v>27851380</v>
      </c>
      <c r="D25" s="9"/>
      <c r="E25" s="9">
        <v>567787497628</v>
      </c>
      <c r="F25" s="9"/>
      <c r="G25" s="9">
        <v>714843851941.97998</v>
      </c>
      <c r="H25" s="9"/>
      <c r="I25" s="9">
        <v>0</v>
      </c>
      <c r="J25" s="9"/>
      <c r="K25" s="9">
        <v>0</v>
      </c>
      <c r="L25" s="9"/>
      <c r="M25" s="9">
        <v>-201520</v>
      </c>
      <c r="N25" s="9"/>
      <c r="O25" s="9">
        <v>5026037706</v>
      </c>
      <c r="P25" s="9"/>
      <c r="Q25" s="9">
        <v>27649860</v>
      </c>
      <c r="R25" s="9"/>
      <c r="S25" s="9">
        <v>24180</v>
      </c>
      <c r="T25" s="9"/>
      <c r="U25" s="9">
        <v>563679243871</v>
      </c>
      <c r="V25" s="9"/>
      <c r="W25" s="9">
        <v>664595601791.93994</v>
      </c>
      <c r="Y25" s="1">
        <v>7.0131012206471222E-2</v>
      </c>
      <c r="AA25" s="9"/>
    </row>
    <row r="26" spans="1:27" ht="21" x14ac:dyDescent="0.2">
      <c r="A26" s="3" t="s">
        <v>68</v>
      </c>
      <c r="C26" s="9">
        <v>28280754</v>
      </c>
      <c r="D26" s="9"/>
      <c r="E26" s="9">
        <v>219882821738</v>
      </c>
      <c r="F26" s="9"/>
      <c r="G26" s="9">
        <v>305020446123.64502</v>
      </c>
      <c r="H26" s="9"/>
      <c r="I26" s="9">
        <v>0</v>
      </c>
      <c r="J26" s="9"/>
      <c r="K26" s="9">
        <v>0</v>
      </c>
      <c r="L26" s="9"/>
      <c r="M26" s="9">
        <v>-1561164</v>
      </c>
      <c r="N26" s="9"/>
      <c r="O26" s="9">
        <v>17225440995</v>
      </c>
      <c r="P26" s="9"/>
      <c r="Q26" s="9">
        <v>26719590</v>
      </c>
      <c r="R26" s="9"/>
      <c r="S26" s="9">
        <v>10820</v>
      </c>
      <c r="T26" s="9"/>
      <c r="U26" s="9">
        <v>207744773869</v>
      </c>
      <c r="V26" s="9"/>
      <c r="W26" s="9">
        <v>287385783315.39001</v>
      </c>
      <c r="Y26" s="1">
        <v>3.0326195092647605E-2</v>
      </c>
      <c r="AA26" s="9"/>
    </row>
    <row r="27" spans="1:27" ht="21" x14ac:dyDescent="0.2">
      <c r="A27" s="3" t="s">
        <v>116</v>
      </c>
      <c r="C27" s="9">
        <v>2000191</v>
      </c>
      <c r="D27" s="9"/>
      <c r="E27" s="9">
        <v>167927784470</v>
      </c>
      <c r="F27" s="9"/>
      <c r="G27" s="9">
        <v>228215910538.26901</v>
      </c>
      <c r="H27" s="9"/>
      <c r="I27" s="9">
        <v>0</v>
      </c>
      <c r="J27" s="9"/>
      <c r="K27" s="9">
        <v>0</v>
      </c>
      <c r="L27" s="9"/>
      <c r="M27" s="9">
        <v>-1356321</v>
      </c>
      <c r="N27" s="9"/>
      <c r="O27" s="9">
        <v>172618712924</v>
      </c>
      <c r="P27" s="9"/>
      <c r="Q27" s="9">
        <v>643870</v>
      </c>
      <c r="R27" s="9"/>
      <c r="S27" s="9">
        <v>131500</v>
      </c>
      <c r="T27" s="9"/>
      <c r="U27" s="9">
        <v>54056668886</v>
      </c>
      <c r="V27" s="9"/>
      <c r="W27" s="9">
        <v>84165125015.25</v>
      </c>
      <c r="Y27" s="1">
        <v>8.8814692632461223E-3</v>
      </c>
      <c r="AA27" s="9"/>
    </row>
    <row r="28" spans="1:27" ht="21" x14ac:dyDescent="0.2">
      <c r="A28" s="3" t="s">
        <v>69</v>
      </c>
      <c r="C28" s="9">
        <v>49254</v>
      </c>
      <c r="D28" s="9"/>
      <c r="E28" s="9">
        <v>298685073895</v>
      </c>
      <c r="F28" s="9"/>
      <c r="G28" s="9">
        <v>407767114655.71198</v>
      </c>
      <c r="H28" s="9"/>
      <c r="I28" s="9">
        <v>0</v>
      </c>
      <c r="J28" s="9"/>
      <c r="K28" s="9">
        <v>0</v>
      </c>
      <c r="L28" s="9"/>
      <c r="M28" s="9">
        <f>+Q28-C28</f>
        <v>-28231</v>
      </c>
      <c r="N28" s="9"/>
      <c r="O28" s="9">
        <f>-E28/C28*M28</f>
        <v>171197838168.06238</v>
      </c>
      <c r="P28" s="9"/>
      <c r="Q28" s="9">
        <v>21023</v>
      </c>
      <c r="R28" s="9"/>
      <c r="S28" s="9">
        <v>8700000</v>
      </c>
      <c r="T28" s="9"/>
      <c r="U28" s="9">
        <v>127487235725</v>
      </c>
      <c r="V28" s="9"/>
      <c r="W28" s="9">
        <v>182461139760</v>
      </c>
      <c r="Y28" s="1">
        <v>1.925409133797009E-2</v>
      </c>
      <c r="AA28" s="9"/>
    </row>
    <row r="29" spans="1:27" ht="21" x14ac:dyDescent="0.2">
      <c r="A29" s="3" t="s">
        <v>70</v>
      </c>
      <c r="C29" s="9">
        <v>98678836</v>
      </c>
      <c r="D29" s="9"/>
      <c r="E29" s="9">
        <v>562250005240</v>
      </c>
      <c r="F29" s="9"/>
      <c r="G29" s="9">
        <v>889691691117.00598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98678836</v>
      </c>
      <c r="R29" s="9"/>
      <c r="S29" s="9">
        <v>8700</v>
      </c>
      <c r="T29" s="9"/>
      <c r="U29" s="9">
        <v>562250005240</v>
      </c>
      <c r="V29" s="9"/>
      <c r="W29" s="9">
        <v>853397763254.45996</v>
      </c>
      <c r="Y29" s="1">
        <v>9.0054235674148289E-2</v>
      </c>
      <c r="AA29" s="9"/>
    </row>
    <row r="30" spans="1:27" ht="21" x14ac:dyDescent="0.2">
      <c r="A30" s="3" t="s">
        <v>71</v>
      </c>
      <c r="C30" s="9">
        <v>7260463</v>
      </c>
      <c r="D30" s="9"/>
      <c r="E30" s="9">
        <v>164734300597</v>
      </c>
      <c r="F30" s="9"/>
      <c r="G30" s="9">
        <v>181730688512.87701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7260463</v>
      </c>
      <c r="R30" s="9"/>
      <c r="S30" s="9">
        <v>25480</v>
      </c>
      <c r="T30" s="9"/>
      <c r="U30" s="9">
        <v>164734300597</v>
      </c>
      <c r="V30" s="9"/>
      <c r="W30" s="9">
        <v>183895867486.422</v>
      </c>
      <c r="Y30" s="1">
        <v>1.9405490034295144E-2</v>
      </c>
      <c r="AA30" s="9"/>
    </row>
    <row r="31" spans="1:27" ht="21" x14ac:dyDescent="0.2">
      <c r="A31" s="3" t="s">
        <v>72</v>
      </c>
      <c r="C31" s="9">
        <v>6803348</v>
      </c>
      <c r="D31" s="9"/>
      <c r="E31" s="9">
        <v>78258470143</v>
      </c>
      <c r="F31" s="9"/>
      <c r="G31" s="9">
        <v>83994821546.147995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6803348</v>
      </c>
      <c r="R31" s="9"/>
      <c r="S31" s="9">
        <v>13940</v>
      </c>
      <c r="T31" s="9"/>
      <c r="U31" s="9">
        <v>78258470143</v>
      </c>
      <c r="V31" s="9"/>
      <c r="W31" s="9">
        <v>94274381026.835999</v>
      </c>
      <c r="Y31" s="1">
        <v>9.9482418311585309E-3</v>
      </c>
      <c r="AA31" s="9"/>
    </row>
    <row r="32" spans="1:27" ht="21" x14ac:dyDescent="0.2">
      <c r="A32" s="3" t="s">
        <v>73</v>
      </c>
      <c r="C32" s="9">
        <v>50754812</v>
      </c>
      <c r="D32" s="9"/>
      <c r="E32" s="9">
        <v>75268787020</v>
      </c>
      <c r="F32" s="9"/>
      <c r="G32" s="9">
        <v>63116478906.618599</v>
      </c>
      <c r="H32" s="9"/>
      <c r="I32" s="9">
        <v>0</v>
      </c>
      <c r="J32" s="9"/>
      <c r="K32" s="9">
        <v>0</v>
      </c>
      <c r="L32" s="9"/>
      <c r="M32" s="9">
        <v>-16825853</v>
      </c>
      <c r="N32" s="9"/>
      <c r="O32" s="9">
        <v>24791602707</v>
      </c>
      <c r="P32" s="9"/>
      <c r="Q32" s="9">
        <v>33928959</v>
      </c>
      <c r="R32" s="9"/>
      <c r="S32" s="9">
        <v>1335</v>
      </c>
      <c r="T32" s="9"/>
      <c r="U32" s="9">
        <v>50316245651</v>
      </c>
      <c r="V32" s="9"/>
      <c r="W32" s="9">
        <v>45025654061.423203</v>
      </c>
      <c r="Y32" s="1">
        <v>4.7513024252221541E-3</v>
      </c>
      <c r="AA32" s="9"/>
    </row>
    <row r="33" spans="1:27" ht="21" x14ac:dyDescent="0.2">
      <c r="A33" s="3" t="s">
        <v>74</v>
      </c>
      <c r="C33" s="9">
        <v>10459717</v>
      </c>
      <c r="D33" s="9"/>
      <c r="E33" s="9">
        <v>461328923169</v>
      </c>
      <c r="F33" s="9"/>
      <c r="G33" s="9">
        <v>666374601117.94702</v>
      </c>
      <c r="H33" s="9"/>
      <c r="I33" s="9">
        <v>1934388</v>
      </c>
      <c r="J33" s="9"/>
      <c r="K33" s="9">
        <v>119205036188</v>
      </c>
      <c r="L33" s="9"/>
      <c r="M33" s="9">
        <v>-314146</v>
      </c>
      <c r="N33" s="9"/>
      <c r="O33" s="9">
        <v>20057540927</v>
      </c>
      <c r="P33" s="9"/>
      <c r="Q33" s="9">
        <v>12079959</v>
      </c>
      <c r="R33" s="9"/>
      <c r="S33" s="9">
        <v>61990</v>
      </c>
      <c r="T33" s="9"/>
      <c r="U33" s="9">
        <v>565819510736</v>
      </c>
      <c r="V33" s="9"/>
      <c r="W33" s="9">
        <v>744381080292.45996</v>
      </c>
      <c r="Y33" s="1">
        <v>7.8550322162077635E-2</v>
      </c>
      <c r="AA33" s="9"/>
    </row>
    <row r="34" spans="1:27" ht="21" x14ac:dyDescent="0.2">
      <c r="A34" s="3" t="s">
        <v>75</v>
      </c>
      <c r="C34" s="9">
        <v>13800000</v>
      </c>
      <c r="D34" s="9"/>
      <c r="E34" s="9">
        <v>115200806828</v>
      </c>
      <c r="F34" s="9"/>
      <c r="G34" s="9">
        <v>126890482500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13800000</v>
      </c>
      <c r="R34" s="9"/>
      <c r="S34" s="9">
        <v>11690</v>
      </c>
      <c r="T34" s="9"/>
      <c r="U34" s="9">
        <v>115200806828</v>
      </c>
      <c r="V34" s="9"/>
      <c r="W34" s="9">
        <v>160362134100</v>
      </c>
      <c r="Y34" s="1">
        <v>1.6922108352356639E-2</v>
      </c>
      <c r="AA34" s="9"/>
    </row>
    <row r="35" spans="1:27" ht="21" x14ac:dyDescent="0.2">
      <c r="A35" s="3" t="s">
        <v>77</v>
      </c>
      <c r="C35" s="9">
        <v>22259775</v>
      </c>
      <c r="D35" s="9"/>
      <c r="E35" s="9">
        <v>138683259600</v>
      </c>
      <c r="F35" s="9"/>
      <c r="G35" s="9">
        <v>154006212197.70001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22259775</v>
      </c>
      <c r="R35" s="9"/>
      <c r="S35" s="9">
        <v>6890</v>
      </c>
      <c r="T35" s="9"/>
      <c r="U35" s="9">
        <v>138683259600</v>
      </c>
      <c r="V35" s="9"/>
      <c r="W35" s="9">
        <v>152457299143.987</v>
      </c>
      <c r="Y35" s="1">
        <v>1.6087955861284569E-2</v>
      </c>
      <c r="AA35" s="9"/>
    </row>
    <row r="36" spans="1:27" ht="21" x14ac:dyDescent="0.2">
      <c r="A36" s="3" t="s">
        <v>109</v>
      </c>
      <c r="C36" s="9">
        <v>7592433</v>
      </c>
      <c r="D36" s="9"/>
      <c r="E36" s="9">
        <v>114236148779</v>
      </c>
      <c r="F36" s="9"/>
      <c r="G36" s="9">
        <v>110567330046.47301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7592433</v>
      </c>
      <c r="R36" s="9"/>
      <c r="S36" s="9">
        <v>18200</v>
      </c>
      <c r="T36" s="9"/>
      <c r="U36" s="9">
        <v>114236148779</v>
      </c>
      <c r="V36" s="9"/>
      <c r="W36" s="9">
        <v>137360096030.42999</v>
      </c>
      <c r="Y36" s="1">
        <v>1.449483346777841E-2</v>
      </c>
      <c r="AA36" s="9"/>
    </row>
    <row r="37" spans="1:27" ht="21" x14ac:dyDescent="0.2">
      <c r="A37" s="3" t="s">
        <v>79</v>
      </c>
      <c r="C37" s="9">
        <v>250000</v>
      </c>
      <c r="E37" s="9">
        <v>3758659767</v>
      </c>
      <c r="G37" s="9">
        <v>3774904875</v>
      </c>
      <c r="I37" s="9">
        <v>0</v>
      </c>
      <c r="J37" s="9"/>
      <c r="K37" s="9">
        <v>0</v>
      </c>
      <c r="L37" s="9"/>
      <c r="M37" s="9">
        <v>-250000</v>
      </c>
      <c r="N37" s="9"/>
      <c r="O37" s="9">
        <f>E37/C37*M37</f>
        <v>-3758659767</v>
      </c>
      <c r="Q37" s="9">
        <v>0</v>
      </c>
      <c r="R37" s="9"/>
      <c r="S37" s="9">
        <v>0</v>
      </c>
      <c r="T37" s="9"/>
      <c r="U37" s="9">
        <v>0</v>
      </c>
      <c r="V37" s="9"/>
      <c r="W37" s="9">
        <v>0</v>
      </c>
      <c r="Y37" s="1">
        <v>0</v>
      </c>
      <c r="AA37" s="9"/>
    </row>
    <row r="38" spans="1:27" ht="21" x14ac:dyDescent="0.2">
      <c r="A38" s="3" t="s">
        <v>112</v>
      </c>
      <c r="C38" s="9">
        <v>28705845</v>
      </c>
      <c r="E38" s="9">
        <v>273318656405</v>
      </c>
      <c r="G38" s="9">
        <v>297335171215.84497</v>
      </c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Q38" s="9">
        <v>28705845</v>
      </c>
      <c r="R38" s="9"/>
      <c r="S38" s="9">
        <v>10300</v>
      </c>
      <c r="T38" s="9"/>
      <c r="U38" s="9">
        <v>273318656405</v>
      </c>
      <c r="V38" s="9"/>
      <c r="W38" s="9">
        <v>293910965789.17499</v>
      </c>
      <c r="X38" s="4"/>
      <c r="Y38" s="1">
        <v>3.1014760666185252E-2</v>
      </c>
      <c r="AA38" s="9"/>
    </row>
    <row r="39" spans="1:27" ht="21" x14ac:dyDescent="0.2">
      <c r="A39" s="3" t="s">
        <v>81</v>
      </c>
      <c r="C39" s="9">
        <v>620000</v>
      </c>
      <c r="E39" s="9">
        <v>28278653660</v>
      </c>
      <c r="G39" s="9">
        <v>33404056200</v>
      </c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Q39" s="9">
        <v>620000</v>
      </c>
      <c r="R39" s="9"/>
      <c r="S39" s="9">
        <v>57750</v>
      </c>
      <c r="T39" s="9"/>
      <c r="U39" s="9">
        <v>28278653660</v>
      </c>
      <c r="V39" s="9"/>
      <c r="W39" s="9">
        <v>35591960250</v>
      </c>
      <c r="Y39" s="1">
        <v>3.7558181125706938E-3</v>
      </c>
      <c r="AA39" s="9"/>
    </row>
    <row r="40" spans="1:27" ht="21" x14ac:dyDescent="0.2">
      <c r="A40" s="3" t="s">
        <v>85</v>
      </c>
      <c r="C40" s="9">
        <v>285748</v>
      </c>
      <c r="E40" s="9">
        <v>12584614212</v>
      </c>
      <c r="G40" s="9">
        <v>15253366827.780001</v>
      </c>
      <c r="I40" s="9">
        <v>0</v>
      </c>
      <c r="J40" s="9"/>
      <c r="K40" s="9">
        <v>0</v>
      </c>
      <c r="L40" s="9"/>
      <c r="M40" s="9">
        <f>-C40</f>
        <v>-285748</v>
      </c>
      <c r="N40" s="9"/>
      <c r="O40" s="9">
        <f>-E40</f>
        <v>-12584614212</v>
      </c>
      <c r="Q40" s="9">
        <v>0</v>
      </c>
      <c r="R40" s="9"/>
      <c r="S40" s="9">
        <v>0</v>
      </c>
      <c r="T40" s="9"/>
      <c r="U40" s="9">
        <v>0</v>
      </c>
      <c r="V40" s="9"/>
      <c r="W40" s="9">
        <v>0</v>
      </c>
      <c r="X40" s="4"/>
      <c r="Y40" s="1">
        <v>0</v>
      </c>
      <c r="AA40" s="9"/>
    </row>
    <row r="41" spans="1:27" ht="21" x14ac:dyDescent="0.2">
      <c r="A41" s="3" t="s">
        <v>86</v>
      </c>
      <c r="C41" s="9">
        <v>641578</v>
      </c>
      <c r="E41" s="9">
        <v>75522992685</v>
      </c>
      <c r="G41" s="9">
        <v>70344995382.270004</v>
      </c>
      <c r="I41" s="9">
        <v>55057</v>
      </c>
      <c r="J41" s="9"/>
      <c r="K41" s="9">
        <v>6207802604</v>
      </c>
      <c r="L41" s="9"/>
      <c r="M41" s="9">
        <f>-1004843+434445</f>
        <v>-570398</v>
      </c>
      <c r="N41" s="9"/>
      <c r="O41" s="9">
        <f>+E41/C41*M41</f>
        <v>-67144079101.120415</v>
      </c>
      <c r="Q41" s="9">
        <v>126237</v>
      </c>
      <c r="R41" s="9"/>
      <c r="S41" s="9">
        <v>120450</v>
      </c>
      <c r="T41" s="9"/>
      <c r="U41" s="9">
        <v>14859917311</v>
      </c>
      <c r="V41" s="9"/>
      <c r="W41" s="9">
        <v>15114775432.432501</v>
      </c>
      <c r="X41" s="4"/>
      <c r="Y41" s="1">
        <v>1.5949767008567202E-3</v>
      </c>
      <c r="AA41" s="9"/>
    </row>
    <row r="42" spans="1:27" ht="21" x14ac:dyDescent="0.2">
      <c r="A42" s="3" t="s">
        <v>100</v>
      </c>
      <c r="C42" s="9">
        <v>245000</v>
      </c>
      <c r="E42" s="9">
        <v>1839413672</v>
      </c>
      <c r="G42" s="9">
        <v>1906935817.5</v>
      </c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Q42" s="9">
        <v>245000</v>
      </c>
      <c r="R42" s="9"/>
      <c r="S42" s="9">
        <v>9050</v>
      </c>
      <c r="T42" s="9"/>
      <c r="U42" s="9">
        <v>1839413672</v>
      </c>
      <c r="V42" s="9"/>
      <c r="W42" s="9">
        <v>2204057362.5</v>
      </c>
      <c r="X42" s="4"/>
      <c r="Y42" s="1">
        <v>2.3258169836886948E-4</v>
      </c>
      <c r="AA42" s="9"/>
    </row>
    <row r="43" spans="1:27" ht="21" x14ac:dyDescent="0.2">
      <c r="A43" s="3" t="s">
        <v>101</v>
      </c>
      <c r="C43" s="9">
        <v>270000</v>
      </c>
      <c r="E43" s="9">
        <v>19409395203</v>
      </c>
      <c r="G43" s="9">
        <v>23452224030</v>
      </c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Q43" s="9">
        <v>270000</v>
      </c>
      <c r="R43" s="9"/>
      <c r="S43" s="9">
        <v>74900</v>
      </c>
      <c r="T43" s="9"/>
      <c r="U43" s="9">
        <v>19409395203</v>
      </c>
      <c r="V43" s="9"/>
      <c r="W43" s="9">
        <v>20102673150</v>
      </c>
      <c r="X43" s="4"/>
      <c r="Y43" s="1">
        <v>2.1213213151938877E-3</v>
      </c>
      <c r="AA43" s="9"/>
    </row>
    <row r="44" spans="1:27" ht="21" x14ac:dyDescent="0.2">
      <c r="A44" s="3" t="s">
        <v>102</v>
      </c>
      <c r="C44" s="9">
        <v>34126755</v>
      </c>
      <c r="E44" s="9">
        <v>212633184636</v>
      </c>
      <c r="G44" s="9">
        <v>206934574927.27499</v>
      </c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Q44" s="9">
        <v>34126755</v>
      </c>
      <c r="R44" s="9"/>
      <c r="S44" s="9">
        <v>6500</v>
      </c>
      <c r="T44" s="9"/>
      <c r="U44" s="9">
        <v>212633184636</v>
      </c>
      <c r="V44" s="9"/>
      <c r="W44" s="9">
        <v>220504055250.375</v>
      </c>
      <c r="X44" s="4"/>
      <c r="Y44" s="1">
        <v>2.3268544884505131E-2</v>
      </c>
      <c r="AA44" s="9"/>
    </row>
    <row r="45" spans="1:27" ht="21" x14ac:dyDescent="0.2">
      <c r="A45" s="3" t="s">
        <v>103</v>
      </c>
      <c r="C45" s="9">
        <v>1500000</v>
      </c>
      <c r="E45" s="9">
        <v>3980110661</v>
      </c>
      <c r="G45" s="9">
        <v>6924552300</v>
      </c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Q45" s="9">
        <v>1500000</v>
      </c>
      <c r="R45" s="9"/>
      <c r="S45" s="9">
        <v>4750</v>
      </c>
      <c r="T45" s="9"/>
      <c r="U45" s="9">
        <v>3980110661</v>
      </c>
      <c r="V45" s="9"/>
      <c r="W45" s="9">
        <v>7082606250</v>
      </c>
      <c r="X45" s="4"/>
      <c r="Y45" s="1">
        <v>7.4738734958989508E-4</v>
      </c>
      <c r="AA45" s="9"/>
    </row>
    <row r="46" spans="1:27" ht="21" x14ac:dyDescent="0.2">
      <c r="A46" s="3" t="s">
        <v>92</v>
      </c>
      <c r="C46" s="9">
        <v>0</v>
      </c>
      <c r="E46" s="9">
        <v>0</v>
      </c>
      <c r="G46" s="9">
        <v>0</v>
      </c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Q46" s="9">
        <v>0</v>
      </c>
      <c r="R46" s="9"/>
      <c r="S46" s="9">
        <v>0</v>
      </c>
      <c r="T46" s="9"/>
      <c r="U46" s="9">
        <v>0</v>
      </c>
      <c r="V46" s="9"/>
      <c r="W46" s="9">
        <v>0</v>
      </c>
      <c r="X46" s="4"/>
      <c r="Y46" s="1">
        <v>0</v>
      </c>
      <c r="AA46" s="9"/>
    </row>
    <row r="47" spans="1:27" ht="21" x14ac:dyDescent="0.2">
      <c r="A47" s="3" t="s">
        <v>93</v>
      </c>
      <c r="C47" s="9">
        <v>25375000</v>
      </c>
      <c r="E47" s="9">
        <v>99728488974</v>
      </c>
      <c r="G47" s="9">
        <v>89293026375</v>
      </c>
      <c r="I47" s="9">
        <v>43624</v>
      </c>
      <c r="J47" s="9"/>
      <c r="K47" s="9">
        <v>180770949</v>
      </c>
      <c r="L47" s="9"/>
      <c r="M47" s="9">
        <v>-6800622</v>
      </c>
      <c r="N47" s="9"/>
      <c r="O47" s="9">
        <v>27990284295</v>
      </c>
      <c r="Q47" s="9">
        <v>18618002</v>
      </c>
      <c r="R47" s="9"/>
      <c r="S47" s="9">
        <v>4649</v>
      </c>
      <c r="T47" s="9"/>
      <c r="U47" s="9">
        <v>73179051749</v>
      </c>
      <c r="V47" s="9"/>
      <c r="W47" s="9">
        <v>86040088504.776901</v>
      </c>
      <c r="X47" s="4"/>
      <c r="Y47" s="1">
        <v>9.0793235478910331E-3</v>
      </c>
      <c r="AA47" s="9"/>
    </row>
    <row r="48" spans="1:27" ht="21" x14ac:dyDescent="0.2">
      <c r="A48" s="3" t="s">
        <v>94</v>
      </c>
      <c r="C48" s="9">
        <v>800000</v>
      </c>
      <c r="E48" s="9">
        <v>11427166457</v>
      </c>
      <c r="G48" s="9">
        <v>11300360400</v>
      </c>
      <c r="I48" s="9">
        <v>0</v>
      </c>
      <c r="J48" s="9"/>
      <c r="K48" s="9">
        <v>0</v>
      </c>
      <c r="L48" s="9"/>
      <c r="M48" s="9">
        <f>+C48*-1</f>
        <v>-800000</v>
      </c>
      <c r="N48" s="9"/>
      <c r="O48" s="9">
        <f>-E48</f>
        <v>-11427166457</v>
      </c>
      <c r="Q48" s="9">
        <v>0</v>
      </c>
      <c r="R48" s="9"/>
      <c r="S48" s="9">
        <v>0</v>
      </c>
      <c r="T48" s="9"/>
      <c r="U48" s="9">
        <v>0</v>
      </c>
      <c r="V48" s="9"/>
      <c r="W48" s="9">
        <v>0</v>
      </c>
      <c r="X48" s="4"/>
      <c r="Y48" s="1">
        <v>0</v>
      </c>
      <c r="AA48" s="9"/>
    </row>
    <row r="49" spans="1:27" ht="21" x14ac:dyDescent="0.2">
      <c r="A49" s="3" t="s">
        <v>108</v>
      </c>
      <c r="C49" s="9">
        <v>1191250</v>
      </c>
      <c r="E49" s="9">
        <v>3646011593</v>
      </c>
      <c r="F49" s="9"/>
      <c r="G49" s="9">
        <v>5207944750.875</v>
      </c>
      <c r="I49" s="9">
        <v>10000000</v>
      </c>
      <c r="J49" s="9"/>
      <c r="K49" s="9">
        <v>45331119598</v>
      </c>
      <c r="L49" s="9"/>
      <c r="M49" s="9">
        <f>-1983856-8207394</f>
        <v>-10191250</v>
      </c>
      <c r="N49" s="9"/>
      <c r="O49" s="9">
        <f>+E49/C49*M49</f>
        <v>-31191954373.272823</v>
      </c>
      <c r="P49" s="9">
        <v>0</v>
      </c>
      <c r="Q49" s="9">
        <v>1000000</v>
      </c>
      <c r="R49" s="9"/>
      <c r="S49" s="9">
        <v>5960</v>
      </c>
      <c r="T49" s="9"/>
      <c r="U49" s="9">
        <v>3060660309</v>
      </c>
      <c r="V49" s="9"/>
      <c r="W49" s="9">
        <v>5924538000</v>
      </c>
      <c r="X49" s="4"/>
      <c r="Y49" s="1">
        <v>6.2518296190256493E-4</v>
      </c>
      <c r="AA49" s="9"/>
    </row>
    <row r="50" spans="1:27" ht="21" x14ac:dyDescent="0.2">
      <c r="A50" s="3" t="s">
        <v>96</v>
      </c>
      <c r="C50" s="9">
        <v>9201101</v>
      </c>
      <c r="E50" s="9">
        <v>45518406498</v>
      </c>
      <c r="G50" s="9">
        <v>36777491239.630096</v>
      </c>
      <c r="I50" s="9">
        <v>1332211</v>
      </c>
      <c r="J50" s="9"/>
      <c r="K50" s="9">
        <v>6374632101</v>
      </c>
      <c r="L50" s="9"/>
      <c r="M50" s="9">
        <v>0</v>
      </c>
      <c r="N50" s="9"/>
      <c r="O50" s="9">
        <v>0</v>
      </c>
      <c r="Q50" s="9">
        <v>10533312</v>
      </c>
      <c r="R50" s="9"/>
      <c r="S50" s="9">
        <v>4660</v>
      </c>
      <c r="T50" s="9"/>
      <c r="U50" s="9">
        <v>51893038599</v>
      </c>
      <c r="V50" s="9"/>
      <c r="W50" s="9">
        <v>48793176778.176003</v>
      </c>
      <c r="X50" s="4"/>
      <c r="Y50" s="1">
        <v>5.1488677731184309E-3</v>
      </c>
      <c r="AA50" s="9"/>
    </row>
    <row r="51" spans="1:27" ht="21.75" thickBot="1" x14ac:dyDescent="0.25">
      <c r="A51" s="3" t="s">
        <v>97</v>
      </c>
      <c r="C51" s="9">
        <v>3400000</v>
      </c>
      <c r="E51" s="9">
        <v>20737599625</v>
      </c>
      <c r="G51" s="9">
        <v>19366082100</v>
      </c>
      <c r="I51" s="9"/>
      <c r="J51" s="9"/>
      <c r="K51" s="9"/>
      <c r="L51" s="9"/>
      <c r="M51" s="9">
        <v>-2000000</v>
      </c>
      <c r="N51" s="9"/>
      <c r="O51" s="9">
        <f>+E51/C51*M51</f>
        <v>-12198588014.705881</v>
      </c>
      <c r="Q51" s="9">
        <v>1400000</v>
      </c>
      <c r="R51" s="9"/>
      <c r="S51" s="9">
        <v>7290</v>
      </c>
      <c r="T51" s="9"/>
      <c r="U51" s="9">
        <v>8539011607</v>
      </c>
      <c r="V51" s="9"/>
      <c r="W51" s="9">
        <v>10145274300</v>
      </c>
      <c r="Y51" s="1">
        <v>1.0705733740230833E-3</v>
      </c>
      <c r="AA51" s="9"/>
    </row>
    <row r="52" spans="1:27" s="3" customFormat="1" ht="21.75" thickBot="1" x14ac:dyDescent="0.25">
      <c r="E52" s="14">
        <f>SUM(E9:E51)</f>
        <v>7670518079563</v>
      </c>
      <c r="G52" s="14">
        <f>SUM(G9:G51)</f>
        <v>10019978704871.543</v>
      </c>
      <c r="I52" s="3" t="s">
        <v>15</v>
      </c>
      <c r="K52" s="14">
        <f>SUM(K9:K51)</f>
        <v>355460580143.20306</v>
      </c>
      <c r="M52" s="3" t="s">
        <v>15</v>
      </c>
      <c r="O52" s="14">
        <f>SUM(O9:O51)</f>
        <v>458412172105.96326</v>
      </c>
      <c r="Q52" s="17"/>
      <c r="S52" s="3" t="s">
        <v>15</v>
      </c>
      <c r="U52" s="14">
        <f>SUM(U9:U51)</f>
        <v>7306370621558</v>
      </c>
      <c r="W52" s="14">
        <f>SUM(W9:W51)</f>
        <v>9302864702440.2969</v>
      </c>
      <c r="Y52" s="15">
        <f>SUM(Y9:Y51)</f>
        <v>0.98167865728103121</v>
      </c>
    </row>
    <row r="53" spans="1:27" ht="19.5" thickTop="1" x14ac:dyDescent="0.2"/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T56"/>
  <sheetViews>
    <sheetView rightToLeft="1" topLeftCell="A29" zoomScale="85" zoomScaleNormal="85" workbookViewId="0">
      <selection activeCell="K34" sqref="K34:K35"/>
    </sheetView>
  </sheetViews>
  <sheetFormatPr defaultRowHeight="18.75" x14ac:dyDescent="0.2"/>
  <cols>
    <col min="1" max="1" width="37.375" style="55" bestFit="1" customWidth="1"/>
    <col min="2" max="2" width="0.875" style="55" customWidth="1"/>
    <col min="3" max="3" width="16.625" style="55" customWidth="1"/>
    <col min="4" max="4" width="0.875" style="55" customWidth="1"/>
    <col min="5" max="5" width="20.125" style="55" customWidth="1"/>
    <col min="6" max="6" width="0.875" style="55" customWidth="1"/>
    <col min="7" max="7" width="20.125" style="55" customWidth="1"/>
    <col min="8" max="8" width="0.875" style="55" customWidth="1"/>
    <col min="9" max="9" width="30.25" style="55" bestFit="1" customWidth="1"/>
    <col min="10" max="10" width="0.875" style="55" customWidth="1"/>
    <col min="11" max="11" width="16.625" style="55" customWidth="1"/>
    <col min="12" max="12" width="0.875" style="55" customWidth="1"/>
    <col min="13" max="13" width="20.125" style="55" customWidth="1"/>
    <col min="14" max="14" width="0.875" style="55" customWidth="1"/>
    <col min="15" max="15" width="20.125" style="55" customWidth="1"/>
    <col min="16" max="16" width="0.875" style="55" customWidth="1"/>
    <col min="17" max="17" width="29.75" style="55" customWidth="1"/>
    <col min="18" max="18" width="0.875" style="55" customWidth="1"/>
    <col min="19" max="19" width="9" style="55"/>
    <col min="20" max="20" width="11.75" style="55" bestFit="1" customWidth="1"/>
    <col min="21" max="16384" width="9" style="55"/>
  </cols>
  <sheetData>
    <row r="1" spans="1:17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6.25" x14ac:dyDescent="0.2">
      <c r="A2" s="71" t="str">
        <f>+درآمدها!A2</f>
        <v>صندوق سرمایه‌گذاری بخشی صنایع مفید - اکتان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  <c r="N2" s="71" t="s">
        <v>0</v>
      </c>
      <c r="O2" s="71" t="s">
        <v>0</v>
      </c>
      <c r="P2" s="71" t="s">
        <v>0</v>
      </c>
      <c r="Q2" s="71" t="s">
        <v>0</v>
      </c>
    </row>
    <row r="3" spans="1:17" ht="26.25" x14ac:dyDescent="0.2">
      <c r="A3" s="71" t="s">
        <v>23</v>
      </c>
      <c r="B3" s="71" t="s">
        <v>23</v>
      </c>
      <c r="C3" s="71" t="s">
        <v>23</v>
      </c>
      <c r="D3" s="71" t="s">
        <v>23</v>
      </c>
      <c r="E3" s="71" t="s">
        <v>23</v>
      </c>
      <c r="F3" s="71" t="s">
        <v>23</v>
      </c>
      <c r="G3" s="71" t="s">
        <v>23</v>
      </c>
      <c r="H3" s="71" t="s">
        <v>23</v>
      </c>
      <c r="I3" s="71" t="s">
        <v>23</v>
      </c>
      <c r="J3" s="71" t="s">
        <v>23</v>
      </c>
      <c r="K3" s="71" t="s">
        <v>23</v>
      </c>
      <c r="L3" s="71" t="s">
        <v>23</v>
      </c>
      <c r="M3" s="71" t="s">
        <v>23</v>
      </c>
      <c r="N3" s="71" t="s">
        <v>23</v>
      </c>
      <c r="O3" s="71" t="s">
        <v>23</v>
      </c>
      <c r="P3" s="71" t="s">
        <v>23</v>
      </c>
      <c r="Q3" s="71" t="s">
        <v>23</v>
      </c>
    </row>
    <row r="4" spans="1:17" ht="26.25" x14ac:dyDescent="0.2">
      <c r="A4" s="71" t="str">
        <f>+سهام!A4</f>
        <v>برای ماه منتهی به 1404/01/31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  <c r="N4" s="71" t="s">
        <v>2</v>
      </c>
      <c r="O4" s="71" t="s">
        <v>2</v>
      </c>
      <c r="P4" s="71" t="s">
        <v>2</v>
      </c>
      <c r="Q4" s="71" t="s">
        <v>2</v>
      </c>
    </row>
    <row r="6" spans="1:17" ht="27" thickBot="1" x14ac:dyDescent="0.25">
      <c r="A6" s="72" t="s">
        <v>3</v>
      </c>
      <c r="C6" s="72" t="s">
        <v>25</v>
      </c>
      <c r="D6" s="72" t="s">
        <v>25</v>
      </c>
      <c r="E6" s="72" t="s">
        <v>25</v>
      </c>
      <c r="F6" s="72" t="s">
        <v>25</v>
      </c>
      <c r="G6" s="72" t="s">
        <v>25</v>
      </c>
      <c r="H6" s="72" t="s">
        <v>25</v>
      </c>
      <c r="I6" s="72" t="s">
        <v>25</v>
      </c>
      <c r="K6" s="72" t="s">
        <v>26</v>
      </c>
      <c r="L6" s="72" t="s">
        <v>26</v>
      </c>
      <c r="M6" s="72" t="s">
        <v>26</v>
      </c>
      <c r="N6" s="72" t="s">
        <v>26</v>
      </c>
      <c r="O6" s="72" t="s">
        <v>26</v>
      </c>
      <c r="P6" s="72" t="s">
        <v>26</v>
      </c>
      <c r="Q6" s="72" t="s">
        <v>26</v>
      </c>
    </row>
    <row r="7" spans="1:17" ht="27" thickBot="1" x14ac:dyDescent="0.25">
      <c r="A7" s="72" t="s">
        <v>3</v>
      </c>
      <c r="C7" s="56" t="s">
        <v>7</v>
      </c>
      <c r="E7" s="56" t="s">
        <v>37</v>
      </c>
      <c r="G7" s="56" t="s">
        <v>38</v>
      </c>
      <c r="I7" s="56" t="s">
        <v>39</v>
      </c>
      <c r="K7" s="56" t="s">
        <v>7</v>
      </c>
      <c r="M7" s="56" t="s">
        <v>37</v>
      </c>
      <c r="O7" s="56" t="s">
        <v>38</v>
      </c>
      <c r="Q7" s="56" t="s">
        <v>39</v>
      </c>
    </row>
    <row r="8" spans="1:17" ht="21" x14ac:dyDescent="0.2">
      <c r="A8" s="3" t="s">
        <v>63</v>
      </c>
      <c r="C8" s="8">
        <v>7609282</v>
      </c>
      <c r="D8" s="8"/>
      <c r="E8" s="8">
        <v>98332088037</v>
      </c>
      <c r="F8" s="8"/>
      <c r="G8" s="8">
        <v>108555384726</v>
      </c>
      <c r="H8" s="8"/>
      <c r="I8" s="8">
        <f>+E8-G8</f>
        <v>-10223296689</v>
      </c>
      <c r="J8" s="8"/>
      <c r="K8" s="8">
        <v>7609282</v>
      </c>
      <c r="L8" s="8"/>
      <c r="M8" s="8">
        <v>98332088037</v>
      </c>
      <c r="N8" s="8"/>
      <c r="O8" s="8">
        <v>94476300379</v>
      </c>
      <c r="P8" s="8"/>
      <c r="Q8" s="8">
        <f>+M8-O8</f>
        <v>3855787658</v>
      </c>
    </row>
    <row r="9" spans="1:17" ht="21" x14ac:dyDescent="0.2">
      <c r="A9" s="3" t="s">
        <v>67</v>
      </c>
      <c r="C9" s="8">
        <v>27649860</v>
      </c>
      <c r="D9" s="8"/>
      <c r="E9" s="8">
        <v>664595601792</v>
      </c>
      <c r="F9" s="8"/>
      <c r="G9" s="8">
        <v>710047625057</v>
      </c>
      <c r="H9" s="8"/>
      <c r="I9" s="8">
        <f t="shared" ref="I9:I44" si="0">+E9-G9</f>
        <v>-45452023265</v>
      </c>
      <c r="J9" s="8"/>
      <c r="K9" s="8">
        <v>27649860</v>
      </c>
      <c r="L9" s="8"/>
      <c r="M9" s="8">
        <v>664595601792</v>
      </c>
      <c r="N9" s="8"/>
      <c r="O9" s="8">
        <v>658073649920</v>
      </c>
      <c r="P9" s="8"/>
      <c r="Q9" s="8">
        <f t="shared" ref="Q9:Q44" si="1">+M9-O9</f>
        <v>6521951872</v>
      </c>
    </row>
    <row r="10" spans="1:17" ht="21" x14ac:dyDescent="0.2">
      <c r="A10" s="3" t="s">
        <v>61</v>
      </c>
      <c r="C10" s="8">
        <v>5800786</v>
      </c>
      <c r="D10" s="8"/>
      <c r="E10" s="8">
        <v>277761289643</v>
      </c>
      <c r="F10" s="8"/>
      <c r="G10" s="8">
        <v>327754880462</v>
      </c>
      <c r="H10" s="8"/>
      <c r="I10" s="8">
        <f t="shared" si="0"/>
        <v>-49993590819</v>
      </c>
      <c r="J10" s="8"/>
      <c r="K10" s="8">
        <v>5800786</v>
      </c>
      <c r="L10" s="8"/>
      <c r="M10" s="8">
        <v>277761289643</v>
      </c>
      <c r="N10" s="8"/>
      <c r="O10" s="8">
        <v>220754415722</v>
      </c>
      <c r="P10" s="8"/>
      <c r="Q10" s="8">
        <f t="shared" si="1"/>
        <v>57006873921</v>
      </c>
    </row>
    <row r="11" spans="1:17" ht="21" x14ac:dyDescent="0.2">
      <c r="A11" s="3" t="s">
        <v>75</v>
      </c>
      <c r="C11" s="8">
        <v>13800000</v>
      </c>
      <c r="D11" s="8"/>
      <c r="E11" s="8">
        <v>160362134100</v>
      </c>
      <c r="F11" s="8"/>
      <c r="G11" s="8">
        <v>126890482500</v>
      </c>
      <c r="H11" s="8"/>
      <c r="I11" s="8">
        <f t="shared" si="0"/>
        <v>33471651600</v>
      </c>
      <c r="J11" s="8"/>
      <c r="K11" s="8">
        <v>13800000</v>
      </c>
      <c r="L11" s="8"/>
      <c r="M11" s="8">
        <v>160362134100</v>
      </c>
      <c r="N11" s="8"/>
      <c r="O11" s="8">
        <v>126890482500</v>
      </c>
      <c r="P11" s="8"/>
      <c r="Q11" s="8">
        <f t="shared" si="1"/>
        <v>33471651600</v>
      </c>
    </row>
    <row r="12" spans="1:17" ht="21" x14ac:dyDescent="0.2">
      <c r="A12" s="3" t="s">
        <v>72</v>
      </c>
      <c r="C12" s="8">
        <v>6803348</v>
      </c>
      <c r="D12" s="8"/>
      <c r="E12" s="8">
        <v>94274381026</v>
      </c>
      <c r="F12" s="8"/>
      <c r="G12" s="8">
        <v>83994821546</v>
      </c>
      <c r="H12" s="8"/>
      <c r="I12" s="8">
        <f t="shared" si="0"/>
        <v>10279559480</v>
      </c>
      <c r="J12" s="8"/>
      <c r="K12" s="8">
        <v>6803348</v>
      </c>
      <c r="L12" s="8"/>
      <c r="M12" s="8">
        <v>94274381026</v>
      </c>
      <c r="N12" s="8"/>
      <c r="O12" s="8">
        <v>83994821546</v>
      </c>
      <c r="P12" s="8"/>
      <c r="Q12" s="8">
        <f t="shared" si="1"/>
        <v>10279559480</v>
      </c>
    </row>
    <row r="13" spans="1:17" ht="21" x14ac:dyDescent="0.2">
      <c r="A13" s="3" t="s">
        <v>111</v>
      </c>
      <c r="C13" s="8">
        <v>2349198</v>
      </c>
      <c r="D13" s="8"/>
      <c r="E13" s="8">
        <v>215237252461</v>
      </c>
      <c r="F13" s="8"/>
      <c r="G13" s="8">
        <v>233032731008</v>
      </c>
      <c r="H13" s="8"/>
      <c r="I13" s="8">
        <f t="shared" si="0"/>
        <v>-17795478547</v>
      </c>
      <c r="J13" s="8"/>
      <c r="K13" s="8">
        <v>2349198</v>
      </c>
      <c r="L13" s="8"/>
      <c r="M13" s="8">
        <v>215237252461</v>
      </c>
      <c r="N13" s="8"/>
      <c r="O13" s="8">
        <v>184659040641</v>
      </c>
      <c r="P13" s="8"/>
      <c r="Q13" s="8">
        <f t="shared" si="1"/>
        <v>30578211820</v>
      </c>
    </row>
    <row r="14" spans="1:17" ht="21" x14ac:dyDescent="0.2">
      <c r="A14" s="3" t="s">
        <v>97</v>
      </c>
      <c r="C14" s="8">
        <v>1400000</v>
      </c>
      <c r="D14" s="8"/>
      <c r="E14" s="8">
        <v>10145274300</v>
      </c>
      <c r="F14" s="8"/>
      <c r="G14" s="8">
        <v>7167494082</v>
      </c>
      <c r="H14" s="8"/>
      <c r="I14" s="8">
        <f t="shared" si="0"/>
        <v>2977780218</v>
      </c>
      <c r="J14" s="8"/>
      <c r="K14" s="8">
        <v>1400000</v>
      </c>
      <c r="L14" s="8"/>
      <c r="M14" s="8">
        <v>10145274300</v>
      </c>
      <c r="N14" s="8"/>
      <c r="O14" s="8">
        <v>8539011607</v>
      </c>
      <c r="P14" s="8"/>
      <c r="Q14" s="8">
        <f t="shared" si="1"/>
        <v>1606262693</v>
      </c>
    </row>
    <row r="15" spans="1:17" ht="21" x14ac:dyDescent="0.2">
      <c r="A15" s="3" t="s">
        <v>64</v>
      </c>
      <c r="C15" s="8">
        <v>7012928</v>
      </c>
      <c r="D15" s="8"/>
      <c r="E15" s="8">
        <v>662264102448</v>
      </c>
      <c r="F15" s="8"/>
      <c r="G15" s="8">
        <v>667203952059</v>
      </c>
      <c r="H15" s="8"/>
      <c r="I15" s="8">
        <f t="shared" si="0"/>
        <v>-4939849611</v>
      </c>
      <c r="J15" s="8"/>
      <c r="K15" s="8">
        <v>7012928</v>
      </c>
      <c r="L15" s="8"/>
      <c r="M15" s="8">
        <v>662264102448</v>
      </c>
      <c r="N15" s="8"/>
      <c r="O15" s="8">
        <v>706178233272</v>
      </c>
      <c r="P15" s="8"/>
      <c r="Q15" s="8">
        <f t="shared" si="1"/>
        <v>-43914130824</v>
      </c>
    </row>
    <row r="16" spans="1:17" ht="21" x14ac:dyDescent="0.2">
      <c r="A16" s="3" t="s">
        <v>59</v>
      </c>
      <c r="C16" s="8">
        <v>2400000</v>
      </c>
      <c r="D16" s="8"/>
      <c r="E16" s="8">
        <v>49718404800</v>
      </c>
      <c r="F16" s="8"/>
      <c r="G16" s="8">
        <v>47642828400</v>
      </c>
      <c r="H16" s="8"/>
      <c r="I16" s="8">
        <f t="shared" si="0"/>
        <v>2075576400</v>
      </c>
      <c r="J16" s="8"/>
      <c r="K16" s="8">
        <v>2400000</v>
      </c>
      <c r="L16" s="8"/>
      <c r="M16" s="8">
        <v>49718404800</v>
      </c>
      <c r="N16" s="8"/>
      <c r="O16" s="8">
        <v>64193691480</v>
      </c>
      <c r="P16" s="8"/>
      <c r="Q16" s="8">
        <f t="shared" si="1"/>
        <v>-14475286680</v>
      </c>
    </row>
    <row r="17" spans="1:17" ht="21" x14ac:dyDescent="0.2">
      <c r="A17" s="3" t="s">
        <v>74</v>
      </c>
      <c r="C17" s="8">
        <v>12079959</v>
      </c>
      <c r="D17" s="8"/>
      <c r="E17" s="8">
        <v>744381080293</v>
      </c>
      <c r="F17" s="8"/>
      <c r="G17" s="8">
        <v>766345766715</v>
      </c>
      <c r="H17" s="8"/>
      <c r="I17" s="8">
        <f t="shared" si="0"/>
        <v>-21964686422</v>
      </c>
      <c r="J17" s="8"/>
      <c r="K17" s="8">
        <v>12079959</v>
      </c>
      <c r="L17" s="8"/>
      <c r="M17" s="8">
        <v>744381080293</v>
      </c>
      <c r="N17" s="8"/>
      <c r="O17" s="8">
        <v>739606323624</v>
      </c>
      <c r="P17" s="8"/>
      <c r="Q17" s="8">
        <f t="shared" si="1"/>
        <v>4774756669</v>
      </c>
    </row>
    <row r="18" spans="1:17" ht="21" x14ac:dyDescent="0.2">
      <c r="A18" s="3" t="s">
        <v>77</v>
      </c>
      <c r="C18" s="8">
        <v>22259775</v>
      </c>
      <c r="D18" s="8"/>
      <c r="E18" s="8">
        <v>152457299144</v>
      </c>
      <c r="F18" s="8"/>
      <c r="G18" s="8">
        <v>154006212197</v>
      </c>
      <c r="H18" s="8"/>
      <c r="I18" s="8">
        <f t="shared" si="0"/>
        <v>-1548913053</v>
      </c>
      <c r="J18" s="8"/>
      <c r="K18" s="8">
        <v>22259775</v>
      </c>
      <c r="L18" s="8"/>
      <c r="M18" s="8">
        <v>152457299144</v>
      </c>
      <c r="N18" s="8"/>
      <c r="O18" s="8">
        <v>147608949358</v>
      </c>
      <c r="P18" s="8"/>
      <c r="Q18" s="8">
        <f t="shared" si="1"/>
        <v>4848349786</v>
      </c>
    </row>
    <row r="19" spans="1:17" ht="21" x14ac:dyDescent="0.2">
      <c r="A19" s="3" t="s">
        <v>100</v>
      </c>
      <c r="C19" s="8">
        <v>245000</v>
      </c>
      <c r="D19" s="8"/>
      <c r="E19" s="8">
        <v>2204057362</v>
      </c>
      <c r="F19" s="8"/>
      <c r="G19" s="8">
        <v>1906935817</v>
      </c>
      <c r="H19" s="8"/>
      <c r="I19" s="8">
        <f t="shared" si="0"/>
        <v>297121545</v>
      </c>
      <c r="J19" s="8"/>
      <c r="K19" s="8">
        <v>245000</v>
      </c>
      <c r="L19" s="8"/>
      <c r="M19" s="8">
        <v>2204057362</v>
      </c>
      <c r="N19" s="8"/>
      <c r="O19" s="8">
        <v>1839413672</v>
      </c>
      <c r="P19" s="8"/>
      <c r="Q19" s="8">
        <f t="shared" si="1"/>
        <v>364643690</v>
      </c>
    </row>
    <row r="20" spans="1:17" ht="21" x14ac:dyDescent="0.2">
      <c r="A20" s="3" t="s">
        <v>101</v>
      </c>
      <c r="C20" s="8">
        <v>270000</v>
      </c>
      <c r="D20" s="8"/>
      <c r="E20" s="8">
        <v>20102673150</v>
      </c>
      <c r="F20" s="8"/>
      <c r="G20" s="8">
        <v>23452224030</v>
      </c>
      <c r="H20" s="8"/>
      <c r="I20" s="8">
        <f t="shared" si="0"/>
        <v>-3349550880</v>
      </c>
      <c r="J20" s="8"/>
      <c r="K20" s="8">
        <v>270000</v>
      </c>
      <c r="L20" s="8"/>
      <c r="M20" s="8">
        <v>20102673150</v>
      </c>
      <c r="N20" s="8"/>
      <c r="O20" s="8">
        <v>19409395203</v>
      </c>
      <c r="P20" s="8"/>
      <c r="Q20" s="8">
        <f t="shared" si="1"/>
        <v>693277947</v>
      </c>
    </row>
    <row r="21" spans="1:17" ht="21" x14ac:dyDescent="0.2">
      <c r="A21" s="3" t="s">
        <v>68</v>
      </c>
      <c r="C21" s="8">
        <v>26719590</v>
      </c>
      <c r="D21" s="8"/>
      <c r="E21" s="8">
        <v>287385783315</v>
      </c>
      <c r="F21" s="8"/>
      <c r="G21" s="8">
        <v>288490878546</v>
      </c>
      <c r="H21" s="8"/>
      <c r="I21" s="8">
        <f t="shared" si="0"/>
        <v>-1105095231</v>
      </c>
      <c r="J21" s="8"/>
      <c r="K21" s="8">
        <v>26719590</v>
      </c>
      <c r="L21" s="8"/>
      <c r="M21" s="8">
        <v>287385783315</v>
      </c>
      <c r="N21" s="8"/>
      <c r="O21" s="8">
        <v>282906388363</v>
      </c>
      <c r="P21" s="8"/>
      <c r="Q21" s="8">
        <f t="shared" si="1"/>
        <v>4479394952</v>
      </c>
    </row>
    <row r="22" spans="1:17" ht="21" x14ac:dyDescent="0.2">
      <c r="A22" s="3" t="s">
        <v>65</v>
      </c>
      <c r="C22" s="8">
        <v>15647994</v>
      </c>
      <c r="D22" s="8"/>
      <c r="E22" s="8">
        <v>239545281910</v>
      </c>
      <c r="F22" s="8"/>
      <c r="G22" s="8">
        <v>210838080376</v>
      </c>
      <c r="H22" s="8"/>
      <c r="I22" s="8">
        <f t="shared" si="0"/>
        <v>28707201534</v>
      </c>
      <c r="J22" s="8"/>
      <c r="K22" s="8">
        <v>15647994</v>
      </c>
      <c r="L22" s="8"/>
      <c r="M22" s="8">
        <v>239545281910</v>
      </c>
      <c r="N22" s="8"/>
      <c r="O22" s="8">
        <v>197544194859</v>
      </c>
      <c r="P22" s="8"/>
      <c r="Q22" s="8">
        <f t="shared" si="1"/>
        <v>42001087051</v>
      </c>
    </row>
    <row r="23" spans="1:17" ht="21" x14ac:dyDescent="0.2">
      <c r="A23" s="3" t="s">
        <v>57</v>
      </c>
      <c r="C23" s="8">
        <v>7932102</v>
      </c>
      <c r="D23" s="8"/>
      <c r="E23" s="8">
        <v>555491627213</v>
      </c>
      <c r="F23" s="8"/>
      <c r="G23" s="8">
        <v>573548061938</v>
      </c>
      <c r="H23" s="8"/>
      <c r="I23" s="8">
        <f t="shared" si="0"/>
        <v>-18056434725</v>
      </c>
      <c r="J23" s="8"/>
      <c r="K23" s="8">
        <v>7932102</v>
      </c>
      <c r="L23" s="8"/>
      <c r="M23" s="8">
        <v>555491627213</v>
      </c>
      <c r="N23" s="8"/>
      <c r="O23" s="8">
        <v>475174779174</v>
      </c>
      <c r="P23" s="8"/>
      <c r="Q23" s="8">
        <f t="shared" si="1"/>
        <v>80316848039</v>
      </c>
    </row>
    <row r="24" spans="1:17" ht="21" x14ac:dyDescent="0.2">
      <c r="A24" s="3" t="s">
        <v>103</v>
      </c>
      <c r="C24" s="8">
        <v>1500000</v>
      </c>
      <c r="D24" s="8"/>
      <c r="E24" s="8">
        <v>7082606250</v>
      </c>
      <c r="F24" s="8"/>
      <c r="G24" s="8">
        <v>6924552300</v>
      </c>
      <c r="H24" s="8"/>
      <c r="I24" s="8">
        <f t="shared" si="0"/>
        <v>158053950</v>
      </c>
      <c r="J24" s="8"/>
      <c r="K24" s="8">
        <v>1500000</v>
      </c>
      <c r="L24" s="8"/>
      <c r="M24" s="8">
        <v>7082606250</v>
      </c>
      <c r="N24" s="8"/>
      <c r="O24" s="8">
        <v>3980110661</v>
      </c>
      <c r="P24" s="8"/>
      <c r="Q24" s="8">
        <f t="shared" si="1"/>
        <v>3102495589</v>
      </c>
    </row>
    <row r="25" spans="1:17" ht="21" x14ac:dyDescent="0.2">
      <c r="A25" s="3" t="s">
        <v>86</v>
      </c>
      <c r="C25" s="8">
        <v>126237</v>
      </c>
      <c r="D25" s="8"/>
      <c r="E25" s="8">
        <v>15114775433</v>
      </c>
      <c r="F25" s="8"/>
      <c r="G25" s="8">
        <v>9681920008</v>
      </c>
      <c r="H25" s="8"/>
      <c r="I25" s="8">
        <f t="shared" si="0"/>
        <v>5432855425</v>
      </c>
      <c r="J25" s="8"/>
      <c r="K25" s="8">
        <v>126237</v>
      </c>
      <c r="L25" s="8"/>
      <c r="M25" s="8">
        <v>15114775433</v>
      </c>
      <c r="N25" s="8"/>
      <c r="O25" s="8">
        <v>14859917311</v>
      </c>
      <c r="P25" s="8"/>
      <c r="Q25" s="8">
        <f t="shared" si="1"/>
        <v>254858122</v>
      </c>
    </row>
    <row r="26" spans="1:17" ht="21" x14ac:dyDescent="0.2">
      <c r="A26" s="3" t="s">
        <v>56</v>
      </c>
      <c r="C26" s="8">
        <v>16746189</v>
      </c>
      <c r="D26" s="8"/>
      <c r="E26" s="8">
        <v>171292991015</v>
      </c>
      <c r="F26" s="8"/>
      <c r="G26" s="8">
        <v>158275764743</v>
      </c>
      <c r="H26" s="8"/>
      <c r="I26" s="8">
        <f t="shared" si="0"/>
        <v>13017226272</v>
      </c>
      <c r="J26" s="8"/>
      <c r="K26" s="8">
        <v>16746189</v>
      </c>
      <c r="L26" s="8"/>
      <c r="M26" s="8">
        <v>171292991015</v>
      </c>
      <c r="N26" s="8"/>
      <c r="O26" s="8">
        <v>164931258721</v>
      </c>
      <c r="P26" s="8"/>
      <c r="Q26" s="8">
        <f t="shared" si="1"/>
        <v>6361732294</v>
      </c>
    </row>
    <row r="27" spans="1:17" ht="21" x14ac:dyDescent="0.2">
      <c r="A27" s="3" t="s">
        <v>70</v>
      </c>
      <c r="C27" s="8">
        <v>98678836</v>
      </c>
      <c r="D27" s="8"/>
      <c r="E27" s="8">
        <v>853397763254</v>
      </c>
      <c r="F27" s="8"/>
      <c r="G27" s="8">
        <v>889691691117</v>
      </c>
      <c r="H27" s="8"/>
      <c r="I27" s="8">
        <f t="shared" si="0"/>
        <v>-36293927863</v>
      </c>
      <c r="J27" s="8"/>
      <c r="K27" s="8">
        <v>98678836</v>
      </c>
      <c r="L27" s="8"/>
      <c r="M27" s="8">
        <v>853397763254</v>
      </c>
      <c r="N27" s="8"/>
      <c r="O27" s="8">
        <v>694187038914</v>
      </c>
      <c r="P27" s="8"/>
      <c r="Q27" s="8">
        <f t="shared" si="1"/>
        <v>159210724340</v>
      </c>
    </row>
    <row r="28" spans="1:17" ht="21" x14ac:dyDescent="0.2">
      <c r="A28" s="3" t="s">
        <v>66</v>
      </c>
      <c r="C28" s="8">
        <v>9856361</v>
      </c>
      <c r="D28" s="8"/>
      <c r="E28" s="8">
        <v>212316498180</v>
      </c>
      <c r="F28" s="8"/>
      <c r="G28" s="8">
        <v>195856335884</v>
      </c>
      <c r="H28" s="8"/>
      <c r="I28" s="8">
        <f t="shared" si="0"/>
        <v>16460162296</v>
      </c>
      <c r="J28" s="8"/>
      <c r="K28" s="8">
        <v>9856361</v>
      </c>
      <c r="L28" s="8"/>
      <c r="M28" s="8">
        <v>212316498180</v>
      </c>
      <c r="N28" s="8"/>
      <c r="O28" s="8">
        <v>195104632012</v>
      </c>
      <c r="P28" s="8"/>
      <c r="Q28" s="8">
        <f t="shared" si="1"/>
        <v>17211866168</v>
      </c>
    </row>
    <row r="29" spans="1:17" ht="21" x14ac:dyDescent="0.2">
      <c r="A29" s="3" t="s">
        <v>81</v>
      </c>
      <c r="C29" s="8">
        <v>620000</v>
      </c>
      <c r="D29" s="8"/>
      <c r="E29" s="8">
        <v>35591960250</v>
      </c>
      <c r="F29" s="8"/>
      <c r="G29" s="8">
        <v>33404056200</v>
      </c>
      <c r="H29" s="8"/>
      <c r="I29" s="8">
        <f t="shared" si="0"/>
        <v>2187904050</v>
      </c>
      <c r="J29" s="8"/>
      <c r="K29" s="8">
        <v>620000</v>
      </c>
      <c r="L29" s="8"/>
      <c r="M29" s="8">
        <v>35591960250</v>
      </c>
      <c r="N29" s="8"/>
      <c r="O29" s="8">
        <v>32821968769</v>
      </c>
      <c r="P29" s="8"/>
      <c r="Q29" s="8">
        <f t="shared" si="1"/>
        <v>2769991481</v>
      </c>
    </row>
    <row r="30" spans="1:17" ht="21" x14ac:dyDescent="0.2">
      <c r="A30" s="3" t="s">
        <v>69</v>
      </c>
      <c r="C30" s="8">
        <v>21023</v>
      </c>
      <c r="D30" s="8"/>
      <c r="E30" s="8">
        <v>182461139760</v>
      </c>
      <c r="F30" s="8"/>
      <c r="G30" s="8">
        <v>221665010182</v>
      </c>
      <c r="H30" s="8"/>
      <c r="I30" s="8">
        <f t="shared" si="0"/>
        <v>-39203870422</v>
      </c>
      <c r="J30" s="8"/>
      <c r="K30" s="8">
        <v>21023</v>
      </c>
      <c r="L30" s="8"/>
      <c r="M30" s="8">
        <v>182461139760</v>
      </c>
      <c r="N30" s="8"/>
      <c r="O30" s="8">
        <v>138586112469</v>
      </c>
      <c r="P30" s="8"/>
      <c r="Q30" s="8">
        <f t="shared" si="1"/>
        <v>43875027291</v>
      </c>
    </row>
    <row r="31" spans="1:17" ht="21" x14ac:dyDescent="0.2">
      <c r="A31" s="3" t="s">
        <v>55</v>
      </c>
      <c r="C31" s="8">
        <v>4638734</v>
      </c>
      <c r="D31" s="8"/>
      <c r="E31" s="8">
        <v>1308870253256</v>
      </c>
      <c r="F31" s="8"/>
      <c r="G31" s="8">
        <v>1381818385744</v>
      </c>
      <c r="H31" s="8"/>
      <c r="I31" s="8">
        <f t="shared" si="0"/>
        <v>-72948132488</v>
      </c>
      <c r="J31" s="8"/>
      <c r="K31" s="8">
        <v>4638734</v>
      </c>
      <c r="L31" s="8"/>
      <c r="M31" s="8">
        <v>1308870253256</v>
      </c>
      <c r="N31" s="8"/>
      <c r="O31" s="8">
        <v>1100202317411</v>
      </c>
      <c r="P31" s="8"/>
      <c r="Q31" s="8">
        <f t="shared" si="1"/>
        <v>208667935845</v>
      </c>
    </row>
    <row r="32" spans="1:17" ht="21" x14ac:dyDescent="0.2">
      <c r="A32" s="3" t="s">
        <v>60</v>
      </c>
      <c r="C32" s="8">
        <v>1360604</v>
      </c>
      <c r="D32" s="8"/>
      <c r="E32" s="8">
        <v>80839427439</v>
      </c>
      <c r="F32" s="8"/>
      <c r="G32" s="8">
        <v>86317086483</v>
      </c>
      <c r="H32" s="8"/>
      <c r="I32" s="8">
        <f t="shared" si="0"/>
        <v>-5477659044</v>
      </c>
      <c r="J32" s="8"/>
      <c r="K32" s="8">
        <v>1360604</v>
      </c>
      <c r="L32" s="8"/>
      <c r="M32" s="8">
        <v>80839427439</v>
      </c>
      <c r="N32" s="8"/>
      <c r="O32" s="8">
        <v>91538841317</v>
      </c>
      <c r="P32" s="8"/>
      <c r="Q32" s="8">
        <f t="shared" si="1"/>
        <v>-10699413878</v>
      </c>
    </row>
    <row r="33" spans="1:20" ht="21" x14ac:dyDescent="0.2">
      <c r="A33" s="3" t="s">
        <v>54</v>
      </c>
      <c r="C33" s="8">
        <v>170933827</v>
      </c>
      <c r="D33" s="8"/>
      <c r="E33" s="8">
        <v>629371718782</v>
      </c>
      <c r="F33" s="8"/>
      <c r="G33" s="8">
        <v>702074974382</v>
      </c>
      <c r="H33" s="8"/>
      <c r="I33" s="8">
        <f t="shared" si="0"/>
        <v>-72703255600</v>
      </c>
      <c r="J33" s="8"/>
      <c r="K33" s="8">
        <v>170933827</v>
      </c>
      <c r="L33" s="8"/>
      <c r="M33" s="8">
        <v>629371718782</v>
      </c>
      <c r="N33" s="8"/>
      <c r="O33" s="8">
        <v>552808874072</v>
      </c>
      <c r="P33" s="8"/>
      <c r="Q33" s="8">
        <f t="shared" si="1"/>
        <v>76562844710</v>
      </c>
    </row>
    <row r="34" spans="1:20" ht="21" x14ac:dyDescent="0.2">
      <c r="A34" s="3" t="s">
        <v>53</v>
      </c>
      <c r="C34" s="8">
        <v>9238256</v>
      </c>
      <c r="D34" s="8"/>
      <c r="E34" s="8">
        <v>102485498285</v>
      </c>
      <c r="F34" s="8"/>
      <c r="G34" s="8">
        <v>106342479403</v>
      </c>
      <c r="H34" s="8"/>
      <c r="I34" s="8">
        <f t="shared" si="0"/>
        <v>-3856981118</v>
      </c>
      <c r="J34" s="8"/>
      <c r="K34" s="8">
        <v>9238256</v>
      </c>
      <c r="L34" s="8"/>
      <c r="M34" s="8">
        <v>102485498285</v>
      </c>
      <c r="N34" s="8"/>
      <c r="O34" s="8">
        <v>103984159091</v>
      </c>
      <c r="P34" s="8"/>
      <c r="Q34" s="8">
        <f t="shared" si="1"/>
        <v>-1498660806</v>
      </c>
    </row>
    <row r="35" spans="1:20" ht="21" x14ac:dyDescent="0.2">
      <c r="A35" s="3" t="s">
        <v>110</v>
      </c>
      <c r="C35" s="8">
        <v>7592433</v>
      </c>
      <c r="D35" s="8"/>
      <c r="E35" s="8">
        <v>137360096030</v>
      </c>
      <c r="F35" s="8"/>
      <c r="G35" s="8">
        <v>110567330046</v>
      </c>
      <c r="H35" s="8"/>
      <c r="I35" s="8">
        <f t="shared" si="0"/>
        <v>26792765984</v>
      </c>
      <c r="J35" s="8"/>
      <c r="K35" s="8">
        <v>7592433</v>
      </c>
      <c r="L35" s="8"/>
      <c r="M35" s="8">
        <v>137360096030</v>
      </c>
      <c r="N35" s="8"/>
      <c r="O35" s="8">
        <v>120205638876</v>
      </c>
      <c r="P35" s="8"/>
      <c r="Q35" s="8">
        <f t="shared" si="1"/>
        <v>17154457154</v>
      </c>
    </row>
    <row r="36" spans="1:20" ht="21" x14ac:dyDescent="0.2">
      <c r="A36" s="3" t="s">
        <v>108</v>
      </c>
      <c r="C36" s="8">
        <v>1000000</v>
      </c>
      <c r="D36" s="8"/>
      <c r="E36" s="8">
        <v>5924538000</v>
      </c>
      <c r="F36" s="8"/>
      <c r="G36" s="8">
        <v>4622593466</v>
      </c>
      <c r="H36" s="8"/>
      <c r="I36" s="8">
        <f t="shared" si="0"/>
        <v>1301944534</v>
      </c>
      <c r="J36" s="8"/>
      <c r="K36" s="8">
        <v>1000000</v>
      </c>
      <c r="L36" s="8"/>
      <c r="M36" s="8">
        <v>5924538000</v>
      </c>
      <c r="N36" s="8"/>
      <c r="O36" s="8">
        <v>3060660309</v>
      </c>
      <c r="P36" s="8"/>
      <c r="Q36" s="8">
        <f t="shared" si="1"/>
        <v>2863877691</v>
      </c>
    </row>
    <row r="37" spans="1:20" ht="21" x14ac:dyDescent="0.2">
      <c r="A37" s="3" t="s">
        <v>93</v>
      </c>
      <c r="C37" s="8">
        <v>18618002</v>
      </c>
      <c r="D37" s="8"/>
      <c r="E37" s="8">
        <v>86040088505</v>
      </c>
      <c r="F37" s="8"/>
      <c r="G37" s="8">
        <v>62743589150</v>
      </c>
      <c r="H37" s="8"/>
      <c r="I37" s="8">
        <f t="shared" si="0"/>
        <v>23296499355</v>
      </c>
      <c r="J37" s="8"/>
      <c r="K37" s="8">
        <v>18618002</v>
      </c>
      <c r="L37" s="8"/>
      <c r="M37" s="8">
        <v>86040088505</v>
      </c>
      <c r="N37" s="8"/>
      <c r="O37" s="8">
        <v>73179051749</v>
      </c>
      <c r="P37" s="8"/>
      <c r="Q37" s="8">
        <f t="shared" si="1"/>
        <v>12861036756</v>
      </c>
    </row>
    <row r="38" spans="1:20" ht="21" x14ac:dyDescent="0.2">
      <c r="A38" s="3" t="s">
        <v>80</v>
      </c>
      <c r="C38" s="8">
        <v>28705845</v>
      </c>
      <c r="D38" s="8"/>
      <c r="E38" s="8">
        <v>293910965789</v>
      </c>
      <c r="F38" s="8"/>
      <c r="G38" s="8">
        <v>297335171215</v>
      </c>
      <c r="H38" s="8"/>
      <c r="I38" s="8">
        <f t="shared" si="0"/>
        <v>-3424205426</v>
      </c>
      <c r="J38" s="8"/>
      <c r="K38" s="8">
        <v>28705845</v>
      </c>
      <c r="L38" s="8"/>
      <c r="M38" s="8">
        <v>293910965789</v>
      </c>
      <c r="N38" s="8"/>
      <c r="O38" s="8">
        <v>310382452859</v>
      </c>
      <c r="P38" s="8"/>
      <c r="Q38" s="8">
        <f t="shared" si="1"/>
        <v>-16471487070</v>
      </c>
    </row>
    <row r="39" spans="1:20" ht="21" x14ac:dyDescent="0.2">
      <c r="A39" s="3" t="s">
        <v>107</v>
      </c>
      <c r="C39" s="8">
        <v>10100411</v>
      </c>
      <c r="D39" s="8"/>
      <c r="E39" s="8">
        <v>364162172623</v>
      </c>
      <c r="F39" s="8"/>
      <c r="G39" s="8">
        <v>416170996836</v>
      </c>
      <c r="H39" s="8"/>
      <c r="I39" s="8">
        <f t="shared" si="0"/>
        <v>-52008824213</v>
      </c>
      <c r="J39" s="8"/>
      <c r="K39" s="8">
        <v>10100411</v>
      </c>
      <c r="L39" s="8"/>
      <c r="M39" s="8">
        <v>364162172623</v>
      </c>
      <c r="N39" s="8"/>
      <c r="O39" s="8">
        <v>349619271912</v>
      </c>
      <c r="P39" s="8"/>
      <c r="Q39" s="8">
        <f t="shared" si="1"/>
        <v>14542900711</v>
      </c>
    </row>
    <row r="40" spans="1:20" ht="21" x14ac:dyDescent="0.45">
      <c r="A40" s="3" t="s">
        <v>102</v>
      </c>
      <c r="C40" s="8">
        <v>34126755</v>
      </c>
      <c r="D40" s="8"/>
      <c r="E40" s="8">
        <v>220504055250</v>
      </c>
      <c r="F40" s="8"/>
      <c r="G40" s="8">
        <v>206934574927</v>
      </c>
      <c r="H40" s="8"/>
      <c r="I40" s="8">
        <f t="shared" si="0"/>
        <v>13569480323</v>
      </c>
      <c r="J40" s="8"/>
      <c r="K40" s="8">
        <v>34126755</v>
      </c>
      <c r="L40" s="8"/>
      <c r="M40" s="8">
        <v>220504055250</v>
      </c>
      <c r="N40" s="8"/>
      <c r="O40" s="8">
        <v>212633184636</v>
      </c>
      <c r="P40" s="8"/>
      <c r="Q40" s="8">
        <f t="shared" si="1"/>
        <v>7870870614</v>
      </c>
      <c r="T40" s="44"/>
    </row>
    <row r="41" spans="1:20" ht="21" x14ac:dyDescent="0.2">
      <c r="A41" s="3" t="s">
        <v>73</v>
      </c>
      <c r="C41" s="8">
        <v>33928959</v>
      </c>
      <c r="D41" s="8"/>
      <c r="E41" s="8">
        <v>45025654062</v>
      </c>
      <c r="F41" s="8"/>
      <c r="G41" s="8">
        <v>37659903856</v>
      </c>
      <c r="H41" s="8"/>
      <c r="I41" s="8">
        <f t="shared" si="0"/>
        <v>7365750206</v>
      </c>
      <c r="J41" s="8"/>
      <c r="K41" s="8">
        <v>33928959</v>
      </c>
      <c r="L41" s="8"/>
      <c r="M41" s="8">
        <v>45025654062</v>
      </c>
      <c r="N41" s="8"/>
      <c r="O41" s="8">
        <v>51332618312</v>
      </c>
      <c r="P41" s="8"/>
      <c r="Q41" s="8">
        <f t="shared" si="1"/>
        <v>-6306964250</v>
      </c>
      <c r="T41" s="19"/>
    </row>
    <row r="42" spans="1:20" ht="21" x14ac:dyDescent="0.2">
      <c r="A42" s="3" t="s">
        <v>115</v>
      </c>
      <c r="C42" s="8">
        <v>643870</v>
      </c>
      <c r="D42" s="8"/>
      <c r="E42" s="8">
        <v>84165125015</v>
      </c>
      <c r="F42" s="8"/>
      <c r="G42" s="8">
        <v>115865068793</v>
      </c>
      <c r="H42" s="8"/>
      <c r="I42" s="8">
        <f t="shared" si="0"/>
        <v>-31699943778</v>
      </c>
      <c r="J42" s="8"/>
      <c r="K42" s="8">
        <v>643870</v>
      </c>
      <c r="L42" s="8"/>
      <c r="M42" s="8">
        <v>84165125015</v>
      </c>
      <c r="N42" s="8"/>
      <c r="O42" s="8">
        <v>53334967527</v>
      </c>
      <c r="P42" s="8"/>
      <c r="Q42" s="8">
        <f t="shared" si="1"/>
        <v>30830157488</v>
      </c>
      <c r="T42" s="19"/>
    </row>
    <row r="43" spans="1:20" ht="21" x14ac:dyDescent="0.2">
      <c r="A43" s="3" t="s">
        <v>71</v>
      </c>
      <c r="C43" s="8">
        <v>7260463</v>
      </c>
      <c r="D43" s="8"/>
      <c r="E43" s="8">
        <v>183895867487</v>
      </c>
      <c r="F43" s="8"/>
      <c r="G43" s="8">
        <v>181730688512</v>
      </c>
      <c r="H43" s="8"/>
      <c r="I43" s="8">
        <f t="shared" si="0"/>
        <v>2165178975</v>
      </c>
      <c r="J43" s="8"/>
      <c r="K43" s="8">
        <v>7260463</v>
      </c>
      <c r="L43" s="8"/>
      <c r="M43" s="8">
        <v>183895867487</v>
      </c>
      <c r="N43" s="8"/>
      <c r="O43" s="8">
        <v>175699550887</v>
      </c>
      <c r="P43" s="8"/>
      <c r="Q43" s="8">
        <f t="shared" si="1"/>
        <v>8196316600</v>
      </c>
    </row>
    <row r="44" spans="1:20" ht="21.75" thickBot="1" x14ac:dyDescent="0.25">
      <c r="A44" s="3" t="s">
        <v>96</v>
      </c>
      <c r="C44" s="8">
        <v>10533312</v>
      </c>
      <c r="D44" s="8"/>
      <c r="E44" s="8">
        <v>48793176778</v>
      </c>
      <c r="F44" s="8"/>
      <c r="G44" s="8">
        <v>43152123340</v>
      </c>
      <c r="H44" s="8"/>
      <c r="I44" s="8">
        <f t="shared" si="0"/>
        <v>5641053438</v>
      </c>
      <c r="J44" s="8"/>
      <c r="K44" s="8">
        <v>10533312</v>
      </c>
      <c r="L44" s="8"/>
      <c r="M44" s="8">
        <v>48793176778</v>
      </c>
      <c r="N44" s="8"/>
      <c r="O44" s="8">
        <v>51893038599</v>
      </c>
      <c r="P44" s="8"/>
      <c r="Q44" s="8">
        <f t="shared" si="1"/>
        <v>-3099861821</v>
      </c>
    </row>
    <row r="45" spans="1:20" ht="21.75" thickBot="1" x14ac:dyDescent="0.25">
      <c r="E45" s="18">
        <f>SUM(E8:E44)</f>
        <v>9302864702437</v>
      </c>
      <c r="F45" s="48"/>
      <c r="G45" s="18">
        <f>SUM(G8:G44)</f>
        <v>9599712656046</v>
      </c>
      <c r="H45" s="48"/>
      <c r="I45" s="18">
        <f>SUM(I8:I44)</f>
        <v>-296847953609</v>
      </c>
      <c r="J45" s="48"/>
      <c r="K45" s="48" t="s">
        <v>15</v>
      </c>
      <c r="L45" s="48"/>
      <c r="M45" s="18">
        <f>SUM(M8:M44)</f>
        <v>9302864702437</v>
      </c>
      <c r="N45" s="48"/>
      <c r="O45" s="18">
        <f>SUM(O8:O44)</f>
        <v>8506194757734</v>
      </c>
      <c r="P45" s="48"/>
      <c r="Q45" s="18">
        <f>SUM(Q8:Q44)</f>
        <v>796669944703</v>
      </c>
    </row>
    <row r="46" spans="1:20" ht="19.5" thickTop="1" x14ac:dyDescent="0.2"/>
    <row r="47" spans="1:20" x14ac:dyDescent="0.2">
      <c r="I47" s="19"/>
    </row>
    <row r="48" spans="1:20" x14ac:dyDescent="0.2">
      <c r="I48" s="19"/>
    </row>
    <row r="49" spans="9:15" x14ac:dyDescent="0.2">
      <c r="I49" s="19"/>
    </row>
    <row r="50" spans="9:15" x14ac:dyDescent="0.2">
      <c r="I50" s="19"/>
    </row>
    <row r="51" spans="9:15" x14ac:dyDescent="0.45">
      <c r="I51" s="19"/>
      <c r="O51" s="76"/>
    </row>
    <row r="52" spans="9:15" x14ac:dyDescent="0.2">
      <c r="I52" s="19"/>
    </row>
    <row r="53" spans="9:15" x14ac:dyDescent="0.45">
      <c r="I53" s="19"/>
      <c r="O53" s="76"/>
    </row>
    <row r="54" spans="9:15" x14ac:dyDescent="0.2">
      <c r="I54" s="19"/>
      <c r="O54" s="19"/>
    </row>
    <row r="55" spans="9:15" x14ac:dyDescent="0.2">
      <c r="I55" s="19"/>
    </row>
    <row r="56" spans="9:15" x14ac:dyDescent="0.2">
      <c r="I56" s="19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5"/>
  <sheetViews>
    <sheetView rightToLeft="1" zoomScaleNormal="100" workbookViewId="0">
      <selection activeCell="C16" sqref="C16"/>
    </sheetView>
  </sheetViews>
  <sheetFormatPr defaultRowHeight="22.5" x14ac:dyDescent="0.2"/>
  <cols>
    <col min="1" max="1" width="24.75" style="27" bestFit="1" customWidth="1"/>
    <col min="2" max="2" width="0.875" style="27" customWidth="1"/>
    <col min="3" max="3" width="18" style="27" bestFit="1" customWidth="1"/>
    <col min="4" max="4" width="0.875" style="27" customWidth="1"/>
    <col min="5" max="5" width="20.5" style="27" customWidth="1"/>
    <col min="6" max="6" width="0.875" style="27" customWidth="1"/>
    <col min="7" max="7" width="20.5" style="27" customWidth="1"/>
    <col min="8" max="8" width="0.875" style="27" customWidth="1"/>
    <col min="9" max="9" width="18.875" style="27" bestFit="1" customWidth="1"/>
    <col min="10" max="10" width="0.875" style="27" customWidth="1"/>
    <col min="11" max="11" width="18.25" style="27" bestFit="1" customWidth="1"/>
    <col min="12" max="12" width="0.875" style="27" customWidth="1"/>
    <col min="13" max="13" width="18" style="27" bestFit="1" customWidth="1"/>
    <col min="14" max="16384" width="9" style="27"/>
  </cols>
  <sheetData>
    <row r="2" spans="1:20" ht="24" x14ac:dyDescent="0.2">
      <c r="A2" s="62" t="str">
        <f>+سهام!A2</f>
        <v>صندوق سرمایه‌گذاری بخشی صنایع مفید - اکتان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</row>
    <row r="3" spans="1:20" ht="24" x14ac:dyDescent="0.2">
      <c r="A3" s="62" t="s">
        <v>1</v>
      </c>
      <c r="B3" s="62" t="s">
        <v>1</v>
      </c>
      <c r="C3" s="62" t="s">
        <v>1</v>
      </c>
      <c r="D3" s="62" t="s">
        <v>1</v>
      </c>
      <c r="E3" s="62" t="s">
        <v>1</v>
      </c>
      <c r="F3" s="62" t="s">
        <v>1</v>
      </c>
      <c r="G3" s="62" t="s">
        <v>1</v>
      </c>
      <c r="H3" s="62" t="s">
        <v>1</v>
      </c>
      <c r="I3" s="62" t="s">
        <v>1</v>
      </c>
      <c r="J3" s="62" t="s">
        <v>1</v>
      </c>
      <c r="K3" s="62" t="s">
        <v>1</v>
      </c>
    </row>
    <row r="4" spans="1:20" ht="24" x14ac:dyDescent="0.2">
      <c r="A4" s="62" t="str">
        <f>+سهام!A4</f>
        <v>برای ماه منتهی به 1404/01/31</v>
      </c>
      <c r="B4" s="62" t="s">
        <v>16</v>
      </c>
      <c r="C4" s="62" t="s">
        <v>16</v>
      </c>
      <c r="D4" s="62" t="s">
        <v>16</v>
      </c>
      <c r="E4" s="62" t="s">
        <v>16</v>
      </c>
      <c r="F4" s="62" t="s">
        <v>16</v>
      </c>
      <c r="G4" s="62" t="s">
        <v>16</v>
      </c>
      <c r="H4" s="62" t="s">
        <v>16</v>
      </c>
      <c r="I4" s="62" t="s">
        <v>16</v>
      </c>
      <c r="J4" s="62" t="s">
        <v>16</v>
      </c>
      <c r="K4" s="62" t="s">
        <v>16</v>
      </c>
    </row>
    <row r="5" spans="1:20" ht="25.5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ht="24.75" thickBot="1" x14ac:dyDescent="0.25">
      <c r="A6" s="64" t="s">
        <v>17</v>
      </c>
      <c r="C6" s="51" t="s">
        <v>117</v>
      </c>
      <c r="E6" s="64" t="s">
        <v>5</v>
      </c>
      <c r="F6" s="64" t="s">
        <v>5</v>
      </c>
      <c r="G6" s="64" t="s">
        <v>5</v>
      </c>
      <c r="I6" s="64" t="s">
        <v>119</v>
      </c>
      <c r="J6" s="64" t="s">
        <v>4</v>
      </c>
      <c r="K6" s="64" t="s">
        <v>4</v>
      </c>
    </row>
    <row r="7" spans="1:20" ht="24.75" thickBot="1" x14ac:dyDescent="0.25">
      <c r="A7" s="64" t="s">
        <v>17</v>
      </c>
      <c r="C7" s="51" t="s">
        <v>18</v>
      </c>
      <c r="E7" s="51" t="s">
        <v>19</v>
      </c>
      <c r="G7" s="51" t="s">
        <v>20</v>
      </c>
      <c r="I7" s="51" t="s">
        <v>18</v>
      </c>
      <c r="K7" s="51" t="s">
        <v>21</v>
      </c>
    </row>
    <row r="8" spans="1:20" ht="24" x14ac:dyDescent="0.2">
      <c r="A8" s="46" t="s">
        <v>22</v>
      </c>
      <c r="C8" s="16">
        <v>164174558582</v>
      </c>
      <c r="D8" s="16"/>
      <c r="E8" s="16">
        <v>5260342431493</v>
      </c>
      <c r="F8" s="16"/>
      <c r="G8" s="16">
        <v>5423907603607</v>
      </c>
      <c r="H8" s="16"/>
      <c r="I8" s="16">
        <f>+C8+E8-G8</f>
        <v>609386468</v>
      </c>
      <c r="K8" s="47">
        <v>6.4305104804388558E-5</v>
      </c>
      <c r="M8" s="16"/>
      <c r="N8" s="16"/>
    </row>
    <row r="9" spans="1:20" ht="24.75" thickBot="1" x14ac:dyDescent="0.25">
      <c r="A9" s="26" t="s">
        <v>82</v>
      </c>
      <c r="C9" s="16">
        <v>23823197</v>
      </c>
      <c r="E9" s="16">
        <v>1109166</v>
      </c>
      <c r="F9" s="16">
        <v>0</v>
      </c>
      <c r="G9" s="16">
        <v>1008000</v>
      </c>
      <c r="I9" s="16">
        <f>+C9+E9-G9</f>
        <v>23924363</v>
      </c>
      <c r="K9" s="47">
        <v>2.5246026140725461E-6</v>
      </c>
      <c r="M9" s="16"/>
      <c r="N9" s="16"/>
    </row>
    <row r="10" spans="1:20" ht="24.75" thickBot="1" x14ac:dyDescent="0.25">
      <c r="A10" s="27" t="s">
        <v>15</v>
      </c>
      <c r="C10" s="28">
        <f>SUM(C8:C9)</f>
        <v>164198381779</v>
      </c>
      <c r="D10" s="26"/>
      <c r="E10" s="28">
        <f>SUM(E8:E9)</f>
        <v>5260343540659</v>
      </c>
      <c r="F10" s="26"/>
      <c r="G10" s="28">
        <f>SUM(G8:G9)</f>
        <v>5423908611607</v>
      </c>
      <c r="H10" s="26"/>
      <c r="I10" s="28">
        <f>SUM(I8:I9)</f>
        <v>633310831</v>
      </c>
      <c r="J10" s="26"/>
      <c r="K10" s="57">
        <f>SUM(K8:K9)</f>
        <v>6.6829707418461111E-5</v>
      </c>
    </row>
    <row r="11" spans="1:20" ht="23.25" thickTop="1" x14ac:dyDescent="0.2">
      <c r="I11" s="16"/>
    </row>
    <row r="12" spans="1:20" x14ac:dyDescent="0.2">
      <c r="C12" s="16"/>
      <c r="I12" s="16"/>
    </row>
    <row r="13" spans="1:20" x14ac:dyDescent="0.2">
      <c r="C13" s="16"/>
      <c r="E13" s="16"/>
      <c r="I13" s="16"/>
    </row>
    <row r="15" spans="1:20" x14ac:dyDescent="0.2">
      <c r="C15" s="16"/>
      <c r="E15" s="16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workbookViewId="0">
      <selection activeCell="K34" sqref="K34:K35"/>
    </sheetView>
  </sheetViews>
  <sheetFormatPr defaultRowHeight="18.75" x14ac:dyDescent="0.45"/>
  <cols>
    <col min="1" max="1" width="20.875" style="38" bestFit="1" customWidth="1"/>
    <col min="2" max="2" width="0.875" style="38" customWidth="1"/>
    <col min="3" max="3" width="20.125" style="38" customWidth="1"/>
    <col min="4" max="4" width="0.875" style="38" customWidth="1"/>
    <col min="5" max="5" width="20.125" style="38" customWidth="1"/>
    <col min="6" max="6" width="0.875" style="38" customWidth="1"/>
    <col min="7" max="7" width="28" style="38" customWidth="1"/>
    <col min="8" max="8" width="0.875" style="38" customWidth="1"/>
    <col min="9" max="9" width="8" style="38" customWidth="1"/>
    <col min="10" max="16384" width="9" style="38"/>
  </cols>
  <sheetData>
    <row r="2" spans="1:7" ht="26.25" x14ac:dyDescent="0.45">
      <c r="A2" s="65" t="str">
        <f>+سپرده!A2</f>
        <v>صندوق سرمایه‌گذاری بخشی صنایع مفید - اکتان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</row>
    <row r="3" spans="1:7" ht="26.25" x14ac:dyDescent="0.45">
      <c r="A3" s="65" t="s">
        <v>23</v>
      </c>
      <c r="B3" s="65" t="s">
        <v>23</v>
      </c>
      <c r="C3" s="65" t="s">
        <v>23</v>
      </c>
      <c r="D3" s="65" t="s">
        <v>23</v>
      </c>
      <c r="E3" s="65" t="s">
        <v>23</v>
      </c>
      <c r="F3" s="65" t="s">
        <v>23</v>
      </c>
      <c r="G3" s="65" t="s">
        <v>23</v>
      </c>
    </row>
    <row r="4" spans="1:7" ht="26.25" x14ac:dyDescent="0.45">
      <c r="A4" s="65" t="str">
        <f>+سهام!A4</f>
        <v>برای ماه منتهی به 1404/01/31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</row>
    <row r="6" spans="1:7" ht="27" thickBot="1" x14ac:dyDescent="0.5">
      <c r="A6" s="52" t="s">
        <v>27</v>
      </c>
      <c r="C6" s="52" t="s">
        <v>18</v>
      </c>
      <c r="E6" s="52" t="s">
        <v>44</v>
      </c>
      <c r="G6" s="52" t="s">
        <v>13</v>
      </c>
    </row>
    <row r="7" spans="1:7" ht="21" x14ac:dyDescent="0.55000000000000004">
      <c r="A7" s="39" t="s">
        <v>49</v>
      </c>
      <c r="C7" s="37">
        <f>+'درآمد سرمایه‌گذاری در سهام'!I59</f>
        <v>-153217928818</v>
      </c>
      <c r="D7" s="6"/>
      <c r="E7" s="1">
        <f>+C7/$C$9</f>
        <v>1.0020721436978068</v>
      </c>
      <c r="F7" s="6"/>
      <c r="G7" s="1">
        <v>-1.6168220805573969E-2</v>
      </c>
    </row>
    <row r="8" spans="1:7" ht="21.75" thickBot="1" x14ac:dyDescent="0.6">
      <c r="A8" s="39" t="s">
        <v>50</v>
      </c>
      <c r="C8" s="37">
        <f>+'درآمد سپرده بانکی'!C10</f>
        <v>316833042</v>
      </c>
      <c r="D8" s="6"/>
      <c r="E8" s="1">
        <f>+C8/$C$9</f>
        <v>-2.0721436978068503E-3</v>
      </c>
      <c r="F8" s="6"/>
      <c r="G8" s="1">
        <v>3.3433597628399001E-5</v>
      </c>
    </row>
    <row r="9" spans="1:7" s="39" customFormat="1" ht="21.75" thickBot="1" x14ac:dyDescent="0.6">
      <c r="A9" s="39" t="s">
        <v>15</v>
      </c>
      <c r="C9" s="12">
        <f>SUM(C7:C8)</f>
        <v>-152901095776</v>
      </c>
      <c r="D9" s="5"/>
      <c r="E9" s="40">
        <f>SUM(E7:E8)</f>
        <v>1</v>
      </c>
      <c r="F9" s="5"/>
      <c r="G9" s="41">
        <f>SUM(G7:G8)</f>
        <v>-1.6134787207945572E-2</v>
      </c>
    </row>
    <row r="10" spans="1:7" ht="19.5" thickTop="1" x14ac:dyDescent="0.45"/>
    <row r="11" spans="1:7" x14ac:dyDescent="0.45">
      <c r="C11" s="59"/>
      <c r="E11" s="43"/>
      <c r="G11" s="42"/>
    </row>
    <row r="12" spans="1:7" x14ac:dyDescent="0.45">
      <c r="C12" s="42"/>
      <c r="E12" s="43"/>
      <c r="G12" s="42"/>
    </row>
    <row r="13" spans="1:7" x14ac:dyDescent="0.45">
      <c r="C13" s="44"/>
      <c r="E13" s="43"/>
      <c r="G13" s="45"/>
    </row>
    <row r="14" spans="1:7" x14ac:dyDescent="0.45">
      <c r="C14" s="44"/>
    </row>
    <row r="15" spans="1:7" x14ac:dyDescent="0.45">
      <c r="C15" s="43"/>
      <c r="E15" s="43"/>
    </row>
    <row r="16" spans="1:7" x14ac:dyDescent="0.45">
      <c r="C16" s="43"/>
      <c r="E16" s="43"/>
      <c r="G16" s="59"/>
    </row>
    <row r="17" spans="3:7" x14ac:dyDescent="0.45">
      <c r="C17" s="43"/>
      <c r="E17" s="43"/>
      <c r="G17" s="59"/>
    </row>
    <row r="18" spans="3:7" x14ac:dyDescent="0.45">
      <c r="G18" s="59"/>
    </row>
    <row r="19" spans="3:7" x14ac:dyDescent="0.45">
      <c r="G19" s="43"/>
    </row>
    <row r="20" spans="3:7" x14ac:dyDescent="0.45">
      <c r="G20" s="49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0"/>
  <sheetViews>
    <sheetView rightToLeft="1" topLeftCell="A37" zoomScale="85" zoomScaleNormal="85" workbookViewId="0">
      <selection activeCell="K34" sqref="K34:K35"/>
    </sheetView>
  </sheetViews>
  <sheetFormatPr defaultRowHeight="18.75" x14ac:dyDescent="0.45"/>
  <cols>
    <col min="1" max="1" width="35.25" style="13" bestFit="1" customWidth="1"/>
    <col min="2" max="2" width="0.875" style="13" customWidth="1"/>
    <col min="3" max="3" width="19.25" style="13" customWidth="1"/>
    <col min="4" max="4" width="0.875" style="13" customWidth="1"/>
    <col min="5" max="5" width="19.25" style="13" customWidth="1"/>
    <col min="6" max="6" width="0.875" style="13" customWidth="1"/>
    <col min="7" max="7" width="19.25" style="13" customWidth="1"/>
    <col min="8" max="8" width="0.875" style="13" customWidth="1"/>
    <col min="9" max="9" width="19.25" style="13" customWidth="1"/>
    <col min="10" max="10" width="0.875" style="13" customWidth="1"/>
    <col min="11" max="11" width="20.125" style="13" customWidth="1"/>
    <col min="12" max="12" width="0.875" style="13" customWidth="1"/>
    <col min="13" max="13" width="19.25" style="13" customWidth="1"/>
    <col min="14" max="14" width="0.875" style="13" customWidth="1"/>
    <col min="15" max="15" width="20.125" style="13" customWidth="1"/>
    <col min="16" max="16" width="0.875" style="13" customWidth="1"/>
    <col min="17" max="17" width="19.25" style="13" customWidth="1"/>
    <col min="18" max="18" width="0.875" style="13" customWidth="1"/>
    <col min="19" max="19" width="20.125" style="13" customWidth="1"/>
    <col min="20" max="20" width="0.875" style="13" customWidth="1"/>
    <col min="21" max="21" width="20.125" style="13" customWidth="1"/>
    <col min="22" max="22" width="0.875" style="13" customWidth="1"/>
    <col min="23" max="23" width="8" style="13" customWidth="1"/>
    <col min="24" max="16384" width="9" style="13"/>
  </cols>
  <sheetData>
    <row r="2" spans="1:21" ht="26.25" x14ac:dyDescent="0.45">
      <c r="A2" s="65" t="str">
        <f>+درآمدها!A2</f>
        <v>صندوق سرمایه‌گذاری بخشی صنایع مفید - اکتان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  <c r="R2" s="65" t="s">
        <v>0</v>
      </c>
      <c r="S2" s="65" t="s">
        <v>0</v>
      </c>
      <c r="T2" s="65" t="s">
        <v>0</v>
      </c>
      <c r="U2" s="65" t="s">
        <v>0</v>
      </c>
    </row>
    <row r="3" spans="1:21" ht="26.25" x14ac:dyDescent="0.45">
      <c r="A3" s="65" t="s">
        <v>23</v>
      </c>
      <c r="B3" s="65" t="s">
        <v>23</v>
      </c>
      <c r="C3" s="65" t="s">
        <v>23</v>
      </c>
      <c r="D3" s="65" t="s">
        <v>23</v>
      </c>
      <c r="E3" s="65" t="s">
        <v>23</v>
      </c>
      <c r="F3" s="65" t="s">
        <v>23</v>
      </c>
      <c r="G3" s="65" t="s">
        <v>23</v>
      </c>
      <c r="H3" s="65" t="s">
        <v>23</v>
      </c>
      <c r="I3" s="65" t="s">
        <v>23</v>
      </c>
      <c r="J3" s="65" t="s">
        <v>23</v>
      </c>
      <c r="K3" s="65" t="s">
        <v>23</v>
      </c>
      <c r="L3" s="65" t="s">
        <v>23</v>
      </c>
      <c r="M3" s="65" t="s">
        <v>23</v>
      </c>
      <c r="N3" s="65" t="s">
        <v>23</v>
      </c>
      <c r="O3" s="65" t="s">
        <v>23</v>
      </c>
      <c r="P3" s="65" t="s">
        <v>23</v>
      </c>
      <c r="Q3" s="65" t="s">
        <v>23</v>
      </c>
      <c r="R3" s="65" t="s">
        <v>23</v>
      </c>
      <c r="S3" s="65" t="s">
        <v>23</v>
      </c>
      <c r="T3" s="65" t="s">
        <v>23</v>
      </c>
      <c r="U3" s="65" t="s">
        <v>23</v>
      </c>
    </row>
    <row r="4" spans="1:21" ht="26.25" x14ac:dyDescent="0.45">
      <c r="A4" s="65" t="str">
        <f>+سهام!A4</f>
        <v>برای ماه منتهی به 1404/01/31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  <c r="R4" s="65" t="s">
        <v>2</v>
      </c>
      <c r="S4" s="65" t="s">
        <v>2</v>
      </c>
      <c r="T4" s="65" t="s">
        <v>2</v>
      </c>
      <c r="U4" s="65" t="s">
        <v>2</v>
      </c>
    </row>
    <row r="6" spans="1:21" ht="27" thickBot="1" x14ac:dyDescent="0.5">
      <c r="A6" s="66" t="s">
        <v>3</v>
      </c>
      <c r="C6" s="66" t="s">
        <v>25</v>
      </c>
      <c r="D6" s="66" t="s">
        <v>25</v>
      </c>
      <c r="E6" s="66" t="s">
        <v>25</v>
      </c>
      <c r="F6" s="66" t="s">
        <v>25</v>
      </c>
      <c r="G6" s="66" t="s">
        <v>25</v>
      </c>
      <c r="H6" s="66" t="s">
        <v>25</v>
      </c>
      <c r="I6" s="66" t="s">
        <v>25</v>
      </c>
      <c r="J6" s="66" t="s">
        <v>25</v>
      </c>
      <c r="K6" s="66" t="s">
        <v>25</v>
      </c>
      <c r="M6" s="66" t="s">
        <v>26</v>
      </c>
      <c r="N6" s="66" t="s">
        <v>26</v>
      </c>
      <c r="O6" s="66" t="s">
        <v>26</v>
      </c>
      <c r="P6" s="66" t="s">
        <v>26</v>
      </c>
      <c r="Q6" s="66" t="s">
        <v>26</v>
      </c>
      <c r="R6" s="66" t="s">
        <v>26</v>
      </c>
      <c r="S6" s="66" t="s">
        <v>26</v>
      </c>
      <c r="T6" s="66" t="s">
        <v>26</v>
      </c>
      <c r="U6" s="66" t="s">
        <v>26</v>
      </c>
    </row>
    <row r="7" spans="1:21" ht="27" thickBot="1" x14ac:dyDescent="0.5">
      <c r="A7" s="66" t="s">
        <v>3</v>
      </c>
      <c r="C7" s="52" t="s">
        <v>41</v>
      </c>
      <c r="E7" s="52" t="s">
        <v>42</v>
      </c>
      <c r="G7" s="52" t="s">
        <v>43</v>
      </c>
      <c r="I7" s="52" t="s">
        <v>18</v>
      </c>
      <c r="K7" s="52" t="s">
        <v>44</v>
      </c>
      <c r="M7" s="52" t="s">
        <v>41</v>
      </c>
      <c r="O7" s="52" t="s">
        <v>42</v>
      </c>
      <c r="Q7" s="52" t="s">
        <v>43</v>
      </c>
      <c r="S7" s="52" t="s">
        <v>18</v>
      </c>
      <c r="U7" s="52" t="s">
        <v>44</v>
      </c>
    </row>
    <row r="8" spans="1:21" ht="21" x14ac:dyDescent="0.55000000000000004">
      <c r="A8" s="34" t="s">
        <v>74</v>
      </c>
      <c r="C8" s="37">
        <v>0</v>
      </c>
      <c r="D8" s="37"/>
      <c r="E8" s="37">
        <v>-21964686422</v>
      </c>
      <c r="F8" s="37"/>
      <c r="G8" s="37">
        <v>823670337</v>
      </c>
      <c r="H8" s="37"/>
      <c r="I8" s="37">
        <v>-21141016085</v>
      </c>
      <c r="J8" s="6"/>
      <c r="K8" s="1">
        <f>+I8/$I$59</f>
        <v>0.13798004090051608</v>
      </c>
      <c r="L8" s="6"/>
      <c r="M8" s="37">
        <v>82510153200</v>
      </c>
      <c r="N8" s="37"/>
      <c r="O8" s="37">
        <v>4774756669</v>
      </c>
      <c r="P8" s="37"/>
      <c r="Q8" s="37">
        <v>-4162831876</v>
      </c>
      <c r="R8" s="37"/>
      <c r="S8" s="37">
        <v>83122077993</v>
      </c>
      <c r="T8" s="6"/>
      <c r="U8" s="1">
        <f>+S8/$S$59</f>
        <v>6.367328503466535E-2</v>
      </c>
    </row>
    <row r="9" spans="1:21" ht="21" x14ac:dyDescent="0.55000000000000004">
      <c r="A9" s="34" t="s">
        <v>71</v>
      </c>
      <c r="C9" s="37">
        <v>0</v>
      </c>
      <c r="D9" s="37"/>
      <c r="E9" s="37">
        <v>2165178975</v>
      </c>
      <c r="F9" s="37"/>
      <c r="G9" s="37">
        <v>0</v>
      </c>
      <c r="H9" s="37"/>
      <c r="I9" s="37">
        <v>2165178975</v>
      </c>
      <c r="J9" s="6"/>
      <c r="K9" s="1">
        <f t="shared" ref="K9:K58" si="0">+I9/$I$59</f>
        <v>-1.4131368252418482E-2</v>
      </c>
      <c r="L9" s="6"/>
      <c r="M9" s="37">
        <v>0</v>
      </c>
      <c r="N9" s="37"/>
      <c r="O9" s="37">
        <v>8196316600</v>
      </c>
      <c r="P9" s="37"/>
      <c r="Q9" s="37">
        <v>0</v>
      </c>
      <c r="R9" s="37"/>
      <c r="S9" s="37">
        <v>8196316600</v>
      </c>
      <c r="T9" s="6"/>
      <c r="U9" s="1">
        <f t="shared" ref="U9:U58" si="1">+S9/$S$59</f>
        <v>6.2785533724278291E-3</v>
      </c>
    </row>
    <row r="10" spans="1:21" s="5" customFormat="1" ht="21" x14ac:dyDescent="0.55000000000000004">
      <c r="A10" s="34" t="s">
        <v>77</v>
      </c>
      <c r="C10" s="37">
        <v>0</v>
      </c>
      <c r="D10" s="10"/>
      <c r="E10" s="37">
        <v>-1548913053</v>
      </c>
      <c r="F10" s="10"/>
      <c r="G10" s="37">
        <v>0</v>
      </c>
      <c r="H10" s="10"/>
      <c r="I10" s="37">
        <v>-1548913053</v>
      </c>
      <c r="K10" s="1">
        <f t="shared" si="0"/>
        <v>1.0109215448538515E-2</v>
      </c>
      <c r="M10" s="37">
        <v>0</v>
      </c>
      <c r="N10" s="10"/>
      <c r="O10" s="37">
        <v>4848349786</v>
      </c>
      <c r="P10" s="10"/>
      <c r="Q10" s="37">
        <v>0</v>
      </c>
      <c r="R10" s="10"/>
      <c r="S10" s="37">
        <v>4848349786</v>
      </c>
      <c r="U10" s="1">
        <f t="shared" si="1"/>
        <v>3.7139393687647499E-3</v>
      </c>
    </row>
    <row r="11" spans="1:21" ht="21" x14ac:dyDescent="0.55000000000000004">
      <c r="A11" s="34" t="s">
        <v>65</v>
      </c>
      <c r="C11" s="37">
        <v>0</v>
      </c>
      <c r="D11" s="37"/>
      <c r="E11" s="37">
        <v>28707201534</v>
      </c>
      <c r="F11" s="37"/>
      <c r="G11" s="37">
        <v>0</v>
      </c>
      <c r="H11" s="37"/>
      <c r="I11" s="37">
        <v>28707201534</v>
      </c>
      <c r="J11" s="6"/>
      <c r="K11" s="1">
        <f t="shared" si="0"/>
        <v>-0.18736189527858627</v>
      </c>
      <c r="L11" s="6"/>
      <c r="M11" s="37">
        <v>0</v>
      </c>
      <c r="N11" s="37"/>
      <c r="O11" s="37">
        <v>42001087051</v>
      </c>
      <c r="P11" s="37"/>
      <c r="Q11" s="37">
        <v>-12433</v>
      </c>
      <c r="R11" s="37"/>
      <c r="S11" s="37">
        <v>42001074618</v>
      </c>
      <c r="T11" s="6"/>
      <c r="U11" s="1">
        <f t="shared" si="1"/>
        <v>3.2173719190939594E-2</v>
      </c>
    </row>
    <row r="12" spans="1:21" ht="21" x14ac:dyDescent="0.55000000000000004">
      <c r="A12" s="34" t="s">
        <v>81</v>
      </c>
      <c r="C12" s="37">
        <v>4163703704</v>
      </c>
      <c r="D12" s="37"/>
      <c r="E12" s="37">
        <v>2187904050</v>
      </c>
      <c r="F12" s="37"/>
      <c r="G12" s="37">
        <v>0</v>
      </c>
      <c r="H12" s="37"/>
      <c r="I12" s="37">
        <v>6351607754</v>
      </c>
      <c r="J12" s="6"/>
      <c r="K12" s="1">
        <f t="shared" si="0"/>
        <v>-4.1454729240889041E-2</v>
      </c>
      <c r="L12" s="6"/>
      <c r="M12" s="37">
        <v>4163703704</v>
      </c>
      <c r="N12" s="37"/>
      <c r="O12" s="37">
        <v>2769991481</v>
      </c>
      <c r="P12" s="37"/>
      <c r="Q12" s="37">
        <v>0</v>
      </c>
      <c r="R12" s="37"/>
      <c r="S12" s="37">
        <v>6933695185</v>
      </c>
      <c r="T12" s="6"/>
      <c r="U12" s="1">
        <f t="shared" si="1"/>
        <v>5.3113584322948609E-3</v>
      </c>
    </row>
    <row r="13" spans="1:21" ht="21" x14ac:dyDescent="0.55000000000000004">
      <c r="A13" s="34" t="s">
        <v>63</v>
      </c>
      <c r="C13" s="37">
        <v>0</v>
      </c>
      <c r="D13" s="37"/>
      <c r="E13" s="37">
        <v>-10223296689</v>
      </c>
      <c r="F13" s="37"/>
      <c r="G13" s="37">
        <v>963170119</v>
      </c>
      <c r="H13" s="37"/>
      <c r="I13" s="37">
        <v>-9260126570</v>
      </c>
      <c r="J13" s="6"/>
      <c r="K13" s="1">
        <f t="shared" si="0"/>
        <v>6.0437617460549584E-2</v>
      </c>
      <c r="L13" s="6"/>
      <c r="M13" s="37">
        <v>0</v>
      </c>
      <c r="N13" s="37"/>
      <c r="O13" s="37">
        <v>3855787658</v>
      </c>
      <c r="P13" s="37"/>
      <c r="Q13" s="37">
        <v>1004515938</v>
      </c>
      <c r="R13" s="37"/>
      <c r="S13" s="37">
        <v>4860303596</v>
      </c>
      <c r="T13" s="6"/>
      <c r="U13" s="1">
        <f t="shared" si="1"/>
        <v>3.7230962422423876E-3</v>
      </c>
    </row>
    <row r="14" spans="1:21" ht="21" x14ac:dyDescent="0.55000000000000004">
      <c r="A14" s="34" t="s">
        <v>53</v>
      </c>
      <c r="C14" s="37">
        <v>0</v>
      </c>
      <c r="D14" s="37"/>
      <c r="E14" s="37">
        <v>-3856981118</v>
      </c>
      <c r="F14" s="37"/>
      <c r="G14" s="37">
        <v>0</v>
      </c>
      <c r="H14" s="37"/>
      <c r="I14" s="37">
        <v>-3856981118</v>
      </c>
      <c r="J14" s="6"/>
      <c r="K14" s="1">
        <f t="shared" si="0"/>
        <v>2.5173170971273976E-2</v>
      </c>
      <c r="L14" s="6"/>
      <c r="M14" s="37">
        <v>0</v>
      </c>
      <c r="N14" s="37"/>
      <c r="O14" s="37">
        <v>-1498660806</v>
      </c>
      <c r="P14" s="37"/>
      <c r="Q14" s="37">
        <v>-11151</v>
      </c>
      <c r="R14" s="37"/>
      <c r="S14" s="37">
        <v>-1498671957</v>
      </c>
      <c r="T14" s="6"/>
      <c r="U14" s="1">
        <f t="shared" si="1"/>
        <v>-1.1480146911095851E-3</v>
      </c>
    </row>
    <row r="15" spans="1:21" ht="21" x14ac:dyDescent="0.55000000000000004">
      <c r="A15" s="34" t="s">
        <v>69</v>
      </c>
      <c r="C15" s="37">
        <v>0</v>
      </c>
      <c r="D15" s="37"/>
      <c r="E15" s="37">
        <v>-39203870422</v>
      </c>
      <c r="F15" s="37"/>
      <c r="G15" s="37">
        <v>63286306575</v>
      </c>
      <c r="H15" s="37"/>
      <c r="I15" s="37">
        <v>24082436153</v>
      </c>
      <c r="J15" s="6"/>
      <c r="K15" s="1">
        <f t="shared" si="0"/>
        <v>-0.15717766412053732</v>
      </c>
      <c r="L15" s="6"/>
      <c r="M15" s="37">
        <v>0</v>
      </c>
      <c r="N15" s="37"/>
      <c r="O15" s="37">
        <v>43875027291</v>
      </c>
      <c r="P15" s="37"/>
      <c r="Q15" s="37">
        <v>130699873852</v>
      </c>
      <c r="R15" s="37"/>
      <c r="S15" s="37">
        <v>174574901143</v>
      </c>
      <c r="T15" s="6"/>
      <c r="U15" s="1">
        <f t="shared" si="1"/>
        <v>0.13372809858426374</v>
      </c>
    </row>
    <row r="16" spans="1:21" ht="21" x14ac:dyDescent="0.55000000000000004">
      <c r="A16" s="34" t="s">
        <v>73</v>
      </c>
      <c r="C16" s="37">
        <v>0</v>
      </c>
      <c r="D16" s="37"/>
      <c r="E16" s="37">
        <v>7365750206</v>
      </c>
      <c r="F16" s="37"/>
      <c r="G16" s="37">
        <v>-664972343</v>
      </c>
      <c r="H16" s="37"/>
      <c r="I16" s="37">
        <v>6700777863</v>
      </c>
      <c r="J16" s="6"/>
      <c r="K16" s="1">
        <f t="shared" si="0"/>
        <v>-4.3733640799697292E-2</v>
      </c>
      <c r="L16" s="6"/>
      <c r="M16" s="37">
        <v>0</v>
      </c>
      <c r="N16" s="37"/>
      <c r="O16" s="37">
        <v>-6306964250</v>
      </c>
      <c r="P16" s="37"/>
      <c r="Q16" s="37">
        <v>-664972343</v>
      </c>
      <c r="R16" s="37"/>
      <c r="S16" s="37">
        <v>-6971936593</v>
      </c>
      <c r="T16" s="6"/>
      <c r="U16" s="1">
        <f t="shared" si="1"/>
        <v>-5.3406521666492408E-3</v>
      </c>
    </row>
    <row r="17" spans="1:21" ht="21" x14ac:dyDescent="0.55000000000000004">
      <c r="A17" s="34" t="s">
        <v>51</v>
      </c>
      <c r="C17" s="37">
        <v>0</v>
      </c>
      <c r="D17" s="37"/>
      <c r="E17" s="37">
        <v>0</v>
      </c>
      <c r="F17" s="37"/>
      <c r="G17" s="37">
        <v>0</v>
      </c>
      <c r="H17" s="37"/>
      <c r="I17" s="37">
        <v>0</v>
      </c>
      <c r="J17" s="6"/>
      <c r="K17" s="1">
        <f t="shared" si="0"/>
        <v>0</v>
      </c>
      <c r="L17" s="6"/>
      <c r="M17" s="37">
        <v>0</v>
      </c>
      <c r="N17" s="37"/>
      <c r="O17" s="37">
        <v>0</v>
      </c>
      <c r="P17" s="37"/>
      <c r="Q17" s="37">
        <v>884933518</v>
      </c>
      <c r="R17" s="37"/>
      <c r="S17" s="37">
        <v>884933518</v>
      </c>
      <c r="T17" s="6"/>
      <c r="U17" s="1">
        <f t="shared" si="1"/>
        <v>6.778779535936085E-4</v>
      </c>
    </row>
    <row r="18" spans="1:21" ht="21" x14ac:dyDescent="0.55000000000000004">
      <c r="A18" s="34" t="s">
        <v>79</v>
      </c>
      <c r="C18" s="37">
        <v>0</v>
      </c>
      <c r="D18" s="37"/>
      <c r="E18" s="37">
        <v>0</v>
      </c>
      <c r="F18" s="37"/>
      <c r="G18" s="37">
        <v>-939393249</v>
      </c>
      <c r="H18" s="37"/>
      <c r="I18" s="37">
        <v>-939393249</v>
      </c>
      <c r="J18" s="6"/>
      <c r="K18" s="1">
        <f t="shared" si="0"/>
        <v>6.1310922047240228E-3</v>
      </c>
      <c r="L18" s="6"/>
      <c r="M18" s="37">
        <v>0</v>
      </c>
      <c r="N18" s="37"/>
      <c r="O18" s="37">
        <v>0</v>
      </c>
      <c r="P18" s="37"/>
      <c r="Q18" s="37">
        <v>-658574065</v>
      </c>
      <c r="R18" s="37"/>
      <c r="S18" s="37">
        <v>-658574065</v>
      </c>
      <c r="T18" s="6"/>
      <c r="U18" s="1">
        <f t="shared" si="1"/>
        <v>-5.0448178353667476E-4</v>
      </c>
    </row>
    <row r="19" spans="1:21" ht="21" x14ac:dyDescent="0.55000000000000004">
      <c r="A19" s="34" t="s">
        <v>78</v>
      </c>
      <c r="C19" s="37">
        <v>0</v>
      </c>
      <c r="D19" s="37"/>
      <c r="E19" s="37">
        <v>26792765984</v>
      </c>
      <c r="F19" s="37"/>
      <c r="G19" s="37">
        <v>0</v>
      </c>
      <c r="H19" s="37"/>
      <c r="I19" s="37">
        <v>26792765984</v>
      </c>
      <c r="J19" s="6"/>
      <c r="K19" s="1">
        <f t="shared" si="0"/>
        <v>-0.1748670419362332</v>
      </c>
      <c r="L19" s="6"/>
      <c r="M19" s="37">
        <v>0</v>
      </c>
      <c r="N19" s="37"/>
      <c r="O19" s="37">
        <v>17154457154</v>
      </c>
      <c r="P19" s="37"/>
      <c r="Q19" s="37">
        <v>-624182752</v>
      </c>
      <c r="R19" s="37"/>
      <c r="S19" s="37">
        <v>16530274402</v>
      </c>
      <c r="T19" s="6"/>
      <c r="U19" s="1">
        <f t="shared" si="1"/>
        <v>1.2662542841968124E-2</v>
      </c>
    </row>
    <row r="20" spans="1:21" ht="21" x14ac:dyDescent="0.55000000000000004">
      <c r="A20" s="34" t="s">
        <v>67</v>
      </c>
      <c r="C20" s="37">
        <v>0</v>
      </c>
      <c r="D20" s="37"/>
      <c r="E20" s="37">
        <v>-45452023265</v>
      </c>
      <c r="F20" s="37"/>
      <c r="G20" s="37">
        <v>229810822</v>
      </c>
      <c r="H20" s="37"/>
      <c r="I20" s="37">
        <v>-45222212443</v>
      </c>
      <c r="J20" s="6"/>
      <c r="K20" s="1">
        <f t="shared" si="0"/>
        <v>0.2951496133113588</v>
      </c>
      <c r="L20" s="6"/>
      <c r="M20" s="37">
        <v>0</v>
      </c>
      <c r="N20" s="37"/>
      <c r="O20" s="37">
        <v>6521951872</v>
      </c>
      <c r="P20" s="37"/>
      <c r="Q20" s="37">
        <v>-146768721</v>
      </c>
      <c r="R20" s="37"/>
      <c r="S20" s="37">
        <v>6375183151</v>
      </c>
      <c r="T20" s="6"/>
      <c r="U20" s="1">
        <f t="shared" si="1"/>
        <v>4.8835262991861637E-3</v>
      </c>
    </row>
    <row r="21" spans="1:21" ht="21" x14ac:dyDescent="0.55000000000000004">
      <c r="A21" s="34" t="s">
        <v>68</v>
      </c>
      <c r="C21" s="37">
        <v>0</v>
      </c>
      <c r="D21" s="37"/>
      <c r="E21" s="37">
        <v>-1105095231</v>
      </c>
      <c r="F21" s="37"/>
      <c r="G21" s="37">
        <v>695873418</v>
      </c>
      <c r="H21" s="37"/>
      <c r="I21" s="37">
        <v>-409221813</v>
      </c>
      <c r="J21" s="6"/>
      <c r="K21" s="1">
        <f t="shared" si="0"/>
        <v>2.670848093019808E-3</v>
      </c>
      <c r="L21" s="6"/>
      <c r="M21" s="37">
        <v>33088482180</v>
      </c>
      <c r="N21" s="37"/>
      <c r="O21" s="37">
        <v>4479394952</v>
      </c>
      <c r="P21" s="37"/>
      <c r="Q21" s="37">
        <v>763077141</v>
      </c>
      <c r="R21" s="37"/>
      <c r="S21" s="37">
        <v>38330954273</v>
      </c>
      <c r="T21" s="6"/>
      <c r="U21" s="1">
        <f t="shared" si="1"/>
        <v>2.936232870984035E-2</v>
      </c>
    </row>
    <row r="22" spans="1:21" ht="21" x14ac:dyDescent="0.55000000000000004">
      <c r="A22" s="34" t="s">
        <v>113</v>
      </c>
      <c r="C22" s="37">
        <v>0</v>
      </c>
      <c r="D22" s="37"/>
      <c r="E22" s="37">
        <v>-52008824213</v>
      </c>
      <c r="F22" s="37"/>
      <c r="G22" s="37">
        <v>0</v>
      </c>
      <c r="H22" s="37"/>
      <c r="I22" s="37">
        <v>-52008824213</v>
      </c>
      <c r="J22" s="6"/>
      <c r="K22" s="1">
        <f t="shared" si="0"/>
        <v>0.33944346209495307</v>
      </c>
      <c r="L22" s="6"/>
      <c r="M22" s="37">
        <v>0</v>
      </c>
      <c r="N22" s="37"/>
      <c r="O22" s="37">
        <v>14542900711</v>
      </c>
      <c r="P22" s="37"/>
      <c r="Q22" s="37">
        <v>0</v>
      </c>
      <c r="R22" s="37"/>
      <c r="S22" s="37">
        <v>14542900711</v>
      </c>
      <c r="T22" s="6"/>
      <c r="U22" s="1">
        <f t="shared" si="1"/>
        <v>1.1140172196853903E-2</v>
      </c>
    </row>
    <row r="23" spans="1:21" ht="21" x14ac:dyDescent="0.55000000000000004">
      <c r="A23" s="34" t="s">
        <v>52</v>
      </c>
      <c r="C23" s="37">
        <v>0</v>
      </c>
      <c r="D23" s="37"/>
      <c r="E23" s="37">
        <v>0</v>
      </c>
      <c r="F23" s="37"/>
      <c r="G23" s="37">
        <v>0</v>
      </c>
      <c r="H23" s="37"/>
      <c r="I23" s="37">
        <v>0</v>
      </c>
      <c r="J23" s="6"/>
      <c r="K23" s="1">
        <f t="shared" si="0"/>
        <v>0</v>
      </c>
      <c r="L23" s="6"/>
      <c r="M23" s="37">
        <v>0</v>
      </c>
      <c r="N23" s="37"/>
      <c r="O23" s="37">
        <v>0</v>
      </c>
      <c r="P23" s="37"/>
      <c r="Q23" s="37">
        <v>423731001</v>
      </c>
      <c r="R23" s="37"/>
      <c r="S23" s="37">
        <v>423731001</v>
      </c>
      <c r="T23" s="6"/>
      <c r="U23" s="1">
        <f t="shared" si="1"/>
        <v>3.2458698646789335E-4</v>
      </c>
    </row>
    <row r="24" spans="1:21" ht="21" x14ac:dyDescent="0.55000000000000004">
      <c r="A24" s="34" t="s">
        <v>118</v>
      </c>
      <c r="C24" s="37">
        <v>8385424319</v>
      </c>
      <c r="D24" s="37"/>
      <c r="E24" s="37">
        <v>-31699943778</v>
      </c>
      <c r="F24" s="37"/>
      <c r="G24" s="37">
        <v>60267871179</v>
      </c>
      <c r="H24" s="37"/>
      <c r="I24" s="37">
        <v>36953351720</v>
      </c>
      <c r="J24" s="6"/>
      <c r="K24" s="1">
        <f t="shared" si="0"/>
        <v>-0.24118164241663298</v>
      </c>
      <c r="L24" s="6"/>
      <c r="M24" s="37">
        <v>8385424319</v>
      </c>
      <c r="N24" s="37"/>
      <c r="O24" s="37">
        <v>30830157488</v>
      </c>
      <c r="P24" s="37"/>
      <c r="Q24" s="37">
        <v>65526780337</v>
      </c>
      <c r="R24" s="37"/>
      <c r="S24" s="37">
        <v>104742362144</v>
      </c>
      <c r="T24" s="6"/>
      <c r="U24" s="1">
        <f t="shared" si="1"/>
        <v>8.0234883932529907E-2</v>
      </c>
    </row>
    <row r="25" spans="1:21" ht="21" x14ac:dyDescent="0.55000000000000004">
      <c r="A25" s="34" t="s">
        <v>62</v>
      </c>
      <c r="C25" s="37">
        <v>0</v>
      </c>
      <c r="D25" s="37"/>
      <c r="E25" s="37">
        <v>-17795478547</v>
      </c>
      <c r="F25" s="37"/>
      <c r="G25" s="37">
        <v>13932861946</v>
      </c>
      <c r="H25" s="37"/>
      <c r="I25" s="37">
        <v>-3862616601</v>
      </c>
      <c r="J25" s="6"/>
      <c r="K25" s="1">
        <f t="shared" si="0"/>
        <v>2.5209951803931582E-2</v>
      </c>
      <c r="L25" s="6"/>
      <c r="M25" s="37">
        <v>0</v>
      </c>
      <c r="N25" s="37"/>
      <c r="O25" s="37">
        <v>30578211820</v>
      </c>
      <c r="P25" s="37"/>
      <c r="Q25" s="37">
        <v>20298894076</v>
      </c>
      <c r="R25" s="37"/>
      <c r="S25" s="37">
        <v>50877105896</v>
      </c>
      <c r="T25" s="6"/>
      <c r="U25" s="1">
        <f t="shared" si="1"/>
        <v>3.8972948507467194E-2</v>
      </c>
    </row>
    <row r="26" spans="1:21" ht="21" x14ac:dyDescent="0.55000000000000004">
      <c r="A26" s="34" t="s">
        <v>59</v>
      </c>
      <c r="C26" s="37">
        <v>0</v>
      </c>
      <c r="D26" s="37"/>
      <c r="E26" s="37">
        <v>2075576400</v>
      </c>
      <c r="F26" s="37"/>
      <c r="G26" s="37">
        <v>0</v>
      </c>
      <c r="H26" s="37"/>
      <c r="I26" s="37">
        <v>2075576400</v>
      </c>
      <c r="J26" s="6"/>
      <c r="K26" s="1">
        <f t="shared" si="0"/>
        <v>-1.3546563486479932E-2</v>
      </c>
      <c r="L26" s="6"/>
      <c r="M26" s="37">
        <v>0</v>
      </c>
      <c r="N26" s="37"/>
      <c r="O26" s="37">
        <v>-14475286680</v>
      </c>
      <c r="P26" s="37"/>
      <c r="Q26" s="37">
        <v>0</v>
      </c>
      <c r="R26" s="37"/>
      <c r="S26" s="37">
        <v>-14475286680</v>
      </c>
      <c r="T26" s="6"/>
      <c r="U26" s="1">
        <f t="shared" si="1"/>
        <v>-1.1088378406658135E-2</v>
      </c>
    </row>
    <row r="27" spans="1:21" ht="21" x14ac:dyDescent="0.55000000000000004">
      <c r="A27" s="34" t="s">
        <v>80</v>
      </c>
      <c r="C27" s="37">
        <v>0</v>
      </c>
      <c r="D27" s="37"/>
      <c r="E27" s="37">
        <v>-3424205426</v>
      </c>
      <c r="F27" s="37"/>
      <c r="G27" s="37">
        <v>0</v>
      </c>
      <c r="H27" s="37"/>
      <c r="I27" s="37">
        <v>-3424205426</v>
      </c>
      <c r="J27" s="6"/>
      <c r="K27" s="1">
        <f t="shared" si="0"/>
        <v>2.2348594922383034E-2</v>
      </c>
      <c r="L27" s="6"/>
      <c r="M27" s="37">
        <v>0</v>
      </c>
      <c r="N27" s="37"/>
      <c r="O27" s="37">
        <v>-16471487070</v>
      </c>
      <c r="P27" s="37"/>
      <c r="Q27" s="37">
        <v>0</v>
      </c>
      <c r="R27" s="37"/>
      <c r="S27" s="37">
        <v>-16471487070</v>
      </c>
      <c r="T27" s="6"/>
      <c r="U27" s="1">
        <f t="shared" si="1"/>
        <v>-1.2617510491511502E-2</v>
      </c>
    </row>
    <row r="28" spans="1:21" ht="21" x14ac:dyDescent="0.55000000000000004">
      <c r="A28" s="34" t="s">
        <v>70</v>
      </c>
      <c r="C28" s="37">
        <v>0</v>
      </c>
      <c r="D28" s="37"/>
      <c r="E28" s="37">
        <v>-36293927863</v>
      </c>
      <c r="F28" s="37"/>
      <c r="G28" s="37">
        <v>0</v>
      </c>
      <c r="H28" s="37"/>
      <c r="I28" s="37">
        <v>-36293927863</v>
      </c>
      <c r="J28" s="6"/>
      <c r="K28" s="1">
        <f t="shared" si="0"/>
        <v>0.23687781281857531</v>
      </c>
      <c r="L28" s="6"/>
      <c r="M28" s="37">
        <v>0</v>
      </c>
      <c r="N28" s="37"/>
      <c r="O28" s="37">
        <v>159210724340</v>
      </c>
      <c r="P28" s="37"/>
      <c r="Q28" s="37">
        <v>30234854801</v>
      </c>
      <c r="R28" s="37"/>
      <c r="S28" s="37">
        <v>189445579141</v>
      </c>
      <c r="T28" s="6"/>
      <c r="U28" s="1">
        <f t="shared" si="1"/>
        <v>0.14511935517562471</v>
      </c>
    </row>
    <row r="29" spans="1:21" ht="21" x14ac:dyDescent="0.55000000000000004">
      <c r="A29" s="34" t="s">
        <v>66</v>
      </c>
      <c r="C29" s="37">
        <v>0</v>
      </c>
      <c r="D29" s="37"/>
      <c r="E29" s="37">
        <v>16460162296</v>
      </c>
      <c r="F29" s="37"/>
      <c r="G29" s="37">
        <v>0</v>
      </c>
      <c r="H29" s="37"/>
      <c r="I29" s="37">
        <v>16460162296</v>
      </c>
      <c r="J29" s="6"/>
      <c r="K29" s="1">
        <f t="shared" si="0"/>
        <v>-0.10742974025939361</v>
      </c>
      <c r="L29" s="6"/>
      <c r="M29" s="37">
        <v>0</v>
      </c>
      <c r="N29" s="37"/>
      <c r="O29" s="37">
        <v>17211866168</v>
      </c>
      <c r="P29" s="37"/>
      <c r="Q29" s="37">
        <v>-4094913201</v>
      </c>
      <c r="R29" s="37"/>
      <c r="S29" s="37">
        <v>13116952967</v>
      </c>
      <c r="T29" s="6"/>
      <c r="U29" s="1">
        <f t="shared" si="1"/>
        <v>1.0047865804370596E-2</v>
      </c>
    </row>
    <row r="30" spans="1:21" ht="21" x14ac:dyDescent="0.55000000000000004">
      <c r="A30" s="34" t="s">
        <v>76</v>
      </c>
      <c r="C30" s="37">
        <v>0</v>
      </c>
      <c r="D30" s="37"/>
      <c r="E30" s="37">
        <v>0</v>
      </c>
      <c r="F30" s="37"/>
      <c r="G30" s="37">
        <v>0</v>
      </c>
      <c r="H30" s="37"/>
      <c r="I30" s="37">
        <v>0</v>
      </c>
      <c r="J30" s="6"/>
      <c r="K30" s="1">
        <f t="shared" si="0"/>
        <v>0</v>
      </c>
      <c r="L30" s="6"/>
      <c r="M30" s="37">
        <v>0</v>
      </c>
      <c r="N30" s="37"/>
      <c r="O30" s="37">
        <v>0</v>
      </c>
      <c r="P30" s="37"/>
      <c r="Q30" s="37">
        <v>-13819148</v>
      </c>
      <c r="R30" s="37"/>
      <c r="S30" s="37">
        <v>-13819148</v>
      </c>
      <c r="T30" s="6"/>
      <c r="U30" s="1">
        <f t="shared" si="1"/>
        <v>-1.0585762179986957E-5</v>
      </c>
    </row>
    <row r="31" spans="1:21" ht="21" x14ac:dyDescent="0.55000000000000004">
      <c r="A31" s="34" t="s">
        <v>108</v>
      </c>
      <c r="C31" s="37">
        <v>0</v>
      </c>
      <c r="D31" s="37"/>
      <c r="E31" s="37">
        <v>1301944534</v>
      </c>
      <c r="F31" s="37"/>
      <c r="G31" s="37">
        <v>445617548</v>
      </c>
      <c r="H31" s="37"/>
      <c r="I31" s="37">
        <v>1747562082</v>
      </c>
      <c r="J31" s="6"/>
      <c r="K31" s="1">
        <f t="shared" si="0"/>
        <v>-1.1405728399290938E-2</v>
      </c>
      <c r="L31" s="6"/>
      <c r="M31" s="37">
        <v>0</v>
      </c>
      <c r="N31" s="37"/>
      <c r="O31" s="37">
        <v>2863877691</v>
      </c>
      <c r="P31" s="37"/>
      <c r="Q31" s="37">
        <v>1426968266</v>
      </c>
      <c r="R31" s="37"/>
      <c r="S31" s="37">
        <v>4290845957</v>
      </c>
      <c r="T31" s="6"/>
      <c r="U31" s="1">
        <f t="shared" si="1"/>
        <v>3.286879542194681E-3</v>
      </c>
    </row>
    <row r="32" spans="1:21" ht="21" x14ac:dyDescent="0.45">
      <c r="A32" s="3" t="s">
        <v>61</v>
      </c>
      <c r="C32" s="13">
        <v>0</v>
      </c>
      <c r="E32" s="37">
        <v>-49993590819</v>
      </c>
      <c r="G32" s="37">
        <v>-38055</v>
      </c>
      <c r="I32" s="37">
        <v>-49993628874</v>
      </c>
      <c r="K32" s="1">
        <f t="shared" si="0"/>
        <v>0.32629098474098917</v>
      </c>
      <c r="M32" s="37">
        <v>0</v>
      </c>
      <c r="O32" s="37">
        <v>57006873921</v>
      </c>
      <c r="Q32" s="37">
        <v>-38055</v>
      </c>
      <c r="S32" s="37">
        <v>57006835866</v>
      </c>
      <c r="U32" s="1">
        <f t="shared" si="1"/>
        <v>4.3668452433610727E-2</v>
      </c>
    </row>
    <row r="33" spans="1:21" ht="21" x14ac:dyDescent="0.45">
      <c r="A33" s="3" t="s">
        <v>64</v>
      </c>
      <c r="E33" s="37">
        <v>-4939849611</v>
      </c>
      <c r="G33" s="37">
        <v>0</v>
      </c>
      <c r="I33" s="37">
        <v>-4939849611</v>
      </c>
      <c r="K33" s="1">
        <f t="shared" si="0"/>
        <v>3.2240676069102872E-2</v>
      </c>
      <c r="M33" s="37">
        <v>60923450884</v>
      </c>
      <c r="O33" s="37">
        <v>-43914130824</v>
      </c>
      <c r="Q33" s="37">
        <v>0</v>
      </c>
      <c r="S33" s="37">
        <v>17009320060</v>
      </c>
      <c r="U33" s="1">
        <f t="shared" si="1"/>
        <v>1.3029502035758029E-2</v>
      </c>
    </row>
    <row r="34" spans="1:21" ht="21" x14ac:dyDescent="0.45">
      <c r="A34" s="3" t="s">
        <v>100</v>
      </c>
      <c r="C34" s="13">
        <v>0</v>
      </c>
      <c r="E34" s="37">
        <v>297121545</v>
      </c>
      <c r="G34" s="37">
        <v>0</v>
      </c>
      <c r="I34" s="37">
        <v>297121545</v>
      </c>
      <c r="K34" s="1">
        <f t="shared" si="0"/>
        <v>-1.939208728979335E-3</v>
      </c>
      <c r="M34" s="37">
        <v>0</v>
      </c>
      <c r="O34" s="37">
        <v>364643690</v>
      </c>
      <c r="Q34" s="37">
        <v>503462799</v>
      </c>
      <c r="S34" s="37">
        <v>868106489</v>
      </c>
      <c r="U34" s="1">
        <f t="shared" si="1"/>
        <v>6.6498809039873248E-4</v>
      </c>
    </row>
    <row r="35" spans="1:21" ht="21" x14ac:dyDescent="0.45">
      <c r="A35" s="3" t="s">
        <v>101</v>
      </c>
      <c r="C35" s="13">
        <v>0</v>
      </c>
      <c r="E35" s="37">
        <v>-3349550880</v>
      </c>
      <c r="G35" s="37">
        <v>0</v>
      </c>
      <c r="I35" s="37">
        <v>-3349550880</v>
      </c>
      <c r="K35" s="1">
        <f t="shared" si="0"/>
        <v>2.1861350729905544E-2</v>
      </c>
      <c r="M35" s="37">
        <v>0</v>
      </c>
      <c r="O35" s="37">
        <v>693277947</v>
      </c>
      <c r="Q35" s="37">
        <v>0</v>
      </c>
      <c r="S35" s="37">
        <v>693277947</v>
      </c>
      <c r="U35" s="1">
        <f t="shared" si="1"/>
        <v>5.3106569750693768E-4</v>
      </c>
    </row>
    <row r="36" spans="1:21" ht="21" x14ac:dyDescent="0.45">
      <c r="A36" s="3" t="s">
        <v>57</v>
      </c>
      <c r="C36" s="13">
        <v>0</v>
      </c>
      <c r="E36" s="37">
        <v>-18056434725</v>
      </c>
      <c r="G36" s="37">
        <v>0</v>
      </c>
      <c r="I36" s="37">
        <v>-18056434725</v>
      </c>
      <c r="K36" s="1">
        <f t="shared" si="0"/>
        <v>0.11784805384263056</v>
      </c>
      <c r="M36" s="37">
        <v>0</v>
      </c>
      <c r="O36" s="37">
        <v>80316848039</v>
      </c>
      <c r="Q36" s="37">
        <v>20703645162</v>
      </c>
      <c r="S36" s="37">
        <v>101020493201</v>
      </c>
      <c r="U36" s="1">
        <f t="shared" si="1"/>
        <v>7.7383852921379476E-2</v>
      </c>
    </row>
    <row r="37" spans="1:21" ht="21" x14ac:dyDescent="0.45">
      <c r="A37" s="3" t="s">
        <v>103</v>
      </c>
      <c r="C37" s="13">
        <v>0</v>
      </c>
      <c r="E37" s="37">
        <v>158053950</v>
      </c>
      <c r="G37" s="37">
        <v>0</v>
      </c>
      <c r="I37" s="37">
        <v>158053950</v>
      </c>
      <c r="K37" s="1">
        <f t="shared" si="0"/>
        <v>-1.0315630241141327E-3</v>
      </c>
      <c r="M37" s="37">
        <v>0</v>
      </c>
      <c r="O37" s="37">
        <v>3102495589</v>
      </c>
      <c r="Q37" s="37">
        <v>1375830778</v>
      </c>
      <c r="S37" s="37">
        <v>4478326367</v>
      </c>
      <c r="U37" s="1">
        <f t="shared" si="1"/>
        <v>3.430493535884194E-3</v>
      </c>
    </row>
    <row r="38" spans="1:21" ht="21" x14ac:dyDescent="0.45">
      <c r="A38" s="3" t="s">
        <v>58</v>
      </c>
      <c r="C38" s="13">
        <v>0</v>
      </c>
      <c r="E38" s="37">
        <v>0</v>
      </c>
      <c r="G38" s="37">
        <v>-23977153084</v>
      </c>
      <c r="I38" s="37">
        <v>-23977153084</v>
      </c>
      <c r="K38" s="1">
        <f t="shared" si="0"/>
        <v>0.15649051823746601</v>
      </c>
      <c r="M38" s="37">
        <v>0</v>
      </c>
      <c r="O38" s="37">
        <v>0</v>
      </c>
      <c r="Q38" s="37">
        <v>-23977153084</v>
      </c>
      <c r="S38" s="37">
        <v>-23977153084</v>
      </c>
      <c r="U38" s="1">
        <f t="shared" si="1"/>
        <v>-1.8367010781009423E-2</v>
      </c>
    </row>
    <row r="39" spans="1:21" ht="21" x14ac:dyDescent="0.45">
      <c r="A39" s="3" t="s">
        <v>56</v>
      </c>
      <c r="C39" s="13">
        <v>0</v>
      </c>
      <c r="E39" s="37">
        <v>13017226272</v>
      </c>
      <c r="G39" s="37">
        <v>0</v>
      </c>
      <c r="I39" s="37">
        <v>13017226272</v>
      </c>
      <c r="K39" s="1">
        <f t="shared" si="0"/>
        <v>-8.4958897254527696E-2</v>
      </c>
      <c r="M39" s="37">
        <v>0</v>
      </c>
      <c r="O39" s="37">
        <v>6361732294</v>
      </c>
      <c r="Q39" s="37">
        <v>0</v>
      </c>
      <c r="S39" s="37">
        <v>6361732294</v>
      </c>
      <c r="U39" s="1">
        <f t="shared" si="1"/>
        <v>4.8732226557691447E-3</v>
      </c>
    </row>
    <row r="40" spans="1:21" ht="21" x14ac:dyDescent="0.45">
      <c r="A40" s="3" t="s">
        <v>55</v>
      </c>
      <c r="C40" s="13">
        <v>0</v>
      </c>
      <c r="E40" s="37">
        <v>-72948132488</v>
      </c>
      <c r="G40" s="37">
        <v>0</v>
      </c>
      <c r="I40" s="37">
        <v>-72948132488</v>
      </c>
      <c r="K40" s="1">
        <f t="shared" si="0"/>
        <v>0.47610702644761294</v>
      </c>
      <c r="M40" s="37">
        <v>0</v>
      </c>
      <c r="O40" s="37">
        <v>208667935845</v>
      </c>
      <c r="Q40" s="37">
        <v>2883285194</v>
      </c>
      <c r="S40" s="37">
        <v>211551221039</v>
      </c>
      <c r="U40" s="1">
        <f t="shared" si="1"/>
        <v>0.16205274846211265</v>
      </c>
    </row>
    <row r="41" spans="1:21" ht="21" x14ac:dyDescent="0.45">
      <c r="A41" s="3" t="s">
        <v>60</v>
      </c>
      <c r="C41" s="13">
        <v>0</v>
      </c>
      <c r="E41" s="37">
        <v>-5477659044</v>
      </c>
      <c r="G41" s="37">
        <v>0</v>
      </c>
      <c r="I41" s="37">
        <v>-5477659044</v>
      </c>
      <c r="K41" s="1">
        <f t="shared" si="0"/>
        <v>3.575077072414052E-2</v>
      </c>
      <c r="M41" s="37">
        <v>0</v>
      </c>
      <c r="O41" s="37">
        <v>-10699413878</v>
      </c>
      <c r="Q41" s="37">
        <v>0</v>
      </c>
      <c r="S41" s="37">
        <v>-10699413878</v>
      </c>
      <c r="U41" s="1">
        <f t="shared" si="1"/>
        <v>-8.1959792874177172E-3</v>
      </c>
    </row>
    <row r="42" spans="1:21" ht="21" x14ac:dyDescent="0.45">
      <c r="A42" s="3" t="s">
        <v>54</v>
      </c>
      <c r="C42" s="13">
        <v>0</v>
      </c>
      <c r="E42" s="37">
        <v>-72703255600</v>
      </c>
      <c r="G42" s="37">
        <v>773812599</v>
      </c>
      <c r="I42" s="37">
        <v>-71929443001</v>
      </c>
      <c r="K42" s="1">
        <f t="shared" si="0"/>
        <v>0.46945839534511286</v>
      </c>
      <c r="M42" s="37">
        <v>0</v>
      </c>
      <c r="O42" s="37">
        <v>76562844710</v>
      </c>
      <c r="Q42" s="37">
        <v>5673392400</v>
      </c>
      <c r="S42" s="37">
        <v>82236237110</v>
      </c>
      <c r="U42" s="1">
        <f t="shared" si="1"/>
        <v>6.2994712020124383E-2</v>
      </c>
    </row>
    <row r="43" spans="1:21" ht="21" x14ac:dyDescent="0.45">
      <c r="A43" s="3" t="s">
        <v>102</v>
      </c>
      <c r="C43" s="13">
        <v>0</v>
      </c>
      <c r="E43" s="37">
        <v>13569480323</v>
      </c>
      <c r="G43" s="37">
        <v>0</v>
      </c>
      <c r="I43" s="37">
        <v>13569480323</v>
      </c>
      <c r="K43" s="1">
        <f t="shared" si="0"/>
        <v>-8.8563266894950102E-2</v>
      </c>
      <c r="M43" s="37">
        <v>0</v>
      </c>
      <c r="O43" s="37">
        <v>7870870614</v>
      </c>
      <c r="Q43" s="37">
        <v>0</v>
      </c>
      <c r="S43" s="37">
        <v>7870870614</v>
      </c>
      <c r="U43" s="1">
        <f t="shared" si="1"/>
        <v>6.0292548042217885E-3</v>
      </c>
    </row>
    <row r="44" spans="1:21" ht="21" x14ac:dyDescent="0.55000000000000004">
      <c r="A44" s="34" t="s">
        <v>88</v>
      </c>
      <c r="C44" s="37">
        <v>0</v>
      </c>
      <c r="D44" s="37"/>
      <c r="E44" s="37">
        <v>0</v>
      </c>
      <c r="F44" s="37"/>
      <c r="G44" s="37">
        <v>0</v>
      </c>
      <c r="H44" s="37"/>
      <c r="I44" s="37">
        <v>0</v>
      </c>
      <c r="J44" s="6"/>
      <c r="K44" s="1">
        <f t="shared" si="0"/>
        <v>0</v>
      </c>
      <c r="L44" s="6"/>
      <c r="M44" s="37">
        <v>0</v>
      </c>
      <c r="N44" s="37"/>
      <c r="O44" s="37">
        <v>0</v>
      </c>
      <c r="P44" s="37"/>
      <c r="Q44" s="37">
        <v>20299435647</v>
      </c>
      <c r="R44" s="37"/>
      <c r="S44" s="37">
        <v>20299435647</v>
      </c>
      <c r="T44" s="6"/>
      <c r="U44" s="1">
        <f t="shared" si="1"/>
        <v>1.5549800765364961E-2</v>
      </c>
    </row>
    <row r="45" spans="1:21" ht="21" x14ac:dyDescent="0.55000000000000004">
      <c r="A45" s="34" t="s">
        <v>97</v>
      </c>
      <c r="C45" s="37">
        <v>0</v>
      </c>
      <c r="D45" s="37"/>
      <c r="E45" s="37">
        <v>2977780218</v>
      </c>
      <c r="F45" s="37"/>
      <c r="G45" s="37">
        <v>2294661046</v>
      </c>
      <c r="H45" s="37"/>
      <c r="I45" s="37">
        <v>5272441264</v>
      </c>
      <c r="J45" s="6"/>
      <c r="K45" s="1">
        <f t="shared" si="0"/>
        <v>-3.4411385825890338E-2</v>
      </c>
      <c r="L45" s="6"/>
      <c r="M45" s="37">
        <v>0</v>
      </c>
      <c r="N45" s="37"/>
      <c r="O45" s="37">
        <v>1606262693</v>
      </c>
      <c r="P45" s="37"/>
      <c r="Q45" s="37">
        <v>2294661046</v>
      </c>
      <c r="R45" s="37"/>
      <c r="S45" s="37">
        <v>3900923739</v>
      </c>
      <c r="T45" s="6"/>
      <c r="U45" s="1">
        <f t="shared" si="1"/>
        <v>2.9881908047673785E-3</v>
      </c>
    </row>
    <row r="46" spans="1:21" ht="21" x14ac:dyDescent="0.55000000000000004">
      <c r="A46" s="34" t="s">
        <v>89</v>
      </c>
      <c r="C46" s="37">
        <v>0</v>
      </c>
      <c r="D46" s="37"/>
      <c r="E46" s="37">
        <v>0</v>
      </c>
      <c r="F46" s="37"/>
      <c r="G46" s="37">
        <v>0</v>
      </c>
      <c r="H46" s="37"/>
      <c r="I46" s="37">
        <v>0</v>
      </c>
      <c r="J46" s="6"/>
      <c r="K46" s="1">
        <f t="shared" si="0"/>
        <v>0</v>
      </c>
      <c r="L46" s="6"/>
      <c r="M46" s="37">
        <v>0</v>
      </c>
      <c r="N46" s="37"/>
      <c r="O46" s="37">
        <v>0</v>
      </c>
      <c r="P46" s="37"/>
      <c r="Q46" s="37">
        <v>1084633617</v>
      </c>
      <c r="R46" s="37"/>
      <c r="S46" s="37">
        <v>1084633617</v>
      </c>
      <c r="T46" s="6"/>
      <c r="U46" s="1">
        <f t="shared" si="1"/>
        <v>8.3085248974691195E-4</v>
      </c>
    </row>
    <row r="47" spans="1:21" ht="21" x14ac:dyDescent="0.55000000000000004">
      <c r="A47" s="34" t="s">
        <v>86</v>
      </c>
      <c r="C47" s="37">
        <v>8745786388</v>
      </c>
      <c r="D47" s="37"/>
      <c r="E47" s="37">
        <v>5432855425</v>
      </c>
      <c r="F47" s="37"/>
      <c r="G47" s="37">
        <v>261529390</v>
      </c>
      <c r="H47" s="37"/>
      <c r="I47" s="37">
        <v>14440171203</v>
      </c>
      <c r="J47" s="6"/>
      <c r="K47" s="1">
        <f t="shared" si="0"/>
        <v>-9.4245962691172816E-2</v>
      </c>
      <c r="L47" s="6"/>
      <c r="M47" s="37">
        <v>8745786388</v>
      </c>
      <c r="N47" s="37"/>
      <c r="O47" s="37">
        <v>254858122</v>
      </c>
      <c r="P47" s="37"/>
      <c r="Q47" s="37">
        <v>261529390</v>
      </c>
      <c r="R47" s="37"/>
      <c r="S47" s="37">
        <v>9262173900</v>
      </c>
      <c r="T47" s="6"/>
      <c r="U47" s="1">
        <f t="shared" si="1"/>
        <v>7.0950228027865606E-3</v>
      </c>
    </row>
    <row r="48" spans="1:21" ht="21" x14ac:dyDescent="0.55000000000000004">
      <c r="A48" s="34" t="s">
        <v>87</v>
      </c>
      <c r="C48" s="37">
        <v>0</v>
      </c>
      <c r="D48" s="37"/>
      <c r="E48" s="37">
        <v>0</v>
      </c>
      <c r="F48" s="37"/>
      <c r="G48" s="37">
        <v>0</v>
      </c>
      <c r="H48" s="37"/>
      <c r="I48" s="37">
        <v>0</v>
      </c>
      <c r="J48" s="6"/>
      <c r="K48" s="1">
        <f t="shared" si="0"/>
        <v>0</v>
      </c>
      <c r="L48" s="6"/>
      <c r="M48" s="37">
        <v>0</v>
      </c>
      <c r="N48" s="37"/>
      <c r="O48" s="37">
        <v>0</v>
      </c>
      <c r="P48" s="37"/>
      <c r="Q48" s="37">
        <v>4584035908</v>
      </c>
      <c r="R48" s="37"/>
      <c r="S48" s="37">
        <v>4584035908</v>
      </c>
      <c r="T48" s="6"/>
      <c r="U48" s="1">
        <f t="shared" si="1"/>
        <v>3.5114692994538139E-3</v>
      </c>
    </row>
    <row r="49" spans="1:21" ht="21" x14ac:dyDescent="0.55000000000000004">
      <c r="A49" s="34" t="s">
        <v>95</v>
      </c>
      <c r="C49" s="37">
        <v>0</v>
      </c>
      <c r="D49" s="37"/>
      <c r="E49" s="37">
        <v>0</v>
      </c>
      <c r="F49" s="37"/>
      <c r="G49" s="37">
        <v>0</v>
      </c>
      <c r="H49" s="37"/>
      <c r="I49" s="37">
        <v>0</v>
      </c>
      <c r="J49" s="6"/>
      <c r="K49" s="1">
        <f t="shared" si="0"/>
        <v>0</v>
      </c>
      <c r="L49" s="6"/>
      <c r="M49" s="37">
        <v>0</v>
      </c>
      <c r="N49" s="37"/>
      <c r="O49" s="37">
        <v>0</v>
      </c>
      <c r="P49" s="37"/>
      <c r="Q49" s="37">
        <v>3134781730</v>
      </c>
      <c r="R49" s="37"/>
      <c r="S49" s="37">
        <v>3134781730</v>
      </c>
      <c r="T49" s="6"/>
      <c r="U49" s="1">
        <f t="shared" si="1"/>
        <v>2.4013096813166835E-3</v>
      </c>
    </row>
    <row r="50" spans="1:21" ht="21" x14ac:dyDescent="0.55000000000000004">
      <c r="A50" s="34" t="s">
        <v>90</v>
      </c>
      <c r="C50" s="37">
        <v>0</v>
      </c>
      <c r="D50" s="37"/>
      <c r="E50" s="37">
        <v>0</v>
      </c>
      <c r="F50" s="37"/>
      <c r="G50" s="37">
        <v>0</v>
      </c>
      <c r="H50" s="37"/>
      <c r="I50" s="37">
        <v>0</v>
      </c>
      <c r="J50" s="6"/>
      <c r="K50" s="1">
        <f t="shared" si="0"/>
        <v>0</v>
      </c>
      <c r="L50" s="6"/>
      <c r="M50" s="37">
        <v>0</v>
      </c>
      <c r="N50" s="37"/>
      <c r="O50" s="37">
        <v>0</v>
      </c>
      <c r="P50" s="37"/>
      <c r="Q50" s="37">
        <v>6736573640</v>
      </c>
      <c r="R50" s="37"/>
      <c r="S50" s="37">
        <v>6736573640</v>
      </c>
      <c r="T50" s="6"/>
      <c r="U50" s="1">
        <f t="shared" si="1"/>
        <v>5.1603591235153626E-3</v>
      </c>
    </row>
    <row r="51" spans="1:21" ht="21" x14ac:dyDescent="0.55000000000000004">
      <c r="A51" s="34" t="s">
        <v>91</v>
      </c>
      <c r="C51" s="37">
        <v>0</v>
      </c>
      <c r="D51" s="37"/>
      <c r="E51" s="37">
        <v>0</v>
      </c>
      <c r="F51" s="37"/>
      <c r="G51" s="37">
        <v>0</v>
      </c>
      <c r="H51" s="37"/>
      <c r="I51" s="37">
        <v>0</v>
      </c>
      <c r="J51" s="6"/>
      <c r="K51" s="1">
        <f t="shared" si="0"/>
        <v>0</v>
      </c>
      <c r="L51" s="6"/>
      <c r="M51" s="37">
        <v>0</v>
      </c>
      <c r="N51" s="37"/>
      <c r="O51" s="37">
        <v>0</v>
      </c>
      <c r="P51" s="37"/>
      <c r="Q51" s="37">
        <v>12362152981</v>
      </c>
      <c r="R51" s="37"/>
      <c r="S51" s="37">
        <v>12362152981</v>
      </c>
      <c r="T51" s="6"/>
      <c r="U51" s="1">
        <f t="shared" si="1"/>
        <v>9.4696729125039267E-3</v>
      </c>
    </row>
    <row r="52" spans="1:21" ht="21" x14ac:dyDescent="0.55000000000000004">
      <c r="A52" s="34" t="s">
        <v>98</v>
      </c>
      <c r="C52" s="37">
        <v>0</v>
      </c>
      <c r="D52" s="37"/>
      <c r="E52" s="37">
        <v>0</v>
      </c>
      <c r="F52" s="37"/>
      <c r="G52" s="37">
        <v>2607097650</v>
      </c>
      <c r="H52" s="37"/>
      <c r="I52" s="37">
        <v>2607097650</v>
      </c>
      <c r="J52" s="6"/>
      <c r="K52" s="1">
        <f t="shared" si="0"/>
        <v>-1.7015617363532191E-2</v>
      </c>
      <c r="L52" s="6"/>
      <c r="M52" s="37">
        <v>1257291200</v>
      </c>
      <c r="N52" s="37"/>
      <c r="O52" s="37">
        <v>0</v>
      </c>
      <c r="P52" s="37"/>
      <c r="Q52" s="37">
        <v>5630952553</v>
      </c>
      <c r="R52" s="37"/>
      <c r="S52" s="37">
        <v>6888243753</v>
      </c>
      <c r="T52" s="6"/>
      <c r="U52" s="1">
        <f t="shared" si="1"/>
        <v>5.2765416657408123E-3</v>
      </c>
    </row>
    <row r="53" spans="1:21" ht="21" x14ac:dyDescent="0.55000000000000004">
      <c r="A53" s="34" t="s">
        <v>93</v>
      </c>
      <c r="C53" s="37">
        <v>0</v>
      </c>
      <c r="D53" s="37"/>
      <c r="E53" s="37">
        <v>23296499355</v>
      </c>
      <c r="F53" s="37"/>
      <c r="G53" s="37">
        <v>1260076121</v>
      </c>
      <c r="H53" s="37"/>
      <c r="I53" s="37">
        <v>24556575476</v>
      </c>
      <c r="J53" s="6"/>
      <c r="K53" s="1">
        <f t="shared" si="0"/>
        <v>-0.16027220616700505</v>
      </c>
      <c r="L53" s="6"/>
      <c r="M53" s="37">
        <v>0</v>
      </c>
      <c r="N53" s="37"/>
      <c r="O53" s="37">
        <v>12861036756</v>
      </c>
      <c r="P53" s="37"/>
      <c r="Q53" s="37">
        <v>1260076121</v>
      </c>
      <c r="R53" s="37"/>
      <c r="S53" s="37">
        <v>14121112877</v>
      </c>
      <c r="T53" s="6"/>
      <c r="U53" s="1">
        <f t="shared" si="1"/>
        <v>1.0817073717762731E-2</v>
      </c>
    </row>
    <row r="54" spans="1:21" ht="21" x14ac:dyDescent="0.55000000000000004">
      <c r="A54" s="34" t="s">
        <v>94</v>
      </c>
      <c r="C54" s="37">
        <v>0</v>
      </c>
      <c r="D54" s="37"/>
      <c r="E54" s="37">
        <v>0</v>
      </c>
      <c r="F54" s="37"/>
      <c r="G54" s="37">
        <v>74308361</v>
      </c>
      <c r="H54" s="37"/>
      <c r="I54" s="37">
        <v>74308361</v>
      </c>
      <c r="J54" s="6"/>
      <c r="K54" s="1">
        <f t="shared" si="0"/>
        <v>-4.8498476368432855E-4</v>
      </c>
      <c r="L54" s="6"/>
      <c r="M54" s="37">
        <v>0</v>
      </c>
      <c r="N54" s="37"/>
      <c r="O54" s="37">
        <v>0</v>
      </c>
      <c r="P54" s="37"/>
      <c r="Q54" s="37">
        <v>3271605657</v>
      </c>
      <c r="R54" s="37"/>
      <c r="S54" s="37">
        <v>3271605657</v>
      </c>
      <c r="T54" s="6"/>
      <c r="U54" s="1">
        <f t="shared" si="1"/>
        <v>2.5061197283437432E-3</v>
      </c>
    </row>
    <row r="55" spans="1:21" ht="21" x14ac:dyDescent="0.55000000000000004">
      <c r="A55" s="34" t="s">
        <v>92</v>
      </c>
      <c r="C55" s="37">
        <v>0</v>
      </c>
      <c r="D55" s="37"/>
      <c r="E55" s="37">
        <v>0</v>
      </c>
      <c r="F55" s="37"/>
      <c r="G55" s="37">
        <v>0</v>
      </c>
      <c r="H55" s="37"/>
      <c r="I55" s="37">
        <v>0</v>
      </c>
      <c r="J55" s="6"/>
      <c r="K55" s="1">
        <f t="shared" si="0"/>
        <v>0</v>
      </c>
      <c r="L55" s="6"/>
      <c r="M55" s="37">
        <v>0</v>
      </c>
      <c r="N55" s="37"/>
      <c r="O55" s="37">
        <v>0</v>
      </c>
      <c r="P55" s="37"/>
      <c r="Q55" s="37">
        <v>722027900</v>
      </c>
      <c r="R55" s="37"/>
      <c r="S55" s="37">
        <v>722027900</v>
      </c>
      <c r="T55" s="6"/>
      <c r="U55" s="1">
        <f t="shared" si="1"/>
        <v>5.5308877484454213E-4</v>
      </c>
    </row>
    <row r="56" spans="1:21" ht="21" x14ac:dyDescent="0.55000000000000004">
      <c r="A56" s="34" t="s">
        <v>75</v>
      </c>
      <c r="C56" s="37">
        <v>0</v>
      </c>
      <c r="D56" s="37"/>
      <c r="E56" s="37">
        <v>33471651600</v>
      </c>
      <c r="F56" s="37"/>
      <c r="G56" s="37">
        <v>0</v>
      </c>
      <c r="H56" s="37"/>
      <c r="I56" s="37">
        <v>33471651600</v>
      </c>
      <c r="J56" s="6"/>
      <c r="K56" s="1">
        <f t="shared" si="0"/>
        <v>-0.21845779967277407</v>
      </c>
      <c r="L56" s="6"/>
      <c r="M56" s="37"/>
      <c r="N56" s="37"/>
      <c r="O56" s="37">
        <v>33471651600</v>
      </c>
      <c r="P56" s="37"/>
      <c r="Q56" s="37">
        <v>0</v>
      </c>
      <c r="R56" s="37"/>
      <c r="S56" s="37">
        <v>33471651600</v>
      </c>
      <c r="T56" s="6"/>
      <c r="U56" s="1">
        <f t="shared" si="1"/>
        <v>2.5639999195969241E-2</v>
      </c>
    </row>
    <row r="57" spans="1:21" ht="21" x14ac:dyDescent="0.55000000000000004">
      <c r="A57" s="34" t="s">
        <v>72</v>
      </c>
      <c r="C57" s="37">
        <v>0</v>
      </c>
      <c r="D57" s="37"/>
      <c r="E57" s="37">
        <v>10279559480</v>
      </c>
      <c r="F57" s="37"/>
      <c r="G57" s="37">
        <v>0</v>
      </c>
      <c r="H57" s="37"/>
      <c r="I57" s="37">
        <v>10279559480</v>
      </c>
      <c r="J57" s="6"/>
      <c r="K57" s="1">
        <f t="shared" si="0"/>
        <v>-6.7091100625766717E-2</v>
      </c>
      <c r="L57" s="6"/>
      <c r="M57" s="37"/>
      <c r="N57" s="37"/>
      <c r="O57" s="37">
        <v>10279559480</v>
      </c>
      <c r="P57" s="37"/>
      <c r="Q57" s="37">
        <v>0</v>
      </c>
      <c r="R57" s="37"/>
      <c r="S57" s="37">
        <v>10279559480</v>
      </c>
      <c r="T57" s="6"/>
      <c r="U57" s="1">
        <f t="shared" si="1"/>
        <v>7.87436186154967E-3</v>
      </c>
    </row>
    <row r="58" spans="1:21" ht="21.75" thickBot="1" x14ac:dyDescent="0.6">
      <c r="A58" s="34" t="s">
        <v>96</v>
      </c>
      <c r="C58" s="37">
        <v>0</v>
      </c>
      <c r="D58" s="37"/>
      <c r="E58" s="37">
        <v>5641053438</v>
      </c>
      <c r="F58" s="37"/>
      <c r="G58" s="37">
        <v>0</v>
      </c>
      <c r="H58" s="37"/>
      <c r="I58" s="37">
        <v>5641053438</v>
      </c>
      <c r="J58" s="6"/>
      <c r="K58" s="1">
        <f t="shared" si="0"/>
        <v>-3.6817188964228385E-2</v>
      </c>
      <c r="L58" s="6"/>
      <c r="M58" s="37">
        <v>0</v>
      </c>
      <c r="N58" s="37"/>
      <c r="O58" s="37">
        <v>-3099861821</v>
      </c>
      <c r="P58" s="37"/>
      <c r="Q58" s="37">
        <v>0</v>
      </c>
      <c r="R58" s="37"/>
      <c r="S58" s="37">
        <v>-3099861821</v>
      </c>
      <c r="T58" s="6"/>
      <c r="U58" s="1">
        <f t="shared" si="1"/>
        <v>-2.3745602860557901E-3</v>
      </c>
    </row>
    <row r="59" spans="1:21" s="34" customFormat="1" ht="21.75" thickBot="1" x14ac:dyDescent="0.6">
      <c r="A59" s="34" t="s">
        <v>15</v>
      </c>
      <c r="C59" s="11">
        <f>SUM(C8:C58)</f>
        <v>21294914411</v>
      </c>
      <c r="D59" s="5"/>
      <c r="E59" s="12">
        <f>SUM(E8:E58)</f>
        <v>-296847953609</v>
      </c>
      <c r="F59" s="10"/>
      <c r="G59" s="12">
        <f>SUM(G8:G58)</f>
        <v>122335110380</v>
      </c>
      <c r="H59" s="10"/>
      <c r="I59" s="12">
        <f>SUM(I8:I58)</f>
        <v>-153217928818</v>
      </c>
      <c r="J59" s="5"/>
      <c r="K59" s="35">
        <f>SUM(K8:K58)</f>
        <v>0.99999999999999978</v>
      </c>
      <c r="L59" s="5"/>
      <c r="M59" s="12">
        <f>SUM(M8:M58)</f>
        <v>199074291875</v>
      </c>
      <c r="N59" s="10"/>
      <c r="O59" s="12">
        <f>SUM(O8:O58)</f>
        <v>796669944703</v>
      </c>
      <c r="P59" s="10"/>
      <c r="Q59" s="12">
        <f>SUM(Q8:Q58)</f>
        <v>309702434624</v>
      </c>
      <c r="R59" s="10"/>
      <c r="S59" s="12">
        <f>SUM(S8:S58)</f>
        <v>1305446671202</v>
      </c>
      <c r="T59" s="5"/>
      <c r="U59" s="35">
        <f>SUM(U8:U58)</f>
        <v>0.99999999999999989</v>
      </c>
    </row>
    <row r="60" spans="1:21" ht="19.5" thickTop="1" x14ac:dyDescent="0.45">
      <c r="C60" s="58"/>
      <c r="E60" s="75"/>
      <c r="M60" s="58"/>
      <c r="O60" s="75"/>
      <c r="Q60" s="58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K34" sqref="K34:K35"/>
    </sheetView>
  </sheetViews>
  <sheetFormatPr defaultRowHeight="18.75" x14ac:dyDescent="0.45"/>
  <cols>
    <col min="1" max="1" width="17.125" style="13" customWidth="1"/>
    <col min="2" max="2" width="0.875" style="13" customWidth="1"/>
    <col min="3" max="3" width="32.125" style="13" bestFit="1" customWidth="1"/>
    <col min="4" max="4" width="0.875" style="13" customWidth="1"/>
    <col min="5" max="5" width="27.875" style="13" bestFit="1" customWidth="1"/>
    <col min="6" max="6" width="0.875" style="13" customWidth="1"/>
    <col min="7" max="7" width="32.125" style="13" bestFit="1" customWidth="1"/>
    <col min="8" max="8" width="0.875" style="13" customWidth="1"/>
    <col min="9" max="9" width="27.875" style="13" bestFit="1" customWidth="1"/>
    <col min="10" max="10" width="0.875" style="13" customWidth="1"/>
    <col min="11" max="11" width="8" style="13" customWidth="1"/>
    <col min="12" max="16384" width="9" style="13"/>
  </cols>
  <sheetData>
    <row r="2" spans="1:9" ht="26.25" x14ac:dyDescent="0.45">
      <c r="A2" s="65" t="str">
        <f>+درآمدها!A2</f>
        <v>صندوق سرمایه‌گذاری بخشی صنایع مفید - اکتان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</row>
    <row r="3" spans="1:9" ht="26.25" x14ac:dyDescent="0.45">
      <c r="A3" s="65" t="s">
        <v>23</v>
      </c>
      <c r="B3" s="65" t="s">
        <v>23</v>
      </c>
      <c r="C3" s="65" t="s">
        <v>23</v>
      </c>
      <c r="D3" s="65" t="s">
        <v>23</v>
      </c>
      <c r="E3" s="65" t="s">
        <v>23</v>
      </c>
      <c r="F3" s="65" t="s">
        <v>23</v>
      </c>
      <c r="G3" s="65" t="s">
        <v>23</v>
      </c>
      <c r="H3" s="65" t="s">
        <v>23</v>
      </c>
      <c r="I3" s="65" t="s">
        <v>23</v>
      </c>
    </row>
    <row r="4" spans="1:9" ht="26.25" x14ac:dyDescent="0.45">
      <c r="A4" s="65" t="str">
        <f>+سهام!A4</f>
        <v>برای ماه منتهی به 1404/01/31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</row>
    <row r="6" spans="1:9" ht="27" thickBot="1" x14ac:dyDescent="0.5">
      <c r="A6" s="52" t="s">
        <v>45</v>
      </c>
      <c r="C6" s="66" t="s">
        <v>25</v>
      </c>
      <c r="D6" s="66" t="s">
        <v>25</v>
      </c>
      <c r="E6" s="66" t="s">
        <v>25</v>
      </c>
      <c r="G6" s="66" t="s">
        <v>26</v>
      </c>
      <c r="H6" s="66" t="s">
        <v>26</v>
      </c>
      <c r="I6" s="66" t="s">
        <v>26</v>
      </c>
    </row>
    <row r="7" spans="1:9" ht="27" thickBot="1" x14ac:dyDescent="0.5">
      <c r="A7" s="52" t="s">
        <v>46</v>
      </c>
      <c r="C7" s="52" t="s">
        <v>47</v>
      </c>
      <c r="E7" s="52" t="s">
        <v>48</v>
      </c>
      <c r="G7" s="52" t="s">
        <v>47</v>
      </c>
      <c r="I7" s="52" t="s">
        <v>48</v>
      </c>
    </row>
    <row r="8" spans="1:9" ht="22.5" x14ac:dyDescent="0.55000000000000004">
      <c r="A8" s="29" t="s">
        <v>22</v>
      </c>
      <c r="B8" s="30"/>
      <c r="C8" s="31">
        <f>+'سود سپرده بانکی'!G8</f>
        <v>316731876</v>
      </c>
      <c r="D8" s="32"/>
      <c r="E8" s="33">
        <f>+C8/$C$10</f>
        <v>0.99968069618193423</v>
      </c>
      <c r="F8" s="32"/>
      <c r="G8" s="31">
        <f>+'سود سپرده بانکی'!M8</f>
        <v>20747258496</v>
      </c>
      <c r="H8" s="30"/>
      <c r="I8" s="33">
        <f>+G8/$G$10</f>
        <v>0.99998082496675211</v>
      </c>
    </row>
    <row r="9" spans="1:9" ht="23.25" thickBot="1" x14ac:dyDescent="0.6">
      <c r="A9" s="29" t="s">
        <v>104</v>
      </c>
      <c r="B9" s="30"/>
      <c r="C9" s="31">
        <f>+'سود سپرده بانکی'!G9</f>
        <v>101166</v>
      </c>
      <c r="D9" s="32"/>
      <c r="E9" s="33">
        <f>+C9/$C$10</f>
        <v>3.1930381806579377E-4</v>
      </c>
      <c r="F9" s="32"/>
      <c r="G9" s="31">
        <f>+'سود سپرده بانکی'!M9</f>
        <v>397837</v>
      </c>
      <c r="H9" s="30"/>
      <c r="I9" s="33">
        <f>+G9/$G$10</f>
        <v>1.9175033247838404E-5</v>
      </c>
    </row>
    <row r="10" spans="1:9" ht="21.75" thickBot="1" x14ac:dyDescent="0.6">
      <c r="A10" s="13" t="s">
        <v>15</v>
      </c>
      <c r="B10" s="34"/>
      <c r="C10" s="11">
        <f>SUM(C8:C9)</f>
        <v>316833042</v>
      </c>
      <c r="D10" s="5"/>
      <c r="E10" s="35">
        <f>SUM(E8:E9)</f>
        <v>1</v>
      </c>
      <c r="F10" s="5"/>
      <c r="G10" s="11">
        <f>SUM(G8:G9)</f>
        <v>20747656333</v>
      </c>
      <c r="H10" s="5"/>
      <c r="I10" s="35">
        <f>SUM(I8:I9)</f>
        <v>1</v>
      </c>
    </row>
    <row r="11" spans="1:9" ht="19.5" thickTop="1" x14ac:dyDescent="0.45">
      <c r="E11" s="36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K34" sqref="K34:K35"/>
    </sheetView>
  </sheetViews>
  <sheetFormatPr defaultRowHeight="18.75" x14ac:dyDescent="0.2"/>
  <cols>
    <col min="1" max="1" width="15" style="6" customWidth="1"/>
    <col min="2" max="2" width="0.875" style="6" customWidth="1"/>
    <col min="3" max="3" width="25.125" style="6" customWidth="1"/>
    <col min="4" max="4" width="0.875" style="6" customWidth="1"/>
    <col min="5" max="5" width="28.875" style="6" bestFit="1" customWidth="1"/>
    <col min="6" max="6" width="0.875" style="6" customWidth="1"/>
    <col min="7" max="7" width="8" style="6" customWidth="1"/>
    <col min="8" max="16384" width="9" style="6"/>
  </cols>
  <sheetData>
    <row r="2" spans="1:5" ht="26.25" x14ac:dyDescent="0.2">
      <c r="A2" s="65" t="str">
        <f>+سهام!A2</f>
        <v>صندوق سرمایه‌گذاری بخشی صنایع مفید - اکتان</v>
      </c>
      <c r="B2" s="65" t="s">
        <v>0</v>
      </c>
      <c r="C2" s="65" t="s">
        <v>0</v>
      </c>
      <c r="D2" s="65" t="s">
        <v>0</v>
      </c>
      <c r="E2" s="65" t="s">
        <v>0</v>
      </c>
    </row>
    <row r="3" spans="1:5" ht="26.25" x14ac:dyDescent="0.2">
      <c r="A3" s="65" t="s">
        <v>23</v>
      </c>
      <c r="B3" s="65" t="s">
        <v>23</v>
      </c>
      <c r="C3" s="65" t="s">
        <v>23</v>
      </c>
      <c r="D3" s="65" t="s">
        <v>23</v>
      </c>
      <c r="E3" s="65" t="s">
        <v>23</v>
      </c>
    </row>
    <row r="4" spans="1:5" ht="26.25" x14ac:dyDescent="0.2">
      <c r="A4" s="65" t="str">
        <f>+سهام!A4</f>
        <v>برای ماه منتهی به 1404/01/31</v>
      </c>
      <c r="B4" s="65" t="s">
        <v>2</v>
      </c>
      <c r="C4" s="65" t="s">
        <v>2</v>
      </c>
      <c r="D4" s="65" t="s">
        <v>2</v>
      </c>
      <c r="E4" s="65" t="s">
        <v>2</v>
      </c>
    </row>
    <row r="6" spans="1:5" ht="27" thickBot="1" x14ac:dyDescent="0.25">
      <c r="A6" s="66" t="s">
        <v>99</v>
      </c>
      <c r="C6" s="52" t="s">
        <v>25</v>
      </c>
      <c r="E6" s="52" t="s">
        <v>26</v>
      </c>
    </row>
    <row r="7" spans="1:5" ht="27" thickBot="1" x14ac:dyDescent="0.25">
      <c r="A7" s="66" t="s">
        <v>99</v>
      </c>
      <c r="C7" s="52" t="s">
        <v>18</v>
      </c>
      <c r="E7" s="52" t="s">
        <v>18</v>
      </c>
    </row>
    <row r="8" spans="1:5" ht="24.75" thickBot="1" x14ac:dyDescent="0.25">
      <c r="A8" s="26" t="s">
        <v>99</v>
      </c>
      <c r="B8" s="27"/>
      <c r="C8" s="16">
        <v>0</v>
      </c>
      <c r="D8" s="27"/>
      <c r="E8" s="16">
        <v>735259583</v>
      </c>
    </row>
    <row r="9" spans="1:5" ht="24.75" thickBot="1" x14ac:dyDescent="0.25">
      <c r="A9" s="27" t="s">
        <v>15</v>
      </c>
      <c r="B9" s="27"/>
      <c r="C9" s="28">
        <f>SUM(C8:C8)</f>
        <v>0</v>
      </c>
      <c r="D9" s="27"/>
      <c r="E9" s="28">
        <f>SUM(E8:E8)</f>
        <v>735259583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U16"/>
  <sheetViews>
    <sheetView rightToLeft="1" zoomScale="85" zoomScaleNormal="85" workbookViewId="0">
      <selection activeCell="K34" sqref="K34:K35"/>
    </sheetView>
  </sheetViews>
  <sheetFormatPr defaultRowHeight="18.75" x14ac:dyDescent="0.2"/>
  <cols>
    <col min="1" max="1" width="24" style="6" bestFit="1" customWidth="1"/>
    <col min="2" max="2" width="0.875" style="6" customWidth="1"/>
    <col min="3" max="3" width="17.5" style="6" customWidth="1"/>
    <col min="4" max="4" width="0.875" style="6" customWidth="1"/>
    <col min="5" max="5" width="30.625" style="6" customWidth="1"/>
    <col min="6" max="6" width="0.875" style="6" customWidth="1"/>
    <col min="7" max="7" width="21" style="6" customWidth="1"/>
    <col min="8" max="8" width="0.875" style="6" customWidth="1"/>
    <col min="9" max="9" width="20.125" style="6" customWidth="1"/>
    <col min="10" max="10" width="0.875" style="6" customWidth="1"/>
    <col min="11" max="11" width="17.5" style="6" customWidth="1"/>
    <col min="12" max="12" width="0.875" style="6" customWidth="1"/>
    <col min="13" max="13" width="21" style="6" customWidth="1"/>
    <col min="14" max="14" width="0.875" style="6" customWidth="1"/>
    <col min="15" max="15" width="20.125" style="6" customWidth="1"/>
    <col min="16" max="16" width="0.875" style="6" customWidth="1"/>
    <col min="17" max="17" width="17.5" style="6" customWidth="1"/>
    <col min="18" max="18" width="0.875" style="6" customWidth="1"/>
    <col min="19" max="19" width="21" style="6" customWidth="1"/>
    <col min="20" max="20" width="0.875" style="6" customWidth="1"/>
    <col min="21" max="21" width="9.875" style="6" bestFit="1" customWidth="1"/>
    <col min="22" max="16384" width="9" style="6"/>
  </cols>
  <sheetData>
    <row r="2" spans="1:21" ht="26.25" x14ac:dyDescent="0.2">
      <c r="A2" s="65" t="str">
        <f>+درآمدها!A2</f>
        <v>صندوق سرمایه‌گذاری بخشی صنایع مفید - اکتان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  <c r="R2" s="65" t="s">
        <v>0</v>
      </c>
      <c r="S2" s="65" t="s">
        <v>0</v>
      </c>
    </row>
    <row r="3" spans="1:21" ht="26.25" x14ac:dyDescent="0.2">
      <c r="A3" s="65" t="s">
        <v>23</v>
      </c>
      <c r="B3" s="65" t="s">
        <v>23</v>
      </c>
      <c r="C3" s="65" t="s">
        <v>23</v>
      </c>
      <c r="D3" s="65" t="s">
        <v>23</v>
      </c>
      <c r="E3" s="65" t="s">
        <v>23</v>
      </c>
      <c r="F3" s="65" t="s">
        <v>23</v>
      </c>
      <c r="G3" s="65" t="s">
        <v>23</v>
      </c>
      <c r="H3" s="65" t="s">
        <v>23</v>
      </c>
      <c r="I3" s="65" t="s">
        <v>23</v>
      </c>
      <c r="J3" s="65" t="s">
        <v>23</v>
      </c>
      <c r="K3" s="65" t="s">
        <v>23</v>
      </c>
      <c r="L3" s="65" t="s">
        <v>23</v>
      </c>
      <c r="M3" s="65" t="s">
        <v>23</v>
      </c>
      <c r="N3" s="65" t="s">
        <v>23</v>
      </c>
      <c r="O3" s="65" t="s">
        <v>23</v>
      </c>
      <c r="P3" s="65" t="s">
        <v>23</v>
      </c>
      <c r="Q3" s="65" t="s">
        <v>23</v>
      </c>
      <c r="R3" s="65" t="s">
        <v>23</v>
      </c>
      <c r="S3" s="65" t="s">
        <v>23</v>
      </c>
    </row>
    <row r="4" spans="1:21" ht="26.25" x14ac:dyDescent="0.2">
      <c r="A4" s="65" t="str">
        <f>+سهام!A4</f>
        <v>برای ماه منتهی به 1404/01/31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  <c r="R4" s="65" t="s">
        <v>2</v>
      </c>
      <c r="S4" s="65" t="s">
        <v>2</v>
      </c>
    </row>
    <row r="6" spans="1:21" ht="27" thickBot="1" x14ac:dyDescent="0.25">
      <c r="A6" s="66" t="s">
        <v>3</v>
      </c>
      <c r="C6" s="66" t="s">
        <v>31</v>
      </c>
      <c r="D6" s="66" t="s">
        <v>31</v>
      </c>
      <c r="E6" s="66" t="s">
        <v>31</v>
      </c>
      <c r="F6" s="66" t="s">
        <v>31</v>
      </c>
      <c r="G6" s="66" t="s">
        <v>31</v>
      </c>
      <c r="I6" s="66" t="s">
        <v>25</v>
      </c>
      <c r="J6" s="66" t="s">
        <v>25</v>
      </c>
      <c r="K6" s="66" t="s">
        <v>25</v>
      </c>
      <c r="L6" s="66" t="s">
        <v>25</v>
      </c>
      <c r="M6" s="66" t="s">
        <v>25</v>
      </c>
      <c r="O6" s="66" t="s">
        <v>26</v>
      </c>
      <c r="P6" s="66" t="s">
        <v>26</v>
      </c>
      <c r="Q6" s="66" t="s">
        <v>26</v>
      </c>
      <c r="R6" s="66" t="s">
        <v>26</v>
      </c>
      <c r="S6" s="66" t="s">
        <v>26</v>
      </c>
    </row>
    <row r="7" spans="1:21" ht="27" thickBot="1" x14ac:dyDescent="0.25">
      <c r="A7" s="66" t="s">
        <v>3</v>
      </c>
      <c r="C7" s="52" t="s">
        <v>32</v>
      </c>
      <c r="E7" s="52" t="s">
        <v>33</v>
      </c>
      <c r="G7" s="52" t="s">
        <v>34</v>
      </c>
      <c r="I7" s="52" t="s">
        <v>35</v>
      </c>
      <c r="K7" s="52" t="s">
        <v>29</v>
      </c>
      <c r="M7" s="52" t="s">
        <v>36</v>
      </c>
      <c r="O7" s="52" t="s">
        <v>35</v>
      </c>
      <c r="Q7" s="52" t="s">
        <v>29</v>
      </c>
      <c r="S7" s="52" t="s">
        <v>36</v>
      </c>
    </row>
    <row r="8" spans="1:21" ht="21" x14ac:dyDescent="0.2">
      <c r="A8" s="5" t="s">
        <v>115</v>
      </c>
      <c r="C8" s="6" t="s">
        <v>119</v>
      </c>
      <c r="E8" s="7">
        <v>643870</v>
      </c>
      <c r="G8" s="7">
        <v>15200</v>
      </c>
      <c r="I8" s="7">
        <v>9786824000</v>
      </c>
      <c r="K8" s="7">
        <v>1401399681</v>
      </c>
      <c r="M8" s="7">
        <f>+I8-K8</f>
        <v>8385424319</v>
      </c>
      <c r="O8" s="7">
        <v>9786824000</v>
      </c>
      <c r="Q8" s="7">
        <v>1401399681</v>
      </c>
      <c r="S8" s="7">
        <f>+O8-Q8</f>
        <v>8385424319</v>
      </c>
    </row>
    <row r="9" spans="1:21" ht="21" x14ac:dyDescent="0.2">
      <c r="A9" s="5" t="s">
        <v>86</v>
      </c>
      <c r="C9" s="6" t="s">
        <v>120</v>
      </c>
      <c r="E9" s="7">
        <v>641578</v>
      </c>
      <c r="G9" s="7">
        <v>14500</v>
      </c>
      <c r="I9" s="7">
        <v>9302881000</v>
      </c>
      <c r="K9" s="7">
        <v>557094612</v>
      </c>
      <c r="M9" s="7">
        <f t="shared" ref="M9:M10" si="0">+I9-K9</f>
        <v>8745786388</v>
      </c>
      <c r="O9" s="7">
        <v>9302881000</v>
      </c>
      <c r="Q9" s="7">
        <v>557094612</v>
      </c>
      <c r="S9" s="7">
        <f>+O9-Q9</f>
        <v>8745786388</v>
      </c>
    </row>
    <row r="10" spans="1:21" ht="21" x14ac:dyDescent="0.2">
      <c r="A10" s="5" t="s">
        <v>81</v>
      </c>
      <c r="C10" s="6" t="s">
        <v>121</v>
      </c>
      <c r="E10" s="7">
        <v>620000</v>
      </c>
      <c r="G10" s="7">
        <v>7700</v>
      </c>
      <c r="I10" s="7">
        <v>4774000000</v>
      </c>
      <c r="K10" s="7">
        <v>610296296</v>
      </c>
      <c r="M10" s="7">
        <f t="shared" si="0"/>
        <v>4163703704</v>
      </c>
      <c r="O10" s="7">
        <v>4774000000</v>
      </c>
      <c r="Q10" s="7">
        <v>610296296</v>
      </c>
      <c r="S10" s="7">
        <f>+O10-Q10</f>
        <v>4163703704</v>
      </c>
    </row>
    <row r="11" spans="1:21" ht="21" x14ac:dyDescent="0.2">
      <c r="A11" s="5" t="s">
        <v>68</v>
      </c>
      <c r="C11" s="6" t="s">
        <v>105</v>
      </c>
      <c r="E11" s="7" t="s">
        <v>105</v>
      </c>
      <c r="G11" s="7" t="s">
        <v>105</v>
      </c>
      <c r="I11" s="7">
        <v>0</v>
      </c>
      <c r="K11" s="7">
        <v>0</v>
      </c>
      <c r="M11" s="7">
        <v>0</v>
      </c>
      <c r="O11" s="7">
        <v>33088482180</v>
      </c>
      <c r="Q11" s="7">
        <v>0</v>
      </c>
      <c r="S11" s="7">
        <f>+O11-Q11</f>
        <v>33088482180</v>
      </c>
    </row>
    <row r="12" spans="1:21" ht="21" x14ac:dyDescent="0.2">
      <c r="A12" s="5" t="s">
        <v>74</v>
      </c>
      <c r="C12" s="6" t="s">
        <v>105</v>
      </c>
      <c r="E12" s="7" t="s">
        <v>105</v>
      </c>
      <c r="G12" s="7" t="s">
        <v>105</v>
      </c>
      <c r="I12" s="7">
        <v>0</v>
      </c>
      <c r="K12" s="7">
        <v>0</v>
      </c>
      <c r="M12" s="7">
        <v>0</v>
      </c>
      <c r="O12" s="7">
        <v>82510153200</v>
      </c>
      <c r="Q12" s="7">
        <v>0</v>
      </c>
      <c r="S12" s="7">
        <f t="shared" ref="S12:S14" si="1">+O12-Q12</f>
        <v>82510153200</v>
      </c>
    </row>
    <row r="13" spans="1:21" ht="21" x14ac:dyDescent="0.2">
      <c r="A13" s="5" t="s">
        <v>64</v>
      </c>
      <c r="C13" s="6" t="s">
        <v>105</v>
      </c>
      <c r="E13" s="7" t="s">
        <v>105</v>
      </c>
      <c r="G13" s="7" t="s">
        <v>105</v>
      </c>
      <c r="I13" s="7">
        <v>0</v>
      </c>
      <c r="K13" s="37">
        <v>0</v>
      </c>
      <c r="M13" s="7">
        <v>0</v>
      </c>
      <c r="O13" s="7">
        <v>60923450884</v>
      </c>
      <c r="Q13" s="37">
        <v>0</v>
      </c>
      <c r="S13" s="7">
        <f t="shared" si="1"/>
        <v>60923450884</v>
      </c>
    </row>
    <row r="14" spans="1:21" ht="21.75" thickBot="1" x14ac:dyDescent="0.25">
      <c r="A14" s="5" t="s">
        <v>98</v>
      </c>
      <c r="C14" s="6" t="s">
        <v>105</v>
      </c>
      <c r="E14" s="7" t="s">
        <v>105</v>
      </c>
      <c r="G14" s="7" t="s">
        <v>105</v>
      </c>
      <c r="I14" s="7">
        <v>0</v>
      </c>
      <c r="K14" s="7">
        <v>0</v>
      </c>
      <c r="M14" s="7">
        <v>0</v>
      </c>
      <c r="O14" s="7">
        <v>1257291200</v>
      </c>
      <c r="Q14" s="7">
        <v>0</v>
      </c>
      <c r="S14" s="7">
        <f t="shared" si="1"/>
        <v>1257291200</v>
      </c>
      <c r="U14" s="7"/>
    </row>
    <row r="15" spans="1:21" s="5" customFormat="1" ht="24.75" thickBot="1" x14ac:dyDescent="0.25">
      <c r="I15" s="28">
        <f>SUM(I8:I14)</f>
        <v>23863705000</v>
      </c>
      <c r="J15" s="26"/>
      <c r="K15" s="28">
        <f>SUM(K8:K14)</f>
        <v>2568790589</v>
      </c>
      <c r="L15" s="26"/>
      <c r="M15" s="28">
        <f>SUM(M8:M14)</f>
        <v>21294914411</v>
      </c>
      <c r="N15" s="26"/>
      <c r="O15" s="28">
        <f>SUM(O8:O14)</f>
        <v>201643082464</v>
      </c>
      <c r="P15" s="26"/>
      <c r="Q15" s="28">
        <f>SUM(Q8:Q14)</f>
        <v>2568790589</v>
      </c>
      <c r="R15" s="26"/>
      <c r="S15" s="28">
        <f>SUM(S8:S14)</f>
        <v>199074291875</v>
      </c>
    </row>
    <row r="16" spans="1:21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K34" sqref="K34:K35"/>
    </sheetView>
  </sheetViews>
  <sheetFormatPr defaultRowHeight="18.75" x14ac:dyDescent="0.2"/>
  <cols>
    <col min="1" max="1" width="17.125" style="6" bestFit="1" customWidth="1"/>
    <col min="2" max="2" width="0.875" style="6" customWidth="1"/>
    <col min="3" max="3" width="18.375" style="6" customWidth="1"/>
    <col min="4" max="4" width="0.875" style="6" customWidth="1"/>
    <col min="5" max="5" width="15.75" style="6" customWidth="1"/>
    <col min="6" max="6" width="0.875" style="6" customWidth="1"/>
    <col min="7" max="7" width="18.375" style="6" customWidth="1"/>
    <col min="8" max="8" width="0.875" style="6" customWidth="1"/>
    <col min="9" max="9" width="19.25" style="6" customWidth="1"/>
    <col min="10" max="10" width="0.875" style="6" customWidth="1"/>
    <col min="11" max="11" width="14" style="6" customWidth="1"/>
    <col min="12" max="12" width="0.875" style="6" customWidth="1"/>
    <col min="13" max="13" width="19.25" style="6" customWidth="1"/>
    <col min="14" max="14" width="0.875" style="6" customWidth="1"/>
    <col min="15" max="15" width="8" style="6" customWidth="1"/>
    <col min="16" max="16384" width="9" style="6"/>
  </cols>
  <sheetData>
    <row r="2" spans="1:13" ht="26.25" x14ac:dyDescent="0.2">
      <c r="A2" s="65" t="str">
        <f>+درآمدها!A2</f>
        <v>صندوق سرمایه‌گذاری بخشی صنایع مفید - اکتان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</row>
    <row r="3" spans="1:13" ht="26.25" x14ac:dyDescent="0.2">
      <c r="A3" s="65" t="s">
        <v>23</v>
      </c>
      <c r="B3" s="65" t="s">
        <v>23</v>
      </c>
      <c r="C3" s="65" t="s">
        <v>23</v>
      </c>
      <c r="D3" s="65" t="s">
        <v>23</v>
      </c>
      <c r="E3" s="65" t="s">
        <v>23</v>
      </c>
      <c r="F3" s="65" t="s">
        <v>23</v>
      </c>
      <c r="G3" s="65" t="s">
        <v>23</v>
      </c>
      <c r="H3" s="65" t="s">
        <v>23</v>
      </c>
      <c r="I3" s="65" t="s">
        <v>23</v>
      </c>
      <c r="J3" s="65" t="s">
        <v>23</v>
      </c>
      <c r="K3" s="65" t="s">
        <v>23</v>
      </c>
      <c r="L3" s="65" t="s">
        <v>23</v>
      </c>
      <c r="M3" s="65" t="s">
        <v>23</v>
      </c>
    </row>
    <row r="4" spans="1:13" ht="26.25" x14ac:dyDescent="0.2">
      <c r="A4" s="65" t="str">
        <f>+سهام!A4</f>
        <v>برای ماه منتهی به 1404/01/31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</row>
    <row r="6" spans="1:13" ht="27" thickBot="1" x14ac:dyDescent="0.25">
      <c r="A6" s="66" t="s">
        <v>24</v>
      </c>
      <c r="B6" s="66" t="s">
        <v>24</v>
      </c>
      <c r="C6" s="66" t="s">
        <v>25</v>
      </c>
      <c r="D6" s="66" t="s">
        <v>25</v>
      </c>
      <c r="E6" s="66" t="s">
        <v>25</v>
      </c>
      <c r="F6" s="66" t="s">
        <v>25</v>
      </c>
      <c r="G6" s="66" t="s">
        <v>25</v>
      </c>
      <c r="I6" s="66" t="s">
        <v>26</v>
      </c>
      <c r="J6" s="66" t="s">
        <v>26</v>
      </c>
      <c r="K6" s="66" t="s">
        <v>26</v>
      </c>
      <c r="L6" s="66" t="s">
        <v>26</v>
      </c>
      <c r="M6" s="66" t="s">
        <v>26</v>
      </c>
    </row>
    <row r="7" spans="1:13" ht="27" thickBot="1" x14ac:dyDescent="0.25">
      <c r="A7" s="52" t="s">
        <v>27</v>
      </c>
      <c r="C7" s="52" t="s">
        <v>28</v>
      </c>
      <c r="E7" s="52" t="s">
        <v>29</v>
      </c>
      <c r="G7" s="52" t="s">
        <v>30</v>
      </c>
      <c r="I7" s="52" t="s">
        <v>28</v>
      </c>
      <c r="K7" s="52" t="s">
        <v>29</v>
      </c>
      <c r="M7" s="52" t="s">
        <v>30</v>
      </c>
    </row>
    <row r="8" spans="1:13" ht="19.5" customHeight="1" x14ac:dyDescent="0.2">
      <c r="A8" s="5" t="s">
        <v>22</v>
      </c>
      <c r="C8" s="7">
        <v>316731876</v>
      </c>
      <c r="E8" s="7"/>
      <c r="G8" s="7">
        <f>+C8-E8</f>
        <v>316731876</v>
      </c>
      <c r="I8" s="7">
        <v>20747258496</v>
      </c>
      <c r="K8" s="7">
        <v>0</v>
      </c>
      <c r="M8" s="7">
        <f>+I8-K8</f>
        <v>20747258496</v>
      </c>
    </row>
    <row r="9" spans="1:13" ht="19.5" customHeight="1" thickBot="1" x14ac:dyDescent="0.25">
      <c r="A9" s="5" t="s">
        <v>104</v>
      </c>
      <c r="C9" s="7">
        <v>101166</v>
      </c>
      <c r="E9" s="7">
        <v>0</v>
      </c>
      <c r="G9" s="7">
        <f>+C9-E9</f>
        <v>101166</v>
      </c>
      <c r="I9" s="7">
        <v>397837</v>
      </c>
      <c r="K9" s="7">
        <v>0</v>
      </c>
      <c r="M9" s="7">
        <f>+I9-K9</f>
        <v>397837</v>
      </c>
    </row>
    <row r="10" spans="1:13" ht="21.75" thickBot="1" x14ac:dyDescent="0.25">
      <c r="A10" s="6" t="s">
        <v>15</v>
      </c>
      <c r="C10" s="11">
        <f>SUM(C8:C9)</f>
        <v>316833042</v>
      </c>
      <c r="D10" s="5"/>
      <c r="E10" s="11">
        <f>SUM(E8:E9)</f>
        <v>0</v>
      </c>
      <c r="F10" s="5"/>
      <c r="G10" s="11">
        <f>SUM(G8:G9)</f>
        <v>316833042</v>
      </c>
      <c r="H10" s="5"/>
      <c r="I10" s="11">
        <f>SUM(I8:I9)</f>
        <v>20747656333</v>
      </c>
      <c r="J10" s="5"/>
      <c r="K10" s="11">
        <f>SUM(K8:K9)</f>
        <v>0</v>
      </c>
      <c r="L10" s="5"/>
      <c r="M10" s="11">
        <f>SUM(M8:M9)</f>
        <v>20747656333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U56"/>
  <sheetViews>
    <sheetView rightToLeft="1" topLeftCell="A16" zoomScale="70" zoomScaleNormal="70" workbookViewId="0">
      <selection activeCell="K34" sqref="K34:K35"/>
    </sheetView>
  </sheetViews>
  <sheetFormatPr defaultRowHeight="22.5" x14ac:dyDescent="0.2"/>
  <cols>
    <col min="1" max="1" width="36.75" style="20" customWidth="1"/>
    <col min="2" max="2" width="0.875" style="20" customWidth="1"/>
    <col min="3" max="3" width="15.75" style="20" customWidth="1"/>
    <col min="4" max="4" width="0.875" style="20" customWidth="1"/>
    <col min="5" max="5" width="19.25" style="20" customWidth="1"/>
    <col min="6" max="6" width="0.875" style="20" customWidth="1"/>
    <col min="7" max="7" width="19.25" style="20" customWidth="1"/>
    <col min="8" max="8" width="0.875" style="20" customWidth="1"/>
    <col min="9" max="9" width="24.5" style="20" customWidth="1"/>
    <col min="10" max="10" width="0.875" style="20" customWidth="1"/>
    <col min="11" max="11" width="16.625" style="20" customWidth="1"/>
    <col min="12" max="12" width="0.875" style="20" customWidth="1"/>
    <col min="13" max="13" width="20.125" style="20" customWidth="1"/>
    <col min="14" max="14" width="0.875" style="20" customWidth="1"/>
    <col min="15" max="15" width="20.125" style="20" customWidth="1"/>
    <col min="16" max="16" width="0.875" style="20" customWidth="1"/>
    <col min="17" max="17" width="24.5" style="20" customWidth="1"/>
    <col min="18" max="18" width="0.875" style="20" customWidth="1"/>
    <col min="19" max="19" width="15.875" style="20" bestFit="1" customWidth="1"/>
    <col min="20" max="20" width="17" style="20" bestFit="1" customWidth="1"/>
    <col min="21" max="16384" width="9" style="20"/>
  </cols>
  <sheetData>
    <row r="2" spans="1:17" ht="24" x14ac:dyDescent="0.2">
      <c r="A2" s="67" t="str">
        <f>+درآمدها!A2</f>
        <v>صندوق سرمایه‌گذاری بخشی صنایع مفید - اکتان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</row>
    <row r="3" spans="1:17" ht="24" x14ac:dyDescent="0.2">
      <c r="A3" s="67" t="s">
        <v>23</v>
      </c>
      <c r="B3" s="67" t="s">
        <v>23</v>
      </c>
      <c r="C3" s="67" t="s">
        <v>23</v>
      </c>
      <c r="D3" s="67" t="s">
        <v>23</v>
      </c>
      <c r="E3" s="67" t="s">
        <v>23</v>
      </c>
      <c r="F3" s="67" t="s">
        <v>23</v>
      </c>
      <c r="G3" s="67" t="s">
        <v>23</v>
      </c>
      <c r="H3" s="67" t="s">
        <v>23</v>
      </c>
      <c r="I3" s="67" t="s">
        <v>23</v>
      </c>
      <c r="J3" s="67" t="s">
        <v>23</v>
      </c>
      <c r="K3" s="67" t="s">
        <v>23</v>
      </c>
      <c r="L3" s="67" t="s">
        <v>23</v>
      </c>
      <c r="M3" s="67" t="s">
        <v>23</v>
      </c>
      <c r="N3" s="67" t="s">
        <v>23</v>
      </c>
      <c r="O3" s="67" t="s">
        <v>23</v>
      </c>
      <c r="P3" s="67" t="s">
        <v>23</v>
      </c>
      <c r="Q3" s="67" t="s">
        <v>23</v>
      </c>
    </row>
    <row r="4" spans="1:17" ht="24" x14ac:dyDescent="0.2">
      <c r="A4" s="67" t="str">
        <f>+سهام!A4</f>
        <v>برای ماه منتهی به 1404/01/31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</row>
    <row r="6" spans="1:17" ht="24.75" thickBot="1" x14ac:dyDescent="0.25">
      <c r="A6" s="68" t="s">
        <v>3</v>
      </c>
      <c r="C6" s="69" t="s">
        <v>25</v>
      </c>
      <c r="D6" s="69" t="s">
        <v>25</v>
      </c>
      <c r="E6" s="69" t="s">
        <v>25</v>
      </c>
      <c r="F6" s="69" t="s">
        <v>25</v>
      </c>
      <c r="G6" s="69" t="s">
        <v>25</v>
      </c>
      <c r="H6" s="69" t="s">
        <v>25</v>
      </c>
      <c r="I6" s="69" t="s">
        <v>25</v>
      </c>
      <c r="K6" s="69" t="s">
        <v>26</v>
      </c>
      <c r="L6" s="69" t="s">
        <v>26</v>
      </c>
      <c r="M6" s="69" t="s">
        <v>26</v>
      </c>
      <c r="N6" s="69" t="s">
        <v>26</v>
      </c>
      <c r="O6" s="69" t="s">
        <v>26</v>
      </c>
      <c r="P6" s="69" t="s">
        <v>26</v>
      </c>
      <c r="Q6" s="69" t="s">
        <v>26</v>
      </c>
    </row>
    <row r="7" spans="1:17" ht="24.75" thickBot="1" x14ac:dyDescent="0.25">
      <c r="A7" s="69" t="s">
        <v>3</v>
      </c>
      <c r="C7" s="54" t="s">
        <v>7</v>
      </c>
      <c r="E7" s="54" t="s">
        <v>37</v>
      </c>
      <c r="G7" s="54" t="s">
        <v>38</v>
      </c>
      <c r="I7" s="54" t="s">
        <v>40</v>
      </c>
      <c r="K7" s="54" t="s">
        <v>7</v>
      </c>
      <c r="M7" s="54" t="s">
        <v>37</v>
      </c>
      <c r="O7" s="54" t="s">
        <v>38</v>
      </c>
      <c r="Q7" s="54" t="s">
        <v>40</v>
      </c>
    </row>
    <row r="8" spans="1:17" ht="24" x14ac:dyDescent="0.2">
      <c r="A8" s="53" t="s">
        <v>61</v>
      </c>
      <c r="C8" s="16">
        <v>1</v>
      </c>
      <c r="D8" s="16"/>
      <c r="E8" s="16">
        <v>1</v>
      </c>
      <c r="F8" s="16"/>
      <c r="G8" s="16">
        <v>38056</v>
      </c>
      <c r="H8" s="16"/>
      <c r="I8" s="16">
        <f>+E8-G8</f>
        <v>-38055</v>
      </c>
      <c r="J8" s="16"/>
      <c r="K8" s="16">
        <v>1</v>
      </c>
      <c r="L8" s="16"/>
      <c r="M8" s="16">
        <v>1</v>
      </c>
      <c r="N8" s="16"/>
      <c r="O8" s="16">
        <v>38056</v>
      </c>
      <c r="P8" s="16"/>
      <c r="Q8" s="73">
        <f>+M8-O8</f>
        <v>-38055</v>
      </c>
    </row>
    <row r="9" spans="1:17" ht="24" x14ac:dyDescent="0.2">
      <c r="A9" s="53" t="s">
        <v>111</v>
      </c>
      <c r="C9" s="16">
        <v>1347392</v>
      </c>
      <c r="D9" s="16"/>
      <c r="E9" s="16">
        <v>119844800441</v>
      </c>
      <c r="F9" s="16"/>
      <c r="G9" s="16">
        <v>105911938495</v>
      </c>
      <c r="H9" s="16"/>
      <c r="I9" s="16">
        <f t="shared" ref="I9:I44" si="0">+E9-G9</f>
        <v>13932861946</v>
      </c>
      <c r="J9" s="16"/>
      <c r="K9" s="16">
        <v>2112962</v>
      </c>
      <c r="L9" s="16"/>
      <c r="M9" s="16">
        <v>186388570557</v>
      </c>
      <c r="N9" s="16"/>
      <c r="O9" s="16">
        <v>166089676481</v>
      </c>
      <c r="P9" s="16"/>
      <c r="Q9" s="73">
        <f t="shared" ref="Q9:Q44" si="1">+M9-O9</f>
        <v>20298894076</v>
      </c>
    </row>
    <row r="10" spans="1:17" ht="24" x14ac:dyDescent="0.2">
      <c r="A10" s="53" t="s">
        <v>54</v>
      </c>
      <c r="C10" s="16">
        <v>1943482</v>
      </c>
      <c r="D10" s="16"/>
      <c r="E10" s="16">
        <v>7059134322</v>
      </c>
      <c r="F10" s="16"/>
      <c r="G10" s="16">
        <v>6285321723</v>
      </c>
      <c r="H10" s="16"/>
      <c r="I10" s="16">
        <f t="shared" si="0"/>
        <v>773812599</v>
      </c>
      <c r="J10" s="16"/>
      <c r="K10" s="16">
        <v>15360918</v>
      </c>
      <c r="L10" s="16"/>
      <c r="M10" s="16">
        <v>55351398963</v>
      </c>
      <c r="N10" s="16"/>
      <c r="O10" s="16">
        <v>49678006563</v>
      </c>
      <c r="P10" s="16"/>
      <c r="Q10" s="73">
        <f t="shared" si="1"/>
        <v>5673392400</v>
      </c>
    </row>
    <row r="11" spans="1:17" ht="24" x14ac:dyDescent="0.2">
      <c r="A11" s="53" t="s">
        <v>98</v>
      </c>
      <c r="C11" s="16">
        <v>285748</v>
      </c>
      <c r="D11" s="16"/>
      <c r="E11" s="16">
        <v>15191711862</v>
      </c>
      <c r="F11" s="16"/>
      <c r="G11" s="16">
        <v>12584614212</v>
      </c>
      <c r="H11" s="16"/>
      <c r="I11" s="16">
        <f t="shared" si="0"/>
        <v>2607097650</v>
      </c>
      <c r="J11" s="16"/>
      <c r="K11" s="16">
        <v>571500</v>
      </c>
      <c r="L11" s="16"/>
      <c r="M11" s="16">
        <v>30800357133</v>
      </c>
      <c r="N11" s="16"/>
      <c r="O11" s="16">
        <v>25169404580</v>
      </c>
      <c r="P11" s="16"/>
      <c r="Q11" s="73">
        <f t="shared" si="1"/>
        <v>5630952553</v>
      </c>
    </row>
    <row r="12" spans="1:17" ht="24" x14ac:dyDescent="0.2">
      <c r="A12" s="53" t="s">
        <v>88</v>
      </c>
      <c r="C12" s="16">
        <v>0</v>
      </c>
      <c r="D12" s="16"/>
      <c r="E12" s="16">
        <v>0</v>
      </c>
      <c r="F12" s="16"/>
      <c r="G12" s="16">
        <v>0</v>
      </c>
      <c r="H12" s="16"/>
      <c r="I12" s="16">
        <f t="shared" si="0"/>
        <v>0</v>
      </c>
      <c r="J12" s="16"/>
      <c r="K12" s="16">
        <v>1715262</v>
      </c>
      <c r="L12" s="16"/>
      <c r="M12" s="16">
        <v>67995747341</v>
      </c>
      <c r="N12" s="16"/>
      <c r="O12" s="16">
        <v>47696311694</v>
      </c>
      <c r="P12" s="16"/>
      <c r="Q12" s="73">
        <f t="shared" si="1"/>
        <v>20299435647</v>
      </c>
    </row>
    <row r="13" spans="1:17" ht="24" x14ac:dyDescent="0.2">
      <c r="A13" s="53" t="s">
        <v>97</v>
      </c>
      <c r="C13" s="16">
        <v>2000000</v>
      </c>
      <c r="D13" s="16"/>
      <c r="E13" s="16">
        <v>14493249064</v>
      </c>
      <c r="F13" s="16"/>
      <c r="G13" s="16">
        <v>12198588018</v>
      </c>
      <c r="H13" s="16"/>
      <c r="I13" s="16">
        <f t="shared" si="0"/>
        <v>2294661046</v>
      </c>
      <c r="J13" s="16"/>
      <c r="K13" s="16">
        <v>2000000</v>
      </c>
      <c r="L13" s="16"/>
      <c r="M13" s="16">
        <v>14493249064</v>
      </c>
      <c r="N13" s="16"/>
      <c r="O13" s="16">
        <v>12198588018</v>
      </c>
      <c r="P13" s="16"/>
      <c r="Q13" s="73">
        <f t="shared" si="1"/>
        <v>2294661046</v>
      </c>
    </row>
    <row r="14" spans="1:17" ht="24" x14ac:dyDescent="0.2">
      <c r="A14" s="53" t="s">
        <v>95</v>
      </c>
      <c r="C14" s="16">
        <v>0</v>
      </c>
      <c r="D14" s="16"/>
      <c r="E14" s="16">
        <v>0</v>
      </c>
      <c r="F14" s="16"/>
      <c r="G14" s="16">
        <v>0</v>
      </c>
      <c r="H14" s="16"/>
      <c r="I14" s="16">
        <f t="shared" si="0"/>
        <v>0</v>
      </c>
      <c r="J14" s="16"/>
      <c r="K14" s="16">
        <v>450000</v>
      </c>
      <c r="L14" s="16"/>
      <c r="M14" s="16">
        <v>5166574923</v>
      </c>
      <c r="N14" s="16"/>
      <c r="O14" s="16">
        <v>2031793193</v>
      </c>
      <c r="P14" s="16"/>
      <c r="Q14" s="73">
        <f t="shared" si="1"/>
        <v>3134781730</v>
      </c>
    </row>
    <row r="15" spans="1:17" ht="24" x14ac:dyDescent="0.2">
      <c r="A15" s="53" t="s">
        <v>69</v>
      </c>
      <c r="C15" s="16">
        <v>28231</v>
      </c>
      <c r="D15" s="16"/>
      <c r="E15" s="16">
        <v>249388411048</v>
      </c>
      <c r="F15" s="16"/>
      <c r="G15" s="16">
        <v>186102104473</v>
      </c>
      <c r="H15" s="16"/>
      <c r="I15" s="16">
        <f t="shared" si="0"/>
        <v>63286306575</v>
      </c>
      <c r="J15" s="16"/>
      <c r="K15" s="16">
        <v>49886</v>
      </c>
      <c r="L15" s="16"/>
      <c r="M15" s="16">
        <v>459554309850</v>
      </c>
      <c r="N15" s="16"/>
      <c r="O15" s="16">
        <v>328854435998</v>
      </c>
      <c r="P15" s="16"/>
      <c r="Q15" s="73">
        <f t="shared" si="1"/>
        <v>130699873852</v>
      </c>
    </row>
    <row r="16" spans="1:17" ht="24" x14ac:dyDescent="0.2">
      <c r="A16" s="53" t="s">
        <v>55</v>
      </c>
      <c r="C16" s="16">
        <v>0</v>
      </c>
      <c r="D16" s="16"/>
      <c r="E16" s="16">
        <v>0</v>
      </c>
      <c r="F16" s="16"/>
      <c r="G16" s="16">
        <v>0</v>
      </c>
      <c r="H16" s="16"/>
      <c r="I16" s="16">
        <f t="shared" si="0"/>
        <v>0</v>
      </c>
      <c r="J16" s="16"/>
      <c r="K16" s="16">
        <v>227326</v>
      </c>
      <c r="L16" s="16"/>
      <c r="M16" s="16">
        <v>56739213378</v>
      </c>
      <c r="N16" s="16"/>
      <c r="O16" s="16">
        <v>53855928184</v>
      </c>
      <c r="P16" s="16"/>
      <c r="Q16" s="73">
        <f t="shared" si="1"/>
        <v>2883285194</v>
      </c>
    </row>
    <row r="17" spans="1:21" ht="24" x14ac:dyDescent="0.2">
      <c r="A17" s="53" t="s">
        <v>90</v>
      </c>
      <c r="C17" s="16">
        <v>0</v>
      </c>
      <c r="D17" s="16"/>
      <c r="E17" s="16">
        <v>0</v>
      </c>
      <c r="F17" s="16"/>
      <c r="G17" s="16">
        <v>0</v>
      </c>
      <c r="H17" s="16"/>
      <c r="I17" s="16">
        <f t="shared" si="0"/>
        <v>0</v>
      </c>
      <c r="J17" s="16"/>
      <c r="K17" s="16">
        <v>595000</v>
      </c>
      <c r="L17" s="16"/>
      <c r="M17" s="16">
        <v>17462849258</v>
      </c>
      <c r="N17" s="16"/>
      <c r="O17" s="16">
        <v>10726275618</v>
      </c>
      <c r="P17" s="16"/>
      <c r="Q17" s="73">
        <f t="shared" si="1"/>
        <v>6736573640</v>
      </c>
    </row>
    <row r="18" spans="1:21" ht="24" x14ac:dyDescent="0.2">
      <c r="A18" s="53" t="s">
        <v>91</v>
      </c>
      <c r="C18" s="16">
        <v>0</v>
      </c>
      <c r="D18" s="16"/>
      <c r="E18" s="16">
        <v>0</v>
      </c>
      <c r="F18" s="16"/>
      <c r="G18" s="16">
        <v>0</v>
      </c>
      <c r="H18" s="16"/>
      <c r="I18" s="16">
        <f t="shared" si="0"/>
        <v>0</v>
      </c>
      <c r="J18" s="16"/>
      <c r="K18" s="16">
        <v>8598231</v>
      </c>
      <c r="L18" s="16"/>
      <c r="M18" s="16">
        <v>129383991456</v>
      </c>
      <c r="N18" s="16"/>
      <c r="O18" s="16">
        <v>117021838475</v>
      </c>
      <c r="P18" s="16"/>
      <c r="Q18" s="73">
        <f t="shared" si="1"/>
        <v>12362152981</v>
      </c>
    </row>
    <row r="19" spans="1:21" ht="24" x14ac:dyDescent="0.2">
      <c r="A19" s="53" t="s">
        <v>74</v>
      </c>
      <c r="C19" s="16">
        <v>314146</v>
      </c>
      <c r="D19" s="16"/>
      <c r="E19" s="16">
        <v>20057540927</v>
      </c>
      <c r="F19" s="16"/>
      <c r="G19" s="16">
        <v>19233870590</v>
      </c>
      <c r="H19" s="16"/>
      <c r="I19" s="16">
        <f t="shared" si="0"/>
        <v>823670337</v>
      </c>
      <c r="J19" s="16"/>
      <c r="K19" s="16">
        <v>2433228</v>
      </c>
      <c r="L19" s="16"/>
      <c r="M19" s="16">
        <v>144481462635</v>
      </c>
      <c r="N19" s="16"/>
      <c r="O19" s="16">
        <v>148644294511</v>
      </c>
      <c r="P19" s="16"/>
      <c r="Q19" s="73">
        <f t="shared" si="1"/>
        <v>-4162831876</v>
      </c>
    </row>
    <row r="20" spans="1:21" ht="24" x14ac:dyDescent="0.2">
      <c r="A20" s="21" t="s">
        <v>79</v>
      </c>
      <c r="C20" s="16">
        <v>250000</v>
      </c>
      <c r="D20" s="16"/>
      <c r="E20" s="16">
        <v>3600930129</v>
      </c>
      <c r="F20" s="16"/>
      <c r="G20" s="16">
        <v>4540323378</v>
      </c>
      <c r="H20" s="16"/>
      <c r="I20" s="16">
        <f t="shared" si="0"/>
        <v>-939393249</v>
      </c>
      <c r="J20" s="16"/>
      <c r="K20" s="16">
        <v>500000</v>
      </c>
      <c r="L20" s="16"/>
      <c r="M20" s="16">
        <v>8422072685</v>
      </c>
      <c r="N20" s="16"/>
      <c r="O20" s="16">
        <v>9080646750</v>
      </c>
      <c r="P20" s="16"/>
      <c r="Q20" s="73">
        <f t="shared" si="1"/>
        <v>-658574065</v>
      </c>
      <c r="T20" s="22"/>
      <c r="U20" s="22"/>
    </row>
    <row r="21" spans="1:21" ht="24" x14ac:dyDescent="0.2">
      <c r="A21" s="21" t="s">
        <v>53</v>
      </c>
      <c r="C21" s="16">
        <v>0</v>
      </c>
      <c r="D21" s="16"/>
      <c r="E21" s="16">
        <v>0</v>
      </c>
      <c r="F21" s="16"/>
      <c r="G21" s="16">
        <v>0</v>
      </c>
      <c r="H21" s="16"/>
      <c r="I21" s="16">
        <f t="shared" si="0"/>
        <v>0</v>
      </c>
      <c r="J21" s="16"/>
      <c r="K21" s="16">
        <v>1</v>
      </c>
      <c r="L21" s="16"/>
      <c r="M21" s="16">
        <v>1</v>
      </c>
      <c r="N21" s="16"/>
      <c r="O21" s="16">
        <v>11152</v>
      </c>
      <c r="P21" s="16"/>
      <c r="Q21" s="73">
        <f t="shared" si="1"/>
        <v>-11151</v>
      </c>
      <c r="T21" s="22"/>
      <c r="U21" s="22"/>
    </row>
    <row r="22" spans="1:21" s="24" customFormat="1" ht="24" x14ac:dyDescent="0.2">
      <c r="A22" s="23" t="s">
        <v>110</v>
      </c>
      <c r="C22" s="16">
        <v>0</v>
      </c>
      <c r="D22" s="16"/>
      <c r="E22" s="16">
        <v>0</v>
      </c>
      <c r="F22" s="16"/>
      <c r="G22" s="16">
        <v>0</v>
      </c>
      <c r="H22" s="16"/>
      <c r="I22" s="16">
        <f t="shared" si="0"/>
        <v>0</v>
      </c>
      <c r="J22" s="16"/>
      <c r="K22" s="16">
        <v>417454</v>
      </c>
      <c r="L22" s="16"/>
      <c r="M22" s="16">
        <v>6131792837</v>
      </c>
      <c r="N22" s="16"/>
      <c r="O22" s="16">
        <v>6755975589</v>
      </c>
      <c r="P22" s="16"/>
      <c r="Q22" s="73">
        <f t="shared" si="1"/>
        <v>-624182752</v>
      </c>
      <c r="S22" s="20"/>
      <c r="T22" s="22"/>
      <c r="U22" s="22"/>
    </row>
    <row r="23" spans="1:21" ht="24" x14ac:dyDescent="0.2">
      <c r="A23" s="21" t="s">
        <v>108</v>
      </c>
      <c r="C23" s="16">
        <v>191250</v>
      </c>
      <c r="D23" s="16"/>
      <c r="E23" s="16">
        <v>1030968832</v>
      </c>
      <c r="F23" s="16"/>
      <c r="G23" s="16">
        <v>585351284</v>
      </c>
      <c r="H23" s="16"/>
      <c r="I23" s="16">
        <f t="shared" si="0"/>
        <v>445617548</v>
      </c>
      <c r="J23" s="16"/>
      <c r="K23" s="16">
        <v>1000000</v>
      </c>
      <c r="L23" s="16"/>
      <c r="M23" s="16">
        <v>4487628572</v>
      </c>
      <c r="N23" s="16"/>
      <c r="O23" s="16">
        <v>3060660306</v>
      </c>
      <c r="P23" s="16"/>
      <c r="Q23" s="73">
        <f t="shared" si="1"/>
        <v>1426968266</v>
      </c>
      <c r="T23" s="22"/>
      <c r="U23" s="22"/>
    </row>
    <row r="24" spans="1:21" ht="24" x14ac:dyDescent="0.2">
      <c r="A24" s="21" t="s">
        <v>93</v>
      </c>
      <c r="C24" s="16">
        <v>6800622</v>
      </c>
      <c r="D24" s="16"/>
      <c r="E24" s="16">
        <v>27990284295</v>
      </c>
      <c r="F24" s="16"/>
      <c r="G24" s="16">
        <v>26730208174</v>
      </c>
      <c r="H24" s="16"/>
      <c r="I24" s="16">
        <f t="shared" si="0"/>
        <v>1260076121</v>
      </c>
      <c r="J24" s="16"/>
      <c r="K24" s="16">
        <v>6800622</v>
      </c>
      <c r="L24" s="16"/>
      <c r="M24" s="16">
        <v>27990284295</v>
      </c>
      <c r="N24" s="16"/>
      <c r="O24" s="16">
        <v>26730208174</v>
      </c>
      <c r="P24" s="16"/>
      <c r="Q24" s="73">
        <f t="shared" si="1"/>
        <v>1260076121</v>
      </c>
      <c r="T24" s="22"/>
      <c r="U24" s="22"/>
    </row>
    <row r="25" spans="1:21" ht="24" x14ac:dyDescent="0.2">
      <c r="A25" s="21" t="s">
        <v>100</v>
      </c>
      <c r="C25" s="16">
        <v>0</v>
      </c>
      <c r="D25" s="16"/>
      <c r="E25" s="16">
        <v>0</v>
      </c>
      <c r="F25" s="16"/>
      <c r="G25" s="16">
        <v>0</v>
      </c>
      <c r="H25" s="16"/>
      <c r="I25" s="16">
        <f t="shared" si="0"/>
        <v>0</v>
      </c>
      <c r="J25" s="16"/>
      <c r="K25" s="16">
        <v>245000</v>
      </c>
      <c r="L25" s="16"/>
      <c r="M25" s="16">
        <v>2342876469</v>
      </c>
      <c r="N25" s="16"/>
      <c r="O25" s="16">
        <v>1839413670</v>
      </c>
      <c r="P25" s="16"/>
      <c r="Q25" s="73">
        <f t="shared" si="1"/>
        <v>503462799</v>
      </c>
      <c r="T25" s="22"/>
      <c r="U25" s="22"/>
    </row>
    <row r="26" spans="1:21" ht="24" x14ac:dyDescent="0.2">
      <c r="A26" s="21" t="s">
        <v>51</v>
      </c>
      <c r="C26" s="16">
        <v>0</v>
      </c>
      <c r="D26" s="16"/>
      <c r="E26" s="16">
        <v>0</v>
      </c>
      <c r="F26" s="16"/>
      <c r="G26" s="16">
        <v>0</v>
      </c>
      <c r="H26" s="16"/>
      <c r="I26" s="16">
        <f t="shared" si="0"/>
        <v>0</v>
      </c>
      <c r="J26" s="16"/>
      <c r="K26" s="16">
        <v>1340000</v>
      </c>
      <c r="L26" s="16"/>
      <c r="M26" s="16">
        <v>9649671178</v>
      </c>
      <c r="N26" s="16"/>
      <c r="O26" s="16">
        <v>8764737660</v>
      </c>
      <c r="P26" s="16"/>
      <c r="Q26" s="73">
        <f t="shared" si="1"/>
        <v>884933518</v>
      </c>
      <c r="T26" s="22"/>
      <c r="U26" s="22"/>
    </row>
    <row r="27" spans="1:21" ht="24" x14ac:dyDescent="0.2">
      <c r="A27" s="21" t="s">
        <v>68</v>
      </c>
      <c r="C27" s="16">
        <v>1561164</v>
      </c>
      <c r="D27" s="16"/>
      <c r="E27" s="16">
        <v>17225440995</v>
      </c>
      <c r="F27" s="16"/>
      <c r="G27" s="16">
        <v>16529567577</v>
      </c>
      <c r="H27" s="16"/>
      <c r="I27" s="16">
        <f t="shared" si="0"/>
        <v>695873418</v>
      </c>
      <c r="J27" s="16"/>
      <c r="K27" s="16">
        <v>2961164</v>
      </c>
      <c r="L27" s="16"/>
      <c r="M27" s="16">
        <v>32115811655</v>
      </c>
      <c r="N27" s="16"/>
      <c r="O27" s="16">
        <v>31352734514</v>
      </c>
      <c r="P27" s="16"/>
      <c r="Q27" s="73">
        <f t="shared" si="1"/>
        <v>763077141</v>
      </c>
      <c r="T27" s="22"/>
      <c r="U27" s="22"/>
    </row>
    <row r="28" spans="1:21" ht="24" x14ac:dyDescent="0.2">
      <c r="A28" s="21" t="s">
        <v>76</v>
      </c>
      <c r="C28" s="16">
        <v>0</v>
      </c>
      <c r="D28" s="16"/>
      <c r="E28" s="16">
        <v>0</v>
      </c>
      <c r="F28" s="16"/>
      <c r="G28" s="16">
        <v>0</v>
      </c>
      <c r="H28" s="16"/>
      <c r="I28" s="16">
        <f t="shared" si="0"/>
        <v>0</v>
      </c>
      <c r="J28" s="16"/>
      <c r="K28" s="16">
        <v>18000</v>
      </c>
      <c r="L28" s="16"/>
      <c r="M28" s="16">
        <v>1622486557</v>
      </c>
      <c r="N28" s="16"/>
      <c r="O28" s="16">
        <v>1636305705</v>
      </c>
      <c r="P28" s="16"/>
      <c r="Q28" s="73">
        <f t="shared" si="1"/>
        <v>-13819148</v>
      </c>
      <c r="T28" s="22"/>
      <c r="U28" s="22"/>
    </row>
    <row r="29" spans="1:21" ht="24" x14ac:dyDescent="0.2">
      <c r="A29" s="21" t="s">
        <v>65</v>
      </c>
      <c r="C29" s="16">
        <v>0</v>
      </c>
      <c r="D29" s="16"/>
      <c r="E29" s="16">
        <v>0</v>
      </c>
      <c r="F29" s="16"/>
      <c r="G29" s="16">
        <v>0</v>
      </c>
      <c r="H29" s="16"/>
      <c r="I29" s="16">
        <f t="shared" si="0"/>
        <v>0</v>
      </c>
      <c r="J29" s="16"/>
      <c r="K29" s="16">
        <v>1</v>
      </c>
      <c r="L29" s="16"/>
      <c r="M29" s="16">
        <v>1</v>
      </c>
      <c r="N29" s="16"/>
      <c r="O29" s="16">
        <v>12434</v>
      </c>
      <c r="P29" s="16"/>
      <c r="Q29" s="73">
        <f t="shared" si="1"/>
        <v>-12433</v>
      </c>
      <c r="T29" s="22"/>
      <c r="U29" s="22"/>
    </row>
    <row r="30" spans="1:21" ht="24" x14ac:dyDescent="0.2">
      <c r="A30" s="21" t="s">
        <v>57</v>
      </c>
      <c r="C30" s="16">
        <v>0</v>
      </c>
      <c r="D30" s="16"/>
      <c r="E30" s="16">
        <v>0</v>
      </c>
      <c r="F30" s="16"/>
      <c r="G30" s="16">
        <v>0</v>
      </c>
      <c r="H30" s="16"/>
      <c r="I30" s="16">
        <f t="shared" si="0"/>
        <v>0</v>
      </c>
      <c r="J30" s="16"/>
      <c r="K30" s="16">
        <v>3445502</v>
      </c>
      <c r="L30" s="16"/>
      <c r="M30" s="16">
        <v>227107401957</v>
      </c>
      <c r="N30" s="16"/>
      <c r="O30" s="16">
        <v>206403756795</v>
      </c>
      <c r="P30" s="16"/>
      <c r="Q30" s="73">
        <f t="shared" si="1"/>
        <v>20703645162</v>
      </c>
      <c r="T30" s="22"/>
      <c r="U30" s="22"/>
    </row>
    <row r="31" spans="1:21" ht="24" x14ac:dyDescent="0.2">
      <c r="A31" s="21" t="s">
        <v>103</v>
      </c>
      <c r="C31" s="16">
        <v>0</v>
      </c>
      <c r="D31" s="16"/>
      <c r="E31" s="16">
        <v>0</v>
      </c>
      <c r="F31" s="16"/>
      <c r="G31" s="16">
        <v>0</v>
      </c>
      <c r="H31" s="16"/>
      <c r="I31" s="16">
        <f t="shared" si="0"/>
        <v>0</v>
      </c>
      <c r="J31" s="16"/>
      <c r="K31" s="16">
        <v>1500000</v>
      </c>
      <c r="L31" s="16"/>
      <c r="M31" s="16">
        <v>5355941441</v>
      </c>
      <c r="N31" s="16"/>
      <c r="O31" s="16">
        <v>3980110663</v>
      </c>
      <c r="P31" s="16"/>
      <c r="Q31" s="73">
        <f t="shared" si="1"/>
        <v>1375830778</v>
      </c>
      <c r="T31" s="22"/>
      <c r="U31" s="22"/>
    </row>
    <row r="32" spans="1:21" ht="24" x14ac:dyDescent="0.2">
      <c r="A32" s="21" t="s">
        <v>89</v>
      </c>
      <c r="C32" s="16">
        <v>0</v>
      </c>
      <c r="D32" s="16"/>
      <c r="E32" s="16">
        <v>0</v>
      </c>
      <c r="F32" s="16"/>
      <c r="G32" s="16">
        <v>0</v>
      </c>
      <c r="H32" s="16"/>
      <c r="I32" s="16">
        <f t="shared" si="0"/>
        <v>0</v>
      </c>
      <c r="J32" s="16"/>
      <c r="K32" s="16">
        <v>202824</v>
      </c>
      <c r="L32" s="16"/>
      <c r="M32" s="16">
        <v>7514697090</v>
      </c>
      <c r="N32" s="16"/>
      <c r="O32" s="16">
        <v>6430063473</v>
      </c>
      <c r="P32" s="16"/>
      <c r="Q32" s="73">
        <f t="shared" si="1"/>
        <v>1084633617</v>
      </c>
      <c r="T32" s="22"/>
      <c r="U32" s="22"/>
    </row>
    <row r="33" spans="1:21" ht="24" x14ac:dyDescent="0.2">
      <c r="A33" s="21" t="s">
        <v>86</v>
      </c>
      <c r="C33" s="16">
        <v>515341</v>
      </c>
      <c r="D33" s="16"/>
      <c r="E33" s="16">
        <v>60924604764</v>
      </c>
      <c r="F33" s="16"/>
      <c r="G33" s="16">
        <v>60663075374</v>
      </c>
      <c r="H33" s="16"/>
      <c r="I33" s="16">
        <f t="shared" si="0"/>
        <v>261529390</v>
      </c>
      <c r="J33" s="16"/>
      <c r="K33" s="16">
        <v>515341</v>
      </c>
      <c r="L33" s="16"/>
      <c r="M33" s="16">
        <v>60924604764</v>
      </c>
      <c r="N33" s="16"/>
      <c r="O33" s="16">
        <v>60663075374</v>
      </c>
      <c r="P33" s="16"/>
      <c r="Q33" s="73">
        <f t="shared" si="1"/>
        <v>261529390</v>
      </c>
      <c r="T33" s="22"/>
      <c r="U33" s="22"/>
    </row>
    <row r="34" spans="1:21" ht="24" x14ac:dyDescent="0.2">
      <c r="A34" s="21" t="s">
        <v>87</v>
      </c>
      <c r="C34" s="16">
        <v>0</v>
      </c>
      <c r="D34" s="16"/>
      <c r="E34" s="16">
        <v>0</v>
      </c>
      <c r="F34" s="16"/>
      <c r="G34" s="16">
        <v>0</v>
      </c>
      <c r="H34" s="16"/>
      <c r="I34" s="16">
        <f t="shared" si="0"/>
        <v>0</v>
      </c>
      <c r="J34" s="16"/>
      <c r="K34" s="16">
        <v>634682</v>
      </c>
      <c r="L34" s="16"/>
      <c r="M34" s="16">
        <v>20796783092</v>
      </c>
      <c r="N34" s="16"/>
      <c r="O34" s="16">
        <v>16212747184</v>
      </c>
      <c r="P34" s="16"/>
      <c r="Q34" s="73">
        <f t="shared" si="1"/>
        <v>4584035908</v>
      </c>
      <c r="T34" s="22"/>
      <c r="U34" s="22"/>
    </row>
    <row r="35" spans="1:21" ht="24" x14ac:dyDescent="0.2">
      <c r="A35" s="21" t="s">
        <v>58</v>
      </c>
      <c r="C35" s="16">
        <v>523161</v>
      </c>
      <c r="D35" s="16"/>
      <c r="E35" s="16">
        <v>59302064270</v>
      </c>
      <c r="F35" s="16"/>
      <c r="G35" s="16">
        <v>83279217354</v>
      </c>
      <c r="H35" s="16"/>
      <c r="I35" s="16">
        <f t="shared" si="0"/>
        <v>-23977153084</v>
      </c>
      <c r="J35" s="16"/>
      <c r="K35" s="16">
        <v>523161</v>
      </c>
      <c r="L35" s="16"/>
      <c r="M35" s="16">
        <v>59302064270</v>
      </c>
      <c r="N35" s="16"/>
      <c r="O35" s="16">
        <v>83279217354</v>
      </c>
      <c r="P35" s="16"/>
      <c r="Q35" s="73">
        <f t="shared" si="1"/>
        <v>-23977153084</v>
      </c>
      <c r="T35" s="22"/>
      <c r="U35" s="22"/>
    </row>
    <row r="36" spans="1:21" ht="24" x14ac:dyDescent="0.2">
      <c r="A36" s="21" t="s">
        <v>63</v>
      </c>
      <c r="C36" s="16">
        <v>1299864</v>
      </c>
      <c r="D36" s="16"/>
      <c r="E36" s="16">
        <v>17102188457</v>
      </c>
      <c r="F36" s="16"/>
      <c r="G36" s="16">
        <v>16139018338</v>
      </c>
      <c r="H36" s="16"/>
      <c r="I36" s="16">
        <f t="shared" si="0"/>
        <v>963170119</v>
      </c>
      <c r="J36" s="16"/>
      <c r="K36" s="16">
        <v>2015064</v>
      </c>
      <c r="L36" s="16"/>
      <c r="M36" s="16">
        <v>26023406088</v>
      </c>
      <c r="N36" s="16"/>
      <c r="O36" s="16">
        <v>25018890150</v>
      </c>
      <c r="P36" s="16"/>
      <c r="Q36" s="73">
        <f t="shared" si="1"/>
        <v>1004515938</v>
      </c>
      <c r="T36" s="22"/>
      <c r="U36" s="22"/>
    </row>
    <row r="37" spans="1:21" ht="24" x14ac:dyDescent="0.2">
      <c r="A37" s="21" t="s">
        <v>67</v>
      </c>
      <c r="C37" s="16">
        <v>201520</v>
      </c>
      <c r="D37" s="16"/>
      <c r="E37" s="16">
        <v>5026037706</v>
      </c>
      <c r="F37" s="16"/>
      <c r="G37" s="16">
        <v>4796226884</v>
      </c>
      <c r="H37" s="16"/>
      <c r="I37" s="16">
        <f t="shared" si="0"/>
        <v>229810822</v>
      </c>
      <c r="J37" s="16"/>
      <c r="K37" s="16">
        <v>2736913</v>
      </c>
      <c r="L37" s="16"/>
      <c r="M37" s="16">
        <v>65015230115</v>
      </c>
      <c r="N37" s="16"/>
      <c r="O37" s="16">
        <v>65161998836</v>
      </c>
      <c r="P37" s="16"/>
      <c r="Q37" s="73">
        <f t="shared" si="1"/>
        <v>-146768721</v>
      </c>
      <c r="T37" s="22"/>
      <c r="U37" s="22"/>
    </row>
    <row r="38" spans="1:21" ht="24" x14ac:dyDescent="0.2">
      <c r="A38" s="21" t="s">
        <v>94</v>
      </c>
      <c r="C38" s="16">
        <v>800000</v>
      </c>
      <c r="D38" s="16"/>
      <c r="E38" s="16">
        <v>11501474818</v>
      </c>
      <c r="F38" s="16"/>
      <c r="G38" s="16">
        <v>11427166457</v>
      </c>
      <c r="H38" s="16"/>
      <c r="I38" s="16">
        <f t="shared" si="0"/>
        <v>74308361</v>
      </c>
      <c r="J38" s="16"/>
      <c r="K38" s="16">
        <v>1600000</v>
      </c>
      <c r="L38" s="16"/>
      <c r="M38" s="16">
        <v>26125938565</v>
      </c>
      <c r="N38" s="16"/>
      <c r="O38" s="16">
        <v>22854332908</v>
      </c>
      <c r="P38" s="16"/>
      <c r="Q38" s="73">
        <f t="shared" si="1"/>
        <v>3271605657</v>
      </c>
      <c r="T38" s="22"/>
      <c r="U38" s="22"/>
    </row>
    <row r="39" spans="1:21" ht="24" x14ac:dyDescent="0.2">
      <c r="A39" s="21" t="s">
        <v>73</v>
      </c>
      <c r="C39" s="16">
        <v>16825853</v>
      </c>
      <c r="D39" s="16"/>
      <c r="E39" s="16">
        <v>24791602707</v>
      </c>
      <c r="F39" s="16"/>
      <c r="G39" s="16">
        <v>25456575050</v>
      </c>
      <c r="H39" s="16"/>
      <c r="I39" s="16">
        <f t="shared" si="0"/>
        <v>-664972343</v>
      </c>
      <c r="J39" s="16"/>
      <c r="K39" s="16">
        <v>16825853</v>
      </c>
      <c r="L39" s="16"/>
      <c r="M39" s="16">
        <v>24791602707</v>
      </c>
      <c r="N39" s="16"/>
      <c r="O39" s="16">
        <v>25456575050</v>
      </c>
      <c r="P39" s="16"/>
      <c r="Q39" s="73">
        <f t="shared" si="1"/>
        <v>-664972343</v>
      </c>
      <c r="T39" s="22"/>
      <c r="U39" s="22"/>
    </row>
    <row r="40" spans="1:21" ht="24" x14ac:dyDescent="0.2">
      <c r="A40" s="21" t="s">
        <v>92</v>
      </c>
      <c r="C40" s="16">
        <v>0</v>
      </c>
      <c r="D40" s="16"/>
      <c r="E40" s="16">
        <v>0</v>
      </c>
      <c r="F40" s="16"/>
      <c r="G40" s="16">
        <v>0</v>
      </c>
      <c r="H40" s="16"/>
      <c r="I40" s="16">
        <f t="shared" si="0"/>
        <v>0</v>
      </c>
      <c r="J40" s="16"/>
      <c r="K40" s="16">
        <v>500000</v>
      </c>
      <c r="L40" s="16"/>
      <c r="M40" s="16">
        <v>4300774444</v>
      </c>
      <c r="N40" s="16"/>
      <c r="O40" s="16">
        <v>3578746544</v>
      </c>
      <c r="P40" s="16"/>
      <c r="Q40" s="73">
        <f t="shared" si="1"/>
        <v>722027900</v>
      </c>
      <c r="T40" s="22"/>
      <c r="U40" s="22"/>
    </row>
    <row r="41" spans="1:21" ht="24" x14ac:dyDescent="0.2">
      <c r="A41" s="21" t="s">
        <v>115</v>
      </c>
      <c r="C41" s="16">
        <v>1356321</v>
      </c>
      <c r="D41" s="16"/>
      <c r="E41" s="16">
        <v>172618712924</v>
      </c>
      <c r="F41" s="16"/>
      <c r="G41" s="16">
        <v>112350841745</v>
      </c>
      <c r="H41" s="16"/>
      <c r="I41" s="16">
        <f t="shared" si="0"/>
        <v>60267871179</v>
      </c>
      <c r="J41" s="16"/>
      <c r="K41" s="16">
        <v>1538732</v>
      </c>
      <c r="L41" s="16"/>
      <c r="M41" s="16">
        <v>192987636150</v>
      </c>
      <c r="N41" s="16"/>
      <c r="O41" s="16">
        <v>127460855813</v>
      </c>
      <c r="P41" s="16"/>
      <c r="Q41" s="73">
        <f t="shared" si="1"/>
        <v>65526780337</v>
      </c>
      <c r="T41" s="22"/>
      <c r="U41" s="22"/>
    </row>
    <row r="42" spans="1:21" ht="24" x14ac:dyDescent="0.2">
      <c r="A42" s="21" t="s">
        <v>70</v>
      </c>
      <c r="C42" s="16">
        <v>0</v>
      </c>
      <c r="D42" s="16"/>
      <c r="E42" s="16">
        <v>0</v>
      </c>
      <c r="F42" s="16"/>
      <c r="G42" s="16">
        <v>0</v>
      </c>
      <c r="H42" s="16"/>
      <c r="I42" s="16">
        <f t="shared" si="0"/>
        <v>0</v>
      </c>
      <c r="J42" s="16"/>
      <c r="K42" s="16">
        <v>45062933</v>
      </c>
      <c r="L42" s="16"/>
      <c r="M42" s="16">
        <v>425445419055</v>
      </c>
      <c r="N42" s="16"/>
      <c r="O42" s="16">
        <v>395210564254</v>
      </c>
      <c r="P42" s="16"/>
      <c r="Q42" s="73">
        <f t="shared" si="1"/>
        <v>30234854801</v>
      </c>
      <c r="T42" s="22"/>
      <c r="U42" s="22"/>
    </row>
    <row r="43" spans="1:21" ht="24" x14ac:dyDescent="0.2">
      <c r="A43" s="21" t="s">
        <v>52</v>
      </c>
      <c r="C43" s="16">
        <v>0</v>
      </c>
      <c r="D43" s="16"/>
      <c r="E43" s="16">
        <v>0</v>
      </c>
      <c r="F43" s="16"/>
      <c r="G43" s="16">
        <v>0</v>
      </c>
      <c r="H43" s="16"/>
      <c r="I43" s="16">
        <f t="shared" si="0"/>
        <v>0</v>
      </c>
      <c r="J43" s="16"/>
      <c r="K43" s="16">
        <v>311144</v>
      </c>
      <c r="L43" s="16"/>
      <c r="M43" s="16">
        <v>2675381807</v>
      </c>
      <c r="N43" s="16"/>
      <c r="O43" s="16">
        <v>2251650806</v>
      </c>
      <c r="P43" s="16"/>
      <c r="Q43" s="73">
        <f t="shared" si="1"/>
        <v>423731001</v>
      </c>
      <c r="T43" s="22"/>
      <c r="U43" s="22"/>
    </row>
    <row r="44" spans="1:21" ht="24.75" thickBot="1" x14ac:dyDescent="0.25">
      <c r="A44" s="21" t="s">
        <v>66</v>
      </c>
      <c r="C44" s="16">
        <v>0</v>
      </c>
      <c r="D44" s="16"/>
      <c r="E44" s="16">
        <v>0</v>
      </c>
      <c r="F44" s="16"/>
      <c r="G44" s="16">
        <v>0</v>
      </c>
      <c r="H44" s="16"/>
      <c r="I44" s="16">
        <f t="shared" si="0"/>
        <v>0</v>
      </c>
      <c r="J44" s="16"/>
      <c r="K44" s="16">
        <v>2013281</v>
      </c>
      <c r="L44" s="16"/>
      <c r="M44" s="16">
        <v>35757568625</v>
      </c>
      <c r="N44" s="16"/>
      <c r="O44" s="16">
        <v>39852481826</v>
      </c>
      <c r="P44" s="16"/>
      <c r="Q44" s="73">
        <f t="shared" si="1"/>
        <v>-4094913201</v>
      </c>
      <c r="T44" s="22"/>
      <c r="U44" s="22"/>
    </row>
    <row r="45" spans="1:21" ht="24.75" thickBot="1" x14ac:dyDescent="0.25">
      <c r="E45" s="25">
        <f>SUM(E8:E44)</f>
        <v>827149157562</v>
      </c>
      <c r="F45" s="21"/>
      <c r="G45" s="25">
        <f>SUM(G8:G44)</f>
        <v>704814047182</v>
      </c>
      <c r="H45" s="21"/>
      <c r="I45" s="25">
        <f>SUM(I8:I44)</f>
        <v>122335110380</v>
      </c>
      <c r="K45" s="20" t="s">
        <v>15</v>
      </c>
      <c r="M45" s="25">
        <f>SUM(M8:M44)</f>
        <v>2444704798979</v>
      </c>
      <c r="N45" s="21"/>
      <c r="O45" s="25">
        <f>SUM(O8:O44)</f>
        <v>2135002364355</v>
      </c>
      <c r="P45" s="21"/>
      <c r="Q45" s="25">
        <f>SUM(Q8:Q44)</f>
        <v>309702434624</v>
      </c>
    </row>
    <row r="46" spans="1:21" ht="23.25" thickTop="1" x14ac:dyDescent="0.2">
      <c r="Q46" s="16"/>
    </row>
    <row r="47" spans="1:21" x14ac:dyDescent="0.2">
      <c r="H47" s="16"/>
      <c r="I47" s="74"/>
      <c r="Q47" s="74"/>
    </row>
    <row r="48" spans="1:21" x14ac:dyDescent="0.2">
      <c r="H48" s="16"/>
    </row>
    <row r="49" spans="8:8" x14ac:dyDescent="0.2">
      <c r="H49" s="16"/>
    </row>
    <row r="50" spans="8:8" x14ac:dyDescent="0.2">
      <c r="H50" s="16"/>
    </row>
    <row r="51" spans="8:8" x14ac:dyDescent="0.2">
      <c r="H51" s="16"/>
    </row>
    <row r="52" spans="8:8" x14ac:dyDescent="0.2">
      <c r="H52" s="16"/>
    </row>
    <row r="53" spans="8:8" x14ac:dyDescent="0.2">
      <c r="H53" s="16"/>
    </row>
    <row r="54" spans="8:8" x14ac:dyDescent="0.2">
      <c r="H54" s="16"/>
    </row>
    <row r="55" spans="8:8" x14ac:dyDescent="0.2">
      <c r="H55" s="16"/>
    </row>
    <row r="56" spans="8:8" x14ac:dyDescent="0.2">
      <c r="H56" s="16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2025-05-28T13:10:55Z</dcterms:modified>
</cp:coreProperties>
</file>