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2\بخشی\"/>
    </mc:Choice>
  </mc:AlternateContent>
  <xr:revisionPtr revIDLastSave="0" documentId="13_ncr:1_{93FEB6FE-6AFA-4882-B476-3D422883D151}" xr6:coauthVersionLast="47" xr6:coauthVersionMax="47" xr10:uidLastSave="{00000000-0000-0000-0000-000000000000}"/>
  <bookViews>
    <workbookView xWindow="28680" yWindow="-105" windowWidth="29040" windowHeight="15720" tabRatio="798" activeTab="8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درآمد سود سهام" sheetId="13" r:id="rId6"/>
    <sheet name="سود سپرده بانکی" sheetId="3" r:id="rId7"/>
    <sheet name="درآمد ناشی از فروش" sheetId="12" r:id="rId8"/>
    <sheet name="درآمد ناشی از تغییر قیمت اوراق" sheetId="5" r:id="rId9"/>
  </sheets>
  <externalReferences>
    <externalReference r:id="rId10"/>
  </externalReferences>
  <definedNames>
    <definedName name="_xlnm._FilterDatabase" localSheetId="7" hidden="1">'درآمد ناشی از فروش'!$K$6:$Q$42</definedName>
    <definedName name="_xlnm._FilterDatabase" localSheetId="0" hidden="1">سهام!$A$6:$A$55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0" l="1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8" i="7"/>
  <c r="E38" i="7"/>
  <c r="I38" i="7" s="1"/>
  <c r="E41" i="7"/>
  <c r="E43" i="7"/>
  <c r="E45" i="7"/>
  <c r="E49" i="7"/>
  <c r="E53" i="7"/>
  <c r="O9" i="7"/>
  <c r="O10" i="7"/>
  <c r="O11" i="7"/>
  <c r="O12" i="7"/>
  <c r="O13" i="7"/>
  <c r="S13" i="7" s="1"/>
  <c r="O14" i="7"/>
  <c r="O15" i="7"/>
  <c r="O16" i="7"/>
  <c r="O17" i="7"/>
  <c r="O18" i="7"/>
  <c r="O19" i="7"/>
  <c r="O20" i="7"/>
  <c r="O21" i="7"/>
  <c r="S21" i="7" s="1"/>
  <c r="O22" i="7"/>
  <c r="O23" i="7"/>
  <c r="O24" i="7"/>
  <c r="O25" i="7"/>
  <c r="O26" i="7"/>
  <c r="O27" i="7"/>
  <c r="O28" i="7"/>
  <c r="O29" i="7"/>
  <c r="S29" i="7" s="1"/>
  <c r="O30" i="7"/>
  <c r="O31" i="7"/>
  <c r="O32" i="7"/>
  <c r="O33" i="7"/>
  <c r="O34" i="7"/>
  <c r="O35" i="7"/>
  <c r="O36" i="7"/>
  <c r="O37" i="7"/>
  <c r="S37" i="7" s="1"/>
  <c r="O38" i="7"/>
  <c r="O39" i="7"/>
  <c r="O40" i="7"/>
  <c r="O41" i="7"/>
  <c r="O42" i="7"/>
  <c r="O43" i="7"/>
  <c r="O44" i="7"/>
  <c r="O45" i="7"/>
  <c r="S45" i="7" s="1"/>
  <c r="O46" i="7"/>
  <c r="O47" i="7"/>
  <c r="O48" i="7"/>
  <c r="O49" i="7"/>
  <c r="O50" i="7"/>
  <c r="O51" i="7"/>
  <c r="O52" i="7"/>
  <c r="O53" i="7"/>
  <c r="S53" i="7" s="1"/>
  <c r="O54" i="7"/>
  <c r="O55" i="7"/>
  <c r="O56" i="7"/>
  <c r="O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2" i="7"/>
  <c r="M53" i="7"/>
  <c r="M54" i="7"/>
  <c r="M55" i="7"/>
  <c r="M56" i="7"/>
  <c r="M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2" i="7"/>
  <c r="C53" i="7"/>
  <c r="C54" i="7"/>
  <c r="C55" i="7"/>
  <c r="C56" i="7"/>
  <c r="C8" i="7"/>
  <c r="I9" i="5"/>
  <c r="E9" i="7" s="1"/>
  <c r="I10" i="5"/>
  <c r="E10" i="7" s="1"/>
  <c r="I11" i="5"/>
  <c r="E11" i="7" s="1"/>
  <c r="I12" i="5"/>
  <c r="E12" i="7" s="1"/>
  <c r="I13" i="5"/>
  <c r="E13" i="7" s="1"/>
  <c r="I14" i="5"/>
  <c r="E14" i="7" s="1"/>
  <c r="I14" i="7" s="1"/>
  <c r="I15" i="5"/>
  <c r="E15" i="7" s="1"/>
  <c r="I16" i="5"/>
  <c r="E16" i="7" s="1"/>
  <c r="I17" i="5"/>
  <c r="E46" i="7" s="1"/>
  <c r="I46" i="7" s="1"/>
  <c r="I18" i="5"/>
  <c r="E17" i="7" s="1"/>
  <c r="I19" i="5"/>
  <c r="E18" i="7" s="1"/>
  <c r="I20" i="5"/>
  <c r="E50" i="7" s="1"/>
  <c r="I21" i="5"/>
  <c r="E19" i="7" s="1"/>
  <c r="I22" i="5"/>
  <c r="E20" i="7" s="1"/>
  <c r="I23" i="5"/>
  <c r="E21" i="7" s="1"/>
  <c r="I24" i="5"/>
  <c r="E22" i="7" s="1"/>
  <c r="I22" i="7" s="1"/>
  <c r="I25" i="5"/>
  <c r="E23" i="7" s="1"/>
  <c r="I26" i="5"/>
  <c r="E24" i="7" s="1"/>
  <c r="I27" i="5"/>
  <c r="E47" i="7" s="1"/>
  <c r="I28" i="5"/>
  <c r="E48" i="7" s="1"/>
  <c r="I29" i="5"/>
  <c r="E25" i="7" s="1"/>
  <c r="I30" i="5"/>
  <c r="E26" i="7" s="1"/>
  <c r="I31" i="5"/>
  <c r="E27" i="7" s="1"/>
  <c r="I32" i="5"/>
  <c r="E28" i="7" s="1"/>
  <c r="I33" i="5"/>
  <c r="E29" i="7" s="1"/>
  <c r="I34" i="5"/>
  <c r="E30" i="7" s="1"/>
  <c r="I30" i="7" s="1"/>
  <c r="I35" i="5"/>
  <c r="E31" i="7" s="1"/>
  <c r="I36" i="5"/>
  <c r="E32" i="7" s="1"/>
  <c r="I37" i="5"/>
  <c r="E33" i="7" s="1"/>
  <c r="I38" i="5"/>
  <c r="E34" i="7" s="1"/>
  <c r="I39" i="5"/>
  <c r="E35" i="7" s="1"/>
  <c r="I40" i="5"/>
  <c r="E36" i="7" s="1"/>
  <c r="I41" i="5"/>
  <c r="E37" i="7" s="1"/>
  <c r="I42" i="5"/>
  <c r="E39" i="7" s="1"/>
  <c r="I43" i="5"/>
  <c r="E40" i="7" s="1"/>
  <c r="I44" i="5"/>
  <c r="E42" i="7" s="1"/>
  <c r="I45" i="5"/>
  <c r="E52" i="7" s="1"/>
  <c r="I46" i="5"/>
  <c r="E44" i="7" s="1"/>
  <c r="I47" i="5"/>
  <c r="E54" i="7" s="1"/>
  <c r="I48" i="5"/>
  <c r="E55" i="7" s="1"/>
  <c r="I49" i="5"/>
  <c r="E51" i="7" s="1"/>
  <c r="I50" i="5"/>
  <c r="E56" i="7" s="1"/>
  <c r="I8" i="5"/>
  <c r="E8" i="7" s="1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8" i="5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8" i="12"/>
  <c r="K9" i="13"/>
  <c r="K10" i="13"/>
  <c r="K18" i="13"/>
  <c r="M18" i="13" s="1"/>
  <c r="K19" i="13"/>
  <c r="M19" i="13" s="1"/>
  <c r="K20" i="13"/>
  <c r="K11" i="13"/>
  <c r="K21" i="13"/>
  <c r="K12" i="13"/>
  <c r="M12" i="13" s="1"/>
  <c r="K22" i="13"/>
  <c r="K23" i="13"/>
  <c r="K24" i="13"/>
  <c r="K13" i="13"/>
  <c r="M13" i="13" s="1"/>
  <c r="K14" i="13"/>
  <c r="K15" i="13"/>
  <c r="K25" i="13"/>
  <c r="K16" i="13"/>
  <c r="M16" i="13" s="1"/>
  <c r="K17" i="13"/>
  <c r="K26" i="13"/>
  <c r="K8" i="13"/>
  <c r="M9" i="13"/>
  <c r="M10" i="13"/>
  <c r="M20" i="13"/>
  <c r="M22" i="13"/>
  <c r="S8" i="13"/>
  <c r="S9" i="13"/>
  <c r="S10" i="13"/>
  <c r="S18" i="13"/>
  <c r="S19" i="13"/>
  <c r="S20" i="13"/>
  <c r="S11" i="13"/>
  <c r="S21" i="13"/>
  <c r="S12" i="13"/>
  <c r="S22" i="13"/>
  <c r="S23" i="13"/>
  <c r="S24" i="13"/>
  <c r="S13" i="13"/>
  <c r="S14" i="13"/>
  <c r="S15" i="13"/>
  <c r="S25" i="13"/>
  <c r="S16" i="13"/>
  <c r="S17" i="13"/>
  <c r="S26" i="13"/>
  <c r="G8" i="8"/>
  <c r="C8" i="8"/>
  <c r="G56" i="1"/>
  <c r="M42" i="12"/>
  <c r="O42" i="12"/>
  <c r="Q42" i="12"/>
  <c r="Q27" i="13"/>
  <c r="O27" i="13"/>
  <c r="I49" i="7" l="1"/>
  <c r="I41" i="7"/>
  <c r="S50" i="7"/>
  <c r="S42" i="7"/>
  <c r="S34" i="7"/>
  <c r="S26" i="7"/>
  <c r="S18" i="7"/>
  <c r="S10" i="7"/>
  <c r="I50" i="7"/>
  <c r="I42" i="7"/>
  <c r="I34" i="7"/>
  <c r="I26" i="7"/>
  <c r="I18" i="7"/>
  <c r="I10" i="7"/>
  <c r="S51" i="7"/>
  <c r="S43" i="7"/>
  <c r="S35" i="7"/>
  <c r="S27" i="7"/>
  <c r="S19" i="7"/>
  <c r="S11" i="7"/>
  <c r="I8" i="7"/>
  <c r="I33" i="7"/>
  <c r="I25" i="7"/>
  <c r="I17" i="7"/>
  <c r="I9" i="7"/>
  <c r="I56" i="7"/>
  <c r="I48" i="7"/>
  <c r="I40" i="7"/>
  <c r="I32" i="7"/>
  <c r="I24" i="7"/>
  <c r="I16" i="7"/>
  <c r="S8" i="7"/>
  <c r="S49" i="7"/>
  <c r="S41" i="7"/>
  <c r="S33" i="7"/>
  <c r="S25" i="7"/>
  <c r="S17" i="7"/>
  <c r="S9" i="7"/>
  <c r="I55" i="7"/>
  <c r="I47" i="7"/>
  <c r="I39" i="7"/>
  <c r="I31" i="7"/>
  <c r="I23" i="7"/>
  <c r="I15" i="7"/>
  <c r="S56" i="7"/>
  <c r="S48" i="7"/>
  <c r="S40" i="7"/>
  <c r="S32" i="7"/>
  <c r="S24" i="7"/>
  <c r="S16" i="7"/>
  <c r="S55" i="7"/>
  <c r="S47" i="7"/>
  <c r="S39" i="7"/>
  <c r="S31" i="7"/>
  <c r="S23" i="7"/>
  <c r="S15" i="7"/>
  <c r="I54" i="7"/>
  <c r="I53" i="7"/>
  <c r="I45" i="7"/>
  <c r="I37" i="7"/>
  <c r="I29" i="7"/>
  <c r="I21" i="7"/>
  <c r="I13" i="7"/>
  <c r="S54" i="7"/>
  <c r="S46" i="7"/>
  <c r="S38" i="7"/>
  <c r="S30" i="7"/>
  <c r="S22" i="7"/>
  <c r="S14" i="7"/>
  <c r="I52" i="7"/>
  <c r="I44" i="7"/>
  <c r="I36" i="7"/>
  <c r="I28" i="7"/>
  <c r="I20" i="7"/>
  <c r="I12" i="7"/>
  <c r="I51" i="7"/>
  <c r="I43" i="7"/>
  <c r="I35" i="7"/>
  <c r="I27" i="7"/>
  <c r="I19" i="7"/>
  <c r="I11" i="7"/>
  <c r="S52" i="7"/>
  <c r="S44" i="7"/>
  <c r="S36" i="7"/>
  <c r="S28" i="7"/>
  <c r="S20" i="7"/>
  <c r="S12" i="7"/>
  <c r="K56" i="1"/>
  <c r="O56" i="1"/>
  <c r="I51" i="5"/>
  <c r="S27" i="13"/>
  <c r="M14" i="13"/>
  <c r="M24" i="13"/>
  <c r="M11" i="13"/>
  <c r="M23" i="13"/>
  <c r="M17" i="13"/>
  <c r="M21" i="13"/>
  <c r="M26" i="13"/>
  <c r="M25" i="13"/>
  <c r="K27" i="13"/>
  <c r="M15" i="13"/>
  <c r="M8" i="13"/>
  <c r="I27" i="13"/>
  <c r="U56" i="1"/>
  <c r="W56" i="1"/>
  <c r="I42" i="12"/>
  <c r="E42" i="12"/>
  <c r="G42" i="12"/>
  <c r="A4" i="13"/>
  <c r="M27" i="13" l="1"/>
  <c r="A4" i="12"/>
  <c r="A2" i="12"/>
  <c r="I57" i="7" l="1"/>
  <c r="C7" i="10" s="1"/>
  <c r="I8" i="2"/>
  <c r="A4" i="5"/>
  <c r="A4" i="3"/>
  <c r="A4" i="8"/>
  <c r="A4" i="7"/>
  <c r="A4" i="10"/>
  <c r="A4" i="2"/>
  <c r="A2" i="5"/>
  <c r="A2" i="3"/>
  <c r="A2" i="8"/>
  <c r="A2" i="7"/>
  <c r="A2" i="10"/>
  <c r="A2" i="2"/>
  <c r="K50" i="7" l="1"/>
  <c r="K51" i="7"/>
  <c r="K13" i="7"/>
  <c r="K21" i="7"/>
  <c r="K29" i="7"/>
  <c r="K37" i="7"/>
  <c r="K45" i="7"/>
  <c r="K53" i="7"/>
  <c r="K34" i="7"/>
  <c r="K27" i="7"/>
  <c r="K36" i="7"/>
  <c r="K14" i="7"/>
  <c r="K22" i="7"/>
  <c r="K30" i="7"/>
  <c r="K38" i="7"/>
  <c r="K46" i="7"/>
  <c r="K54" i="7"/>
  <c r="K18" i="7"/>
  <c r="K11" i="7"/>
  <c r="K49" i="7"/>
  <c r="K20" i="7"/>
  <c r="K15" i="7"/>
  <c r="K23" i="7"/>
  <c r="K31" i="7"/>
  <c r="K39" i="7"/>
  <c r="K55" i="7"/>
  <c r="K26" i="7"/>
  <c r="K44" i="7"/>
  <c r="K16" i="7"/>
  <c r="K24" i="7"/>
  <c r="K32" i="7"/>
  <c r="K40" i="7"/>
  <c r="K56" i="7"/>
  <c r="K42" i="7"/>
  <c r="K35" i="7"/>
  <c r="K28" i="7"/>
  <c r="K9" i="7"/>
  <c r="K17" i="7"/>
  <c r="K25" i="7"/>
  <c r="K33" i="7"/>
  <c r="K41" i="7"/>
  <c r="K47" i="7"/>
  <c r="K8" i="7"/>
  <c r="K43" i="7"/>
  <c r="K10" i="7"/>
  <c r="K48" i="7"/>
  <c r="K19" i="7"/>
  <c r="K12" i="7"/>
  <c r="K52" i="7"/>
  <c r="G8" i="3"/>
  <c r="M8" i="3" s="1"/>
  <c r="G9" i="8" l="1"/>
  <c r="I8" i="8" s="1"/>
  <c r="I9" i="8" s="1"/>
  <c r="C9" i="8"/>
  <c r="I9" i="2"/>
  <c r="K9" i="2" s="1"/>
  <c r="G9" i="2"/>
  <c r="E9" i="2"/>
  <c r="C9" i="2"/>
  <c r="E8" i="8" l="1"/>
  <c r="E9" i="8" s="1"/>
  <c r="E56" i="1"/>
  <c r="G51" i="5"/>
  <c r="M51" i="5"/>
  <c r="O51" i="5"/>
  <c r="Q51" i="5"/>
  <c r="M9" i="3"/>
  <c r="K9" i="3"/>
  <c r="I9" i="3"/>
  <c r="G9" i="3"/>
  <c r="E9" i="3"/>
  <c r="C9" i="3"/>
  <c r="C57" i="7"/>
  <c r="G57" i="7"/>
  <c r="M57" i="7" l="1"/>
  <c r="E57" i="7"/>
  <c r="Q57" i="7"/>
  <c r="O57" i="7"/>
  <c r="S57" i="7" l="1"/>
  <c r="E51" i="5"/>
  <c r="U50" i="7" l="1"/>
  <c r="U51" i="7"/>
  <c r="U14" i="7"/>
  <c r="U22" i="7"/>
  <c r="U30" i="7"/>
  <c r="U38" i="7"/>
  <c r="U46" i="7"/>
  <c r="U54" i="7"/>
  <c r="U15" i="7"/>
  <c r="U23" i="7"/>
  <c r="U31" i="7"/>
  <c r="U39" i="7"/>
  <c r="U55" i="7"/>
  <c r="U16" i="7"/>
  <c r="U24" i="7"/>
  <c r="U32" i="7"/>
  <c r="U40" i="7"/>
  <c r="U56" i="7"/>
  <c r="U26" i="7"/>
  <c r="U42" i="7"/>
  <c r="U19" i="7"/>
  <c r="U27" i="7"/>
  <c r="U49" i="7"/>
  <c r="U9" i="7"/>
  <c r="U17" i="7"/>
  <c r="U25" i="7"/>
  <c r="U33" i="7"/>
  <c r="U41" i="7"/>
  <c r="U47" i="7"/>
  <c r="U8" i="7"/>
  <c r="U10" i="7"/>
  <c r="U18" i="7"/>
  <c r="U34" i="7"/>
  <c r="U48" i="7"/>
  <c r="U35" i="7"/>
  <c r="U11" i="7"/>
  <c r="U43" i="7"/>
  <c r="U12" i="7"/>
  <c r="U20" i="7"/>
  <c r="U28" i="7"/>
  <c r="U36" i="7"/>
  <c r="U44" i="7"/>
  <c r="U52" i="7"/>
  <c r="U13" i="7"/>
  <c r="U21" i="7"/>
  <c r="U29" i="7"/>
  <c r="U37" i="7"/>
  <c r="U45" i="7"/>
  <c r="U53" i="7"/>
  <c r="K57" i="7"/>
  <c r="Y56" i="1"/>
  <c r="U57" i="7" l="1"/>
  <c r="C9" i="10"/>
  <c r="E7" i="10" l="1"/>
  <c r="E8" i="10"/>
  <c r="G9" i="10"/>
  <c r="E9" i="10" l="1"/>
</calcChain>
</file>

<file path=xl/sharedStrings.xml><?xml version="1.0" encoding="utf-8"?>
<sst xmlns="http://schemas.openxmlformats.org/spreadsheetml/2006/main" count="825" uniqueCount="129">
  <si>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</si>
  <si>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</si>
  <si>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</si>
  <si>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</si>
  <si>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</si>
  <si>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</si>
  <si>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</si>
  <si>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</si>
  <si>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</si>
  <si>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</si>
  <si>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</si>
  <si>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</si>
  <si>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</si>
  <si>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</si>
  <si>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</si>
  <si>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</si>
  <si>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</si>
  <si>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</si>
  <si>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</si>
  <si>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</si>
  <si>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</si>
  <si>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</si>
  <si>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</si>
  <si>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</si>
  <si>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</si>
  <si>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</si>
  <si>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</si>
  <si>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</si>
  <si>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</si>
  <si>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</si>
  <si>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</si>
  <si>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</si>
  <si>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</si>
  <si>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</si>
  <si>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</si>
  <si>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</si>
  <si>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</si>
  <si>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</si>
  <si>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</si>
  <si>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</si>
  <si>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</si>
  <si>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</si>
  <si>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</si>
  <si>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</si>
  <si>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</si>
  <si>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شمش طلا</t>
  </si>
  <si>
    <t>البرزدارو</t>
  </si>
  <si>
    <t>پارس‌ دارو</t>
  </si>
  <si>
    <t>پخش البرز</t>
  </si>
  <si>
    <t>پخش هجرت</t>
  </si>
  <si>
    <t>توزیع دارو پخش</t>
  </si>
  <si>
    <t>تولید ژلاتین کپسول ایران</t>
  </si>
  <si>
    <t>تولیدمواداولیه‌داروپخش‌</t>
  </si>
  <si>
    <t>داروپخش‌ (هلدینگ‌</t>
  </si>
  <si>
    <t>داروسازی سبحان انکولوژی</t>
  </si>
  <si>
    <t>داروسازی شهید قاضی</t>
  </si>
  <si>
    <t>داروسازی کاسپین تامین</t>
  </si>
  <si>
    <t>داروسازی‌ ابوریحان‌</t>
  </si>
  <si>
    <t>داروسازی‌ اسوه‌</t>
  </si>
  <si>
    <t>داروسازی‌ اکسیر</t>
  </si>
  <si>
    <t>داروسازی‌ سینا</t>
  </si>
  <si>
    <t>داروسازی‌ فارابی‌</t>
  </si>
  <si>
    <t>داروسازی‌زهراوی‌</t>
  </si>
  <si>
    <t>دارویی‌ رازک‌</t>
  </si>
  <si>
    <t>سبحان دارو</t>
  </si>
  <si>
    <t>سرمایه گذاری دارویی تامین</t>
  </si>
  <si>
    <t>سرمایه گذاری شفادارو</t>
  </si>
  <si>
    <t>سرمایه‌ گذاری‌ البرز(هلدینگ‌</t>
  </si>
  <si>
    <t>فرآورده‌های‌ تزریقی‌ ایران‌</t>
  </si>
  <si>
    <t>گروه دارویی سبحان</t>
  </si>
  <si>
    <t>لابراتوارداروسازی‌  دکترعبیدی‌</t>
  </si>
  <si>
    <t>کارخانجات‌داروپخش‌</t>
  </si>
  <si>
    <t>لابراتوارداروسازی‌ دکترعبیدی‌</t>
  </si>
  <si>
    <t>صندوق سرمایه‌گذاری بخشی صنایع مفید - دارونو</t>
  </si>
  <si>
    <t>آنتی بیوتیک سازی ایران</t>
  </si>
  <si>
    <t>توسعه نیشکر و  صنایع جانبی</t>
  </si>
  <si>
    <t>داروسازی آوه سینا</t>
  </si>
  <si>
    <t>داروسازی دانا</t>
  </si>
  <si>
    <t>داروسازی‌ امین‌</t>
  </si>
  <si>
    <t>داروسازی‌ کوثر</t>
  </si>
  <si>
    <t>دارویی ره آورد تامین</t>
  </si>
  <si>
    <t>دارویی و نهاده های زاگرس دارو</t>
  </si>
  <si>
    <t>صنایع ارتباطی آوا</t>
  </si>
  <si>
    <t>مدیریت نیروگاهی ایرانیان مپنا</t>
  </si>
  <si>
    <t>نساجی بابکان</t>
  </si>
  <si>
    <t>کیمیدارو</t>
  </si>
  <si>
    <t>سود و زیان ناشی از فروش</t>
  </si>
  <si>
    <t>توسعه نیشکر و صنایع جانبی</t>
  </si>
  <si>
    <t>اخشان خراسان</t>
  </si>
  <si>
    <t>ح . البرزدارو</t>
  </si>
  <si>
    <t>ح . داروسازی سبحان انکولوژی</t>
  </si>
  <si>
    <t>ح. سبحان دارو</t>
  </si>
  <si>
    <t>داروسازی تولید دارو</t>
  </si>
  <si>
    <t>ح. داروسازی تولید دارو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</si>
  <si>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</si>
  <si>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</si>
  <si>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</si>
  <si>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</si>
  <si>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</si>
  <si>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</si>
  <si>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ح . پارس‌ دارو</t>
  </si>
  <si>
    <t>داروسازی  کوثر</t>
  </si>
  <si>
    <t>دارویی‌  رازک‌</t>
  </si>
  <si>
    <t>داروسازی ‌ اسوه‌</t>
  </si>
  <si>
    <t>داروسازی ‌ ابوریحان‌</t>
  </si>
  <si>
    <t>داروسازی  فارابی</t>
  </si>
  <si>
    <t>مهرمام میهن</t>
  </si>
  <si>
    <t>1404/01/31</t>
  </si>
  <si>
    <t>دارویی رازک</t>
  </si>
  <si>
    <t>داروسازی اسوه</t>
  </si>
  <si>
    <t>داروسازی ابوریحان</t>
  </si>
  <si>
    <t>داروسازی فارابی</t>
  </si>
  <si>
    <t>داروسازی کوثر</t>
  </si>
  <si>
    <t>1404/02/31</t>
  </si>
  <si>
    <t>جام‌دارو</t>
  </si>
  <si>
    <t>داروسازی‌ جابرابن‌حیان‌</t>
  </si>
  <si>
    <t>سرمایه  گذاری  البرز(هلدینگ</t>
  </si>
  <si>
    <t>سرمایه گذاری مهر</t>
  </si>
  <si>
    <t>شیمی‌ داروئی‌ داروپخش‌</t>
  </si>
  <si>
    <t>برای ماه منتهی به 1404/02/31</t>
  </si>
  <si>
    <t>`</t>
  </si>
  <si>
    <t>1404/02/13</t>
  </si>
  <si>
    <t>1404/02/29</t>
  </si>
  <si>
    <t>1404/02/27</t>
  </si>
  <si>
    <t>1404/02/14</t>
  </si>
  <si>
    <t>1404/02/17</t>
  </si>
  <si>
    <t>1404/02/15</t>
  </si>
  <si>
    <t>1404/02/23</t>
  </si>
  <si>
    <t>سرمایه گذاری البرز(هلدینگ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</si>
</sst>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65" formatCode="#,##0;\(#,##0\)"/>
  </numFmts>
  <fonts count="1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5" fillId="0" borderId="0"/>
  </cellStyleXfs>
  <cellXfs count="75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0" fontId="7" fillId="0" borderId="0" xfId="1" applyNumberFormat="1" applyFont="1" applyFill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0" fontId="7" fillId="0" borderId="0" xfId="5" applyFont="1" applyFill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0" fontId="9" fillId="0" borderId="0" xfId="5" applyFont="1" applyFill="1" applyAlignment="1">
      <alignment horizontal="center" vertical="center"/>
    </xf>
    <xf numFmtId="3" fontId="9" fillId="0" borderId="0" xfId="5" applyNumberFormat="1" applyFont="1" applyFill="1" applyAlignment="1">
      <alignment horizontal="center" vertical="center"/>
    </xf>
    <xf numFmtId="164" fontId="9" fillId="0" borderId="0" xfId="5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3" fontId="4" fillId="0" borderId="2" xfId="2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13" fillId="0" borderId="0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/>
    </xf>
    <xf numFmtId="3" fontId="13" fillId="0" borderId="0" xfId="2" applyNumberFormat="1" applyFont="1" applyFill="1" applyBorder="1" applyAlignment="1">
      <alignment horizontal="center" vertical="center"/>
    </xf>
    <xf numFmtId="3" fontId="7" fillId="0" borderId="0" xfId="2" applyNumberFormat="1" applyFont="1" applyFill="1" applyAlignment="1">
      <alignment horizontal="center"/>
    </xf>
    <xf numFmtId="10" fontId="7" fillId="0" borderId="0" xfId="1" applyNumberFormat="1" applyFont="1" applyFill="1" applyAlignment="1">
      <alignment horizontal="center"/>
    </xf>
    <xf numFmtId="10" fontId="13" fillId="0" borderId="0" xfId="1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/>
    </xf>
    <xf numFmtId="9" fontId="4" fillId="0" borderId="2" xfId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/>
    </xf>
    <xf numFmtId="3" fontId="12" fillId="0" borderId="0" xfId="0" applyNumberFormat="1" applyFont="1" applyFill="1"/>
    <xf numFmtId="0" fontId="2" fillId="0" borderId="0" xfId="2" applyFont="1" applyFill="1"/>
    <xf numFmtId="0" fontId="4" fillId="0" borderId="0" xfId="2" applyFont="1" applyFill="1"/>
    <xf numFmtId="9" fontId="4" fillId="0" borderId="2" xfId="2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3" fontId="2" fillId="0" borderId="0" xfId="2" applyNumberFormat="1" applyFont="1" applyFill="1"/>
    <xf numFmtId="3" fontId="11" fillId="0" borderId="0" xfId="0" applyNumberFormat="1" applyFont="1" applyFill="1"/>
    <xf numFmtId="0" fontId="7" fillId="0" borderId="0" xfId="2" applyFont="1" applyFill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3" fontId="2" fillId="0" borderId="0" xfId="4" applyNumberFormat="1" applyFont="1" applyFill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3" fontId="9" fillId="0" borderId="2" xfId="5" applyNumberFormat="1" applyFont="1" applyFill="1" applyBorder="1" applyAlignment="1">
      <alignment horizontal="center" vertical="center"/>
    </xf>
    <xf numFmtId="3" fontId="14" fillId="0" borderId="0" xfId="0" applyNumberFormat="1" applyFont="1" applyFill="1"/>
    <xf numFmtId="3" fontId="9" fillId="0" borderId="2" xfId="2" applyNumberFormat="1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10" fontId="9" fillId="0" borderId="2" xfId="2" applyNumberFormat="1" applyFont="1" applyFill="1" applyBorder="1" applyAlignment="1">
      <alignment horizontal="center" vertical="center"/>
    </xf>
    <xf numFmtId="9" fontId="9" fillId="0" borderId="2" xfId="1" applyFont="1" applyFill="1" applyBorder="1" applyAlignment="1">
      <alignment horizontal="center" vertical="center"/>
    </xf>
    <xf numFmtId="3" fontId="7" fillId="0" borderId="0" xfId="5" applyNumberFormat="1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/>
    </xf>
    <xf numFmtId="164" fontId="2" fillId="0" borderId="0" xfId="2" applyNumberFormat="1" applyFont="1" applyFill="1" applyAlignment="1">
      <alignment horizontal="center"/>
    </xf>
    <xf numFmtId="165" fontId="0" fillId="0" borderId="0" xfId="0" applyNumberFormat="1" applyFill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right" vertical="center" readingOrder="2"/>
    </xf>
    <xf numFmtId="0" fontId="6" fillId="0" borderId="1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</cellXfs>
  <cellStyles count="6">
    <cellStyle name="Normal" xfId="0" builtinId="0"/>
    <cellStyle name="Normal 2" xfId="2" xr:uid="{1E1A8E3D-5E24-4E1B-BAB4-684E8467DDA8}"/>
    <cellStyle name="Normal 3" xfId="4" xr:uid="{38526843-7C31-453D-8E06-42284C53B56D}"/>
    <cellStyle name="Normal 3 2" xfId="5" xr:uid="{00C065AD-ADCD-4D92-802E-827F8297E228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pirzadeh/Downloads/ExcelReport2025_5_29_15_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Report2025_5_29_15_19"/>
    </sheetNames>
    <sheetDataSet>
      <sheetData sheetId="0">
        <row r="1">
          <cell r="A1" t="str">
            <v>نام گزارش : گزارش سود سهام</v>
          </cell>
          <cell r="C1" t="str">
            <v>نام صندوق : صندوق سرمایه‌گذاری بخشی صنایع مفید</v>
          </cell>
        </row>
        <row r="3">
          <cell r="A3" t="str">
            <v>نام شرکت</v>
          </cell>
          <cell r="C3" t="str">
            <v>تاریخ مجمع</v>
          </cell>
          <cell r="D3" t="str">
            <v>تاریخ سال مالی</v>
          </cell>
          <cell r="E3" t="str">
            <v>تعداد سهم متعلقه در زمان مجمع</v>
          </cell>
          <cell r="F3" t="str">
            <v>سود متعلق به هر سهم</v>
          </cell>
          <cell r="G3" t="str">
            <v>جمع درآمد سود سهام</v>
          </cell>
          <cell r="H3" t="str">
            <v>هزینه تنزیل</v>
          </cell>
        </row>
        <row r="4">
          <cell r="A4" t="str">
            <v>داروسازی‌زهراوی‌</v>
          </cell>
          <cell r="C4" t="str">
            <v>1404/02/13</v>
          </cell>
          <cell r="D4" t="str">
            <v>1403/12/30</v>
          </cell>
          <cell r="E4">
            <v>32958424</v>
          </cell>
          <cell r="F4">
            <v>50</v>
          </cell>
          <cell r="G4">
            <v>1647921200</v>
          </cell>
          <cell r="H4">
            <v>111545113</v>
          </cell>
        </row>
        <row r="5">
          <cell r="A5" t="str">
            <v>تولیدمواداولیه‌داروپخش‌</v>
          </cell>
          <cell r="C5" t="str">
            <v>1404/02/29</v>
          </cell>
          <cell r="D5" t="str">
            <v>1403/12/30</v>
          </cell>
          <cell r="E5">
            <v>5777961</v>
          </cell>
          <cell r="F5">
            <v>7700</v>
          </cell>
          <cell r="G5">
            <v>44490299700</v>
          </cell>
          <cell r="H5">
            <v>3326904540</v>
          </cell>
        </row>
        <row r="6">
          <cell r="A6" t="str">
            <v>شیمی‌ داروئی‌ داروپخش‌</v>
          </cell>
          <cell r="C6" t="str">
            <v>1404/02/29</v>
          </cell>
          <cell r="D6" t="str">
            <v>1403/12/30</v>
          </cell>
          <cell r="E6">
            <v>8559837</v>
          </cell>
          <cell r="F6">
            <v>955</v>
          </cell>
          <cell r="G6">
            <v>8174644335</v>
          </cell>
          <cell r="H6">
            <v>1166434864</v>
          </cell>
        </row>
        <row r="7">
          <cell r="A7" t="str">
            <v>پخش البرز</v>
          </cell>
          <cell r="C7" t="str">
            <v>1404/02/31</v>
          </cell>
          <cell r="D7" t="str">
            <v>1403/12/30</v>
          </cell>
          <cell r="E7">
            <v>64698036</v>
          </cell>
          <cell r="F7">
            <v>300</v>
          </cell>
          <cell r="G7">
            <v>19409410800</v>
          </cell>
          <cell r="H7">
            <v>2779281828</v>
          </cell>
        </row>
        <row r="8">
          <cell r="A8" t="str">
            <v>داروسازی کاسپین تامین</v>
          </cell>
          <cell r="C8" t="str">
            <v>1404/02/27</v>
          </cell>
          <cell r="D8" t="str">
            <v>1403/12/30</v>
          </cell>
          <cell r="E8">
            <v>11211053</v>
          </cell>
          <cell r="F8">
            <v>5700</v>
          </cell>
          <cell r="G8">
            <v>63903002100</v>
          </cell>
          <cell r="H8">
            <v>4853392565</v>
          </cell>
        </row>
        <row r="9">
          <cell r="A9" t="str">
            <v>تولید ژلاتین کپسول ایران</v>
          </cell>
          <cell r="C9" t="str">
            <v>1404/02/14</v>
          </cell>
          <cell r="D9" t="str">
            <v>1403/12/30</v>
          </cell>
          <cell r="E9">
            <v>3405290</v>
          </cell>
          <cell r="F9">
            <v>14500</v>
          </cell>
          <cell r="G9">
            <v>49376705000</v>
          </cell>
          <cell r="H9">
            <v>2956879308</v>
          </cell>
        </row>
        <row r="10">
          <cell r="A10" t="str">
            <v>دارویی ره آورد تامین</v>
          </cell>
          <cell r="C10" t="str">
            <v>1404/02/17</v>
          </cell>
          <cell r="D10" t="str">
            <v>1403/12/30</v>
          </cell>
          <cell r="E10">
            <v>31988520</v>
          </cell>
          <cell r="F10">
            <v>1010</v>
          </cell>
          <cell r="G10">
            <v>32308405200</v>
          </cell>
          <cell r="H10">
            <v>2244497238</v>
          </cell>
        </row>
        <row r="11">
          <cell r="A11" t="str">
            <v>پخش هجرت</v>
          </cell>
          <cell r="C11" t="str">
            <v>1404/02/15</v>
          </cell>
          <cell r="D11" t="str">
            <v>1403/12/30</v>
          </cell>
          <cell r="E11">
            <v>9970436</v>
          </cell>
          <cell r="F11">
            <v>5330</v>
          </cell>
          <cell r="G11">
            <v>53142423880</v>
          </cell>
          <cell r="H11">
            <v>6793595406</v>
          </cell>
        </row>
        <row r="12">
          <cell r="A12" t="str">
            <v>آنتی بیوتیک سازی ایران</v>
          </cell>
          <cell r="C12" t="str">
            <v>1404/02/23</v>
          </cell>
          <cell r="D12" t="str">
            <v>1403/12/30</v>
          </cell>
          <cell r="E12">
            <v>11173966</v>
          </cell>
          <cell r="F12">
            <v>3980</v>
          </cell>
          <cell r="G12">
            <v>44472384680</v>
          </cell>
          <cell r="H12">
            <v>6210934101</v>
          </cell>
        </row>
        <row r="13">
          <cell r="A13" t="str">
            <v>داروسازی شهید قاضی</v>
          </cell>
          <cell r="C13" t="str">
            <v>1404/02/17</v>
          </cell>
          <cell r="D13" t="str">
            <v>1403/12/30</v>
          </cell>
          <cell r="E13">
            <v>61210245</v>
          </cell>
          <cell r="F13">
            <v>600</v>
          </cell>
          <cell r="G13">
            <v>36726147000</v>
          </cell>
          <cell r="H13">
            <v>5016995835</v>
          </cell>
        </row>
        <row r="14">
          <cell r="A14" t="str">
            <v>جمع کل</v>
          </cell>
          <cell r="E14">
            <v>353651343895</v>
          </cell>
          <cell r="F14">
            <v>-35460460798</v>
          </cell>
          <cell r="G14">
            <v>318190883097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AA57"/>
  <sheetViews>
    <sheetView rightToLeft="1" topLeftCell="A40" zoomScale="70" zoomScaleNormal="70" workbookViewId="0">
      <selection activeCell="E70" sqref="E70"/>
    </sheetView>
  </sheetViews>
  <sheetFormatPr defaultRowHeight="22.5" x14ac:dyDescent="0.2"/>
  <cols>
    <col min="1" max="1" width="28.375" style="6" bestFit="1" customWidth="1"/>
    <col min="2" max="2" width="0.875" style="6" customWidth="1"/>
    <col min="3" max="3" width="16.625" style="6" customWidth="1"/>
    <col min="4" max="4" width="0.875" style="6" customWidth="1"/>
    <col min="5" max="5" width="20.125" style="6" customWidth="1"/>
    <col min="6" max="6" width="0.875" style="6" customWidth="1"/>
    <col min="7" max="7" width="22.75" style="6" customWidth="1"/>
    <col min="8" max="8" width="0.875" style="6" customWidth="1"/>
    <col min="9" max="9" width="16.625" style="6" customWidth="1"/>
    <col min="10" max="10" width="0.875" style="6" customWidth="1"/>
    <col min="11" max="11" width="19.25" style="6" customWidth="1"/>
    <col min="12" max="12" width="0.875" style="6" customWidth="1"/>
    <col min="13" max="13" width="16.625" style="6" customWidth="1"/>
    <col min="14" max="14" width="0.875" style="6" customWidth="1"/>
    <col min="15" max="15" width="19.25" style="6" customWidth="1"/>
    <col min="16" max="16" width="0.875" style="6" customWidth="1"/>
    <col min="17" max="17" width="16.625" style="6" customWidth="1"/>
    <col min="18" max="18" width="0.875" style="6" customWidth="1"/>
    <col min="19" max="19" width="15.75" style="6" customWidth="1"/>
    <col min="20" max="20" width="0.875" style="6" customWidth="1"/>
    <col min="21" max="21" width="20.125" style="6" customWidth="1"/>
    <col min="22" max="22" width="0.875" style="6" customWidth="1"/>
    <col min="23" max="23" width="22.75" style="6" customWidth="1"/>
    <col min="24" max="24" width="0.875" style="6" customWidth="1"/>
    <col min="25" max="25" width="29.875" style="6" bestFit="1" customWidth="1"/>
    <col min="26" max="26" width="0.875" style="6" customWidth="1"/>
    <col min="27" max="27" width="13.625" style="6" bestFit="1" customWidth="1"/>
    <col min="28" max="16384" width="9" style="6"/>
  </cols>
  <sheetData>
    <row r="2" spans="1:27" ht="24" x14ac:dyDescent="0.2">
      <c r="A2" s="64" t="s">
        <v>73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 t="s">
        <v>0</v>
      </c>
      <c r="H2" s="64" t="s">
        <v>0</v>
      </c>
      <c r="I2" s="64" t="s">
        <v>0</v>
      </c>
      <c r="J2" s="64" t="s">
        <v>0</v>
      </c>
      <c r="K2" s="64" t="s">
        <v>0</v>
      </c>
      <c r="L2" s="64" t="s">
        <v>0</v>
      </c>
      <c r="M2" s="64" t="s">
        <v>0</v>
      </c>
      <c r="N2" s="64" t="s">
        <v>0</v>
      </c>
      <c r="O2" s="64" t="s">
        <v>0</v>
      </c>
      <c r="P2" s="64" t="s">
        <v>0</v>
      </c>
      <c r="Q2" s="64" t="s">
        <v>0</v>
      </c>
      <c r="R2" s="64" t="s">
        <v>0</v>
      </c>
      <c r="S2" s="64" t="s">
        <v>0</v>
      </c>
      <c r="T2" s="64" t="s">
        <v>0</v>
      </c>
      <c r="U2" s="64" t="s">
        <v>0</v>
      </c>
      <c r="V2" s="64" t="s">
        <v>0</v>
      </c>
      <c r="W2" s="64" t="s">
        <v>0</v>
      </c>
      <c r="X2" s="64" t="s">
        <v>0</v>
      </c>
      <c r="Y2" s="64" t="s">
        <v>0</v>
      </c>
    </row>
    <row r="3" spans="1:27" ht="24" x14ac:dyDescent="0.2">
      <c r="A3" s="64" t="s">
        <v>1</v>
      </c>
      <c r="B3" s="64" t="s">
        <v>1</v>
      </c>
      <c r="C3" s="64" t="s">
        <v>1</v>
      </c>
      <c r="D3" s="64" t="s">
        <v>1</v>
      </c>
      <c r="E3" s="64" t="s">
        <v>1</v>
      </c>
      <c r="F3" s="64" t="s">
        <v>1</v>
      </c>
      <c r="G3" s="64" t="s">
        <v>1</v>
      </c>
      <c r="H3" s="64" t="s">
        <v>1</v>
      </c>
      <c r="I3" s="64" t="s">
        <v>1</v>
      </c>
      <c r="J3" s="64" t="s">
        <v>1</v>
      </c>
      <c r="K3" s="64" t="s">
        <v>1</v>
      </c>
      <c r="L3" s="64" t="s">
        <v>1</v>
      </c>
      <c r="M3" s="64" t="s">
        <v>1</v>
      </c>
      <c r="N3" s="64" t="s">
        <v>1</v>
      </c>
      <c r="O3" s="64" t="s">
        <v>1</v>
      </c>
      <c r="P3" s="64" t="s">
        <v>1</v>
      </c>
      <c r="Q3" s="64" t="s">
        <v>1</v>
      </c>
      <c r="R3" s="64" t="s">
        <v>1</v>
      </c>
      <c r="S3" s="64" t="s">
        <v>1</v>
      </c>
      <c r="T3" s="64" t="s">
        <v>1</v>
      </c>
      <c r="U3" s="64" t="s">
        <v>1</v>
      </c>
      <c r="V3" s="64" t="s">
        <v>1</v>
      </c>
      <c r="W3" s="64" t="s">
        <v>1</v>
      </c>
      <c r="X3" s="64" t="s">
        <v>1</v>
      </c>
      <c r="Y3" s="64" t="s">
        <v>1</v>
      </c>
    </row>
    <row r="4" spans="1:27" ht="24" x14ac:dyDescent="0.2">
      <c r="A4" s="64" t="s">
        <v>119</v>
      </c>
      <c r="B4" s="64" t="s">
        <v>2</v>
      </c>
      <c r="C4" s="64" t="s">
        <v>2</v>
      </c>
      <c r="D4" s="64" t="s">
        <v>2</v>
      </c>
      <c r="E4" s="64" t="s">
        <v>2</v>
      </c>
      <c r="F4" s="64" t="s">
        <v>2</v>
      </c>
      <c r="G4" s="64" t="s">
        <v>2</v>
      </c>
      <c r="H4" s="64" t="s">
        <v>2</v>
      </c>
      <c r="I4" s="64" t="s">
        <v>2</v>
      </c>
      <c r="J4" s="64" t="s">
        <v>2</v>
      </c>
      <c r="K4" s="64" t="s">
        <v>2</v>
      </c>
      <c r="L4" s="64" t="s">
        <v>2</v>
      </c>
      <c r="M4" s="64" t="s">
        <v>2</v>
      </c>
      <c r="N4" s="64" t="s">
        <v>2</v>
      </c>
      <c r="O4" s="64" t="s">
        <v>2</v>
      </c>
      <c r="P4" s="64" t="s">
        <v>2</v>
      </c>
      <c r="Q4" s="64" t="s">
        <v>2</v>
      </c>
      <c r="R4" s="64" t="s">
        <v>2</v>
      </c>
      <c r="S4" s="64" t="s">
        <v>2</v>
      </c>
      <c r="T4" s="64" t="s">
        <v>2</v>
      </c>
      <c r="U4" s="64" t="s">
        <v>2</v>
      </c>
      <c r="V4" s="64" t="s">
        <v>2</v>
      </c>
      <c r="W4" s="64" t="s">
        <v>2</v>
      </c>
      <c r="X4" s="64" t="s">
        <v>2</v>
      </c>
      <c r="Y4" s="64" t="s">
        <v>2</v>
      </c>
    </row>
    <row r="6" spans="1:27" ht="24.75" thickBot="1" x14ac:dyDescent="0.25">
      <c r="A6" s="63" t="s">
        <v>3</v>
      </c>
      <c r="C6" s="63" t="s">
        <v>107</v>
      </c>
      <c r="D6" s="63" t="s">
        <v>4</v>
      </c>
      <c r="E6" s="63" t="s">
        <v>4</v>
      </c>
      <c r="F6" s="63" t="s">
        <v>4</v>
      </c>
      <c r="G6" s="63" t="s">
        <v>4</v>
      </c>
      <c r="I6" s="63" t="s">
        <v>5</v>
      </c>
      <c r="J6" s="63" t="s">
        <v>5</v>
      </c>
      <c r="K6" s="63" t="s">
        <v>5</v>
      </c>
      <c r="L6" s="63" t="s">
        <v>5</v>
      </c>
      <c r="M6" s="63" t="s">
        <v>5</v>
      </c>
      <c r="N6" s="63" t="s">
        <v>5</v>
      </c>
      <c r="O6" s="63" t="s">
        <v>5</v>
      </c>
      <c r="Q6" s="63" t="s">
        <v>113</v>
      </c>
      <c r="R6" s="63" t="s">
        <v>6</v>
      </c>
      <c r="S6" s="63" t="s">
        <v>6</v>
      </c>
      <c r="T6" s="63" t="s">
        <v>6</v>
      </c>
      <c r="U6" s="63" t="s">
        <v>6</v>
      </c>
      <c r="V6" s="63" t="s">
        <v>6</v>
      </c>
      <c r="W6" s="63" t="s">
        <v>6</v>
      </c>
      <c r="X6" s="63" t="s">
        <v>6</v>
      </c>
      <c r="Y6" s="63" t="s">
        <v>6</v>
      </c>
    </row>
    <row r="7" spans="1:27" ht="24.75" thickBot="1" x14ac:dyDescent="0.25">
      <c r="A7" s="63" t="s">
        <v>3</v>
      </c>
      <c r="C7" s="63" t="s">
        <v>7</v>
      </c>
      <c r="E7" s="63" t="s">
        <v>8</v>
      </c>
      <c r="G7" s="63" t="s">
        <v>9</v>
      </c>
      <c r="I7" s="63" t="s">
        <v>10</v>
      </c>
      <c r="J7" s="63" t="s">
        <v>10</v>
      </c>
      <c r="K7" s="63" t="s">
        <v>10</v>
      </c>
      <c r="M7" s="63" t="s">
        <v>11</v>
      </c>
      <c r="N7" s="63" t="s">
        <v>11</v>
      </c>
      <c r="O7" s="63" t="s">
        <v>11</v>
      </c>
      <c r="Q7" s="63" t="s">
        <v>7</v>
      </c>
      <c r="S7" s="63" t="s">
        <v>12</v>
      </c>
      <c r="U7" s="63" t="s">
        <v>8</v>
      </c>
      <c r="W7" s="63" t="s">
        <v>9</v>
      </c>
      <c r="Y7" s="63" t="s">
        <v>13</v>
      </c>
    </row>
    <row r="8" spans="1:27" ht="24.75" thickBot="1" x14ac:dyDescent="0.25">
      <c r="A8" s="63" t="s">
        <v>3</v>
      </c>
      <c r="C8" s="63" t="s">
        <v>7</v>
      </c>
      <c r="E8" s="63" t="s">
        <v>8</v>
      </c>
      <c r="G8" s="63" t="s">
        <v>9</v>
      </c>
      <c r="I8" s="47" t="s">
        <v>7</v>
      </c>
      <c r="K8" s="47" t="s">
        <v>8</v>
      </c>
      <c r="M8" s="47" t="s">
        <v>7</v>
      </c>
      <c r="O8" s="47" t="s">
        <v>14</v>
      </c>
      <c r="Q8" s="63" t="s">
        <v>7</v>
      </c>
      <c r="S8" s="63" t="s">
        <v>12</v>
      </c>
      <c r="U8" s="63" t="s">
        <v>8</v>
      </c>
      <c r="W8" s="63" t="s">
        <v>9</v>
      </c>
      <c r="Y8" s="63" t="s">
        <v>13</v>
      </c>
    </row>
    <row r="9" spans="1:27" ht="24" x14ac:dyDescent="0.2">
      <c r="A9" s="7" t="s">
        <v>46</v>
      </c>
      <c r="C9" s="8">
        <v>141351939</v>
      </c>
      <c r="D9" s="8"/>
      <c r="E9" s="8">
        <v>414664115610</v>
      </c>
      <c r="F9" s="8"/>
      <c r="G9" s="8">
        <v>325704254524.11798</v>
      </c>
      <c r="H9" s="8"/>
      <c r="I9" s="8">
        <v>0</v>
      </c>
      <c r="J9" s="8"/>
      <c r="K9" s="8">
        <v>0</v>
      </c>
      <c r="L9" s="8"/>
      <c r="M9" s="8">
        <v>-3044140</v>
      </c>
      <c r="N9" s="8"/>
      <c r="O9" s="8">
        <v>9940499957</v>
      </c>
      <c r="P9" s="8"/>
      <c r="Q9" s="8">
        <v>138307799</v>
      </c>
      <c r="R9" s="8"/>
      <c r="S9" s="8">
        <v>3223</v>
      </c>
      <c r="T9" s="8"/>
      <c r="U9" s="8">
        <v>405733954269</v>
      </c>
      <c r="V9" s="8"/>
      <c r="W9" s="8">
        <v>443113728261.74701</v>
      </c>
      <c r="Y9" s="9">
        <v>3.5102983826267427E-2</v>
      </c>
      <c r="AA9" s="8"/>
    </row>
    <row r="10" spans="1:27" ht="24" x14ac:dyDescent="0.2">
      <c r="A10" s="7" t="s">
        <v>47</v>
      </c>
      <c r="C10" s="8">
        <v>4568868</v>
      </c>
      <c r="D10" s="8"/>
      <c r="E10" s="8">
        <v>109543959989</v>
      </c>
      <c r="F10" s="8"/>
      <c r="G10" s="8">
        <v>123987952326.42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4568868</v>
      </c>
      <c r="R10" s="8"/>
      <c r="S10" s="8">
        <v>31130</v>
      </c>
      <c r="T10" s="8"/>
      <c r="U10" s="8">
        <v>109543959989</v>
      </c>
      <c r="V10" s="8"/>
      <c r="W10" s="8">
        <v>141382599118.00201</v>
      </c>
      <c r="Y10" s="9">
        <v>1.1200174523194334E-2</v>
      </c>
      <c r="AA10" s="8"/>
    </row>
    <row r="11" spans="1:27" ht="24" x14ac:dyDescent="0.2">
      <c r="A11" s="7" t="s">
        <v>48</v>
      </c>
      <c r="C11" s="8">
        <v>60092941</v>
      </c>
      <c r="D11" s="8"/>
      <c r="E11" s="8">
        <v>274506463647</v>
      </c>
      <c r="F11" s="8"/>
      <c r="G11" s="8">
        <v>271616809240.77399</v>
      </c>
      <c r="H11" s="8"/>
      <c r="I11" s="8">
        <v>12160204</v>
      </c>
      <c r="J11" s="8"/>
      <c r="K11" s="8">
        <v>59837141764</v>
      </c>
      <c r="L11" s="8"/>
      <c r="M11" s="8">
        <v>-7555109</v>
      </c>
      <c r="N11" s="8"/>
      <c r="O11" s="8">
        <v>39788487775</v>
      </c>
      <c r="P11" s="8"/>
      <c r="Q11" s="8">
        <v>64698036</v>
      </c>
      <c r="R11" s="8"/>
      <c r="S11" s="8">
        <v>5600</v>
      </c>
      <c r="T11" s="8"/>
      <c r="U11" s="8">
        <v>299383156522</v>
      </c>
      <c r="V11" s="8"/>
      <c r="W11" s="8">
        <v>360153263040.47998</v>
      </c>
      <c r="Y11" s="9">
        <v>2.8530946709959565E-2</v>
      </c>
      <c r="AA11" s="8"/>
    </row>
    <row r="12" spans="1:27" ht="24" x14ac:dyDescent="0.2">
      <c r="A12" s="7" t="s">
        <v>49</v>
      </c>
      <c r="C12" s="8">
        <v>9644460</v>
      </c>
      <c r="D12" s="8"/>
      <c r="E12" s="8">
        <v>301880479292</v>
      </c>
      <c r="F12" s="8"/>
      <c r="G12" s="8">
        <v>313497367640.09998</v>
      </c>
      <c r="H12" s="8"/>
      <c r="I12" s="8">
        <v>959946</v>
      </c>
      <c r="J12" s="8"/>
      <c r="K12" s="8">
        <v>31990662860</v>
      </c>
      <c r="L12" s="8"/>
      <c r="M12" s="8">
        <v>0</v>
      </c>
      <c r="N12" s="8"/>
      <c r="O12" s="8">
        <v>0</v>
      </c>
      <c r="P12" s="8"/>
      <c r="Q12" s="8">
        <v>10604406</v>
      </c>
      <c r="R12" s="8"/>
      <c r="S12" s="8">
        <v>32200</v>
      </c>
      <c r="T12" s="8"/>
      <c r="U12" s="8">
        <v>333871142152</v>
      </c>
      <c r="V12" s="8"/>
      <c r="W12" s="8">
        <v>339430175054.46002</v>
      </c>
      <c r="Y12" s="9">
        <v>2.6889286395671411E-2</v>
      </c>
      <c r="AA12" s="8"/>
    </row>
    <row r="13" spans="1:27" ht="24" x14ac:dyDescent="0.2">
      <c r="A13" s="7" t="s">
        <v>50</v>
      </c>
      <c r="C13" s="8">
        <v>191411867</v>
      </c>
      <c r="D13" s="8"/>
      <c r="E13" s="8">
        <v>297499225008</v>
      </c>
      <c r="F13" s="8"/>
      <c r="G13" s="8">
        <v>303675654360.59497</v>
      </c>
      <c r="H13" s="8"/>
      <c r="I13" s="8">
        <v>0</v>
      </c>
      <c r="J13" s="8"/>
      <c r="K13" s="8">
        <v>0</v>
      </c>
      <c r="L13" s="8"/>
      <c r="M13" s="8">
        <v>-1</v>
      </c>
      <c r="N13" s="8"/>
      <c r="O13" s="8">
        <v>1</v>
      </c>
      <c r="P13" s="8"/>
      <c r="Q13" s="8">
        <v>191411866</v>
      </c>
      <c r="R13" s="8"/>
      <c r="S13" s="8">
        <v>1730</v>
      </c>
      <c r="T13" s="8"/>
      <c r="U13" s="8">
        <v>297499223454</v>
      </c>
      <c r="V13" s="8"/>
      <c r="W13" s="8">
        <v>329172230137.32898</v>
      </c>
      <c r="Y13" s="9">
        <v>2.6076663243756577E-2</v>
      </c>
      <c r="AA13" s="8"/>
    </row>
    <row r="14" spans="1:27" ht="24" x14ac:dyDescent="0.2">
      <c r="A14" s="7" t="s">
        <v>51</v>
      </c>
      <c r="C14" s="8">
        <v>3350233</v>
      </c>
      <c r="D14" s="8"/>
      <c r="E14" s="8">
        <v>382717907782</v>
      </c>
      <c r="F14" s="8"/>
      <c r="G14" s="8">
        <v>367331992235.59497</v>
      </c>
      <c r="H14" s="8"/>
      <c r="I14" s="8">
        <v>55057</v>
      </c>
      <c r="J14" s="8"/>
      <c r="K14" s="8">
        <v>6207802604</v>
      </c>
      <c r="L14" s="8"/>
      <c r="M14" s="8">
        <v>-489502</v>
      </c>
      <c r="N14" s="8"/>
      <c r="O14" s="8">
        <v>-55918851403.799248</v>
      </c>
      <c r="P14" s="8"/>
      <c r="Q14" s="8">
        <v>2915788</v>
      </c>
      <c r="R14" s="8"/>
      <c r="S14" s="8">
        <v>120450</v>
      </c>
      <c r="T14" s="8"/>
      <c r="U14" s="8">
        <v>333018603183</v>
      </c>
      <c r="V14" s="8"/>
      <c r="W14" s="8">
        <v>349116984945.63</v>
      </c>
      <c r="Y14" s="9">
        <v>2.7656664856888953E-2</v>
      </c>
      <c r="AA14" s="8"/>
    </row>
    <row r="15" spans="1:27" ht="24" x14ac:dyDescent="0.2">
      <c r="A15" s="7" t="s">
        <v>52</v>
      </c>
      <c r="C15" s="8">
        <v>5051232</v>
      </c>
      <c r="D15" s="8"/>
      <c r="E15" s="8">
        <v>377357303296</v>
      </c>
      <c r="F15" s="8"/>
      <c r="G15" s="8">
        <v>321054068224.224</v>
      </c>
      <c r="H15" s="8"/>
      <c r="I15" s="8">
        <v>726729</v>
      </c>
      <c r="J15" s="8"/>
      <c r="K15" s="8">
        <v>49821223041</v>
      </c>
      <c r="L15" s="8"/>
      <c r="M15" s="8">
        <v>0</v>
      </c>
      <c r="N15" s="8"/>
      <c r="O15" s="8">
        <v>0</v>
      </c>
      <c r="P15" s="8"/>
      <c r="Q15" s="8">
        <v>5777961</v>
      </c>
      <c r="R15" s="8"/>
      <c r="S15" s="8">
        <v>63130</v>
      </c>
      <c r="T15" s="8"/>
      <c r="U15" s="8">
        <v>427178526337</v>
      </c>
      <c r="V15" s="8"/>
      <c r="W15" s="8">
        <v>362592339996.31598</v>
      </c>
      <c r="Y15" s="9">
        <v>2.8724167712765321E-2</v>
      </c>
      <c r="AA15" s="8"/>
    </row>
    <row r="16" spans="1:27" ht="24" x14ac:dyDescent="0.2">
      <c r="A16" s="7" t="s">
        <v>53</v>
      </c>
      <c r="C16" s="8">
        <v>29029355</v>
      </c>
      <c r="D16" s="8"/>
      <c r="E16" s="8">
        <v>410999085960</v>
      </c>
      <c r="F16" s="8"/>
      <c r="G16" s="8">
        <v>349165227086.77502</v>
      </c>
      <c r="H16" s="8"/>
      <c r="I16" s="8">
        <v>3617117</v>
      </c>
      <c r="J16" s="8"/>
      <c r="K16" s="8">
        <v>49084833703</v>
      </c>
      <c r="L16" s="8"/>
      <c r="M16" s="8">
        <v>0</v>
      </c>
      <c r="N16" s="8"/>
      <c r="O16" s="8">
        <v>0</v>
      </c>
      <c r="P16" s="8"/>
      <c r="Q16" s="8">
        <v>32646472</v>
      </c>
      <c r="R16" s="8"/>
      <c r="S16" s="8">
        <v>14490</v>
      </c>
      <c r="T16" s="8"/>
      <c r="U16" s="8">
        <v>460083919663</v>
      </c>
      <c r="V16" s="8"/>
      <c r="W16" s="8">
        <v>470232747373.284</v>
      </c>
      <c r="Y16" s="9">
        <v>3.7251322793310664E-2</v>
      </c>
      <c r="AA16" s="8"/>
    </row>
    <row r="17" spans="1:27" ht="24" x14ac:dyDescent="0.2">
      <c r="A17" s="7" t="s">
        <v>54</v>
      </c>
      <c r="C17" s="8">
        <v>105653751</v>
      </c>
      <c r="D17" s="8"/>
      <c r="E17" s="8">
        <v>219667434946</v>
      </c>
      <c r="F17" s="8"/>
      <c r="G17" s="8">
        <v>186944697903.159</v>
      </c>
      <c r="H17" s="8"/>
      <c r="I17" s="8">
        <v>0</v>
      </c>
      <c r="J17" s="8"/>
      <c r="K17" s="8">
        <v>0</v>
      </c>
      <c r="L17" s="8"/>
      <c r="M17" s="8">
        <v>0</v>
      </c>
      <c r="N17" s="8"/>
      <c r="O17" s="8">
        <v>0</v>
      </c>
      <c r="P17" s="8"/>
      <c r="Q17" s="8">
        <v>105653751</v>
      </c>
      <c r="R17" s="8"/>
      <c r="S17" s="8">
        <v>2065</v>
      </c>
      <c r="T17" s="8"/>
      <c r="U17" s="8">
        <v>219667434946</v>
      </c>
      <c r="V17" s="8"/>
      <c r="W17" s="8">
        <v>216876854589.901</v>
      </c>
      <c r="Y17" s="9">
        <v>1.71807466873697E-2</v>
      </c>
      <c r="AA17" s="8"/>
    </row>
    <row r="18" spans="1:27" ht="24" x14ac:dyDescent="0.2">
      <c r="A18" s="7" t="s">
        <v>55</v>
      </c>
      <c r="C18" s="8">
        <v>61210246</v>
      </c>
      <c r="D18" s="8"/>
      <c r="E18" s="8">
        <v>343361894056</v>
      </c>
      <c r="F18" s="8"/>
      <c r="G18" s="8">
        <v>346822456706.90997</v>
      </c>
      <c r="H18" s="8"/>
      <c r="I18" s="8">
        <v>0</v>
      </c>
      <c r="J18" s="8"/>
      <c r="K18" s="8">
        <v>0</v>
      </c>
      <c r="L18" s="8"/>
      <c r="M18" s="8">
        <v>-1</v>
      </c>
      <c r="N18" s="8"/>
      <c r="O18" s="8">
        <v>1</v>
      </c>
      <c r="P18" s="8"/>
      <c r="Q18" s="8">
        <v>61210245</v>
      </c>
      <c r="R18" s="8"/>
      <c r="S18" s="8">
        <v>6430</v>
      </c>
      <c r="T18" s="8"/>
      <c r="U18" s="8">
        <v>343361888446</v>
      </c>
      <c r="V18" s="8"/>
      <c r="W18" s="8">
        <v>391240063191.66699</v>
      </c>
      <c r="Y18" s="9">
        <v>3.0993608941613401E-2</v>
      </c>
      <c r="AA18" s="8"/>
    </row>
    <row r="19" spans="1:27" ht="24" x14ac:dyDescent="0.2">
      <c r="A19" s="7" t="s">
        <v>56</v>
      </c>
      <c r="C19" s="8">
        <v>12533469</v>
      </c>
      <c r="D19" s="8"/>
      <c r="E19" s="8">
        <v>374691260844</v>
      </c>
      <c r="F19" s="8"/>
      <c r="G19" s="8">
        <v>543207815872.02002</v>
      </c>
      <c r="H19" s="8"/>
      <c r="I19" s="8">
        <v>0</v>
      </c>
      <c r="J19" s="8"/>
      <c r="K19" s="8">
        <v>0</v>
      </c>
      <c r="L19" s="8"/>
      <c r="M19" s="8">
        <v>-1322416</v>
      </c>
      <c r="N19" s="8"/>
      <c r="O19" s="8">
        <v>74360729735</v>
      </c>
      <c r="P19" s="8"/>
      <c r="Q19" s="8">
        <v>11211053</v>
      </c>
      <c r="R19" s="8"/>
      <c r="S19" s="8">
        <v>47850</v>
      </c>
      <c r="T19" s="8"/>
      <c r="U19" s="8">
        <v>335157296386</v>
      </c>
      <c r="V19" s="8"/>
      <c r="W19" s="8">
        <v>533257015178.00299</v>
      </c>
      <c r="Y19" s="9">
        <v>4.2244036203680502E-2</v>
      </c>
      <c r="AA19" s="8"/>
    </row>
    <row r="20" spans="1:27" ht="24" x14ac:dyDescent="0.2">
      <c r="A20" s="7" t="s">
        <v>104</v>
      </c>
      <c r="C20" s="8">
        <v>22273214</v>
      </c>
      <c r="D20" s="8"/>
      <c r="E20" s="8">
        <v>359840505857</v>
      </c>
      <c r="F20" s="8"/>
      <c r="G20" s="8">
        <v>307755568436.13</v>
      </c>
      <c r="H20" s="8"/>
      <c r="I20" s="8">
        <v>4054303</v>
      </c>
      <c r="J20" s="8"/>
      <c r="K20" s="8">
        <v>58324339581</v>
      </c>
      <c r="L20" s="8"/>
      <c r="M20" s="8">
        <v>0</v>
      </c>
      <c r="N20" s="8"/>
      <c r="O20" s="8">
        <v>0</v>
      </c>
      <c r="P20" s="8"/>
      <c r="Q20" s="8">
        <v>26327517</v>
      </c>
      <c r="R20" s="8"/>
      <c r="S20" s="8">
        <v>15400</v>
      </c>
      <c r="T20" s="8"/>
      <c r="U20" s="8">
        <v>418164845438</v>
      </c>
      <c r="V20" s="8"/>
      <c r="W20" s="8">
        <v>403031371417.28998</v>
      </c>
      <c r="Y20" s="9">
        <v>3.1927703454004766E-2</v>
      </c>
      <c r="AA20" s="8"/>
    </row>
    <row r="21" spans="1:27" ht="24" x14ac:dyDescent="0.2">
      <c r="A21" s="7" t="s">
        <v>103</v>
      </c>
      <c r="C21" s="8">
        <v>4294132</v>
      </c>
      <c r="D21" s="8"/>
      <c r="E21" s="8">
        <v>166964830461</v>
      </c>
      <c r="F21" s="8"/>
      <c r="G21" s="8">
        <v>160114507616.646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4294132</v>
      </c>
      <c r="R21" s="8"/>
      <c r="S21" s="8">
        <v>33700</v>
      </c>
      <c r="T21" s="8"/>
      <c r="U21" s="8">
        <v>166964830461</v>
      </c>
      <c r="V21" s="8"/>
      <c r="W21" s="8">
        <v>143851210522.01999</v>
      </c>
      <c r="Y21" s="9">
        <v>1.1395735212610381E-2</v>
      </c>
      <c r="AA21" s="8"/>
    </row>
    <row r="22" spans="1:27" ht="24" x14ac:dyDescent="0.2">
      <c r="A22" s="7" t="s">
        <v>59</v>
      </c>
      <c r="C22" s="8">
        <v>12771024</v>
      </c>
      <c r="D22" s="8"/>
      <c r="E22" s="8">
        <v>427625110659</v>
      </c>
      <c r="F22" s="8"/>
      <c r="G22" s="8">
        <v>422109960539.40002</v>
      </c>
      <c r="H22" s="8"/>
      <c r="I22" s="8">
        <v>439964</v>
      </c>
      <c r="J22" s="8"/>
      <c r="K22" s="8">
        <v>15616622484</v>
      </c>
      <c r="L22" s="8"/>
      <c r="M22" s="8">
        <v>-130020</v>
      </c>
      <c r="N22" s="8"/>
      <c r="O22" s="8">
        <v>4292870182</v>
      </c>
      <c r="P22" s="8"/>
      <c r="Q22" s="8">
        <v>13080968</v>
      </c>
      <c r="R22" s="8"/>
      <c r="S22" s="8">
        <v>33130</v>
      </c>
      <c r="T22" s="8"/>
      <c r="U22" s="8">
        <v>438879433318</v>
      </c>
      <c r="V22" s="8"/>
      <c r="W22" s="8">
        <v>430793903644.45203</v>
      </c>
      <c r="Y22" s="9">
        <v>3.4127020824670007E-2</v>
      </c>
      <c r="AA22" s="8"/>
    </row>
    <row r="23" spans="1:27" ht="24" x14ac:dyDescent="0.2">
      <c r="A23" s="7" t="s">
        <v>60</v>
      </c>
      <c r="C23" s="8">
        <v>16341575</v>
      </c>
      <c r="D23" s="8"/>
      <c r="E23" s="8">
        <v>334392164256</v>
      </c>
      <c r="F23" s="8"/>
      <c r="G23" s="8">
        <v>487817609141.362</v>
      </c>
      <c r="H23" s="8"/>
      <c r="I23" s="8">
        <v>0</v>
      </c>
      <c r="J23" s="8"/>
      <c r="K23" s="8">
        <v>0</v>
      </c>
      <c r="L23" s="8"/>
      <c r="M23" s="8">
        <v>-2543053</v>
      </c>
      <c r="N23" s="8"/>
      <c r="O23" s="8">
        <v>82707492631</v>
      </c>
      <c r="P23" s="8"/>
      <c r="Q23" s="8">
        <v>13798522</v>
      </c>
      <c r="R23" s="8"/>
      <c r="S23" s="8">
        <v>29060</v>
      </c>
      <c r="T23" s="8"/>
      <c r="U23" s="8">
        <v>282354524278</v>
      </c>
      <c r="V23" s="8"/>
      <c r="W23" s="8">
        <v>398599188276.54602</v>
      </c>
      <c r="Y23" s="9">
        <v>3.1576590764007748E-2</v>
      </c>
      <c r="AA23" s="8"/>
    </row>
    <row r="24" spans="1:27" ht="24" x14ac:dyDescent="0.2">
      <c r="A24" s="7" t="s">
        <v>105</v>
      </c>
      <c r="C24" s="8">
        <v>26784138</v>
      </c>
      <c r="D24" s="8"/>
      <c r="E24" s="8">
        <v>745050181439</v>
      </c>
      <c r="F24" s="8"/>
      <c r="G24" s="8">
        <v>689847852337.29895</v>
      </c>
      <c r="H24" s="8"/>
      <c r="I24" s="8">
        <v>0</v>
      </c>
      <c r="J24" s="8"/>
      <c r="K24" s="8">
        <v>0</v>
      </c>
      <c r="L24" s="8"/>
      <c r="M24" s="8">
        <v>-7343888</v>
      </c>
      <c r="N24" s="8"/>
      <c r="O24" s="8">
        <v>232575430390</v>
      </c>
      <c r="P24" s="8"/>
      <c r="Q24" s="8">
        <v>19440250</v>
      </c>
      <c r="R24" s="8"/>
      <c r="S24" s="8">
        <v>34070</v>
      </c>
      <c r="T24" s="8"/>
      <c r="U24" s="8">
        <v>540766396504</v>
      </c>
      <c r="V24" s="8"/>
      <c r="W24" s="8">
        <v>658388458060.875</v>
      </c>
      <c r="Y24" s="9">
        <v>5.2156811943908352E-2</v>
      </c>
      <c r="AA24" s="8"/>
    </row>
    <row r="25" spans="1:27" ht="24" x14ac:dyDescent="0.2">
      <c r="A25" s="7" t="s">
        <v>62</v>
      </c>
      <c r="C25" s="8">
        <v>32958424</v>
      </c>
      <c r="D25" s="8"/>
      <c r="E25" s="8">
        <v>204496716042</v>
      </c>
      <c r="F25" s="8"/>
      <c r="G25" s="8">
        <v>169151865270.48401</v>
      </c>
      <c r="H25" s="8"/>
      <c r="I25" s="8">
        <v>3407976</v>
      </c>
      <c r="J25" s="8"/>
      <c r="K25" s="8">
        <v>20699186843</v>
      </c>
      <c r="L25" s="8"/>
      <c r="M25" s="8">
        <v>0</v>
      </c>
      <c r="N25" s="8"/>
      <c r="O25" s="8">
        <v>0</v>
      </c>
      <c r="P25" s="8"/>
      <c r="Q25" s="8">
        <v>36366400</v>
      </c>
      <c r="R25" s="8"/>
      <c r="S25" s="8">
        <v>5520</v>
      </c>
      <c r="T25" s="8"/>
      <c r="U25" s="8">
        <v>225195902885</v>
      </c>
      <c r="V25" s="8"/>
      <c r="W25" s="8">
        <v>199548109958.39999</v>
      </c>
      <c r="Y25" s="9">
        <v>1.5807982532859505E-2</v>
      </c>
      <c r="AA25" s="8"/>
    </row>
    <row r="26" spans="1:27" ht="24" x14ac:dyDescent="0.2">
      <c r="A26" s="7" t="s">
        <v>102</v>
      </c>
      <c r="C26" s="8">
        <v>12165628</v>
      </c>
      <c r="D26" s="8"/>
      <c r="E26" s="8">
        <v>128803377842</v>
      </c>
      <c r="F26" s="8"/>
      <c r="G26" s="8">
        <v>86587616395.944</v>
      </c>
      <c r="H26" s="8"/>
      <c r="I26" s="8">
        <v>0</v>
      </c>
      <c r="J26" s="8"/>
      <c r="K26" s="8">
        <v>0</v>
      </c>
      <c r="L26" s="8"/>
      <c r="M26" s="8">
        <v>0</v>
      </c>
      <c r="N26" s="8"/>
      <c r="O26" s="8">
        <v>0</v>
      </c>
      <c r="P26" s="8"/>
      <c r="Q26" s="8">
        <v>12165628</v>
      </c>
      <c r="R26" s="8"/>
      <c r="S26" s="8">
        <v>7750</v>
      </c>
      <c r="T26" s="8"/>
      <c r="U26" s="8">
        <v>128803377842</v>
      </c>
      <c r="V26" s="8"/>
      <c r="W26" s="8">
        <v>93722629478.850006</v>
      </c>
      <c r="Y26" s="9">
        <v>7.4246039716647158E-3</v>
      </c>
      <c r="AA26" s="8"/>
    </row>
    <row r="27" spans="1:27" ht="24" x14ac:dyDescent="0.2">
      <c r="A27" s="7" t="s">
        <v>64</v>
      </c>
      <c r="C27" s="8">
        <v>109313566</v>
      </c>
      <c r="D27" s="8"/>
      <c r="E27" s="8">
        <v>309809853883</v>
      </c>
      <c r="F27" s="8"/>
      <c r="G27" s="8">
        <v>250685887701.26599</v>
      </c>
      <c r="H27" s="8"/>
      <c r="I27" s="8">
        <v>0</v>
      </c>
      <c r="J27" s="8"/>
      <c r="K27" s="8">
        <v>0</v>
      </c>
      <c r="L27" s="8"/>
      <c r="M27" s="8">
        <v>-5570411</v>
      </c>
      <c r="N27" s="8"/>
      <c r="O27" s="8">
        <v>15987650216</v>
      </c>
      <c r="P27" s="8"/>
      <c r="Q27" s="8">
        <v>103743155</v>
      </c>
      <c r="R27" s="8"/>
      <c r="S27" s="8">
        <v>2821</v>
      </c>
      <c r="T27" s="8"/>
      <c r="U27" s="8">
        <v>294022534142</v>
      </c>
      <c r="V27" s="8"/>
      <c r="W27" s="8">
        <v>290918116585.48297</v>
      </c>
      <c r="Y27" s="9">
        <v>2.3046214301074675E-2</v>
      </c>
      <c r="AA27" s="8"/>
    </row>
    <row r="28" spans="1:27" ht="24" x14ac:dyDescent="0.2">
      <c r="A28" s="7" t="s">
        <v>65</v>
      </c>
      <c r="C28" s="8">
        <v>45553325</v>
      </c>
      <c r="D28" s="8"/>
      <c r="E28" s="8">
        <v>1173779431201</v>
      </c>
      <c r="F28" s="8"/>
      <c r="G28" s="8">
        <v>1155603854918.7</v>
      </c>
      <c r="H28" s="8"/>
      <c r="I28" s="8">
        <v>0</v>
      </c>
      <c r="J28" s="8"/>
      <c r="K28" s="8">
        <v>0</v>
      </c>
      <c r="L28" s="8"/>
      <c r="M28" s="8">
        <v>-10064228</v>
      </c>
      <c r="N28" s="8"/>
      <c r="O28" s="8">
        <v>300899663884</v>
      </c>
      <c r="P28" s="8"/>
      <c r="Q28" s="8">
        <v>35489097</v>
      </c>
      <c r="R28" s="8"/>
      <c r="S28" s="8">
        <v>29920</v>
      </c>
      <c r="T28" s="8"/>
      <c r="U28" s="8">
        <v>914452942574</v>
      </c>
      <c r="V28" s="8"/>
      <c r="W28" s="8">
        <v>1055515871235.67</v>
      </c>
      <c r="Y28" s="9">
        <v>8.3616810297666627E-2</v>
      </c>
      <c r="AA28" s="8"/>
    </row>
    <row r="29" spans="1:27" ht="24" x14ac:dyDescent="0.2">
      <c r="A29" s="7" t="s">
        <v>66</v>
      </c>
      <c r="C29" s="8">
        <v>19870613</v>
      </c>
      <c r="D29" s="8"/>
      <c r="E29" s="8">
        <v>279037195532</v>
      </c>
      <c r="F29" s="8"/>
      <c r="G29" s="8">
        <v>225572212177.263</v>
      </c>
      <c r="H29" s="8"/>
      <c r="I29" s="8">
        <v>0</v>
      </c>
      <c r="J29" s="8"/>
      <c r="K29" s="8">
        <v>0</v>
      </c>
      <c r="L29" s="8"/>
      <c r="M29" s="8">
        <v>0</v>
      </c>
      <c r="N29" s="8"/>
      <c r="O29" s="8">
        <v>0</v>
      </c>
      <c r="P29" s="8"/>
      <c r="Q29" s="8">
        <v>19870613</v>
      </c>
      <c r="R29" s="8"/>
      <c r="S29" s="8">
        <v>12930</v>
      </c>
      <c r="T29" s="8"/>
      <c r="U29" s="8">
        <v>279037195532</v>
      </c>
      <c r="V29" s="8"/>
      <c r="W29" s="8">
        <v>255398310284.76401</v>
      </c>
      <c r="Y29" s="9">
        <v>2.0232374181569788E-2</v>
      </c>
      <c r="AA29" s="8"/>
    </row>
    <row r="30" spans="1:27" ht="24" x14ac:dyDescent="0.2">
      <c r="A30" s="7" t="s">
        <v>116</v>
      </c>
      <c r="C30" s="8">
        <v>50963041</v>
      </c>
      <c r="D30" s="8"/>
      <c r="E30" s="8">
        <v>270901893810</v>
      </c>
      <c r="F30" s="8"/>
      <c r="G30" s="8">
        <v>236986595418.50201</v>
      </c>
      <c r="H30" s="8"/>
      <c r="I30" s="8">
        <v>51220583</v>
      </c>
      <c r="J30" s="8"/>
      <c r="K30" s="8">
        <v>8726229228</v>
      </c>
      <c r="L30" s="8"/>
      <c r="M30" s="8">
        <v>0</v>
      </c>
      <c r="N30" s="8"/>
      <c r="O30" s="8">
        <v>0</v>
      </c>
      <c r="P30" s="8"/>
      <c r="Q30" s="8">
        <v>102183624</v>
      </c>
      <c r="R30" s="8"/>
      <c r="S30" s="8">
        <v>2864</v>
      </c>
      <c r="T30" s="8"/>
      <c r="U30" s="8">
        <v>279628123038</v>
      </c>
      <c r="V30" s="8"/>
      <c r="W30" s="8">
        <v>290912608436.14099</v>
      </c>
      <c r="Y30" s="9">
        <v>2.3045777951521653E-2</v>
      </c>
      <c r="AA30" s="8"/>
    </row>
    <row r="31" spans="1:27" ht="24" x14ac:dyDescent="0.2">
      <c r="A31" s="7" t="s">
        <v>45</v>
      </c>
      <c r="C31" s="8">
        <v>27500</v>
      </c>
      <c r="D31" s="8"/>
      <c r="E31" s="8">
        <v>183810056805</v>
      </c>
      <c r="F31" s="8"/>
      <c r="G31" s="8">
        <v>227668730520</v>
      </c>
      <c r="H31" s="8"/>
      <c r="I31" s="8">
        <v>0</v>
      </c>
      <c r="J31" s="8"/>
      <c r="K31" s="8">
        <v>0</v>
      </c>
      <c r="L31" s="8"/>
      <c r="M31" s="8">
        <v>-22890</v>
      </c>
      <c r="N31" s="8"/>
      <c r="O31" s="8">
        <v>-152996807282.41638</v>
      </c>
      <c r="P31" s="8"/>
      <c r="Q31" s="8">
        <v>4610</v>
      </c>
      <c r="R31" s="8"/>
      <c r="S31" s="8">
        <v>8700000</v>
      </c>
      <c r="T31" s="8"/>
      <c r="U31" s="8">
        <v>30813249520</v>
      </c>
      <c r="V31" s="8"/>
      <c r="W31" s="8">
        <v>40010743200</v>
      </c>
      <c r="Y31" s="9">
        <v>3.1696072178492838E-3</v>
      </c>
      <c r="AA31" s="8"/>
    </row>
    <row r="32" spans="1:27" ht="24" x14ac:dyDescent="0.2">
      <c r="A32" s="7" t="s">
        <v>118</v>
      </c>
      <c r="C32" s="8">
        <v>7934837</v>
      </c>
      <c r="D32" s="8"/>
      <c r="E32" s="8">
        <v>173037414137</v>
      </c>
      <c r="F32" s="8"/>
      <c r="G32" s="8">
        <v>124072336843.24001</v>
      </c>
      <c r="H32" s="8"/>
      <c r="I32" s="8">
        <v>625000</v>
      </c>
      <c r="J32" s="8"/>
      <c r="K32" s="8">
        <v>9828109065</v>
      </c>
      <c r="L32" s="8"/>
      <c r="M32" s="8">
        <v>0</v>
      </c>
      <c r="N32" s="8"/>
      <c r="O32" s="8">
        <v>0</v>
      </c>
      <c r="P32" s="8"/>
      <c r="Q32" s="8">
        <v>8559837</v>
      </c>
      <c r="R32" s="8"/>
      <c r="S32" s="8">
        <v>15470</v>
      </c>
      <c r="T32" s="8"/>
      <c r="U32" s="8">
        <v>182865523202</v>
      </c>
      <c r="V32" s="8"/>
      <c r="W32" s="8">
        <v>131632775353.57899</v>
      </c>
      <c r="Y32" s="9">
        <v>1.0427804172011413E-2</v>
      </c>
      <c r="AA32" s="8"/>
    </row>
    <row r="33" spans="1:27" ht="24" x14ac:dyDescent="0.2">
      <c r="A33" s="7" t="s">
        <v>68</v>
      </c>
      <c r="C33" s="8">
        <v>4844454</v>
      </c>
      <c r="D33" s="8"/>
      <c r="E33" s="8">
        <v>106361381502</v>
      </c>
      <c r="F33" s="8"/>
      <c r="G33" s="8">
        <v>124291397361.44701</v>
      </c>
      <c r="H33" s="8"/>
      <c r="I33" s="8">
        <v>765669</v>
      </c>
      <c r="J33" s="8"/>
      <c r="K33" s="8">
        <v>20176228763</v>
      </c>
      <c r="L33" s="8"/>
      <c r="M33" s="8">
        <v>0</v>
      </c>
      <c r="N33" s="8"/>
      <c r="O33" s="8">
        <v>0</v>
      </c>
      <c r="P33" s="8"/>
      <c r="Q33" s="8">
        <v>5610123</v>
      </c>
      <c r="R33" s="8"/>
      <c r="S33" s="8">
        <v>31370</v>
      </c>
      <c r="T33" s="8"/>
      <c r="U33" s="8">
        <v>126537610265</v>
      </c>
      <c r="V33" s="8"/>
      <c r="W33" s="8">
        <v>174942420636.866</v>
      </c>
      <c r="Y33" s="9">
        <v>1.3858746796751227E-2</v>
      </c>
      <c r="AA33" s="8"/>
    </row>
    <row r="34" spans="1:27" ht="24" x14ac:dyDescent="0.2">
      <c r="A34" s="7" t="s">
        <v>69</v>
      </c>
      <c r="C34" s="8">
        <v>10490769</v>
      </c>
      <c r="D34" s="8"/>
      <c r="E34" s="8">
        <v>70219981063</v>
      </c>
      <c r="F34" s="8"/>
      <c r="G34" s="8">
        <v>52319026553.965698</v>
      </c>
      <c r="H34" s="8"/>
      <c r="I34" s="8">
        <v>0</v>
      </c>
      <c r="J34" s="8"/>
      <c r="K34" s="8">
        <v>0</v>
      </c>
      <c r="L34" s="8"/>
      <c r="M34" s="8">
        <v>0</v>
      </c>
      <c r="N34" s="8"/>
      <c r="O34" s="8">
        <v>0</v>
      </c>
      <c r="P34" s="8"/>
      <c r="Q34" s="8">
        <v>10490769</v>
      </c>
      <c r="R34" s="8"/>
      <c r="S34" s="8">
        <v>5200</v>
      </c>
      <c r="T34" s="8"/>
      <c r="U34" s="8">
        <v>70219981063</v>
      </c>
      <c r="V34" s="8"/>
      <c r="W34" s="8">
        <v>54227414407.139999</v>
      </c>
      <c r="Y34" s="9">
        <v>4.2958363270336648E-3</v>
      </c>
      <c r="AA34" s="8"/>
    </row>
    <row r="35" spans="1:27" ht="24" x14ac:dyDescent="0.2">
      <c r="A35" s="7" t="s">
        <v>70</v>
      </c>
      <c r="C35" s="8">
        <v>55592740</v>
      </c>
      <c r="D35" s="8"/>
      <c r="E35" s="8">
        <v>628597848909</v>
      </c>
      <c r="F35" s="8"/>
      <c r="G35" s="8">
        <v>587987288416.07996</v>
      </c>
      <c r="H35" s="8"/>
      <c r="I35" s="8">
        <v>2725626</v>
      </c>
      <c r="J35" s="8"/>
      <c r="K35" s="8">
        <v>29314508140</v>
      </c>
      <c r="L35" s="8"/>
      <c r="M35" s="8">
        <v>-1219021</v>
      </c>
      <c r="N35" s="8"/>
      <c r="O35" s="8">
        <v>14414607662</v>
      </c>
      <c r="P35" s="8"/>
      <c r="Q35" s="8">
        <v>57099345</v>
      </c>
      <c r="R35" s="8"/>
      <c r="S35" s="8">
        <v>11620</v>
      </c>
      <c r="T35" s="8"/>
      <c r="U35" s="8">
        <v>644160103090</v>
      </c>
      <c r="V35" s="8"/>
      <c r="W35" s="8">
        <v>659546597286.04504</v>
      </c>
      <c r="Y35" s="9">
        <v>5.2248558463812371E-2</v>
      </c>
      <c r="AA35" s="8"/>
    </row>
    <row r="36" spans="1:27" ht="24" x14ac:dyDescent="0.2">
      <c r="A36" s="7" t="s">
        <v>71</v>
      </c>
      <c r="C36" s="8">
        <v>17827138</v>
      </c>
      <c r="D36" s="8"/>
      <c r="E36" s="8">
        <v>341092035833</v>
      </c>
      <c r="F36" s="8"/>
      <c r="G36" s="8">
        <v>334573736065.63202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17827138</v>
      </c>
      <c r="R36" s="8"/>
      <c r="S36" s="8">
        <v>21900</v>
      </c>
      <c r="T36" s="8"/>
      <c r="U36" s="8">
        <v>341092035833</v>
      </c>
      <c r="V36" s="8"/>
      <c r="W36" s="8">
        <v>388091356982.90997</v>
      </c>
      <c r="Y36" s="9">
        <v>3.0744171887263382E-2</v>
      </c>
      <c r="AA36" s="8"/>
    </row>
    <row r="37" spans="1:27" ht="24" x14ac:dyDescent="0.2">
      <c r="A37" s="7" t="s">
        <v>74</v>
      </c>
      <c r="C37" s="8">
        <v>10742896</v>
      </c>
      <c r="D37" s="8"/>
      <c r="E37" s="8">
        <v>318840308341</v>
      </c>
      <c r="F37" s="8"/>
      <c r="G37" s="8">
        <v>301147116680.15997</v>
      </c>
      <c r="H37" s="8"/>
      <c r="I37" s="8">
        <v>805601</v>
      </c>
      <c r="J37" s="8"/>
      <c r="K37" s="8">
        <v>23308474434</v>
      </c>
      <c r="L37" s="8"/>
      <c r="M37" s="8">
        <v>0</v>
      </c>
      <c r="N37" s="8"/>
      <c r="O37" s="8">
        <v>0</v>
      </c>
      <c r="P37" s="8"/>
      <c r="Q37" s="8">
        <v>11548497</v>
      </c>
      <c r="R37" s="8"/>
      <c r="S37" s="8">
        <v>28150</v>
      </c>
      <c r="T37" s="8"/>
      <c r="U37" s="8">
        <v>342148782775</v>
      </c>
      <c r="V37" s="8"/>
      <c r="W37" s="8">
        <v>323155903916.22699</v>
      </c>
      <c r="Y37" s="9">
        <v>2.5600056475418898E-2</v>
      </c>
      <c r="AA37" s="8"/>
    </row>
    <row r="38" spans="1:27" ht="24" x14ac:dyDescent="0.2">
      <c r="A38" s="7" t="s">
        <v>75</v>
      </c>
      <c r="C38" s="8">
        <v>285748</v>
      </c>
      <c r="D38" s="8"/>
      <c r="E38" s="8">
        <v>12040914030</v>
      </c>
      <c r="F38" s="8"/>
      <c r="G38" s="8">
        <v>15253366827.780001</v>
      </c>
      <c r="H38" s="8"/>
      <c r="I38" s="8">
        <v>0</v>
      </c>
      <c r="J38" s="8"/>
      <c r="K38" s="8">
        <v>0</v>
      </c>
      <c r="L38" s="8"/>
      <c r="M38" s="8">
        <v>-285748</v>
      </c>
      <c r="N38" s="8">
        <v>0</v>
      </c>
      <c r="O38" s="8">
        <v>-12040914030</v>
      </c>
      <c r="P38" s="8"/>
      <c r="Q38" s="8">
        <v>0</v>
      </c>
      <c r="R38" s="8"/>
      <c r="S38" s="8">
        <v>0</v>
      </c>
      <c r="T38" s="8"/>
      <c r="U38" s="8">
        <v>0</v>
      </c>
      <c r="V38" s="8"/>
      <c r="W38" s="8">
        <v>0</v>
      </c>
      <c r="Y38" s="9">
        <v>0</v>
      </c>
      <c r="AA38" s="8"/>
    </row>
    <row r="39" spans="1:27" ht="24" x14ac:dyDescent="0.2">
      <c r="A39" s="7" t="s">
        <v>76</v>
      </c>
      <c r="C39" s="8">
        <v>14109877</v>
      </c>
      <c r="D39" s="8"/>
      <c r="E39" s="8">
        <v>119255633281</v>
      </c>
      <c r="F39" s="8"/>
      <c r="G39" s="8">
        <v>84436057855.737</v>
      </c>
      <c r="H39" s="8"/>
      <c r="I39" s="8">
        <v>6521393</v>
      </c>
      <c r="J39" s="8"/>
      <c r="K39" s="8">
        <v>44029712606</v>
      </c>
      <c r="L39" s="8"/>
      <c r="M39" s="8">
        <v>0</v>
      </c>
      <c r="N39" s="8"/>
      <c r="O39" s="8">
        <v>0</v>
      </c>
      <c r="P39" s="8"/>
      <c r="Q39" s="8">
        <v>20631270</v>
      </c>
      <c r="R39" s="8"/>
      <c r="S39" s="8">
        <v>6000</v>
      </c>
      <c r="T39" s="8"/>
      <c r="U39" s="8">
        <v>163285345887</v>
      </c>
      <c r="V39" s="8"/>
      <c r="W39" s="8">
        <v>123051083661</v>
      </c>
      <c r="Y39" s="9">
        <v>9.7479719630921939E-3</v>
      </c>
      <c r="AA39" s="8"/>
    </row>
    <row r="40" spans="1:27" ht="24" x14ac:dyDescent="0.2">
      <c r="A40" s="7" t="s">
        <v>77</v>
      </c>
      <c r="C40" s="8">
        <v>24140852</v>
      </c>
      <c r="D40" s="8"/>
      <c r="E40" s="8">
        <v>316578138093</v>
      </c>
      <c r="F40" s="8"/>
      <c r="G40" s="8">
        <v>276927848759.12402</v>
      </c>
      <c r="H40" s="8"/>
      <c r="I40" s="8">
        <v>0</v>
      </c>
      <c r="J40" s="8"/>
      <c r="K40" s="8">
        <v>0</v>
      </c>
      <c r="L40" s="8"/>
      <c r="M40" s="8">
        <v>0</v>
      </c>
      <c r="N40" s="8"/>
      <c r="O40" s="8">
        <v>0</v>
      </c>
      <c r="P40" s="8"/>
      <c r="Q40" s="8">
        <v>24140852</v>
      </c>
      <c r="R40" s="8"/>
      <c r="S40" s="8">
        <v>12430</v>
      </c>
      <c r="T40" s="8"/>
      <c r="U40" s="8">
        <v>316578138093</v>
      </c>
      <c r="V40" s="8"/>
      <c r="W40" s="8">
        <v>298285369157.35797</v>
      </c>
      <c r="Y40" s="9">
        <v>2.3629839974079761E-2</v>
      </c>
      <c r="AA40" s="8"/>
    </row>
    <row r="41" spans="1:27" ht="24" x14ac:dyDescent="0.2">
      <c r="A41" s="7" t="s">
        <v>88</v>
      </c>
      <c r="C41" s="8">
        <v>490000</v>
      </c>
      <c r="D41" s="8"/>
      <c r="E41" s="8">
        <v>3605260604</v>
      </c>
      <c r="F41" s="8"/>
      <c r="G41" s="8">
        <v>3813871635</v>
      </c>
      <c r="H41" s="8"/>
      <c r="I41" s="8">
        <v>0</v>
      </c>
      <c r="J41" s="8"/>
      <c r="K41" s="8">
        <v>0</v>
      </c>
      <c r="L41" s="8"/>
      <c r="M41" s="8">
        <v>-245000</v>
      </c>
      <c r="N41" s="8"/>
      <c r="O41" s="8">
        <v>2053061177</v>
      </c>
      <c r="P41" s="8"/>
      <c r="Q41" s="8">
        <v>245000</v>
      </c>
      <c r="R41" s="8"/>
      <c r="S41" s="8">
        <v>9050</v>
      </c>
      <c r="T41" s="8"/>
      <c r="U41" s="8">
        <v>1802630303</v>
      </c>
      <c r="V41" s="8"/>
      <c r="W41" s="8">
        <v>2204057362.5</v>
      </c>
      <c r="Y41" s="9">
        <v>1.7460300824239264E-4</v>
      </c>
      <c r="AA41" s="8"/>
    </row>
    <row r="42" spans="1:27" ht="24" x14ac:dyDescent="0.2">
      <c r="A42" s="7" t="s">
        <v>117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v>6000000</v>
      </c>
      <c r="J42" s="8"/>
      <c r="K42" s="8">
        <v>18457744428</v>
      </c>
      <c r="L42" s="8"/>
      <c r="M42" s="8">
        <v>-4500000</v>
      </c>
      <c r="N42" s="8"/>
      <c r="O42" s="8">
        <v>-13843308321</v>
      </c>
      <c r="P42" s="8"/>
      <c r="Q42" s="8">
        <v>1500000</v>
      </c>
      <c r="R42" s="8"/>
      <c r="S42" s="8">
        <v>3724</v>
      </c>
      <c r="T42" s="8"/>
      <c r="U42" s="8">
        <v>4565641842</v>
      </c>
      <c r="V42" s="8"/>
      <c r="W42" s="8">
        <v>5552763300</v>
      </c>
      <c r="Y42" s="9">
        <v>4.3988382187033727E-4</v>
      </c>
      <c r="AA42" s="8"/>
    </row>
    <row r="43" spans="1:27" ht="24" x14ac:dyDescent="0.2">
      <c r="A43" s="7" t="s">
        <v>114</v>
      </c>
      <c r="C43" s="8">
        <v>0</v>
      </c>
      <c r="D43" s="8"/>
      <c r="E43" s="8">
        <v>0</v>
      </c>
      <c r="F43" s="8"/>
      <c r="G43" s="8">
        <v>0</v>
      </c>
      <c r="H43" s="8"/>
      <c r="I43" s="8">
        <v>9072700</v>
      </c>
      <c r="J43" s="8"/>
      <c r="K43" s="8">
        <v>72676718973</v>
      </c>
      <c r="L43" s="8"/>
      <c r="M43" s="8">
        <v>0</v>
      </c>
      <c r="N43" s="8"/>
      <c r="O43" s="8">
        <v>0</v>
      </c>
      <c r="P43" s="8"/>
      <c r="Q43" s="8">
        <v>9072700</v>
      </c>
      <c r="R43" s="8"/>
      <c r="S43" s="8">
        <v>8720</v>
      </c>
      <c r="T43" s="8"/>
      <c r="U43" s="8">
        <v>72676718973</v>
      </c>
      <c r="V43" s="8"/>
      <c r="W43" s="8">
        <v>78643216033.199997</v>
      </c>
      <c r="Y43" s="9">
        <v>6.2300293680551087E-3</v>
      </c>
      <c r="AA43" s="8"/>
    </row>
    <row r="44" spans="1:27" ht="24" x14ac:dyDescent="0.2">
      <c r="A44" s="7" t="s">
        <v>92</v>
      </c>
      <c r="C44" s="8">
        <v>1000000</v>
      </c>
      <c r="D44" s="8"/>
      <c r="E44" s="8">
        <v>3552315400</v>
      </c>
      <c r="F44" s="8"/>
      <c r="G44" s="8">
        <v>2713756500</v>
      </c>
      <c r="H44" s="8"/>
      <c r="I44" s="8">
        <v>0</v>
      </c>
      <c r="J44" s="8"/>
      <c r="K44" s="8">
        <v>0</v>
      </c>
      <c r="L44" s="8"/>
      <c r="M44" s="8">
        <v>0</v>
      </c>
      <c r="N44" s="8"/>
      <c r="O44" s="8">
        <v>0</v>
      </c>
      <c r="P44" s="8"/>
      <c r="Q44" s="8">
        <v>1000000</v>
      </c>
      <c r="R44" s="8"/>
      <c r="S44" s="8">
        <v>3137</v>
      </c>
      <c r="T44" s="8"/>
      <c r="U44" s="8">
        <v>3552315400</v>
      </c>
      <c r="V44" s="8"/>
      <c r="W44" s="8">
        <v>3118334850</v>
      </c>
      <c r="Y44" s="9">
        <v>2.4703106860136915E-4</v>
      </c>
      <c r="AA44" s="8"/>
    </row>
    <row r="45" spans="1:27" ht="24" x14ac:dyDescent="0.2">
      <c r="A45" s="7" t="s">
        <v>78</v>
      </c>
      <c r="C45" s="8">
        <v>12933541</v>
      </c>
      <c r="D45" s="8"/>
      <c r="E45" s="8">
        <v>125700476158</v>
      </c>
      <c r="F45" s="8"/>
      <c r="G45" s="8">
        <v>177806590341.422</v>
      </c>
      <c r="H45" s="8"/>
      <c r="I45" s="8">
        <v>0</v>
      </c>
      <c r="J45" s="8"/>
      <c r="K45" s="8">
        <v>0</v>
      </c>
      <c r="L45" s="8"/>
      <c r="M45" s="8">
        <v>-7855081</v>
      </c>
      <c r="N45" s="8"/>
      <c r="O45" s="8">
        <v>114666759792</v>
      </c>
      <c r="P45" s="8"/>
      <c r="Q45" s="8">
        <v>5078460</v>
      </c>
      <c r="R45" s="8"/>
      <c r="S45" s="8">
        <v>15380</v>
      </c>
      <c r="T45" s="8"/>
      <c r="U45" s="8">
        <v>49357313704</v>
      </c>
      <c r="V45" s="8"/>
      <c r="W45" s="8">
        <v>77641979846.940002</v>
      </c>
      <c r="Y45" s="9">
        <v>6.1507125349016178E-3</v>
      </c>
      <c r="AA45" s="8"/>
    </row>
    <row r="46" spans="1:27" ht="24" x14ac:dyDescent="0.2">
      <c r="A46" s="7" t="s">
        <v>115</v>
      </c>
      <c r="C46" s="8">
        <v>7659998</v>
      </c>
      <c r="D46" s="8"/>
      <c r="E46" s="8">
        <v>98306756401</v>
      </c>
      <c r="F46" s="8"/>
      <c r="G46" s="8">
        <v>77286373270.785004</v>
      </c>
      <c r="H46" s="8"/>
      <c r="I46" s="8">
        <v>0</v>
      </c>
      <c r="J46" s="8"/>
      <c r="K46" s="8">
        <v>0</v>
      </c>
      <c r="L46" s="8"/>
      <c r="M46" s="8">
        <v>0</v>
      </c>
      <c r="N46" s="8"/>
      <c r="O46" s="8">
        <v>0</v>
      </c>
      <c r="P46" s="8"/>
      <c r="Q46" s="8">
        <v>7659998</v>
      </c>
      <c r="R46" s="8"/>
      <c r="S46" s="8">
        <v>10670</v>
      </c>
      <c r="T46" s="8"/>
      <c r="U46" s="8">
        <v>98306756401</v>
      </c>
      <c r="V46" s="8"/>
      <c r="W46" s="8">
        <v>81245872196.973007</v>
      </c>
      <c r="Y46" s="9">
        <v>6.4362089364035126E-3</v>
      </c>
      <c r="AA46" s="8"/>
    </row>
    <row r="47" spans="1:27" ht="24" x14ac:dyDescent="0.2">
      <c r="A47" s="7" t="s">
        <v>101</v>
      </c>
      <c r="C47" s="8">
        <v>11347381</v>
      </c>
      <c r="D47" s="8"/>
      <c r="E47" s="8">
        <v>186441166585</v>
      </c>
      <c r="F47" s="8"/>
      <c r="G47" s="8">
        <v>142464683368.922</v>
      </c>
      <c r="H47" s="8"/>
      <c r="I47" s="8">
        <v>3008299</v>
      </c>
      <c r="J47" s="8"/>
      <c r="K47" s="8">
        <v>36402323061</v>
      </c>
      <c r="L47" s="8"/>
      <c r="M47" s="8">
        <v>0</v>
      </c>
      <c r="N47" s="8"/>
      <c r="O47" s="8">
        <v>0</v>
      </c>
      <c r="P47" s="8"/>
      <c r="Q47" s="8">
        <v>14355680</v>
      </c>
      <c r="R47" s="8"/>
      <c r="S47" s="8">
        <v>13290</v>
      </c>
      <c r="T47" s="8"/>
      <c r="U47" s="8">
        <v>222843489646</v>
      </c>
      <c r="V47" s="8"/>
      <c r="W47" s="8">
        <v>189651804626.16</v>
      </c>
      <c r="Y47" s="9">
        <v>1.5024008072442377E-2</v>
      </c>
      <c r="AA47" s="8"/>
    </row>
    <row r="48" spans="1:27" ht="24" x14ac:dyDescent="0.2">
      <c r="A48" s="7" t="s">
        <v>80</v>
      </c>
      <c r="C48" s="8">
        <v>26355595</v>
      </c>
      <c r="D48" s="8"/>
      <c r="E48" s="8">
        <v>304153045921</v>
      </c>
      <c r="F48" s="8"/>
      <c r="G48" s="8">
        <v>258581950800.23199</v>
      </c>
      <c r="H48" s="8"/>
      <c r="I48" s="8">
        <v>7578634</v>
      </c>
      <c r="J48" s="8"/>
      <c r="K48" s="8">
        <v>80354677169</v>
      </c>
      <c r="L48" s="8"/>
      <c r="M48" s="8">
        <v>0</v>
      </c>
      <c r="N48" s="8"/>
      <c r="O48" s="8">
        <v>0</v>
      </c>
      <c r="P48" s="8"/>
      <c r="Q48" s="8">
        <v>33934229</v>
      </c>
      <c r="R48" s="8"/>
      <c r="S48" s="8">
        <v>9480</v>
      </c>
      <c r="T48" s="8"/>
      <c r="U48" s="8">
        <v>384507723090</v>
      </c>
      <c r="V48" s="8"/>
      <c r="W48" s="8">
        <v>319782396799.026</v>
      </c>
      <c r="Y48" s="9">
        <v>2.5332810939521274E-2</v>
      </c>
      <c r="AA48" s="8"/>
    </row>
    <row r="49" spans="1:27" ht="24" x14ac:dyDescent="0.2">
      <c r="A49" s="7" t="s">
        <v>81</v>
      </c>
      <c r="C49" s="8">
        <v>10803712</v>
      </c>
      <c r="D49" s="8"/>
      <c r="E49" s="8">
        <v>319476880322</v>
      </c>
      <c r="F49" s="8"/>
      <c r="G49" s="8">
        <v>341513871252.47998</v>
      </c>
      <c r="H49" s="8"/>
      <c r="I49" s="8">
        <v>3028894</v>
      </c>
      <c r="J49" s="8"/>
      <c r="K49" s="8">
        <v>105613264271</v>
      </c>
      <c r="L49" s="8"/>
      <c r="M49" s="8">
        <v>0</v>
      </c>
      <c r="N49" s="8"/>
      <c r="O49" s="8">
        <v>0</v>
      </c>
      <c r="P49" s="8"/>
      <c r="Q49" s="8">
        <v>13832606</v>
      </c>
      <c r="R49" s="8"/>
      <c r="S49" s="8">
        <v>37150</v>
      </c>
      <c r="T49" s="8"/>
      <c r="U49" s="8">
        <v>425090144593</v>
      </c>
      <c r="V49" s="8"/>
      <c r="W49" s="8">
        <v>510823719088.245</v>
      </c>
      <c r="Y49" s="9">
        <v>4.0466895078087831E-2</v>
      </c>
      <c r="AA49" s="8"/>
    </row>
    <row r="50" spans="1:27" ht="24" x14ac:dyDescent="0.2">
      <c r="A50" s="7" t="s">
        <v>82</v>
      </c>
      <c r="C50" s="8">
        <v>250000</v>
      </c>
      <c r="D50" s="8"/>
      <c r="E50" s="8">
        <v>1789373266</v>
      </c>
      <c r="F50" s="8"/>
      <c r="G50" s="8">
        <v>1898635500</v>
      </c>
      <c r="H50" s="8"/>
      <c r="I50" s="8">
        <v>0</v>
      </c>
      <c r="J50" s="8"/>
      <c r="K50" s="8">
        <v>0</v>
      </c>
      <c r="L50" s="8"/>
      <c r="M50" s="8">
        <v>-250000</v>
      </c>
      <c r="N50" s="8">
        <v>0</v>
      </c>
      <c r="O50" s="8">
        <v>-1789373266</v>
      </c>
      <c r="P50" s="8"/>
      <c r="Q50" s="8">
        <v>0</v>
      </c>
      <c r="R50" s="8"/>
      <c r="S50" s="8">
        <v>0</v>
      </c>
      <c r="T50" s="8"/>
      <c r="U50" s="8">
        <v>0</v>
      </c>
      <c r="V50" s="8"/>
      <c r="W50" s="8">
        <v>0</v>
      </c>
      <c r="Y50" s="9">
        <v>0</v>
      </c>
      <c r="AA50" s="8"/>
    </row>
    <row r="51" spans="1:27" ht="24" x14ac:dyDescent="0.2">
      <c r="A51" s="7" t="s">
        <v>83</v>
      </c>
      <c r="C51" s="8">
        <v>800000</v>
      </c>
      <c r="D51" s="8"/>
      <c r="E51" s="8">
        <v>10390225763</v>
      </c>
      <c r="F51" s="8"/>
      <c r="G51" s="8">
        <v>11300360400</v>
      </c>
      <c r="H51" s="8"/>
      <c r="I51" s="8">
        <v>0</v>
      </c>
      <c r="J51" s="8"/>
      <c r="K51" s="8">
        <v>0</v>
      </c>
      <c r="L51" s="8"/>
      <c r="M51" s="8">
        <v>-800000</v>
      </c>
      <c r="N51" s="8">
        <v>0</v>
      </c>
      <c r="O51" s="8">
        <v>-10390225763</v>
      </c>
      <c r="P51" s="8"/>
      <c r="Q51" s="8">
        <v>0</v>
      </c>
      <c r="R51" s="8"/>
      <c r="S51" s="8">
        <v>0</v>
      </c>
      <c r="T51" s="8"/>
      <c r="U51" s="8">
        <v>0</v>
      </c>
      <c r="V51" s="8"/>
      <c r="W51" s="8">
        <v>0</v>
      </c>
      <c r="Y51" s="9">
        <v>0</v>
      </c>
      <c r="AA51" s="8"/>
    </row>
    <row r="52" spans="1:27" ht="24" x14ac:dyDescent="0.2">
      <c r="A52" s="7" t="s">
        <v>84</v>
      </c>
      <c r="C52" s="8">
        <v>450000</v>
      </c>
      <c r="D52" s="8"/>
      <c r="E52" s="8">
        <v>2229972977</v>
      </c>
      <c r="F52" s="8"/>
      <c r="G52" s="8">
        <v>7340562225</v>
      </c>
      <c r="H52" s="8"/>
      <c r="I52" s="8">
        <v>0</v>
      </c>
      <c r="J52" s="8"/>
      <c r="K52" s="8">
        <v>0</v>
      </c>
      <c r="L52" s="8"/>
      <c r="M52" s="8">
        <v>-450000</v>
      </c>
      <c r="N52" s="8"/>
      <c r="O52" s="8">
        <v>6766869381</v>
      </c>
      <c r="P52" s="8"/>
      <c r="Q52" s="8">
        <v>0</v>
      </c>
      <c r="R52" s="8"/>
      <c r="S52" s="8">
        <v>0</v>
      </c>
      <c r="T52" s="8"/>
      <c r="U52" s="8">
        <v>0</v>
      </c>
      <c r="V52" s="8"/>
      <c r="W52" s="8">
        <v>0</v>
      </c>
      <c r="Y52" s="9">
        <v>0</v>
      </c>
      <c r="AA52" s="8"/>
    </row>
    <row r="53" spans="1:27" ht="24" x14ac:dyDescent="0.2">
      <c r="A53" s="7" t="s">
        <v>85</v>
      </c>
      <c r="C53" s="8">
        <v>2056457</v>
      </c>
      <c r="D53" s="8"/>
      <c r="E53" s="8">
        <v>55270817932</v>
      </c>
      <c r="F53" s="8"/>
      <c r="G53" s="8">
        <v>46199396427.209999</v>
      </c>
      <c r="H53" s="8"/>
      <c r="I53" s="8">
        <v>0</v>
      </c>
      <c r="J53" s="8"/>
      <c r="K53" s="8">
        <v>0</v>
      </c>
      <c r="L53" s="8"/>
      <c r="M53" s="8">
        <v>0</v>
      </c>
      <c r="N53" s="8"/>
      <c r="O53" s="8">
        <v>0</v>
      </c>
      <c r="P53" s="8"/>
      <c r="Q53" s="8">
        <v>2056457</v>
      </c>
      <c r="R53" s="8"/>
      <c r="S53" s="8">
        <v>21370</v>
      </c>
      <c r="T53" s="8"/>
      <c r="U53" s="8">
        <v>55270817932</v>
      </c>
      <c r="V53" s="8"/>
      <c r="W53" s="8">
        <v>43685004497.764503</v>
      </c>
      <c r="Y53" s="9">
        <v>3.4606781702543527E-3</v>
      </c>
      <c r="AA53" s="8"/>
    </row>
    <row r="54" spans="1:27" ht="24" x14ac:dyDescent="0.2">
      <c r="A54" s="7" t="s">
        <v>106</v>
      </c>
      <c r="C54" s="8">
        <v>24013975</v>
      </c>
      <c r="D54" s="8"/>
      <c r="E54" s="8">
        <v>103291241475</v>
      </c>
      <c r="F54" s="8"/>
      <c r="G54" s="8">
        <v>104985061950.80299</v>
      </c>
      <c r="H54" s="8"/>
      <c r="I54" s="8">
        <v>10000000</v>
      </c>
      <c r="J54" s="8"/>
      <c r="K54" s="8">
        <v>45331119598</v>
      </c>
      <c r="L54" s="8"/>
      <c r="M54" s="8">
        <v>-1792606</v>
      </c>
      <c r="N54" s="8"/>
      <c r="O54" s="8">
        <v>-7710531022.6871576</v>
      </c>
      <c r="P54" s="8"/>
      <c r="Q54" s="8">
        <v>32221369</v>
      </c>
      <c r="R54" s="8"/>
      <c r="S54" s="8">
        <v>5960</v>
      </c>
      <c r="T54" s="8"/>
      <c r="U54" s="8">
        <v>140789658890</v>
      </c>
      <c r="V54" s="8"/>
      <c r="W54" s="8">
        <v>190896725052.522</v>
      </c>
      <c r="Y54" s="9">
        <v>1.5122629303978136E-2</v>
      </c>
      <c r="AA54" s="8"/>
    </row>
    <row r="55" spans="1:27" ht="24.75" thickBot="1" x14ac:dyDescent="0.25">
      <c r="A55" s="7" t="s">
        <v>100</v>
      </c>
      <c r="C55" s="8">
        <v>7214002</v>
      </c>
      <c r="D55" s="8"/>
      <c r="E55" s="8">
        <v>165734481948</v>
      </c>
      <c r="F55" s="8"/>
      <c r="G55" s="8">
        <v>188599369497.03</v>
      </c>
      <c r="H55" s="8"/>
      <c r="I55" s="8">
        <v>0</v>
      </c>
      <c r="J55" s="8"/>
      <c r="K55" s="8">
        <v>0</v>
      </c>
      <c r="L55" s="8"/>
      <c r="M55" s="8">
        <v>0</v>
      </c>
      <c r="N55" s="8"/>
      <c r="O55" s="8">
        <v>0</v>
      </c>
      <c r="P55" s="8"/>
      <c r="Q55" s="8">
        <v>7214002</v>
      </c>
      <c r="R55" s="8"/>
      <c r="S55" s="8">
        <v>24500</v>
      </c>
      <c r="T55" s="8"/>
      <c r="U55" s="8">
        <v>165734481948</v>
      </c>
      <c r="V55" s="8"/>
      <c r="W55" s="8">
        <v>175691427858.45001</v>
      </c>
      <c r="Y55" s="9">
        <v>1.3918082327808144E-2</v>
      </c>
      <c r="AA55" s="8"/>
    </row>
    <row r="56" spans="1:27" s="7" customFormat="1" ht="24.75" thickBot="1" x14ac:dyDescent="0.25">
      <c r="E56" s="10">
        <f>SUM(E9:E55)</f>
        <v>11557366118158</v>
      </c>
      <c r="G56" s="10">
        <f>SUM(G9:G55)</f>
        <v>11138423215125.736</v>
      </c>
      <c r="I56" s="7" t="s">
        <v>15</v>
      </c>
      <c r="K56" s="10">
        <f>SUM(K9:K55)</f>
        <v>785800922616</v>
      </c>
      <c r="M56" s="7" t="s">
        <v>15</v>
      </c>
      <c r="O56" s="10">
        <f>SUM(O9:O55)</f>
        <v>643764111695.09717</v>
      </c>
      <c r="Q56" s="7" t="s">
        <v>15</v>
      </c>
      <c r="S56" s="7" t="s">
        <v>15</v>
      </c>
      <c r="U56" s="10">
        <f>SUM(U9:U55)</f>
        <v>11374967673809</v>
      </c>
      <c r="W56" s="10">
        <f>SUM(W9:W55)</f>
        <v>12029128744900.209</v>
      </c>
      <c r="Y56" s="46">
        <f>SUM(Y9:Y55)</f>
        <v>0.9529343932375145</v>
      </c>
    </row>
    <row r="57" spans="1:27" ht="23.25" thickTop="1" x14ac:dyDescent="0.2"/>
  </sheetData>
  <mergeCells count="17"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6"/>
  <sheetViews>
    <sheetView rightToLeft="1" workbookViewId="0">
      <selection activeCell="E20" sqref="E20"/>
    </sheetView>
  </sheetViews>
  <sheetFormatPr defaultRowHeight="22.5" x14ac:dyDescent="0.2"/>
  <cols>
    <col min="1" max="1" width="24.75" style="41" bestFit="1" customWidth="1"/>
    <col min="2" max="2" width="0.875" style="41" customWidth="1"/>
    <col min="3" max="3" width="18" style="41" bestFit="1" customWidth="1"/>
    <col min="4" max="4" width="0.875" style="41" customWidth="1"/>
    <col min="5" max="5" width="19.125" style="41" bestFit="1" customWidth="1"/>
    <col min="6" max="6" width="0.875" style="41" customWidth="1"/>
    <col min="7" max="7" width="19.125" style="41" bestFit="1" customWidth="1"/>
    <col min="8" max="8" width="0.875" style="41" customWidth="1"/>
    <col min="9" max="9" width="19" style="41" bestFit="1" customWidth="1"/>
    <col min="10" max="10" width="0.875" style="41" customWidth="1"/>
    <col min="11" max="11" width="18.25" style="41" bestFit="1" customWidth="1"/>
    <col min="12" max="12" width="0.875" style="41" customWidth="1"/>
    <col min="13" max="13" width="8" style="41" customWidth="1"/>
    <col min="14" max="16384" width="9" style="41"/>
  </cols>
  <sheetData>
    <row r="2" spans="1:20" ht="24" x14ac:dyDescent="0.2">
      <c r="A2" s="65" t="str">
        <f>+سهام!A2</f>
        <v>صندوق سرمایه‌گذاری بخشی صنایع مفید - دارونو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  <c r="H2" s="65" t="s">
        <v>0</v>
      </c>
      <c r="I2" s="65" t="s">
        <v>0</v>
      </c>
      <c r="J2" s="65" t="s">
        <v>0</v>
      </c>
      <c r="K2" s="65" t="s">
        <v>0</v>
      </c>
    </row>
    <row r="3" spans="1:20" ht="24" x14ac:dyDescent="0.2">
      <c r="A3" s="65" t="s">
        <v>1</v>
      </c>
      <c r="B3" s="65" t="s">
        <v>1</v>
      </c>
      <c r="C3" s="65" t="s">
        <v>1</v>
      </c>
      <c r="D3" s="65" t="s">
        <v>1</v>
      </c>
      <c r="E3" s="65" t="s">
        <v>1</v>
      </c>
      <c r="F3" s="65" t="s">
        <v>1</v>
      </c>
      <c r="G3" s="65" t="s">
        <v>1</v>
      </c>
      <c r="H3" s="65" t="s">
        <v>1</v>
      </c>
      <c r="I3" s="65" t="s">
        <v>1</v>
      </c>
      <c r="J3" s="65" t="s">
        <v>1</v>
      </c>
      <c r="K3" s="65" t="s">
        <v>1</v>
      </c>
    </row>
    <row r="4" spans="1:20" ht="24" x14ac:dyDescent="0.2">
      <c r="A4" s="65" t="str">
        <f>+سهام!A4</f>
        <v>برای ماه منتهی به 1404/02/31</v>
      </c>
      <c r="B4" s="65" t="s">
        <v>16</v>
      </c>
      <c r="C4" s="65" t="s">
        <v>16</v>
      </c>
      <c r="D4" s="65" t="s">
        <v>16</v>
      </c>
      <c r="E4" s="65" t="s">
        <v>16</v>
      </c>
      <c r="F4" s="65" t="s">
        <v>16</v>
      </c>
      <c r="G4" s="65" t="s">
        <v>16</v>
      </c>
      <c r="H4" s="65" t="s">
        <v>16</v>
      </c>
      <c r="I4" s="65" t="s">
        <v>16</v>
      </c>
      <c r="J4" s="65" t="s">
        <v>16</v>
      </c>
      <c r="K4" s="65" t="s">
        <v>16</v>
      </c>
    </row>
    <row r="5" spans="1:20" ht="25.5" x14ac:dyDescent="0.2">
      <c r="A5" s="66" t="s">
        <v>17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0" ht="24.75" thickBot="1" x14ac:dyDescent="0.25">
      <c r="A6" s="67" t="s">
        <v>18</v>
      </c>
      <c r="C6" s="48" t="s">
        <v>107</v>
      </c>
      <c r="E6" s="67" t="s">
        <v>5</v>
      </c>
      <c r="F6" s="67" t="s">
        <v>5</v>
      </c>
      <c r="G6" s="67" t="s">
        <v>5</v>
      </c>
      <c r="I6" s="67" t="s">
        <v>113</v>
      </c>
      <c r="J6" s="67" t="s">
        <v>4</v>
      </c>
      <c r="K6" s="67" t="s">
        <v>4</v>
      </c>
    </row>
    <row r="7" spans="1:20" ht="24.75" thickBot="1" x14ac:dyDescent="0.25">
      <c r="A7" s="67" t="s">
        <v>18</v>
      </c>
      <c r="C7" s="48" t="s">
        <v>19</v>
      </c>
      <c r="E7" s="48" t="s">
        <v>20</v>
      </c>
      <c r="G7" s="48" t="s">
        <v>21</v>
      </c>
      <c r="I7" s="48" t="s">
        <v>19</v>
      </c>
      <c r="K7" s="48" t="s">
        <v>22</v>
      </c>
    </row>
    <row r="8" spans="1:20" ht="24.75" thickBot="1" x14ac:dyDescent="0.25">
      <c r="A8" s="42" t="s">
        <v>23</v>
      </c>
      <c r="C8" s="43">
        <v>617129933907</v>
      </c>
      <c r="D8" s="43"/>
      <c r="E8" s="43">
        <v>10809217276073</v>
      </c>
      <c r="F8" s="43"/>
      <c r="G8" s="43">
        <v>11423302139798</v>
      </c>
      <c r="H8" s="43"/>
      <c r="I8" s="43">
        <f>+C8+E8-G8</f>
        <v>3045070182</v>
      </c>
      <c r="K8" s="44">
        <v>2.4122712191271747E-4</v>
      </c>
      <c r="M8" s="43"/>
    </row>
    <row r="9" spans="1:20" ht="24.75" thickBot="1" x14ac:dyDescent="0.25">
      <c r="A9" s="41" t="s">
        <v>15</v>
      </c>
      <c r="C9" s="55">
        <f>SUM(C8:C8)</f>
        <v>617129933907</v>
      </c>
      <c r="D9" s="56"/>
      <c r="E9" s="55">
        <f>SUM(E8:E8)</f>
        <v>10809217276073</v>
      </c>
      <c r="F9" s="56"/>
      <c r="G9" s="55">
        <f>SUM(G8:G8)</f>
        <v>11423302139798</v>
      </c>
      <c r="H9" s="56"/>
      <c r="I9" s="55">
        <f>SUM(I8:I8)</f>
        <v>3045070182</v>
      </c>
      <c r="J9" s="56"/>
      <c r="K9" s="57">
        <f>SUM(K8:K8)</f>
        <v>2.4122712191271747E-4</v>
      </c>
      <c r="M9" s="43"/>
    </row>
    <row r="10" spans="1:20" ht="23.25" thickTop="1" x14ac:dyDescent="0.2"/>
    <row r="11" spans="1:20" x14ac:dyDescent="0.45">
      <c r="C11" s="43"/>
      <c r="E11" s="43"/>
      <c r="I11" s="34"/>
    </row>
    <row r="12" spans="1:20" x14ac:dyDescent="0.45">
      <c r="C12" s="43"/>
      <c r="E12" s="43"/>
      <c r="K12" s="34"/>
    </row>
    <row r="16" spans="1:20" x14ac:dyDescent="0.2">
      <c r="G16" s="41" t="s">
        <v>120</v>
      </c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9"/>
  <sheetViews>
    <sheetView rightToLeft="1" zoomScale="90" zoomScaleNormal="90" workbookViewId="0">
      <selection activeCell="G13" sqref="G13"/>
    </sheetView>
  </sheetViews>
  <sheetFormatPr defaultRowHeight="18.75" x14ac:dyDescent="0.45"/>
  <cols>
    <col min="1" max="1" width="20.875" style="35" bestFit="1" customWidth="1"/>
    <col min="2" max="2" width="0.875" style="35" customWidth="1"/>
    <col min="3" max="3" width="20.125" style="35" customWidth="1"/>
    <col min="4" max="4" width="0.875" style="35" customWidth="1"/>
    <col min="5" max="5" width="20.125" style="35" customWidth="1"/>
    <col min="6" max="6" width="0.875" style="35" customWidth="1"/>
    <col min="7" max="7" width="28" style="35" customWidth="1"/>
    <col min="8" max="8" width="0.875" style="35" customWidth="1"/>
    <col min="9" max="9" width="8" style="35" customWidth="1"/>
    <col min="10" max="16384" width="9" style="35"/>
  </cols>
  <sheetData>
    <row r="2" spans="1:7" ht="26.25" x14ac:dyDescent="0.45">
      <c r="A2" s="68" t="str">
        <f>+سهام!A2</f>
        <v>صندوق سرمایه‌گذاری بخشی صنایع مفید - دارونو</v>
      </c>
      <c r="B2" s="68" t="s">
        <v>0</v>
      </c>
      <c r="C2" s="68" t="s">
        <v>0</v>
      </c>
      <c r="D2" s="68" t="s">
        <v>0</v>
      </c>
      <c r="E2" s="68" t="s">
        <v>0</v>
      </c>
      <c r="F2" s="68" t="s">
        <v>0</v>
      </c>
      <c r="G2" s="68" t="s">
        <v>0</v>
      </c>
    </row>
    <row r="3" spans="1:7" ht="26.25" x14ac:dyDescent="0.45">
      <c r="A3" s="68" t="s">
        <v>24</v>
      </c>
      <c r="B3" s="68" t="s">
        <v>24</v>
      </c>
      <c r="C3" s="68" t="s">
        <v>24</v>
      </c>
      <c r="D3" s="68" t="s">
        <v>24</v>
      </c>
      <c r="E3" s="68" t="s">
        <v>24</v>
      </c>
      <c r="F3" s="68" t="s">
        <v>24</v>
      </c>
      <c r="G3" s="68" t="s">
        <v>24</v>
      </c>
    </row>
    <row r="4" spans="1:7" ht="26.25" x14ac:dyDescent="0.45">
      <c r="A4" s="68" t="str">
        <f>+سهام!A4</f>
        <v>برای ماه منتهی به 1404/02/31</v>
      </c>
      <c r="B4" s="68" t="s">
        <v>2</v>
      </c>
      <c r="C4" s="68" t="s">
        <v>2</v>
      </c>
      <c r="D4" s="68" t="s">
        <v>2</v>
      </c>
      <c r="E4" s="68" t="s">
        <v>2</v>
      </c>
      <c r="F4" s="68" t="s">
        <v>2</v>
      </c>
      <c r="G4" s="68" t="s">
        <v>2</v>
      </c>
    </row>
    <row r="6" spans="1:7" ht="27" thickBot="1" x14ac:dyDescent="0.5">
      <c r="A6" s="49" t="s">
        <v>28</v>
      </c>
      <c r="C6" s="49" t="s">
        <v>19</v>
      </c>
      <c r="E6" s="49" t="s">
        <v>38</v>
      </c>
      <c r="G6" s="49" t="s">
        <v>13</v>
      </c>
    </row>
    <row r="7" spans="1:7" ht="21" x14ac:dyDescent="0.55000000000000004">
      <c r="A7" s="36" t="s">
        <v>43</v>
      </c>
      <c r="C7" s="22">
        <f>+'درآمد سرمایه‌گذاری در سهام'!I57</f>
        <v>1641487938345</v>
      </c>
      <c r="D7" s="19"/>
      <c r="E7" s="1">
        <f>+C7/$C$9</f>
        <v>0.99856444904423791</v>
      </c>
      <c r="F7" s="19"/>
      <c r="G7" s="1">
        <v>0.13003687513084866</v>
      </c>
    </row>
    <row r="8" spans="1:7" ht="21.75" thickBot="1" x14ac:dyDescent="0.6">
      <c r="A8" s="36" t="s">
        <v>44</v>
      </c>
      <c r="C8" s="20">
        <f>+'درآمد سپرده بانکی'!C9</f>
        <v>2359827231</v>
      </c>
      <c r="D8" s="19"/>
      <c r="E8" s="1">
        <f>+C8/$C$9</f>
        <v>1.4355509557620882E-3</v>
      </c>
      <c r="F8" s="19"/>
      <c r="G8" s="1">
        <v>1.8694292647517953E-4</v>
      </c>
    </row>
    <row r="9" spans="1:7" ht="21.75" thickBot="1" x14ac:dyDescent="0.5">
      <c r="A9" s="35" t="s">
        <v>15</v>
      </c>
      <c r="C9" s="23">
        <f>SUM(C7:C8)</f>
        <v>1643847765576</v>
      </c>
      <c r="D9" s="3"/>
      <c r="E9" s="37">
        <f>SUM(E7:E8)</f>
        <v>1</v>
      </c>
      <c r="F9" s="3"/>
      <c r="G9" s="38">
        <f>SUM(G7:G8)</f>
        <v>0.13022381805732383</v>
      </c>
    </row>
    <row r="10" spans="1:7" ht="19.5" thickTop="1" x14ac:dyDescent="0.45"/>
    <row r="11" spans="1:7" x14ac:dyDescent="0.45">
      <c r="C11" s="34"/>
      <c r="G11" s="39"/>
    </row>
    <row r="12" spans="1:7" x14ac:dyDescent="0.45">
      <c r="C12" s="40"/>
      <c r="E12" s="39"/>
      <c r="G12" s="34"/>
    </row>
    <row r="13" spans="1:7" x14ac:dyDescent="0.45">
      <c r="C13" s="40"/>
      <c r="E13" s="39"/>
      <c r="G13" s="34"/>
    </row>
    <row r="14" spans="1:7" x14ac:dyDescent="0.45">
      <c r="C14" s="39"/>
      <c r="E14" s="39"/>
    </row>
    <row r="15" spans="1:7" x14ac:dyDescent="0.45">
      <c r="C15" s="54"/>
      <c r="E15" s="39"/>
    </row>
    <row r="16" spans="1:7" x14ac:dyDescent="0.45">
      <c r="C16" s="39"/>
      <c r="E16" s="39"/>
    </row>
    <row r="17" spans="3:7" x14ac:dyDescent="0.45">
      <c r="C17" s="39"/>
    </row>
    <row r="18" spans="3:7" x14ac:dyDescent="0.45">
      <c r="C18" s="39"/>
    </row>
    <row r="19" spans="3:7" x14ac:dyDescent="0.45">
      <c r="C19" s="39"/>
      <c r="G19" s="62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58"/>
  <sheetViews>
    <sheetView rightToLeft="1" topLeftCell="A45" zoomScale="85" zoomScaleNormal="85" workbookViewId="0">
      <selection activeCell="I50" sqref="I50"/>
    </sheetView>
  </sheetViews>
  <sheetFormatPr defaultRowHeight="18.75" x14ac:dyDescent="0.45"/>
  <cols>
    <col min="1" max="1" width="35.25" style="24" bestFit="1" customWidth="1"/>
    <col min="2" max="2" width="0.875" style="24" customWidth="1"/>
    <col min="3" max="3" width="19.25" style="24" customWidth="1"/>
    <col min="4" max="4" width="0.875" style="24" customWidth="1"/>
    <col min="5" max="5" width="19.25" style="24" customWidth="1"/>
    <col min="6" max="6" width="0.875" style="24" customWidth="1"/>
    <col min="7" max="7" width="19.25" style="24" customWidth="1"/>
    <col min="8" max="8" width="0.875" style="24" customWidth="1"/>
    <col min="9" max="9" width="19.25" style="24" customWidth="1"/>
    <col min="10" max="10" width="0.875" style="24" customWidth="1"/>
    <col min="11" max="11" width="20.125" style="24" customWidth="1"/>
    <col min="12" max="12" width="0.875" style="24" customWidth="1"/>
    <col min="13" max="13" width="19.25" style="24" customWidth="1"/>
    <col min="14" max="14" width="0.875" style="24" customWidth="1"/>
    <col min="15" max="15" width="20.125" style="24" customWidth="1"/>
    <col min="16" max="16" width="0.875" style="24" customWidth="1"/>
    <col min="17" max="17" width="19.25" style="24" customWidth="1"/>
    <col min="18" max="18" width="0.875" style="24" customWidth="1"/>
    <col min="19" max="19" width="20.125" style="24" customWidth="1"/>
    <col min="20" max="20" width="0.875" style="24" customWidth="1"/>
    <col min="21" max="21" width="20.125" style="24" customWidth="1"/>
    <col min="22" max="22" width="0.875" style="24" customWidth="1"/>
    <col min="23" max="23" width="8" style="24" customWidth="1"/>
    <col min="24" max="16384" width="9" style="24"/>
  </cols>
  <sheetData>
    <row r="2" spans="1:21" ht="26.25" x14ac:dyDescent="0.45">
      <c r="A2" s="68" t="str">
        <f>+سهام!A2</f>
        <v>صندوق سرمایه‌گذاری بخشی صنایع مفید - دارونو</v>
      </c>
      <c r="B2" s="68" t="s">
        <v>0</v>
      </c>
      <c r="C2" s="68" t="s">
        <v>0</v>
      </c>
      <c r="D2" s="68" t="s">
        <v>0</v>
      </c>
      <c r="E2" s="68" t="s">
        <v>0</v>
      </c>
      <c r="F2" s="68" t="s">
        <v>0</v>
      </c>
      <c r="G2" s="68" t="s">
        <v>0</v>
      </c>
      <c r="H2" s="68" t="s">
        <v>0</v>
      </c>
      <c r="I2" s="68" t="s">
        <v>0</v>
      </c>
      <c r="J2" s="68" t="s">
        <v>0</v>
      </c>
      <c r="K2" s="68" t="s">
        <v>0</v>
      </c>
      <c r="L2" s="68" t="s">
        <v>0</v>
      </c>
      <c r="M2" s="68" t="s">
        <v>0</v>
      </c>
      <c r="N2" s="68" t="s">
        <v>0</v>
      </c>
      <c r="O2" s="68" t="s">
        <v>0</v>
      </c>
      <c r="P2" s="68" t="s">
        <v>0</v>
      </c>
      <c r="Q2" s="68" t="s">
        <v>0</v>
      </c>
      <c r="R2" s="68" t="s">
        <v>0</v>
      </c>
      <c r="S2" s="68" t="s">
        <v>0</v>
      </c>
      <c r="T2" s="68" t="s">
        <v>0</v>
      </c>
      <c r="U2" s="68" t="s">
        <v>0</v>
      </c>
    </row>
    <row r="3" spans="1:21" ht="26.25" x14ac:dyDescent="0.45">
      <c r="A3" s="68" t="s">
        <v>24</v>
      </c>
      <c r="B3" s="68" t="s">
        <v>24</v>
      </c>
      <c r="C3" s="68" t="s">
        <v>24</v>
      </c>
      <c r="D3" s="68" t="s">
        <v>24</v>
      </c>
      <c r="E3" s="68" t="s">
        <v>24</v>
      </c>
      <c r="F3" s="68" t="s">
        <v>24</v>
      </c>
      <c r="G3" s="68" t="s">
        <v>24</v>
      </c>
      <c r="H3" s="68" t="s">
        <v>24</v>
      </c>
      <c r="I3" s="68" t="s">
        <v>24</v>
      </c>
      <c r="J3" s="68" t="s">
        <v>24</v>
      </c>
      <c r="K3" s="68" t="s">
        <v>24</v>
      </c>
      <c r="L3" s="68" t="s">
        <v>24</v>
      </c>
      <c r="M3" s="68" t="s">
        <v>24</v>
      </c>
      <c r="N3" s="68" t="s">
        <v>24</v>
      </c>
      <c r="O3" s="68" t="s">
        <v>24</v>
      </c>
      <c r="P3" s="68" t="s">
        <v>24</v>
      </c>
      <c r="Q3" s="68" t="s">
        <v>24</v>
      </c>
      <c r="R3" s="68" t="s">
        <v>24</v>
      </c>
      <c r="S3" s="68" t="s">
        <v>24</v>
      </c>
      <c r="T3" s="68" t="s">
        <v>24</v>
      </c>
      <c r="U3" s="68" t="s">
        <v>24</v>
      </c>
    </row>
    <row r="4" spans="1:21" ht="26.25" x14ac:dyDescent="0.45">
      <c r="A4" s="68" t="str">
        <f>+سهام!A4</f>
        <v>برای ماه منتهی به 1404/02/31</v>
      </c>
      <c r="B4" s="68" t="s">
        <v>2</v>
      </c>
      <c r="C4" s="68" t="s">
        <v>2</v>
      </c>
      <c r="D4" s="68" t="s">
        <v>2</v>
      </c>
      <c r="E4" s="68" t="s">
        <v>2</v>
      </c>
      <c r="F4" s="68" t="s">
        <v>2</v>
      </c>
      <c r="G4" s="68" t="s">
        <v>2</v>
      </c>
      <c r="H4" s="68" t="s">
        <v>2</v>
      </c>
      <c r="I4" s="68" t="s">
        <v>2</v>
      </c>
      <c r="J4" s="68" t="s">
        <v>2</v>
      </c>
      <c r="K4" s="68" t="s">
        <v>2</v>
      </c>
      <c r="L4" s="68" t="s">
        <v>2</v>
      </c>
      <c r="M4" s="68" t="s">
        <v>2</v>
      </c>
      <c r="N4" s="68" t="s">
        <v>2</v>
      </c>
      <c r="O4" s="68" t="s">
        <v>2</v>
      </c>
      <c r="P4" s="68" t="s">
        <v>2</v>
      </c>
      <c r="Q4" s="68" t="s">
        <v>2</v>
      </c>
      <c r="R4" s="68" t="s">
        <v>2</v>
      </c>
      <c r="S4" s="68" t="s">
        <v>2</v>
      </c>
      <c r="T4" s="68" t="s">
        <v>2</v>
      </c>
      <c r="U4" s="68" t="s">
        <v>2</v>
      </c>
    </row>
    <row r="6" spans="1:21" ht="27" thickBot="1" x14ac:dyDescent="0.5">
      <c r="A6" s="69" t="s">
        <v>3</v>
      </c>
      <c r="C6" s="69" t="s">
        <v>26</v>
      </c>
      <c r="D6" s="69" t="s">
        <v>26</v>
      </c>
      <c r="E6" s="69" t="s">
        <v>26</v>
      </c>
      <c r="F6" s="69" t="s">
        <v>26</v>
      </c>
      <c r="G6" s="69" t="s">
        <v>26</v>
      </c>
      <c r="H6" s="69" t="s">
        <v>26</v>
      </c>
      <c r="I6" s="69" t="s">
        <v>26</v>
      </c>
      <c r="J6" s="69" t="s">
        <v>26</v>
      </c>
      <c r="K6" s="69" t="s">
        <v>26</v>
      </c>
      <c r="M6" s="69" t="s">
        <v>27</v>
      </c>
      <c r="N6" s="69" t="s">
        <v>27</v>
      </c>
      <c r="O6" s="69" t="s">
        <v>27</v>
      </c>
      <c r="P6" s="69" t="s">
        <v>27</v>
      </c>
      <c r="Q6" s="69" t="s">
        <v>27</v>
      </c>
      <c r="R6" s="69" t="s">
        <v>27</v>
      </c>
      <c r="S6" s="69" t="s">
        <v>27</v>
      </c>
      <c r="T6" s="69" t="s">
        <v>27</v>
      </c>
      <c r="U6" s="69" t="s">
        <v>27</v>
      </c>
    </row>
    <row r="7" spans="1:21" ht="27" thickBot="1" x14ac:dyDescent="0.5">
      <c r="A7" s="69" t="s">
        <v>3</v>
      </c>
      <c r="C7" s="49" t="s">
        <v>35</v>
      </c>
      <c r="E7" s="49" t="s">
        <v>36</v>
      </c>
      <c r="G7" s="49" t="s">
        <v>37</v>
      </c>
      <c r="I7" s="49" t="s">
        <v>19</v>
      </c>
      <c r="K7" s="49" t="s">
        <v>38</v>
      </c>
      <c r="M7" s="49" t="s">
        <v>35</v>
      </c>
      <c r="O7" s="49" t="s">
        <v>36</v>
      </c>
      <c r="Q7" s="49" t="s">
        <v>37</v>
      </c>
      <c r="S7" s="49" t="s">
        <v>19</v>
      </c>
      <c r="U7" s="49" t="s">
        <v>38</v>
      </c>
    </row>
    <row r="8" spans="1:21" ht="21" x14ac:dyDescent="0.55000000000000004">
      <c r="A8" s="31" t="s">
        <v>66</v>
      </c>
      <c r="C8" s="22">
        <f>IFERROR(VLOOKUP(A8,'درآمد سود سهام'!A:S,13,0),0)</f>
        <v>0</v>
      </c>
      <c r="D8" s="22"/>
      <c r="E8" s="22">
        <f>IFERROR(VLOOKUP(A8,'درآمد ناشی از تغییر قیمت اوراق'!A:Q,9,0),0)</f>
        <v>29826098108</v>
      </c>
      <c r="F8" s="22"/>
      <c r="G8" s="22">
        <f>IFERROR(VLOOKUP(A8,'درآمد ناشی از فروش'!A:Q,9,0),0)</f>
        <v>0</v>
      </c>
      <c r="H8" s="22"/>
      <c r="I8" s="22">
        <f>+G8+E8+C8</f>
        <v>29826098108</v>
      </c>
      <c r="J8" s="19"/>
      <c r="K8" s="1">
        <f t="shared" ref="K8:K39" si="0">+I8/$I$57</f>
        <v>1.817015977471733E-2</v>
      </c>
      <c r="L8" s="19"/>
      <c r="M8" s="22">
        <f>IFERROR(VLOOKUP(A8,'درآمد سود سهام'!A:S,19,0),0)</f>
        <v>11057200283</v>
      </c>
      <c r="N8" s="22"/>
      <c r="O8" s="22">
        <f>IFERROR(VLOOKUP(A8,'درآمد ناشی از تغییر قیمت اوراق'!A:Q,17,0),0)</f>
        <v>-23261493069</v>
      </c>
      <c r="P8" s="22"/>
      <c r="Q8" s="22">
        <f>IFERROR(VLOOKUP(A8,'درآمد ناشی از فروش'!A:Q,17,0),0)</f>
        <v>25467955</v>
      </c>
      <c r="R8" s="22"/>
      <c r="S8" s="22">
        <f>+Q8+O8+M8</f>
        <v>-12178824831</v>
      </c>
      <c r="T8" s="19"/>
      <c r="U8" s="1">
        <f t="shared" ref="U8:U39" si="1">+S8/$S$57</f>
        <v>-8.7569272630141116E-3</v>
      </c>
    </row>
    <row r="9" spans="1:21" ht="21" x14ac:dyDescent="0.55000000000000004">
      <c r="A9" s="31" t="s">
        <v>78</v>
      </c>
      <c r="C9" s="22">
        <f>IFERROR(VLOOKUP(A9,'درآمد سود سهام'!A:S,13,0),0)</f>
        <v>0</v>
      </c>
      <c r="D9" s="22"/>
      <c r="E9" s="22">
        <f>IFERROR(VLOOKUP(A9,'درآمد ناشی از تغییر قیمت اوراق'!A:Q,9,0),0)</f>
        <v>-23821448040</v>
      </c>
      <c r="F9" s="22"/>
      <c r="G9" s="22">
        <f>IFERROR(VLOOKUP(A9,'درآمد ناشی از فروش'!A:Q,9,0),0)</f>
        <v>38323597338</v>
      </c>
      <c r="H9" s="22"/>
      <c r="I9" s="22">
        <f t="shared" ref="I9:I56" si="2">+G9+E9+C9</f>
        <v>14502149298</v>
      </c>
      <c r="J9" s="19"/>
      <c r="K9" s="1">
        <f t="shared" si="0"/>
        <v>8.8347583672296285E-3</v>
      </c>
      <c r="L9" s="19"/>
      <c r="M9" s="22">
        <f>IFERROR(VLOOKUP(A9,'درآمد سود سهام'!A:S,19,0),0)</f>
        <v>0</v>
      </c>
      <c r="N9" s="22"/>
      <c r="O9" s="22">
        <f>IFERROR(VLOOKUP(A9,'درآمد ناشی از تغییر قیمت اوراق'!A:Q,17,0),0)</f>
        <v>28284666143</v>
      </c>
      <c r="P9" s="22"/>
      <c r="Q9" s="22">
        <f>IFERROR(VLOOKUP(A9,'درآمد ناشی از فروش'!A:Q,17,0),0)</f>
        <v>38335672517</v>
      </c>
      <c r="R9" s="22"/>
      <c r="S9" s="22">
        <f t="shared" ref="S9:S56" si="3">+Q9+O9+M9</f>
        <v>66620338660</v>
      </c>
      <c r="T9" s="19"/>
      <c r="U9" s="1">
        <f t="shared" si="1"/>
        <v>4.7901950145306842E-2</v>
      </c>
    </row>
    <row r="10" spans="1:21" ht="21" x14ac:dyDescent="0.55000000000000004">
      <c r="A10" s="31" t="s">
        <v>53</v>
      </c>
      <c r="C10" s="22">
        <f>IFERROR(VLOOKUP(A10,'درآمد سود سهام'!A:S,13,0),0)</f>
        <v>0</v>
      </c>
      <c r="D10" s="22"/>
      <c r="E10" s="22">
        <f>IFERROR(VLOOKUP(A10,'درآمد ناشی از تغییر قیمت اوراق'!A:Q,9,0),0)</f>
        <v>71982686585</v>
      </c>
      <c r="F10" s="22"/>
      <c r="G10" s="22">
        <f>IFERROR(VLOOKUP(A10,'درآمد ناشی از فروش'!A:Q,9,0),0)</f>
        <v>0</v>
      </c>
      <c r="H10" s="22"/>
      <c r="I10" s="22">
        <f t="shared" si="2"/>
        <v>71982686585</v>
      </c>
      <c r="J10" s="19"/>
      <c r="K10" s="1">
        <f t="shared" si="0"/>
        <v>4.3852095957266198E-2</v>
      </c>
      <c r="L10" s="19"/>
      <c r="M10" s="22">
        <f>IFERROR(VLOOKUP(A10,'درآمد سود سهام'!A:S,19,0),0)</f>
        <v>0</v>
      </c>
      <c r="N10" s="22"/>
      <c r="O10" s="22">
        <f>IFERROR(VLOOKUP(A10,'درآمد ناشی از تغییر قیمت اوراق'!A:Q,17,0),0)</f>
        <v>12831681618</v>
      </c>
      <c r="P10" s="22"/>
      <c r="Q10" s="22">
        <f>IFERROR(VLOOKUP(A10,'درآمد ناشی از فروش'!A:Q,17,0),0)</f>
        <v>203533410</v>
      </c>
      <c r="R10" s="22"/>
      <c r="S10" s="22">
        <f t="shared" si="3"/>
        <v>13035215028</v>
      </c>
      <c r="T10" s="19"/>
      <c r="U10" s="1">
        <f t="shared" si="1"/>
        <v>9.3726965813147149E-3</v>
      </c>
    </row>
    <row r="11" spans="1:21" ht="21" x14ac:dyDescent="0.55000000000000004">
      <c r="A11" s="31" t="s">
        <v>115</v>
      </c>
      <c r="C11" s="22">
        <f>IFERROR(VLOOKUP(A11,'درآمد سود سهام'!A:S,13,0),0)</f>
        <v>0</v>
      </c>
      <c r="D11" s="22"/>
      <c r="E11" s="22">
        <f>IFERROR(VLOOKUP(A11,'درآمد ناشی از تغییر قیمت اوراق'!A:Q,9,0),0)</f>
        <v>3959498927</v>
      </c>
      <c r="F11" s="22"/>
      <c r="G11" s="22">
        <f>IFERROR(VLOOKUP(A11,'درآمد ناشی از فروش'!A:Q,9,0),0)</f>
        <v>0</v>
      </c>
      <c r="H11" s="22"/>
      <c r="I11" s="22">
        <f t="shared" si="2"/>
        <v>3959498927</v>
      </c>
      <c r="J11" s="19"/>
      <c r="K11" s="1">
        <f t="shared" si="0"/>
        <v>2.412140128785894E-3</v>
      </c>
      <c r="L11" s="19"/>
      <c r="M11" s="22">
        <f>IFERROR(VLOOKUP(A11,'درآمد سود سهام'!A:S,19,0),0)</f>
        <v>10733483266</v>
      </c>
      <c r="N11" s="22"/>
      <c r="O11" s="22">
        <f>IFERROR(VLOOKUP(A11,'درآمد ناشی از تغییر قیمت اوراق'!A:Q,17,0),0)</f>
        <v>-17060884204</v>
      </c>
      <c r="P11" s="22"/>
      <c r="Q11" s="22">
        <f>IFERROR(VLOOKUP(A11,'درآمد ناشی از فروش'!A:Q,17,0),0)</f>
        <v>0</v>
      </c>
      <c r="R11" s="22"/>
      <c r="S11" s="22">
        <f t="shared" si="3"/>
        <v>-6327400938</v>
      </c>
      <c r="T11" s="19"/>
      <c r="U11" s="1">
        <f t="shared" si="1"/>
        <v>-4.5495842617718054E-3</v>
      </c>
    </row>
    <row r="12" spans="1:21" ht="21" x14ac:dyDescent="0.55000000000000004">
      <c r="A12" s="31" t="s">
        <v>54</v>
      </c>
      <c r="C12" s="22">
        <f>IFERROR(VLOOKUP(A12,'درآمد سود سهام'!A:S,13,0),0)</f>
        <v>0</v>
      </c>
      <c r="D12" s="22"/>
      <c r="E12" s="22">
        <f>IFERROR(VLOOKUP(A12,'درآمد ناشی از تغییر قیمت اوراق'!A:Q,9,0),0)</f>
        <v>29932156687</v>
      </c>
      <c r="F12" s="22"/>
      <c r="G12" s="22">
        <f>IFERROR(VLOOKUP(A12,'درآمد ناشی از فروش'!A:Q,9,0),0)</f>
        <v>0</v>
      </c>
      <c r="H12" s="22"/>
      <c r="I12" s="22">
        <f t="shared" si="2"/>
        <v>29932156687</v>
      </c>
      <c r="J12" s="19"/>
      <c r="K12" s="1">
        <f t="shared" si="0"/>
        <v>1.8234771019504745E-2</v>
      </c>
      <c r="L12" s="19"/>
      <c r="M12" s="22">
        <f>IFERROR(VLOOKUP(A12,'درآمد سود سهام'!A:S,19,0),0)</f>
        <v>1332985885</v>
      </c>
      <c r="N12" s="22"/>
      <c r="O12" s="22">
        <f>IFERROR(VLOOKUP(A12,'درآمد ناشی از تغییر قیمت اوراق'!A:Q,17,0),0)</f>
        <v>1379601432</v>
      </c>
      <c r="P12" s="22"/>
      <c r="Q12" s="22">
        <f>IFERROR(VLOOKUP(A12,'درآمد ناشی از فروش'!A:Q,17,0),0)</f>
        <v>0</v>
      </c>
      <c r="R12" s="22"/>
      <c r="S12" s="22">
        <f t="shared" si="3"/>
        <v>2712587317</v>
      </c>
      <c r="T12" s="19"/>
      <c r="U12" s="1">
        <f t="shared" si="1"/>
        <v>1.950428728482925E-3</v>
      </c>
    </row>
    <row r="13" spans="1:21" ht="21" x14ac:dyDescent="0.55000000000000004">
      <c r="A13" s="31" t="s">
        <v>118</v>
      </c>
      <c r="C13" s="22">
        <f>IFERROR(VLOOKUP(A13,'درآمد سود سهام'!A:S,13,0),0)</f>
        <v>7008209471</v>
      </c>
      <c r="D13" s="22"/>
      <c r="E13" s="22">
        <f>IFERROR(VLOOKUP(A13,'درآمد ناشی از تغییر قیمت اوراق'!A:Q,9,0),0)</f>
        <v>-2267670554</v>
      </c>
      <c r="F13" s="22"/>
      <c r="G13" s="22">
        <f>IFERROR(VLOOKUP(A13,'درآمد ناشی از فروش'!A:Q,9,0),0)</f>
        <v>0</v>
      </c>
      <c r="H13" s="22"/>
      <c r="I13" s="22">
        <f t="shared" si="2"/>
        <v>4740538917</v>
      </c>
      <c r="J13" s="19"/>
      <c r="K13" s="1">
        <f t="shared" si="0"/>
        <v>2.887952330481064E-3</v>
      </c>
      <c r="L13" s="19"/>
      <c r="M13" s="22">
        <f>IFERROR(VLOOKUP(A13,'درآمد سود سهام'!A:S,19,0),0)</f>
        <v>7008209471</v>
      </c>
      <c r="N13" s="22"/>
      <c r="O13" s="22">
        <f>IFERROR(VLOOKUP(A13,'درآمد ناشی از تغییر قیمت اوراق'!A:Q,17,0),0)</f>
        <v>-48885047390</v>
      </c>
      <c r="P13" s="22"/>
      <c r="Q13" s="22">
        <f>IFERROR(VLOOKUP(A13,'درآمد ناشی از فروش'!A:Q,17,0),0)</f>
        <v>0</v>
      </c>
      <c r="R13" s="22"/>
      <c r="S13" s="22">
        <f t="shared" si="3"/>
        <v>-41876837919</v>
      </c>
      <c r="T13" s="19"/>
      <c r="U13" s="1">
        <f t="shared" si="1"/>
        <v>-3.0110657534730596E-2</v>
      </c>
    </row>
    <row r="14" spans="1:21" ht="21" x14ac:dyDescent="0.55000000000000004">
      <c r="A14" s="31" t="s">
        <v>64</v>
      </c>
      <c r="C14" s="22">
        <f>IFERROR(VLOOKUP(A14,'درآمد سود سهام'!A:S,13,0),0)</f>
        <v>0</v>
      </c>
      <c r="D14" s="22"/>
      <c r="E14" s="22">
        <f>IFERROR(VLOOKUP(A14,'درآمد ناشی از تغییر قیمت اوراق'!A:Q,9,0),0)</f>
        <v>56015566959</v>
      </c>
      <c r="F14" s="22"/>
      <c r="G14" s="22">
        <f>IFERROR(VLOOKUP(A14,'درآمد ناشی از فروش'!A:Q,9,0),0)</f>
        <v>204312142</v>
      </c>
      <c r="H14" s="22"/>
      <c r="I14" s="22">
        <f t="shared" si="2"/>
        <v>56219879101</v>
      </c>
      <c r="J14" s="19"/>
      <c r="K14" s="1">
        <f t="shared" si="0"/>
        <v>3.4249340362307298E-2</v>
      </c>
      <c r="L14" s="19"/>
      <c r="M14" s="22">
        <f>IFERROR(VLOOKUP(A14,'درآمد سود سهام'!A:S,19,0),0)</f>
        <v>9884789478</v>
      </c>
      <c r="N14" s="22"/>
      <c r="O14" s="22">
        <f>IFERROR(VLOOKUP(A14,'درآمد ناشی از تغییر قیمت اوراق'!A:Q,17,0),0)</f>
        <v>-3030263151</v>
      </c>
      <c r="P14" s="22"/>
      <c r="Q14" s="22">
        <f>IFERROR(VLOOKUP(A14,'درآمد ناشی از فروش'!A:Q,17,0),0)</f>
        <v>-1116684344</v>
      </c>
      <c r="R14" s="22"/>
      <c r="S14" s="22">
        <f t="shared" si="3"/>
        <v>5737841983</v>
      </c>
      <c r="T14" s="19"/>
      <c r="U14" s="1">
        <f t="shared" si="1"/>
        <v>4.1256743231829519E-3</v>
      </c>
    </row>
    <row r="15" spans="1:21" ht="21" x14ac:dyDescent="0.55000000000000004">
      <c r="A15" s="31" t="s">
        <v>63</v>
      </c>
      <c r="C15" s="22">
        <f>IFERROR(VLOOKUP(A15,'درآمد سود سهام'!A:S,13,0),0)</f>
        <v>0</v>
      </c>
      <c r="D15" s="22"/>
      <c r="E15" s="22">
        <f>IFERROR(VLOOKUP(A15,'درآمد ناشی از تغییر قیمت اوراق'!A:Q,9,0),0)</f>
        <v>7135013084</v>
      </c>
      <c r="F15" s="22"/>
      <c r="G15" s="22">
        <f>IFERROR(VLOOKUP(A15,'درآمد ناشی از فروش'!A:Q,9,0),0)</f>
        <v>0</v>
      </c>
      <c r="H15" s="22"/>
      <c r="I15" s="22">
        <f t="shared" si="2"/>
        <v>7135013084</v>
      </c>
      <c r="J15" s="19"/>
      <c r="K15" s="1">
        <f t="shared" si="0"/>
        <v>4.3466740859477446E-3</v>
      </c>
      <c r="L15" s="19"/>
      <c r="M15" s="22">
        <f>IFERROR(VLOOKUP(A15,'درآمد سود سهام'!A:S,19,0),0)</f>
        <v>0</v>
      </c>
      <c r="N15" s="22"/>
      <c r="O15" s="22">
        <f>IFERROR(VLOOKUP(A15,'درآمد ناشی از تغییر قیمت اوراق'!A:Q,17,0),0)</f>
        <v>-29216722933</v>
      </c>
      <c r="P15" s="22"/>
      <c r="Q15" s="22">
        <f>IFERROR(VLOOKUP(A15,'درآمد ناشی از فروش'!A:Q,17,0),0)</f>
        <v>-1400826946</v>
      </c>
      <c r="R15" s="22"/>
      <c r="S15" s="22">
        <f t="shared" si="3"/>
        <v>-30617549879</v>
      </c>
      <c r="T15" s="19"/>
      <c r="U15" s="1">
        <f t="shared" si="1"/>
        <v>-2.2014903817291754E-2</v>
      </c>
    </row>
    <row r="16" spans="1:21" ht="21" x14ac:dyDescent="0.55000000000000004">
      <c r="A16" s="31" t="s">
        <v>69</v>
      </c>
      <c r="C16" s="22">
        <f>IFERROR(VLOOKUP(A16,'درآمد سود سهام'!A:S,13,0),0)</f>
        <v>0</v>
      </c>
      <c r="D16" s="22"/>
      <c r="E16" s="22">
        <f>IFERROR(VLOOKUP(A16,'درآمد ناشی از تغییر قیمت اوراق'!A:Q,9,0),0)</f>
        <v>1908387854</v>
      </c>
      <c r="F16" s="22"/>
      <c r="G16" s="22">
        <f>IFERROR(VLOOKUP(A16,'درآمد ناشی از فروش'!A:Q,9,0),0)</f>
        <v>0</v>
      </c>
      <c r="H16" s="22"/>
      <c r="I16" s="22">
        <f t="shared" si="2"/>
        <v>1908387854</v>
      </c>
      <c r="J16" s="19"/>
      <c r="K16" s="1">
        <f t="shared" si="0"/>
        <v>1.1625963306950017E-3</v>
      </c>
      <c r="L16" s="19"/>
      <c r="M16" s="22">
        <f>IFERROR(VLOOKUP(A16,'درآمد سود سهام'!A:S,19,0),0)</f>
        <v>0</v>
      </c>
      <c r="N16" s="22"/>
      <c r="O16" s="22">
        <f>IFERROR(VLOOKUP(A16,'درآمد ناشی از تغییر قیمت اوراق'!A:Q,17,0),0)</f>
        <v>-15315599048</v>
      </c>
      <c r="P16" s="22"/>
      <c r="Q16" s="22">
        <f>IFERROR(VLOOKUP(A16,'درآمد ناشی از فروش'!A:Q,17,0),0)</f>
        <v>-16801430927</v>
      </c>
      <c r="R16" s="22"/>
      <c r="S16" s="22">
        <f t="shared" si="3"/>
        <v>-32117029975</v>
      </c>
      <c r="T16" s="19"/>
      <c r="U16" s="1">
        <f t="shared" si="1"/>
        <v>-2.309307337102293E-2</v>
      </c>
    </row>
    <row r="17" spans="1:21" ht="21" x14ac:dyDescent="0.55000000000000004">
      <c r="A17" s="31" t="s">
        <v>67</v>
      </c>
      <c r="C17" s="22">
        <f>IFERROR(VLOOKUP(A17,'درآمد سود سهام'!A:S,13,0),0)</f>
        <v>0</v>
      </c>
      <c r="D17" s="22"/>
      <c r="E17" s="22">
        <f>IFERROR(VLOOKUP(A17,'درآمد ناشی از تغییر قیمت اوراق'!A:Q,9,0),0)</f>
        <v>45199783790</v>
      </c>
      <c r="F17" s="22"/>
      <c r="G17" s="22">
        <f>IFERROR(VLOOKUP(A17,'درآمد ناشی از فروش'!A:Q,9,0),0)</f>
        <v>0</v>
      </c>
      <c r="H17" s="22"/>
      <c r="I17" s="22">
        <f t="shared" si="2"/>
        <v>45199783790</v>
      </c>
      <c r="J17" s="19"/>
      <c r="K17" s="1">
        <f t="shared" si="0"/>
        <v>2.7535861052729909E-2</v>
      </c>
      <c r="L17" s="19"/>
      <c r="M17" s="22">
        <f>IFERROR(VLOOKUP(A17,'درآمد سود سهام'!A:S,19,0),0)</f>
        <v>0</v>
      </c>
      <c r="N17" s="22"/>
      <c r="O17" s="22">
        <f>IFERROR(VLOOKUP(A17,'درآمد ناشی از تغییر قیمت اوراق'!A:Q,17,0),0)</f>
        <v>22936693479</v>
      </c>
      <c r="P17" s="22"/>
      <c r="Q17" s="22">
        <f>IFERROR(VLOOKUP(A17,'درآمد ناشی از فروش'!A:Q,17,0),0)</f>
        <v>-1576636865</v>
      </c>
      <c r="R17" s="22"/>
      <c r="S17" s="22">
        <f t="shared" si="3"/>
        <v>21360056614</v>
      </c>
      <c r="T17" s="19"/>
      <c r="U17" s="1">
        <f t="shared" si="1"/>
        <v>1.5358498434639444E-2</v>
      </c>
    </row>
    <row r="18" spans="1:21" ht="21" x14ac:dyDescent="0.55000000000000004">
      <c r="A18" s="31" t="s">
        <v>58</v>
      </c>
      <c r="C18" s="22">
        <f>IFERROR(VLOOKUP(A18,'درآمد سود سهام'!A:S,13,0),0)</f>
        <v>0</v>
      </c>
      <c r="D18" s="22"/>
      <c r="E18" s="22">
        <f>IFERROR(VLOOKUP(A18,'درآمد ناشی از تغییر قیمت اوراق'!A:Q,9,0),0)</f>
        <v>-16263297094</v>
      </c>
      <c r="F18" s="22"/>
      <c r="G18" s="22">
        <f>IFERROR(VLOOKUP(A18,'درآمد ناشی از فروش'!A:Q,9,0),0)</f>
        <v>0</v>
      </c>
      <c r="H18" s="22"/>
      <c r="I18" s="22">
        <f t="shared" si="2"/>
        <v>-16263297094</v>
      </c>
      <c r="J18" s="19"/>
      <c r="K18" s="1">
        <f t="shared" si="0"/>
        <v>-9.9076555569437633E-3</v>
      </c>
      <c r="L18" s="19"/>
      <c r="M18" s="22">
        <f>IFERROR(VLOOKUP(A18,'درآمد سود سهام'!A:S,19,0),0)</f>
        <v>0</v>
      </c>
      <c r="N18" s="22"/>
      <c r="O18" s="22">
        <f>IFERROR(VLOOKUP(A18,'درآمد ناشی از تغییر قیمت اوراق'!A:Q,17,0),0)</f>
        <v>-23125765006</v>
      </c>
      <c r="P18" s="22"/>
      <c r="Q18" s="22">
        <f>IFERROR(VLOOKUP(A18,'درآمد ناشی از فروش'!A:Q,17,0),0)</f>
        <v>0</v>
      </c>
      <c r="R18" s="22"/>
      <c r="S18" s="22">
        <f t="shared" si="3"/>
        <v>-23125765006</v>
      </c>
      <c r="T18" s="19"/>
      <c r="U18" s="1">
        <f t="shared" si="1"/>
        <v>-1.6628093832471273E-2</v>
      </c>
    </row>
    <row r="19" spans="1:21" ht="21" x14ac:dyDescent="0.55000000000000004">
      <c r="A19" s="31" t="s">
        <v>74</v>
      </c>
      <c r="C19" s="22">
        <f>IFERROR(VLOOKUP(A19,'درآمد سود سهام'!A:S,13,0),0)</f>
        <v>38261450579</v>
      </c>
      <c r="D19" s="22"/>
      <c r="E19" s="22">
        <f>IFERROR(VLOOKUP(A19,'درآمد ناشی از تغییر قیمت اوراق'!A:Q,9,0),0)</f>
        <v>-1299687198</v>
      </c>
      <c r="F19" s="22"/>
      <c r="G19" s="22">
        <f>IFERROR(VLOOKUP(A19,'درآمد ناشی از فروش'!A:Q,9,0),0)</f>
        <v>0</v>
      </c>
      <c r="H19" s="22"/>
      <c r="I19" s="22">
        <f t="shared" si="2"/>
        <v>36961763381</v>
      </c>
      <c r="J19" s="19"/>
      <c r="K19" s="1">
        <f t="shared" si="0"/>
        <v>2.2517231176408168E-2</v>
      </c>
      <c r="L19" s="19"/>
      <c r="M19" s="22">
        <f>IFERROR(VLOOKUP(A19,'درآمد سود سهام'!A:S,19,0),0)</f>
        <v>38261450579</v>
      </c>
      <c r="N19" s="22"/>
      <c r="O19" s="22">
        <f>IFERROR(VLOOKUP(A19,'درآمد ناشی از تغییر قیمت اوراق'!A:Q,17,0),0)</f>
        <v>-18992878859</v>
      </c>
      <c r="P19" s="22"/>
      <c r="Q19" s="22">
        <f>IFERROR(VLOOKUP(A19,'درآمد ناشی از فروش'!A:Q,17,0),0)</f>
        <v>0</v>
      </c>
      <c r="R19" s="22"/>
      <c r="S19" s="22">
        <f t="shared" si="3"/>
        <v>19268571720</v>
      </c>
      <c r="T19" s="19"/>
      <c r="U19" s="1">
        <f t="shared" si="1"/>
        <v>1.3854660310469056E-2</v>
      </c>
    </row>
    <row r="20" spans="1:21" ht="21" x14ac:dyDescent="0.55000000000000004">
      <c r="A20" s="31" t="s">
        <v>50</v>
      </c>
      <c r="C20" s="22">
        <f>IFERROR(VLOOKUP(A20,'درآمد سود سهام'!A:S,13,0),0)</f>
        <v>0</v>
      </c>
      <c r="D20" s="22"/>
      <c r="E20" s="22">
        <f>IFERROR(VLOOKUP(A20,'درآمد ناشی از تغییر قیمت اوراق'!A:Q,9,0),0)</f>
        <v>25496577334</v>
      </c>
      <c r="F20" s="22"/>
      <c r="G20" s="22">
        <f>IFERROR(VLOOKUP(A20,'درآمد ناشی از فروش'!A:Q,9,0),0)</f>
        <v>-1556</v>
      </c>
      <c r="H20" s="22"/>
      <c r="I20" s="22">
        <f t="shared" si="2"/>
        <v>25496575778</v>
      </c>
      <c r="J20" s="19"/>
      <c r="K20" s="1">
        <f t="shared" si="0"/>
        <v>1.5532600138205373E-2</v>
      </c>
      <c r="L20" s="19"/>
      <c r="M20" s="22">
        <f>IFERROR(VLOOKUP(A20,'درآمد سود سهام'!A:S,19,0),0)</f>
        <v>0</v>
      </c>
      <c r="N20" s="22"/>
      <c r="O20" s="22">
        <f>IFERROR(VLOOKUP(A20,'درآمد ناشی از تغییر قیمت اوراق'!A:Q,17,0),0)</f>
        <v>31177338039</v>
      </c>
      <c r="P20" s="22"/>
      <c r="Q20" s="22">
        <f>IFERROR(VLOOKUP(A20,'درآمد ناشی از فروش'!A:Q,17,0),0)</f>
        <v>-859248200</v>
      </c>
      <c r="R20" s="22"/>
      <c r="S20" s="22">
        <f t="shared" si="3"/>
        <v>30318089839</v>
      </c>
      <c r="T20" s="19"/>
      <c r="U20" s="1">
        <f t="shared" si="1"/>
        <v>2.1799583388198762E-2</v>
      </c>
    </row>
    <row r="21" spans="1:21" ht="21" x14ac:dyDescent="0.55000000000000004">
      <c r="A21" s="31" t="s">
        <v>56</v>
      </c>
      <c r="C21" s="22">
        <f>IFERROR(VLOOKUP(A21,'درآمد سود سهام'!A:S,13,0),0)</f>
        <v>59049609535</v>
      </c>
      <c r="D21" s="22"/>
      <c r="E21" s="22">
        <f>IFERROR(VLOOKUP(A21,'درآمد ناشی از تغییر قیمت اوراق'!A:Q,9,0),0)</f>
        <v>29181456963</v>
      </c>
      <c r="F21" s="22"/>
      <c r="G21" s="22">
        <f>IFERROR(VLOOKUP(A21,'درآمد ناشی از فروش'!A:Q,9,0),0)</f>
        <v>35228472078</v>
      </c>
      <c r="H21" s="22"/>
      <c r="I21" s="22">
        <f t="shared" si="2"/>
        <v>123459538576</v>
      </c>
      <c r="J21" s="19"/>
      <c r="K21" s="1">
        <f t="shared" si="0"/>
        <v>7.5211968173507143E-2</v>
      </c>
      <c r="L21" s="19"/>
      <c r="M21" s="22">
        <f>IFERROR(VLOOKUP(A21,'درآمد سود سهام'!A:S,19,0),0)</f>
        <v>59049609535</v>
      </c>
      <c r="N21" s="22"/>
      <c r="O21" s="22">
        <f>IFERROR(VLOOKUP(A21,'درآمد ناشی از تغییر قیمت اوراق'!A:Q,17,0),0)</f>
        <v>201505270134</v>
      </c>
      <c r="P21" s="22"/>
      <c r="Q21" s="22">
        <f>IFERROR(VLOOKUP(A21,'درآمد ناشی از فروش'!A:Q,17,0),0)</f>
        <v>35228472078</v>
      </c>
      <c r="R21" s="22"/>
      <c r="S21" s="22">
        <f t="shared" si="3"/>
        <v>295783351747</v>
      </c>
      <c r="T21" s="19"/>
      <c r="U21" s="1">
        <f t="shared" si="1"/>
        <v>0.21267678390989062</v>
      </c>
    </row>
    <row r="22" spans="1:21" ht="21" x14ac:dyDescent="0.55000000000000004">
      <c r="A22" s="31" t="s">
        <v>57</v>
      </c>
      <c r="C22" s="22">
        <f>IFERROR(VLOOKUP(A22,'درآمد سود سهام'!A:S,13,0),0)</f>
        <v>0</v>
      </c>
      <c r="D22" s="22"/>
      <c r="E22" s="22">
        <f>IFERROR(VLOOKUP(A22,'درآمد ناشی از تغییر قیمت اوراق'!A:Q,9,0),0)</f>
        <v>36951463400</v>
      </c>
      <c r="F22" s="22"/>
      <c r="G22" s="22">
        <f>IFERROR(VLOOKUP(A22,'درآمد ناشی از فروش'!A:Q,9,0),0)</f>
        <v>0</v>
      </c>
      <c r="H22" s="22"/>
      <c r="I22" s="22">
        <f t="shared" si="2"/>
        <v>36951463400</v>
      </c>
      <c r="J22" s="19"/>
      <c r="K22" s="1">
        <f t="shared" si="0"/>
        <v>2.2510956393170717E-2</v>
      </c>
      <c r="L22" s="19"/>
      <c r="M22" s="22">
        <f>IFERROR(VLOOKUP(A22,'درآمد سود سهام'!A:S,19,0),0)</f>
        <v>0</v>
      </c>
      <c r="N22" s="22"/>
      <c r="O22" s="22">
        <f>IFERROR(VLOOKUP(A22,'درآمد ناشی از تغییر قیمت اوراق'!A:Q,17,0),0)</f>
        <v>-14503627361</v>
      </c>
      <c r="P22" s="22"/>
      <c r="Q22" s="22">
        <f>IFERROR(VLOOKUP(A22,'درآمد ناشی از فروش'!A:Q,17,0),0)</f>
        <v>259690220</v>
      </c>
      <c r="R22" s="22"/>
      <c r="S22" s="22">
        <f t="shared" si="3"/>
        <v>-14243937141</v>
      </c>
      <c r="T22" s="19"/>
      <c r="U22" s="1">
        <f t="shared" si="1"/>
        <v>-1.0241802736597893E-2</v>
      </c>
    </row>
    <row r="23" spans="1:21" ht="21" x14ac:dyDescent="0.55000000000000004">
      <c r="A23" s="31" t="s">
        <v>60</v>
      </c>
      <c r="C23" s="22">
        <f>IFERROR(VLOOKUP(A23,'درآمد سود سهام'!A:S,13,0),0)</f>
        <v>0</v>
      </c>
      <c r="D23" s="22"/>
      <c r="E23" s="22">
        <f>IFERROR(VLOOKUP(A23,'درآمد ناشی از تغییر قیمت اوراق'!A:Q,9,0),0)</f>
        <v>-37206467059</v>
      </c>
      <c r="F23" s="22"/>
      <c r="G23" s="22">
        <f>IFERROR(VLOOKUP(A23,'درآمد ناشی از فروش'!A:Q,9,0),0)</f>
        <v>30695538825</v>
      </c>
      <c r="H23" s="22"/>
      <c r="I23" s="22">
        <f t="shared" si="2"/>
        <v>-6510928234</v>
      </c>
      <c r="J23" s="19"/>
      <c r="K23" s="1">
        <f t="shared" si="0"/>
        <v>-3.9664794860232253E-3</v>
      </c>
      <c r="L23" s="19"/>
      <c r="M23" s="22">
        <f>IFERROR(VLOOKUP(A23,'درآمد سود سهام'!A:S,19,0),0)</f>
        <v>0</v>
      </c>
      <c r="N23" s="22"/>
      <c r="O23" s="22">
        <f>IFERROR(VLOOKUP(A23,'درآمد ناشی از تغییر قیمت اوراق'!A:Q,17,0),0)</f>
        <v>116384036220</v>
      </c>
      <c r="P23" s="22"/>
      <c r="Q23" s="22">
        <f>IFERROR(VLOOKUP(A23,'درآمد ناشی از فروش'!A:Q,17,0),0)</f>
        <v>34788513145</v>
      </c>
      <c r="R23" s="22"/>
      <c r="S23" s="22">
        <f t="shared" si="3"/>
        <v>151172549365</v>
      </c>
      <c r="T23" s="19"/>
      <c r="U23" s="1">
        <f t="shared" si="1"/>
        <v>0.10869743487763242</v>
      </c>
    </row>
    <row r="24" spans="1:21" ht="21" x14ac:dyDescent="0.55000000000000004">
      <c r="A24" s="31" t="s">
        <v>61</v>
      </c>
      <c r="C24" s="22">
        <f>IFERROR(VLOOKUP(A24,'درآمد سود سهام'!A:S,13,0),0)</f>
        <v>0</v>
      </c>
      <c r="D24" s="22"/>
      <c r="E24" s="22">
        <f>IFERROR(VLOOKUP(A24,'درآمد ناشی از تغییر قیمت اوراق'!A:Q,9,0),0)</f>
        <v>172599225383</v>
      </c>
      <c r="F24" s="22"/>
      <c r="G24" s="22">
        <f>IFERROR(VLOOKUP(A24,'درآمد ناشی از فروش'!A:Q,9,0),0)</f>
        <v>28516810730</v>
      </c>
      <c r="H24" s="22"/>
      <c r="I24" s="22">
        <f t="shared" si="2"/>
        <v>201116036113</v>
      </c>
      <c r="J24" s="19"/>
      <c r="K24" s="1">
        <f t="shared" si="0"/>
        <v>0.12252056893928294</v>
      </c>
      <c r="L24" s="19"/>
      <c r="M24" s="22">
        <f>IFERROR(VLOOKUP(A24,'درآمد سود سهام'!A:S,19,0),0)</f>
        <v>0</v>
      </c>
      <c r="N24" s="22"/>
      <c r="O24" s="22">
        <f>IFERROR(VLOOKUP(A24,'درآمد ناشی از تغییر قیمت اوراق'!A:Q,17,0),0)</f>
        <v>118218104092</v>
      </c>
      <c r="P24" s="22"/>
      <c r="Q24" s="22">
        <f>IFERROR(VLOOKUP(A24,'درآمد ناشی از فروش'!A:Q,17,0),0)</f>
        <v>14125234903</v>
      </c>
      <c r="R24" s="22"/>
      <c r="S24" s="22">
        <f t="shared" si="3"/>
        <v>132343338995</v>
      </c>
      <c r="T24" s="19"/>
      <c r="U24" s="1">
        <f t="shared" si="1"/>
        <v>9.5158688084068244E-2</v>
      </c>
    </row>
    <row r="25" spans="1:21" ht="21" x14ac:dyDescent="0.55000000000000004">
      <c r="A25" s="31" t="s">
        <v>59</v>
      </c>
      <c r="C25" s="22">
        <f>IFERROR(VLOOKUP(A25,'درآمد سود سهام'!A:S,13,0),0)</f>
        <v>0</v>
      </c>
      <c r="D25" s="22"/>
      <c r="E25" s="22">
        <f>IFERROR(VLOOKUP(A25,'درآمد ناشی از تغییر قیمت اوراق'!A:Q,9,0),0)</f>
        <v>-2579004499</v>
      </c>
      <c r="F25" s="22"/>
      <c r="G25" s="22">
        <f>IFERROR(VLOOKUP(A25,'درآمد ناشی از فروش'!A:Q,9,0),0)</f>
        <v>-60804697</v>
      </c>
      <c r="H25" s="22"/>
      <c r="I25" s="22">
        <f t="shared" si="2"/>
        <v>-2639809196</v>
      </c>
      <c r="J25" s="19"/>
      <c r="K25" s="1">
        <f t="shared" si="0"/>
        <v>-1.6081806843256728E-3</v>
      </c>
      <c r="L25" s="19"/>
      <c r="M25" s="22">
        <f>IFERROR(VLOOKUP(A25,'درآمد سود سهام'!A:S,19,0),0)</f>
        <v>0</v>
      </c>
      <c r="N25" s="22"/>
      <c r="O25" s="22">
        <f>IFERROR(VLOOKUP(A25,'درآمد ناشی از تغییر قیمت اوراق'!A:Q,17,0),0)</f>
        <v>-7217799623</v>
      </c>
      <c r="P25" s="22"/>
      <c r="Q25" s="22">
        <f>IFERROR(VLOOKUP(A25,'درآمد ناشی از فروش'!A:Q,17,0),0)</f>
        <v>118830047</v>
      </c>
      <c r="R25" s="22"/>
      <c r="S25" s="22">
        <f t="shared" si="3"/>
        <v>-7098969576</v>
      </c>
      <c r="T25" s="19"/>
      <c r="U25" s="1">
        <f t="shared" si="1"/>
        <v>-5.104364426126471E-3</v>
      </c>
    </row>
    <row r="26" spans="1:21" ht="21" x14ac:dyDescent="0.55000000000000004">
      <c r="A26" s="31" t="s">
        <v>49</v>
      </c>
      <c r="C26" s="22">
        <f>IFERROR(VLOOKUP(A26,'درآمد سود سهام'!A:S,13,0),0)</f>
        <v>46348828474</v>
      </c>
      <c r="D26" s="22"/>
      <c r="E26" s="22">
        <f>IFERROR(VLOOKUP(A26,'درآمد ناشی از تغییر قیمت اوراق'!A:Q,9,0),0)</f>
        <v>-6057855446</v>
      </c>
      <c r="F26" s="22"/>
      <c r="G26" s="22">
        <f>IFERROR(VLOOKUP(A26,'درآمد ناشی از فروش'!A:Q,9,0),0)</f>
        <v>0</v>
      </c>
      <c r="H26" s="22"/>
      <c r="I26" s="22">
        <f t="shared" si="2"/>
        <v>40290973028</v>
      </c>
      <c r="J26" s="19"/>
      <c r="K26" s="1">
        <f t="shared" si="0"/>
        <v>2.4545396945543585E-2</v>
      </c>
      <c r="L26" s="19"/>
      <c r="M26" s="22">
        <f>IFERROR(VLOOKUP(A26,'درآمد سود سهام'!A:S,19,0),0)</f>
        <v>46348828474</v>
      </c>
      <c r="N26" s="22"/>
      <c r="O26" s="22">
        <f>IFERROR(VLOOKUP(A26,'درآمد ناشی از تغییر قیمت اوراق'!A:Q,17,0),0)</f>
        <v>7167463933</v>
      </c>
      <c r="P26" s="22"/>
      <c r="Q26" s="22">
        <f>IFERROR(VLOOKUP(A26,'درآمد ناشی از فروش'!A:Q,17,0),0)</f>
        <v>2434908205</v>
      </c>
      <c r="R26" s="22"/>
      <c r="S26" s="22">
        <f t="shared" si="3"/>
        <v>55951200612</v>
      </c>
      <c r="T26" s="19"/>
      <c r="U26" s="1">
        <f t="shared" si="1"/>
        <v>4.0230531339152539E-2</v>
      </c>
    </row>
    <row r="27" spans="1:21" ht="21" x14ac:dyDescent="0.55000000000000004">
      <c r="A27" s="31" t="s">
        <v>51</v>
      </c>
      <c r="C27" s="22">
        <f>IFERROR(VLOOKUP(A27,'درآمد سود سهام'!A:S,13,0),0)</f>
        <v>46419825692</v>
      </c>
      <c r="D27" s="22"/>
      <c r="E27" s="22">
        <f>IFERROR(VLOOKUP(A27,'درآمد ناشی از تغییر قیمت اوراق'!A:Q,9,0),0)</f>
        <v>31268859591</v>
      </c>
      <c r="F27" s="22"/>
      <c r="G27" s="22">
        <f>IFERROR(VLOOKUP(A27,'درآمد ناشی از فروش'!A:Q,9,0),0)</f>
        <v>4718503568</v>
      </c>
      <c r="H27" s="22"/>
      <c r="I27" s="22">
        <f t="shared" si="2"/>
        <v>82407188851</v>
      </c>
      <c r="J27" s="19"/>
      <c r="K27" s="1">
        <f t="shared" si="0"/>
        <v>5.0202737970822697E-2</v>
      </c>
      <c r="L27" s="19"/>
      <c r="M27" s="22">
        <f>IFERROR(VLOOKUP(A27,'درآمد سود سهام'!A:S,19,0),0)</f>
        <v>46419825692</v>
      </c>
      <c r="N27" s="22"/>
      <c r="O27" s="22">
        <f>IFERROR(VLOOKUP(A27,'درآمد ناشی از تغییر قیمت اوراق'!A:Q,17,0),0)</f>
        <v>17381667074</v>
      </c>
      <c r="P27" s="22"/>
      <c r="Q27" s="22">
        <f>IFERROR(VLOOKUP(A27,'درآمد ناشی از فروش'!A:Q,17,0),0)</f>
        <v>5731354853</v>
      </c>
      <c r="R27" s="22"/>
      <c r="S27" s="22">
        <f t="shared" si="3"/>
        <v>69532847619</v>
      </c>
      <c r="T27" s="19"/>
      <c r="U27" s="1">
        <f t="shared" si="1"/>
        <v>4.9996128316087358E-2</v>
      </c>
    </row>
    <row r="28" spans="1:21" ht="21" x14ac:dyDescent="0.55000000000000004">
      <c r="A28" s="31" t="s">
        <v>71</v>
      </c>
      <c r="C28" s="22">
        <f>IFERROR(VLOOKUP(A28,'درآمد سود سهام'!A:S,13,0),0)</f>
        <v>0</v>
      </c>
      <c r="D28" s="22"/>
      <c r="E28" s="22">
        <f>IFERROR(VLOOKUP(A28,'درآمد ناشی از تغییر قیمت اوراق'!A:Q,9,0),0)</f>
        <v>53517620918</v>
      </c>
      <c r="F28" s="22"/>
      <c r="G28" s="22">
        <f>IFERROR(VLOOKUP(A28,'درآمد ناشی از فروش'!A:Q,9,0),0)</f>
        <v>0</v>
      </c>
      <c r="H28" s="22"/>
      <c r="I28" s="22">
        <f t="shared" si="2"/>
        <v>53517620918</v>
      </c>
      <c r="J28" s="19"/>
      <c r="K28" s="1">
        <f t="shared" si="0"/>
        <v>3.2603115544033882E-2</v>
      </c>
      <c r="L28" s="19"/>
      <c r="M28" s="22">
        <f>IFERROR(VLOOKUP(A28,'درآمد سود سهام'!A:S,19,0),0)</f>
        <v>0</v>
      </c>
      <c r="N28" s="22"/>
      <c r="O28" s="22">
        <f>IFERROR(VLOOKUP(A28,'درآمد ناشی از تغییر قیمت اوراق'!A:Q,17,0),0)</f>
        <v>45703421746</v>
      </c>
      <c r="P28" s="22"/>
      <c r="Q28" s="22">
        <f>IFERROR(VLOOKUP(A28,'درآمد ناشی از فروش'!A:Q,17,0),0)</f>
        <v>-579924530</v>
      </c>
      <c r="R28" s="22"/>
      <c r="S28" s="22">
        <f t="shared" si="3"/>
        <v>45123497216</v>
      </c>
      <c r="T28" s="19"/>
      <c r="U28" s="1">
        <f t="shared" si="1"/>
        <v>3.2445099462103576E-2</v>
      </c>
    </row>
    <row r="29" spans="1:21" ht="21" x14ac:dyDescent="0.55000000000000004">
      <c r="A29" s="31" t="s">
        <v>55</v>
      </c>
      <c r="C29" s="22">
        <f>IFERROR(VLOOKUP(A29,'درآمد سود سهام'!A:S,13,0),0)</f>
        <v>31709151165</v>
      </c>
      <c r="D29" s="22"/>
      <c r="E29" s="22">
        <f>IFERROR(VLOOKUP(A29,'درآمد ناشی از تغییر قیمت اوراق'!A:Q,9,0),0)</f>
        <v>44417612095</v>
      </c>
      <c r="F29" s="22"/>
      <c r="G29" s="22">
        <f>IFERROR(VLOOKUP(A29,'درآمد ناشی از فروش'!A:Q,9,0),0)</f>
        <v>-5609</v>
      </c>
      <c r="H29" s="22"/>
      <c r="I29" s="22">
        <f t="shared" si="2"/>
        <v>76126757651</v>
      </c>
      <c r="J29" s="19"/>
      <c r="K29" s="1">
        <f t="shared" si="0"/>
        <v>4.6376678056954473E-2</v>
      </c>
      <c r="L29" s="19"/>
      <c r="M29" s="22">
        <f>IFERROR(VLOOKUP(A29,'درآمد سود سهام'!A:S,19,0),0)</f>
        <v>31709151165</v>
      </c>
      <c r="N29" s="22"/>
      <c r="O29" s="22">
        <f>IFERROR(VLOOKUP(A29,'درآمد ناشی از تغییر قیمت اوراق'!A:Q,17,0),0)</f>
        <v>47901862688</v>
      </c>
      <c r="P29" s="22"/>
      <c r="Q29" s="22">
        <f>IFERROR(VLOOKUP(A29,'درآمد ناشی از فروش'!A:Q,17,0),0)</f>
        <v>-5609</v>
      </c>
      <c r="R29" s="22"/>
      <c r="S29" s="22">
        <f t="shared" si="3"/>
        <v>79611008244</v>
      </c>
      <c r="T29" s="19"/>
      <c r="U29" s="1">
        <f t="shared" si="1"/>
        <v>5.7242617264138956E-2</v>
      </c>
    </row>
    <row r="30" spans="1:21" ht="21" x14ac:dyDescent="0.55000000000000004">
      <c r="A30" s="31" t="s">
        <v>47</v>
      </c>
      <c r="C30" s="22">
        <f>IFERROR(VLOOKUP(A30,'درآمد سود سهام'!A:S,13,0),0)</f>
        <v>0</v>
      </c>
      <c r="D30" s="22"/>
      <c r="E30" s="22">
        <f>IFERROR(VLOOKUP(A30,'درآمد ناشی از تغییر قیمت اوراق'!A:Q,9,0),0)</f>
        <v>17394646792</v>
      </c>
      <c r="F30" s="22"/>
      <c r="G30" s="22">
        <f>IFERROR(VLOOKUP(A30,'درآمد ناشی از فروش'!A:Q,9,0),0)</f>
        <v>0</v>
      </c>
      <c r="H30" s="22"/>
      <c r="I30" s="22">
        <f t="shared" si="2"/>
        <v>17394646792</v>
      </c>
      <c r="J30" s="19"/>
      <c r="K30" s="1">
        <f t="shared" si="0"/>
        <v>1.0596877616741938E-2</v>
      </c>
      <c r="L30" s="19"/>
      <c r="M30" s="22">
        <f>IFERROR(VLOOKUP(A30,'درآمد سود سهام'!A:S,19,0),0)</f>
        <v>0</v>
      </c>
      <c r="N30" s="22"/>
      <c r="O30" s="22">
        <f>IFERROR(VLOOKUP(A30,'درآمد ناشی از تغییر قیمت اوراق'!A:Q,17,0),0)</f>
        <v>31598224255</v>
      </c>
      <c r="P30" s="22"/>
      <c r="Q30" s="22">
        <f>IFERROR(VLOOKUP(A30,'درآمد ناشی از فروش'!A:Q,17,0),0)</f>
        <v>127976841</v>
      </c>
      <c r="R30" s="22"/>
      <c r="S30" s="22">
        <f t="shared" si="3"/>
        <v>31726201096</v>
      </c>
      <c r="T30" s="19"/>
      <c r="U30" s="1">
        <f t="shared" si="1"/>
        <v>2.2812056104317788E-2</v>
      </c>
    </row>
    <row r="31" spans="1:21" ht="21" x14ac:dyDescent="0.55000000000000004">
      <c r="A31" s="31" t="s">
        <v>80</v>
      </c>
      <c r="C31" s="22">
        <f>IFERROR(VLOOKUP(A31,'درآمد سود سهام'!A:S,13,0),0)</f>
        <v>30063907962</v>
      </c>
      <c r="D31" s="22"/>
      <c r="E31" s="22">
        <f>IFERROR(VLOOKUP(A31,'درآمد ناشی از تغییر قیمت اوراق'!A:Q,9,0),0)</f>
        <v>-19154231170</v>
      </c>
      <c r="F31" s="22"/>
      <c r="G31" s="22">
        <f>IFERROR(VLOOKUP(A31,'درآمد ناشی از فروش'!A:Q,9,0),0)</f>
        <v>0</v>
      </c>
      <c r="H31" s="22"/>
      <c r="I31" s="22">
        <f t="shared" si="2"/>
        <v>10909676792</v>
      </c>
      <c r="J31" s="19"/>
      <c r="K31" s="1">
        <f t="shared" si="0"/>
        <v>6.6462119746060885E-3</v>
      </c>
      <c r="L31" s="19"/>
      <c r="M31" s="22">
        <f>IFERROR(VLOOKUP(A31,'درآمد سود سهام'!A:S,19,0),0)</f>
        <v>30063907962</v>
      </c>
      <c r="N31" s="22"/>
      <c r="O31" s="22">
        <f>IFERROR(VLOOKUP(A31,'درآمد ناشی از تغییر قیمت اوراق'!A:Q,17,0),0)</f>
        <v>-64725326291</v>
      </c>
      <c r="P31" s="22"/>
      <c r="Q31" s="22">
        <f>IFERROR(VLOOKUP(A31,'درآمد ناشی از فروش'!A:Q,17,0),0)</f>
        <v>654114816</v>
      </c>
      <c r="R31" s="22"/>
      <c r="S31" s="22">
        <f t="shared" si="3"/>
        <v>-34007303513</v>
      </c>
      <c r="T31" s="19"/>
      <c r="U31" s="1">
        <f t="shared" si="1"/>
        <v>-2.4452234711231414E-2</v>
      </c>
    </row>
    <row r="32" spans="1:21" ht="21" x14ac:dyDescent="0.55000000000000004">
      <c r="A32" s="31" t="s">
        <v>48</v>
      </c>
      <c r="C32" s="22">
        <f>IFERROR(VLOOKUP(A32,'درآمد سود سهام'!A:S,13,0),0)</f>
        <v>16630128972</v>
      </c>
      <c r="D32" s="22"/>
      <c r="E32" s="22">
        <f>IFERROR(VLOOKUP(A32,'درآمد ناشی از تغییر قیمت اوراق'!A:Q,9,0),0)</f>
        <v>63228267835</v>
      </c>
      <c r="F32" s="22"/>
      <c r="G32" s="22">
        <f>IFERROR(VLOOKUP(A32,'درآمد ناشی از فروش'!A:Q,9,0),0)</f>
        <v>5259531976</v>
      </c>
      <c r="H32" s="22"/>
      <c r="I32" s="22">
        <f t="shared" si="2"/>
        <v>85117928783</v>
      </c>
      <c r="J32" s="19"/>
      <c r="K32" s="1">
        <f t="shared" si="0"/>
        <v>5.1854129899253837E-2</v>
      </c>
      <c r="L32" s="19"/>
      <c r="M32" s="22">
        <f>IFERROR(VLOOKUP(A32,'درآمد سود سهام'!A:S,19,0),0)</f>
        <v>16630128972</v>
      </c>
      <c r="N32" s="22"/>
      <c r="O32" s="22">
        <f>IFERROR(VLOOKUP(A32,'درآمد ناشی از تغییر قیمت اوراق'!A:Q,17,0),0)</f>
        <v>64465189559</v>
      </c>
      <c r="P32" s="22"/>
      <c r="Q32" s="22">
        <f>IFERROR(VLOOKUP(A32,'درآمد ناشی از فروش'!A:Q,17,0),0)</f>
        <v>5259527478</v>
      </c>
      <c r="R32" s="22"/>
      <c r="S32" s="22">
        <f t="shared" si="3"/>
        <v>86354846009</v>
      </c>
      <c r="T32" s="19"/>
      <c r="U32" s="1">
        <f t="shared" si="1"/>
        <v>6.2091631647805366E-2</v>
      </c>
    </row>
    <row r="33" spans="1:21" ht="21" x14ac:dyDescent="0.55000000000000004">
      <c r="A33" s="31" t="s">
        <v>76</v>
      </c>
      <c r="C33" s="22">
        <f>IFERROR(VLOOKUP(A33,'درآمد سود سهام'!A:S,13,0),0)</f>
        <v>0</v>
      </c>
      <c r="D33" s="22"/>
      <c r="E33" s="22">
        <f>IFERROR(VLOOKUP(A33,'درآمد ناشی از تغییر قیمت اوراق'!A:Q,9,0),0)</f>
        <v>-5414686800</v>
      </c>
      <c r="F33" s="22"/>
      <c r="G33" s="22">
        <f>IFERROR(VLOOKUP(A33,'درآمد ناشی از فروش'!A:Q,9,0),0)</f>
        <v>0</v>
      </c>
      <c r="H33" s="22"/>
      <c r="I33" s="22">
        <f t="shared" si="2"/>
        <v>-5414686800</v>
      </c>
      <c r="J33" s="19"/>
      <c r="K33" s="1">
        <f t="shared" si="0"/>
        <v>-3.29864549931403E-3</v>
      </c>
      <c r="L33" s="19"/>
      <c r="M33" s="22">
        <f>IFERROR(VLOOKUP(A33,'درآمد سود سهام'!A:S,19,0),0)</f>
        <v>0</v>
      </c>
      <c r="N33" s="22"/>
      <c r="O33" s="22">
        <f>IFERROR(VLOOKUP(A33,'درآمد ناشی از تغییر قیمت اوراق'!A:Q,17,0),0)</f>
        <v>-40234262226</v>
      </c>
      <c r="P33" s="22"/>
      <c r="Q33" s="22">
        <f>IFERROR(VLOOKUP(A33,'درآمد ناشی از فروش'!A:Q,17,0),0)</f>
        <v>0</v>
      </c>
      <c r="R33" s="22"/>
      <c r="S33" s="22">
        <f t="shared" si="3"/>
        <v>-40234262226</v>
      </c>
      <c r="T33" s="19"/>
      <c r="U33" s="1">
        <f t="shared" si="1"/>
        <v>-2.89295981084563E-2</v>
      </c>
    </row>
    <row r="34" spans="1:21" ht="21" x14ac:dyDescent="0.55000000000000004">
      <c r="A34" s="31" t="s">
        <v>65</v>
      </c>
      <c r="C34" s="22">
        <f>IFERROR(VLOOKUP(A34,'درآمد سود سهام'!A:S,13,0),0)</f>
        <v>0</v>
      </c>
      <c r="D34" s="22"/>
      <c r="E34" s="22">
        <f>IFERROR(VLOOKUP(A34,'درآمد ناشی از تغییر قیمت اوراق'!A:Q,9,0),0)</f>
        <v>156610639382</v>
      </c>
      <c r="F34" s="22"/>
      <c r="G34" s="22">
        <f>IFERROR(VLOOKUP(A34,'درآمد ناشی از فروش'!A:Q,9,0),0)</f>
        <v>44201040820</v>
      </c>
      <c r="H34" s="22"/>
      <c r="I34" s="22">
        <f t="shared" si="2"/>
        <v>200811680202</v>
      </c>
      <c r="J34" s="19"/>
      <c r="K34" s="1">
        <f t="shared" si="0"/>
        <v>0.12233515428962864</v>
      </c>
      <c r="L34" s="19"/>
      <c r="M34" s="22">
        <f>IFERROR(VLOOKUP(A34,'درآمد سود سهام'!A:S,19,0),0)</f>
        <v>0</v>
      </c>
      <c r="N34" s="22"/>
      <c r="O34" s="22">
        <f>IFERROR(VLOOKUP(A34,'درآمد ناشی از تغییر قیمت اوراق'!A:Q,17,0),0)</f>
        <v>150329469025</v>
      </c>
      <c r="P34" s="22"/>
      <c r="Q34" s="22">
        <f>IFERROR(VLOOKUP(A34,'درآمد ناشی از فروش'!A:Q,17,0),0)</f>
        <v>40602520066</v>
      </c>
      <c r="R34" s="22"/>
      <c r="S34" s="22">
        <f t="shared" si="3"/>
        <v>190931989091</v>
      </c>
      <c r="T34" s="19"/>
      <c r="U34" s="1">
        <f t="shared" si="1"/>
        <v>0.13728562187680346</v>
      </c>
    </row>
    <row r="35" spans="1:21" ht="21" x14ac:dyDescent="0.55000000000000004">
      <c r="A35" s="31" t="s">
        <v>85</v>
      </c>
      <c r="C35" s="22">
        <f>IFERROR(VLOOKUP(A35,'درآمد سود سهام'!A:S,13,0),0)</f>
        <v>0</v>
      </c>
      <c r="D35" s="22"/>
      <c r="E35" s="22">
        <f>IFERROR(VLOOKUP(A35,'درآمد ناشی از تغییر قیمت اوراق'!A:Q,9,0),0)</f>
        <v>-2514391929</v>
      </c>
      <c r="F35" s="22"/>
      <c r="G35" s="22">
        <f>IFERROR(VLOOKUP(A35,'درآمد ناشی از فروش'!A:Q,9,0),0)</f>
        <v>0</v>
      </c>
      <c r="H35" s="22"/>
      <c r="I35" s="22">
        <f t="shared" si="2"/>
        <v>-2514391929</v>
      </c>
      <c r="J35" s="19"/>
      <c r="K35" s="1">
        <f t="shared" si="0"/>
        <v>-1.5317760613794637E-3</v>
      </c>
      <c r="L35" s="19"/>
      <c r="M35" s="22">
        <f>IFERROR(VLOOKUP(A35,'درآمد سود سهام'!A:S,19,0),0)</f>
        <v>0</v>
      </c>
      <c r="N35" s="22"/>
      <c r="O35" s="22">
        <f>IFERROR(VLOOKUP(A35,'درآمد ناشی از تغییر قیمت اوراق'!A:Q,17,0),0)</f>
        <v>-11585813434</v>
      </c>
      <c r="P35" s="22"/>
      <c r="Q35" s="22">
        <f>IFERROR(VLOOKUP(A35,'درآمد ناشی از فروش'!A:Q,17,0),0)</f>
        <v>0</v>
      </c>
      <c r="R35" s="22"/>
      <c r="S35" s="22">
        <f t="shared" si="3"/>
        <v>-11585813434</v>
      </c>
      <c r="T35" s="19"/>
      <c r="U35" s="1">
        <f t="shared" si="1"/>
        <v>-8.3305349187832271E-3</v>
      </c>
    </row>
    <row r="36" spans="1:21" ht="21" x14ac:dyDescent="0.55000000000000004">
      <c r="A36" s="31" t="s">
        <v>77</v>
      </c>
      <c r="C36" s="22">
        <f>IFERROR(VLOOKUP(A36,'درآمد سود سهام'!A:S,13,0),0)</f>
        <v>0</v>
      </c>
      <c r="D36" s="22"/>
      <c r="E36" s="22">
        <f>IFERROR(VLOOKUP(A36,'درآمد ناشی از تغییر قیمت اوراق'!A:Q,9,0),0)</f>
        <v>21357520398</v>
      </c>
      <c r="F36" s="22"/>
      <c r="G36" s="22">
        <f>IFERROR(VLOOKUP(A36,'درآمد ناشی از فروش'!A:Q,9,0),0)</f>
        <v>0</v>
      </c>
      <c r="H36" s="22"/>
      <c r="I36" s="22">
        <f t="shared" si="2"/>
        <v>21357520398</v>
      </c>
      <c r="J36" s="19"/>
      <c r="K36" s="1">
        <f t="shared" si="0"/>
        <v>1.3011073611380493E-2</v>
      </c>
      <c r="L36" s="19"/>
      <c r="M36" s="22">
        <f>IFERROR(VLOOKUP(A36,'درآمد سود سهام'!A:S,19,0),0)</f>
        <v>14033283125</v>
      </c>
      <c r="N36" s="22"/>
      <c r="O36" s="22">
        <f>IFERROR(VLOOKUP(A36,'درآمد ناشی از تغییر قیمت اوراق'!A:Q,17,0),0)</f>
        <v>-18292768936</v>
      </c>
      <c r="P36" s="22"/>
      <c r="Q36" s="22">
        <f>IFERROR(VLOOKUP(A36,'درآمد ناشی از فروش'!A:Q,17,0),0)</f>
        <v>0</v>
      </c>
      <c r="R36" s="22"/>
      <c r="S36" s="22">
        <f t="shared" si="3"/>
        <v>-4259485811</v>
      </c>
      <c r="T36" s="19"/>
      <c r="U36" s="1">
        <f t="shared" si="1"/>
        <v>-3.0626934817080359E-3</v>
      </c>
    </row>
    <row r="37" spans="1:21" ht="21" x14ac:dyDescent="0.55000000000000004">
      <c r="A37" s="31" t="s">
        <v>62</v>
      </c>
      <c r="C37" s="22">
        <f>IFERROR(VLOOKUP(A37,'درآمد سود سهام'!A:S,13,0),0)</f>
        <v>1536376087</v>
      </c>
      <c r="D37" s="22"/>
      <c r="E37" s="22">
        <f>IFERROR(VLOOKUP(A37,'درآمد ناشی از تغییر قیمت اوراق'!A:Q,9,0),0)</f>
        <v>9697057845</v>
      </c>
      <c r="F37" s="22"/>
      <c r="G37" s="22">
        <f>IFERROR(VLOOKUP(A37,'درآمد ناشی از فروش'!A:Q,9,0),0)</f>
        <v>0</v>
      </c>
      <c r="H37" s="22"/>
      <c r="I37" s="22">
        <f t="shared" si="2"/>
        <v>11233433932</v>
      </c>
      <c r="J37" s="19"/>
      <c r="K37" s="1">
        <f t="shared" si="0"/>
        <v>6.843445918540165E-3</v>
      </c>
      <c r="L37" s="19"/>
      <c r="M37" s="22">
        <f>IFERROR(VLOOKUP(A37,'درآمد سود سهام'!A:S,19,0),0)</f>
        <v>1536376087</v>
      </c>
      <c r="N37" s="22"/>
      <c r="O37" s="22">
        <f>IFERROR(VLOOKUP(A37,'درآمد ناشی از تغییر قیمت اوراق'!A:Q,17,0),0)</f>
        <v>-22424825487</v>
      </c>
      <c r="P37" s="22"/>
      <c r="Q37" s="22">
        <f>IFERROR(VLOOKUP(A37,'درآمد ناشی از فروش'!A:Q,17,0),0)</f>
        <v>0</v>
      </c>
      <c r="R37" s="22"/>
      <c r="S37" s="22">
        <f t="shared" si="3"/>
        <v>-20888449400</v>
      </c>
      <c r="T37" s="19"/>
      <c r="U37" s="1">
        <f t="shared" si="1"/>
        <v>-1.5019399208973709E-2</v>
      </c>
    </row>
    <row r="38" spans="1:21" ht="21" x14ac:dyDescent="0.55000000000000004">
      <c r="A38" s="31" t="s">
        <v>84</v>
      </c>
      <c r="C38" s="22">
        <f>IFERROR(VLOOKUP(A38,'درآمد سود سهام'!A:S,13,0),0)</f>
        <v>0</v>
      </c>
      <c r="D38" s="22"/>
      <c r="E38" s="22">
        <f>IFERROR(VLOOKUP(A38,'درآمد ناشی از تغییر قیمت اوراق'!A:Q,9,0),0)</f>
        <v>0</v>
      </c>
      <c r="F38" s="22"/>
      <c r="G38" s="22">
        <f>IFERROR(VLOOKUP(A38,'درآمد ناشی از فروش'!A:Q,9,0),0)</f>
        <v>4536896404</v>
      </c>
      <c r="H38" s="22"/>
      <c r="I38" s="22">
        <f t="shared" si="2"/>
        <v>4536896404</v>
      </c>
      <c r="J38" s="19"/>
      <c r="K38" s="1">
        <f t="shared" si="0"/>
        <v>2.763892623283143E-3</v>
      </c>
      <c r="L38" s="19"/>
      <c r="M38" s="22">
        <f>IFERROR(VLOOKUP(A38,'درآمد سود سهام'!A:S,19,0),0)</f>
        <v>0</v>
      </c>
      <c r="N38" s="22"/>
      <c r="O38" s="22">
        <f>IFERROR(VLOOKUP(A38,'درآمد ناشی از تغییر قیمت اوراق'!A:Q,17,0),0)</f>
        <v>0</v>
      </c>
      <c r="P38" s="22"/>
      <c r="Q38" s="22">
        <f>IFERROR(VLOOKUP(A38,'درآمد ناشی از فروش'!A:Q,17,0),0)</f>
        <v>4536896404</v>
      </c>
      <c r="R38" s="22"/>
      <c r="S38" s="22">
        <f t="shared" si="3"/>
        <v>4536896404</v>
      </c>
      <c r="T38" s="19"/>
      <c r="U38" s="1">
        <f t="shared" si="1"/>
        <v>3.2621597207418019E-3</v>
      </c>
    </row>
    <row r="39" spans="1:21" ht="21" x14ac:dyDescent="0.55000000000000004">
      <c r="A39" s="31" t="s">
        <v>45</v>
      </c>
      <c r="C39" s="22">
        <f>IFERROR(VLOOKUP(A39,'درآمد سود سهام'!A:S,13,0),0)</f>
        <v>0</v>
      </c>
      <c r="D39" s="22"/>
      <c r="E39" s="22">
        <f>IFERROR(VLOOKUP(A39,'درآمد ناشی از تغییر قیمت اوراق'!A:Q,9,0),0)</f>
        <v>-38011363937</v>
      </c>
      <c r="F39" s="22"/>
      <c r="G39" s="22">
        <f>IFERROR(VLOOKUP(A39,'درآمد ناشی از فروش'!A:Q,9,0),0)</f>
        <v>47076982563</v>
      </c>
      <c r="H39" s="22"/>
      <c r="I39" s="22">
        <f t="shared" si="2"/>
        <v>9065618626</v>
      </c>
      <c r="J39" s="19"/>
      <c r="K39" s="1">
        <f t="shared" si="0"/>
        <v>5.5228055072644904E-3</v>
      </c>
      <c r="L39" s="19"/>
      <c r="M39" s="22">
        <f>IFERROR(VLOOKUP(A39,'درآمد سود سهام'!A:S,19,0),0)</f>
        <v>0</v>
      </c>
      <c r="N39" s="22"/>
      <c r="O39" s="22">
        <f>IFERROR(VLOOKUP(A39,'درآمد ناشی از تغییر قیمت اوراق'!A:Q,17,0),0)</f>
        <v>9872213990</v>
      </c>
      <c r="P39" s="22"/>
      <c r="Q39" s="22">
        <f>IFERROR(VLOOKUP(A39,'درآمد ناشی از فروش'!A:Q,17,0),0)</f>
        <v>148323557386</v>
      </c>
      <c r="R39" s="22"/>
      <c r="S39" s="22">
        <f t="shared" si="3"/>
        <v>158195771376</v>
      </c>
      <c r="T39" s="19"/>
      <c r="U39" s="1">
        <f t="shared" si="1"/>
        <v>0.1137473346139173</v>
      </c>
    </row>
    <row r="40" spans="1:21" ht="21" x14ac:dyDescent="0.55000000000000004">
      <c r="A40" s="31" t="s">
        <v>81</v>
      </c>
      <c r="C40" s="22">
        <f>IFERROR(VLOOKUP(A40,'درآمد سود سهام'!A:S,13,0),0)</f>
        <v>0</v>
      </c>
      <c r="D40" s="22"/>
      <c r="E40" s="22">
        <f>IFERROR(VLOOKUP(A40,'درآمد ناشی از تغییر قیمت اوراق'!A:Q,9,0),0)</f>
        <v>63696583565</v>
      </c>
      <c r="F40" s="22"/>
      <c r="G40" s="22">
        <f>IFERROR(VLOOKUP(A40,'درآمد ناشی از فروش'!A:Q,9,0),0)</f>
        <v>0</v>
      </c>
      <c r="H40" s="22"/>
      <c r="I40" s="22">
        <f t="shared" si="2"/>
        <v>63696583565</v>
      </c>
      <c r="J40" s="19"/>
      <c r="K40" s="1">
        <f t="shared" ref="K40:K56" si="4">+I40/$I$57</f>
        <v>3.8804173991811908E-2</v>
      </c>
      <c r="L40" s="19"/>
      <c r="M40" s="22">
        <f>IFERROR(VLOOKUP(A40,'درآمد سود سهام'!A:S,19,0),0)</f>
        <v>0</v>
      </c>
      <c r="N40" s="22"/>
      <c r="O40" s="22">
        <f>IFERROR(VLOOKUP(A40,'درآمد ناشی از تغییر قیمت اوراق'!A:Q,17,0),0)</f>
        <v>85733574495</v>
      </c>
      <c r="P40" s="22"/>
      <c r="Q40" s="22">
        <f>IFERROR(VLOOKUP(A40,'درآمد ناشی از فروش'!A:Q,17,0),0)</f>
        <v>0</v>
      </c>
      <c r="R40" s="22"/>
      <c r="S40" s="22">
        <f t="shared" si="3"/>
        <v>85733574495</v>
      </c>
      <c r="T40" s="19"/>
      <c r="U40" s="1">
        <f t="shared" ref="U40:U56" si="5">+S40/$S$57</f>
        <v>6.164491946217375E-2</v>
      </c>
    </row>
    <row r="41" spans="1:21" ht="21" x14ac:dyDescent="0.55000000000000004">
      <c r="A41" s="31" t="s">
        <v>87</v>
      </c>
      <c r="C41" s="22">
        <f>IFERROR(VLOOKUP(A41,'درآمد سود سهام'!A:S,13,0),0)</f>
        <v>0</v>
      </c>
      <c r="D41" s="22"/>
      <c r="E41" s="22">
        <f>IFERROR(VLOOKUP(A41,'درآمد ناشی از تغییر قیمت اوراق'!A:Q,9,0),0)</f>
        <v>0</v>
      </c>
      <c r="F41" s="22"/>
      <c r="G41" s="22">
        <f>IFERROR(VLOOKUP(A41,'درآمد ناشی از فروش'!A:Q,9,0),0)</f>
        <v>2533418501</v>
      </c>
      <c r="H41" s="22"/>
      <c r="I41" s="22">
        <f t="shared" si="2"/>
        <v>2533418501</v>
      </c>
      <c r="J41" s="19"/>
      <c r="K41" s="1">
        <f t="shared" si="4"/>
        <v>1.543367113348559E-3</v>
      </c>
      <c r="L41" s="19"/>
      <c r="M41" s="22">
        <f>IFERROR(VLOOKUP(A41,'درآمد سود سهام'!A:S,19,0),0)</f>
        <v>1257291200</v>
      </c>
      <c r="N41" s="22"/>
      <c r="O41" s="22">
        <f>IFERROR(VLOOKUP(A41,'درآمد ناشی از تغییر قیمت اوراق'!A:Q,17,0),0)</f>
        <v>0</v>
      </c>
      <c r="P41" s="22"/>
      <c r="Q41" s="22">
        <f>IFERROR(VLOOKUP(A41,'درآمد ناشی از فروش'!A:Q,17,0),0)</f>
        <v>5660700788</v>
      </c>
      <c r="R41" s="22"/>
      <c r="S41" s="22">
        <f t="shared" si="3"/>
        <v>6917991988</v>
      </c>
      <c r="T41" s="19"/>
      <c r="U41" s="1">
        <f t="shared" si="5"/>
        <v>4.9742363065136685E-3</v>
      </c>
    </row>
    <row r="42" spans="1:21" ht="21" x14ac:dyDescent="0.55000000000000004">
      <c r="A42" s="31" t="s">
        <v>46</v>
      </c>
      <c r="C42" s="22">
        <f>IFERROR(VLOOKUP(A42,'درآمد سود سهام'!A:S,13,0),0)</f>
        <v>0</v>
      </c>
      <c r="D42" s="22"/>
      <c r="E42" s="22">
        <f>IFERROR(VLOOKUP(A42,'درآمد ناشی از تغییر قیمت اوراق'!A:Q,9,0),0)</f>
        <v>126306087007</v>
      </c>
      <c r="F42" s="22"/>
      <c r="G42" s="22">
        <f>IFERROR(VLOOKUP(A42,'درآمد ناشی از فروش'!A:Q,9,0),0)</f>
        <v>1043886688</v>
      </c>
      <c r="H42" s="22"/>
      <c r="I42" s="22">
        <f t="shared" si="2"/>
        <v>127349973695</v>
      </c>
      <c r="J42" s="19"/>
      <c r="K42" s="1">
        <f t="shared" si="4"/>
        <v>7.7582034397035093E-2</v>
      </c>
      <c r="L42" s="19"/>
      <c r="M42" s="22">
        <f>IFERROR(VLOOKUP(A42,'درآمد سود سهام'!A:S,19,0),0)</f>
        <v>10445875024</v>
      </c>
      <c r="N42" s="22"/>
      <c r="O42" s="22">
        <f>IFERROR(VLOOKUP(A42,'درآمد ناشی از تغییر قیمت اوراق'!A:Q,17,0),0)</f>
        <v>38904000939</v>
      </c>
      <c r="P42" s="22"/>
      <c r="Q42" s="22">
        <f>IFERROR(VLOOKUP(A42,'درآمد ناشی از فروش'!A:Q,17,0),0)</f>
        <v>1043886688</v>
      </c>
      <c r="R42" s="22"/>
      <c r="S42" s="22">
        <f t="shared" si="3"/>
        <v>50393762651</v>
      </c>
      <c r="T42" s="19"/>
      <c r="U42" s="1">
        <f t="shared" si="5"/>
        <v>3.6234572725040957E-2</v>
      </c>
    </row>
    <row r="43" spans="1:21" ht="21" x14ac:dyDescent="0.55000000000000004">
      <c r="A43" s="31" t="s">
        <v>83</v>
      </c>
      <c r="C43" s="22">
        <f>IFERROR(VLOOKUP(A43,'درآمد سود سهام'!A:S,13,0),0)</f>
        <v>0</v>
      </c>
      <c r="D43" s="22"/>
      <c r="E43" s="22">
        <f>IFERROR(VLOOKUP(A43,'درآمد ناشی از تغییر قیمت اوراق'!A:Q,9,0),0)</f>
        <v>0</v>
      </c>
      <c r="F43" s="22"/>
      <c r="G43" s="22">
        <f>IFERROR(VLOOKUP(A43,'درآمد ناشی از فروش'!A:Q,9,0),0)</f>
        <v>2675567487</v>
      </c>
      <c r="H43" s="22"/>
      <c r="I43" s="22">
        <f t="shared" si="2"/>
        <v>2675567487</v>
      </c>
      <c r="J43" s="19"/>
      <c r="K43" s="1">
        <f t="shared" si="4"/>
        <v>1.6299647560600364E-3</v>
      </c>
      <c r="L43" s="19"/>
      <c r="M43" s="22">
        <f>IFERROR(VLOOKUP(A43,'درآمد سود سهام'!A:S,19,0),0)</f>
        <v>0</v>
      </c>
      <c r="N43" s="22"/>
      <c r="O43" s="22">
        <f>IFERROR(VLOOKUP(A43,'درآمد ناشی از تغییر قیمت اوراق'!A:Q,17,0),0)</f>
        <v>0</v>
      </c>
      <c r="P43" s="22"/>
      <c r="Q43" s="22">
        <f>IFERROR(VLOOKUP(A43,'درآمد ناشی از فروش'!A:Q,17,0),0)</f>
        <v>4492275817</v>
      </c>
      <c r="R43" s="22"/>
      <c r="S43" s="22">
        <f t="shared" si="3"/>
        <v>4492275817</v>
      </c>
      <c r="T43" s="19"/>
      <c r="U43" s="1">
        <f t="shared" si="5"/>
        <v>3.2300762282690795E-3</v>
      </c>
    </row>
    <row r="44" spans="1:21" ht="21" x14ac:dyDescent="0.55000000000000004">
      <c r="A44" s="31" t="s">
        <v>79</v>
      </c>
      <c r="C44" s="22">
        <f>IFERROR(VLOOKUP(A44,'درآمد سود سهام'!A:S,13,0),0)</f>
        <v>0</v>
      </c>
      <c r="D44" s="22"/>
      <c r="E44" s="22">
        <f>IFERROR(VLOOKUP(A44,'درآمد ناشی از تغییر قیمت اوراق'!A:Q,9,0),0)</f>
        <v>10784798197</v>
      </c>
      <c r="F44" s="22"/>
      <c r="G44" s="22">
        <f>IFERROR(VLOOKUP(A44,'درآمد ناشی از فروش'!A:Q,9,0),0)</f>
        <v>0</v>
      </c>
      <c r="H44" s="22"/>
      <c r="I44" s="22">
        <f t="shared" si="2"/>
        <v>10784798197</v>
      </c>
      <c r="J44" s="19"/>
      <c r="K44" s="1">
        <f t="shared" si="4"/>
        <v>6.5701355124629024E-3</v>
      </c>
      <c r="L44" s="19"/>
      <c r="M44" s="22">
        <f>IFERROR(VLOOKUP(A44,'درآمد سود سهام'!A:S,19,0),0)</f>
        <v>0</v>
      </c>
      <c r="N44" s="22"/>
      <c r="O44" s="22">
        <f>IFERROR(VLOOKUP(A44,'درآمد ناشی از تغییر قیمت اوراق'!A:Q,17,0),0)</f>
        <v>-33191685020</v>
      </c>
      <c r="P44" s="22"/>
      <c r="Q44" s="22">
        <f>IFERROR(VLOOKUP(A44,'درآمد ناشی از فروش'!A:Q,17,0),0)</f>
        <v>0</v>
      </c>
      <c r="R44" s="22"/>
      <c r="S44" s="22">
        <f t="shared" si="3"/>
        <v>-33191685020</v>
      </c>
      <c r="T44" s="19"/>
      <c r="U44" s="1">
        <f t="shared" si="5"/>
        <v>-2.3865781427217497E-2</v>
      </c>
    </row>
    <row r="45" spans="1:21" ht="21" x14ac:dyDescent="0.55000000000000004">
      <c r="A45" s="31" t="s">
        <v>91</v>
      </c>
      <c r="C45" s="22">
        <f>IFERROR(VLOOKUP(A45,'درآمد سود سهام'!A:S,13,0),0)</f>
        <v>0</v>
      </c>
      <c r="D45" s="22"/>
      <c r="E45" s="22">
        <f>IFERROR(VLOOKUP(A45,'درآمد ناشی از تغییر قیمت اوراق'!A:Q,9,0),0)</f>
        <v>0</v>
      </c>
      <c r="F45" s="22"/>
      <c r="G45" s="22">
        <f>IFERROR(VLOOKUP(A45,'درآمد ناشی از فروش'!A:Q,9,0),0)</f>
        <v>0</v>
      </c>
      <c r="H45" s="22"/>
      <c r="I45" s="22">
        <f t="shared" si="2"/>
        <v>0</v>
      </c>
      <c r="J45" s="19"/>
      <c r="K45" s="1">
        <f t="shared" si="4"/>
        <v>0</v>
      </c>
      <c r="L45" s="19"/>
      <c r="M45" s="22">
        <f>IFERROR(VLOOKUP(A45,'درآمد سود سهام'!A:S,19,0),0)</f>
        <v>0</v>
      </c>
      <c r="N45" s="22"/>
      <c r="O45" s="22">
        <f>IFERROR(VLOOKUP(A45,'درآمد ناشی از تغییر قیمت اوراق'!A:Q,17,0),0)</f>
        <v>0</v>
      </c>
      <c r="P45" s="22"/>
      <c r="Q45" s="22">
        <f>IFERROR(VLOOKUP(A45,'درآمد ناشی از فروش'!A:Q,17,0),0)</f>
        <v>-1833</v>
      </c>
      <c r="R45" s="22"/>
      <c r="S45" s="22">
        <f t="shared" si="3"/>
        <v>-1833</v>
      </c>
      <c r="T45" s="19"/>
      <c r="U45" s="1">
        <f t="shared" si="5"/>
        <v>-1.3179800100455906E-9</v>
      </c>
    </row>
    <row r="46" spans="1:21" ht="21" x14ac:dyDescent="0.55000000000000004">
      <c r="A46" s="31" t="s">
        <v>100</v>
      </c>
      <c r="C46" s="22">
        <f>IFERROR(VLOOKUP(A46,'درآمد سود سهام'!A:S,13,0),0)</f>
        <v>0</v>
      </c>
      <c r="D46" s="22"/>
      <c r="E46" s="22">
        <f>IFERROR(VLOOKUP(A46,'درآمد ناشی از تغییر قیمت اوراق'!A:Q,9,0),0)</f>
        <v>-12907941639</v>
      </c>
      <c r="F46" s="22"/>
      <c r="G46" s="22">
        <f>IFERROR(VLOOKUP(A46,'درآمد ناشی از فروش'!A:Q,9,0),0)</f>
        <v>0</v>
      </c>
      <c r="H46" s="22"/>
      <c r="I46" s="22">
        <f t="shared" si="2"/>
        <v>-12907941639</v>
      </c>
      <c r="J46" s="19"/>
      <c r="K46" s="1">
        <f t="shared" si="4"/>
        <v>-7.8635616732061972E-3</v>
      </c>
      <c r="L46" s="19"/>
      <c r="M46" s="22">
        <f>IFERROR(VLOOKUP(A46,'درآمد سود سهام'!A:S,19,0),0)</f>
        <v>0</v>
      </c>
      <c r="N46" s="22"/>
      <c r="O46" s="22">
        <f>IFERROR(VLOOKUP(A46,'درآمد ناشی از تغییر قیمت اوراق'!A:Q,17,0),0)</f>
        <v>9956945910</v>
      </c>
      <c r="P46" s="22"/>
      <c r="Q46" s="22">
        <f>IFERROR(VLOOKUP(A46,'درآمد ناشی از فروش'!A:Q,17,0),0)</f>
        <v>0</v>
      </c>
      <c r="R46" s="22"/>
      <c r="S46" s="22">
        <f t="shared" si="3"/>
        <v>9956945910</v>
      </c>
      <c r="T46" s="19"/>
      <c r="U46" s="1">
        <f t="shared" si="5"/>
        <v>7.1593320624578289E-3</v>
      </c>
    </row>
    <row r="47" spans="1:21" ht="21" x14ac:dyDescent="0.55000000000000004">
      <c r="A47" s="31" t="s">
        <v>88</v>
      </c>
      <c r="C47" s="22">
        <f>IFERROR(VLOOKUP(A47,'درآمد سود سهام'!A:S,13,0),0)</f>
        <v>0</v>
      </c>
      <c r="D47" s="22"/>
      <c r="E47" s="22">
        <f>IFERROR(VLOOKUP(A47,'درآمد ناشی از تغییر قیمت اوراق'!A:Q,9,0),0)</f>
        <v>192816028</v>
      </c>
      <c r="F47" s="22"/>
      <c r="G47" s="22">
        <f>IFERROR(VLOOKUP(A47,'درآمد ناشی از فروش'!A:Q,9,0),0)</f>
        <v>250430876</v>
      </c>
      <c r="H47" s="22"/>
      <c r="I47" s="22">
        <f t="shared" si="2"/>
        <v>443246904</v>
      </c>
      <c r="J47" s="19"/>
      <c r="K47" s="1">
        <f t="shared" si="4"/>
        <v>2.7002751201869659E-4</v>
      </c>
      <c r="L47" s="19"/>
      <c r="M47" s="22">
        <f>IFERROR(VLOOKUP(A47,'درآمد سود سهام'!A:S,19,0),0)</f>
        <v>0</v>
      </c>
      <c r="N47" s="22"/>
      <c r="O47" s="22">
        <f>IFERROR(VLOOKUP(A47,'درآمد ناشی از تغییر قیمت اوراق'!A:Q,17,0),0)</f>
        <v>401427059</v>
      </c>
      <c r="P47" s="22"/>
      <c r="Q47" s="22">
        <f>IFERROR(VLOOKUP(A47,'درآمد ناشی از فروش'!A:Q,17,0),0)</f>
        <v>250430876</v>
      </c>
      <c r="R47" s="22"/>
      <c r="S47" s="22">
        <f t="shared" si="3"/>
        <v>651857935</v>
      </c>
      <c r="T47" s="19"/>
      <c r="U47" s="1">
        <f t="shared" si="5"/>
        <v>4.6870470688466876E-4</v>
      </c>
    </row>
    <row r="48" spans="1:21" ht="21" x14ac:dyDescent="0.55000000000000004">
      <c r="A48" s="31" t="s">
        <v>92</v>
      </c>
      <c r="C48" s="22">
        <f>IFERROR(VLOOKUP(A48,'درآمد سود سهام'!A:S,13,0),0)</f>
        <v>0</v>
      </c>
      <c r="D48" s="22"/>
      <c r="E48" s="22">
        <f>IFERROR(VLOOKUP(A48,'درآمد ناشی از تغییر قیمت اوراق'!A:Q,9,0),0)</f>
        <v>404578350</v>
      </c>
      <c r="F48" s="22"/>
      <c r="G48" s="22">
        <f>IFERROR(VLOOKUP(A48,'درآمد ناشی از فروش'!A:Q,9,0),0)</f>
        <v>0</v>
      </c>
      <c r="H48" s="22"/>
      <c r="I48" s="22">
        <f t="shared" si="2"/>
        <v>404578350</v>
      </c>
      <c r="J48" s="19"/>
      <c r="K48" s="1">
        <f t="shared" si="4"/>
        <v>2.4647049822852104E-4</v>
      </c>
      <c r="L48" s="19"/>
      <c r="M48" s="22">
        <f>IFERROR(VLOOKUP(A48,'درآمد سود سهام'!A:S,19,0),0)</f>
        <v>7520927</v>
      </c>
      <c r="N48" s="22"/>
      <c r="O48" s="22">
        <f>IFERROR(VLOOKUP(A48,'درآمد ناشی از تغییر قیمت اوراق'!A:Q,17,0),0)</f>
        <v>-433980550</v>
      </c>
      <c r="P48" s="22"/>
      <c r="Q48" s="22">
        <f>IFERROR(VLOOKUP(A48,'درآمد ناشی از فروش'!A:Q,17,0),0)</f>
        <v>0</v>
      </c>
      <c r="R48" s="22"/>
      <c r="S48" s="22">
        <f t="shared" si="3"/>
        <v>-426459623</v>
      </c>
      <c r="T48" s="19"/>
      <c r="U48" s="1">
        <f t="shared" si="5"/>
        <v>-3.0663680207614768E-4</v>
      </c>
    </row>
    <row r="49" spans="1:21" ht="21" x14ac:dyDescent="0.55000000000000004">
      <c r="A49" s="31" t="s">
        <v>89</v>
      </c>
      <c r="C49" s="22">
        <f>IFERROR(VLOOKUP(A49,'درآمد سود سهام'!A:S,13,0),0)</f>
        <v>0</v>
      </c>
      <c r="D49" s="22"/>
      <c r="E49" s="22">
        <f>IFERROR(VLOOKUP(A49,'درآمد ناشی از تغییر قیمت اوراق'!A:Q,9,0),0)</f>
        <v>0</v>
      </c>
      <c r="F49" s="22"/>
      <c r="G49" s="22">
        <f>IFERROR(VLOOKUP(A49,'درآمد ناشی از فروش'!A:Q,9,0),0)</f>
        <v>0</v>
      </c>
      <c r="H49" s="22"/>
      <c r="I49" s="22">
        <f t="shared" si="2"/>
        <v>0</v>
      </c>
      <c r="J49" s="19"/>
      <c r="K49" s="1">
        <f t="shared" si="4"/>
        <v>0</v>
      </c>
      <c r="L49" s="19"/>
      <c r="M49" s="22">
        <f>IFERROR(VLOOKUP(A49,'درآمد سود سهام'!A:S,19,0),0)</f>
        <v>0</v>
      </c>
      <c r="N49" s="22"/>
      <c r="O49" s="22">
        <f>IFERROR(VLOOKUP(A49,'درآمد ناشی از تغییر قیمت اوراق'!A:Q,17,0),0)</f>
        <v>0</v>
      </c>
      <c r="P49" s="22"/>
      <c r="Q49" s="22">
        <f>IFERROR(VLOOKUP(A49,'درآمد ناشی از فروش'!A:Q,17,0),0)</f>
        <v>-345795745</v>
      </c>
      <c r="R49" s="22"/>
      <c r="S49" s="22">
        <f t="shared" si="3"/>
        <v>-345795745</v>
      </c>
      <c r="T49" s="19"/>
      <c r="U49" s="1">
        <f t="shared" si="5"/>
        <v>-2.4863714100863197E-4</v>
      </c>
    </row>
    <row r="50" spans="1:21" ht="21" x14ac:dyDescent="0.55000000000000004">
      <c r="A50" s="31" t="s">
        <v>114</v>
      </c>
      <c r="C50" s="22">
        <v>0</v>
      </c>
      <c r="D50" s="22"/>
      <c r="E50" s="22">
        <f>IFERROR(VLOOKUP(A50,'درآمد ناشی از تغییر قیمت اوراق'!A:Q,9,0),0)</f>
        <v>5966497060</v>
      </c>
      <c r="F50" s="22"/>
      <c r="G50" s="22">
        <f>IFERROR(VLOOKUP(A50,'درآمد ناشی از فروش'!A:Q,9,0),0)</f>
        <v>0</v>
      </c>
      <c r="H50" s="22"/>
      <c r="I50" s="22">
        <f t="shared" si="2"/>
        <v>5966497060</v>
      </c>
      <c r="J50" s="19"/>
      <c r="K50" s="1">
        <f t="shared" si="4"/>
        <v>3.6348101747342783E-3</v>
      </c>
      <c r="L50" s="19"/>
      <c r="M50" s="22">
        <v>0</v>
      </c>
      <c r="N50" s="22"/>
      <c r="O50" s="22">
        <f>IFERROR(VLOOKUP(A50,'درآمد ناشی از تغییر قیمت اوراق'!A:Q,17,0),0)</f>
        <v>5966497060</v>
      </c>
      <c r="P50" s="22"/>
      <c r="Q50" s="22">
        <f>IFERROR(VLOOKUP(A50,'درآمد ناشی از فروش'!A:Q,17,0),0)</f>
        <v>0</v>
      </c>
      <c r="R50" s="22"/>
      <c r="S50" s="22">
        <f t="shared" si="3"/>
        <v>5966497060</v>
      </c>
      <c r="T50" s="19"/>
      <c r="U50" s="1">
        <f t="shared" si="5"/>
        <v>4.290083936211558E-3</v>
      </c>
    </row>
    <row r="51" spans="1:21" ht="21" x14ac:dyDescent="0.55000000000000004">
      <c r="A51" s="31" t="s">
        <v>117</v>
      </c>
      <c r="C51" s="22">
        <v>0</v>
      </c>
      <c r="D51" s="22"/>
      <c r="E51" s="22">
        <f>IFERROR(VLOOKUP(A51,'درآمد ناشی از تغییر قیمت اوراق'!A:Q,9,0),0)</f>
        <v>987121458</v>
      </c>
      <c r="F51" s="22"/>
      <c r="G51" s="22">
        <f>IFERROR(VLOOKUP(A51,'درآمد ناشی از فروش'!A:Q,9,0),0)</f>
        <v>0</v>
      </c>
      <c r="H51" s="22"/>
      <c r="I51" s="22">
        <f t="shared" si="2"/>
        <v>987121458</v>
      </c>
      <c r="J51" s="19"/>
      <c r="K51" s="1">
        <f t="shared" si="4"/>
        <v>6.0135772852235947E-4</v>
      </c>
      <c r="L51" s="19"/>
      <c r="M51" s="22">
        <v>0</v>
      </c>
      <c r="N51" s="22"/>
      <c r="O51" s="22">
        <f>IFERROR(VLOOKUP(A51,'درآمد ناشی از تغییر قیمت اوراق'!A:Q,17,0),0)</f>
        <v>987121458</v>
      </c>
      <c r="P51" s="22"/>
      <c r="Q51" s="22">
        <f>IFERROR(VLOOKUP(A51,'درآمد ناشی از فروش'!A:Q,17,0),0)</f>
        <v>0</v>
      </c>
      <c r="R51" s="22"/>
      <c r="S51" s="22">
        <f t="shared" si="3"/>
        <v>987121458</v>
      </c>
      <c r="T51" s="19"/>
      <c r="U51" s="1">
        <f t="shared" si="5"/>
        <v>7.0976887568524713E-4</v>
      </c>
    </row>
    <row r="52" spans="1:21" ht="21" x14ac:dyDescent="0.55000000000000004">
      <c r="A52" s="31" t="s">
        <v>106</v>
      </c>
      <c r="C52" s="22">
        <f>IFERROR(VLOOKUP(A52,'درآمد سود سهام'!A:S,13,0),0)</f>
        <v>0</v>
      </c>
      <c r="D52" s="22"/>
      <c r="E52" s="22">
        <f>IFERROR(VLOOKUP(A52,'درآمد ناشی از تغییر قیمت اوراق'!A:Q,9,0),0)</f>
        <v>48413245688</v>
      </c>
      <c r="F52" s="22"/>
      <c r="G52" s="22">
        <f>IFERROR(VLOOKUP(A52,'درآمد ناشی از فروش'!A:Q,9,0),0)</f>
        <v>2196056160</v>
      </c>
      <c r="H52" s="22"/>
      <c r="I52" s="22">
        <f t="shared" si="2"/>
        <v>50609301848</v>
      </c>
      <c r="J52" s="19"/>
      <c r="K52" s="1">
        <f t="shared" si="4"/>
        <v>3.0831357736948038E-2</v>
      </c>
      <c r="L52" s="19"/>
      <c r="M52" s="22">
        <f>IFERROR(VLOOKUP(A52,'درآمد سود سهام'!A:S,19,0),0)</f>
        <v>0</v>
      </c>
      <c r="N52" s="22"/>
      <c r="O52" s="22">
        <f>IFERROR(VLOOKUP(A52,'درآمد ناشی از تغییر قیمت اوراق'!A:Q,17,0),0)</f>
        <v>50107066163</v>
      </c>
      <c r="P52" s="22"/>
      <c r="Q52" s="22">
        <f>IFERROR(VLOOKUP(A52,'درآمد ناشی از فروش'!A:Q,17,0),0)</f>
        <v>2196056160</v>
      </c>
      <c r="R52" s="22"/>
      <c r="S52" s="22">
        <f t="shared" si="3"/>
        <v>52303122323</v>
      </c>
      <c r="T52" s="19"/>
      <c r="U52" s="1">
        <f t="shared" si="5"/>
        <v>3.7607457547563165E-2</v>
      </c>
    </row>
    <row r="53" spans="1:21" ht="21" x14ac:dyDescent="0.55000000000000004">
      <c r="A53" s="31" t="s">
        <v>82</v>
      </c>
      <c r="C53" s="22">
        <f>IFERROR(VLOOKUP(A53,'درآمد سود سهام'!A:S,13,0),0)</f>
        <v>0</v>
      </c>
      <c r="D53" s="22"/>
      <c r="E53" s="22">
        <f>IFERROR(VLOOKUP(A53,'درآمد ناشی از تغییر قیمت اوراق'!A:Q,9,0),0)</f>
        <v>0</v>
      </c>
      <c r="F53" s="22"/>
      <c r="G53" s="22">
        <f>IFERROR(VLOOKUP(A53,'درآمد ناشی از فروش'!A:Q,9,0),0)</f>
        <v>111747401</v>
      </c>
      <c r="H53" s="22"/>
      <c r="I53" s="22">
        <f t="shared" si="2"/>
        <v>111747401</v>
      </c>
      <c r="J53" s="19"/>
      <c r="K53" s="1">
        <f t="shared" si="4"/>
        <v>6.8076894377102316E-5</v>
      </c>
      <c r="L53" s="19"/>
      <c r="M53" s="22">
        <f>IFERROR(VLOOKUP(A53,'درآمد سود سهام'!A:S,19,0),0)</f>
        <v>0</v>
      </c>
      <c r="N53" s="22"/>
      <c r="O53" s="22">
        <f>IFERROR(VLOOKUP(A53,'درآمد ناشی از تغییر قیمت اوراق'!A:Q,17,0),0)</f>
        <v>0</v>
      </c>
      <c r="P53" s="22"/>
      <c r="Q53" s="22">
        <f>IFERROR(VLOOKUP(A53,'درآمد ناشی از فروش'!A:Q,17,0),0)</f>
        <v>658391660</v>
      </c>
      <c r="R53" s="22"/>
      <c r="S53" s="22">
        <f t="shared" si="3"/>
        <v>658391660</v>
      </c>
      <c r="T53" s="19"/>
      <c r="U53" s="1">
        <f t="shared" si="5"/>
        <v>4.7340264411387508E-4</v>
      </c>
    </row>
    <row r="54" spans="1:21" ht="21" x14ac:dyDescent="0.55000000000000004">
      <c r="A54" s="31" t="s">
        <v>52</v>
      </c>
      <c r="C54" s="22">
        <f>IFERROR(VLOOKUP(A54,'درآمد سود سهام'!A:S,13,0),0)</f>
        <v>41163395160</v>
      </c>
      <c r="D54" s="22"/>
      <c r="E54" s="22">
        <f>IFERROR(VLOOKUP(A54,'درآمد ناشی از تغییر قیمت اوراق'!A:Q,9,0),0)</f>
        <v>-8282951269</v>
      </c>
      <c r="F54" s="22"/>
      <c r="G54" s="22">
        <f>IFERROR(VLOOKUP(A54,'درآمد ناشی از فروش'!A:Q,9,0),0)</f>
        <v>0</v>
      </c>
      <c r="H54" s="22"/>
      <c r="I54" s="22">
        <f t="shared" si="2"/>
        <v>32880443891</v>
      </c>
      <c r="J54" s="19"/>
      <c r="K54" s="1">
        <f t="shared" si="4"/>
        <v>2.0030877548909132E-2</v>
      </c>
      <c r="L54" s="19"/>
      <c r="M54" s="22">
        <f>IFERROR(VLOOKUP(A54,'درآمد سود سهام'!A:S,19,0),0)</f>
        <v>41163395160</v>
      </c>
      <c r="N54" s="22"/>
      <c r="O54" s="22">
        <f>IFERROR(VLOOKUP(A54,'درآمد ناشی از تغییر قیمت اوراق'!A:Q,17,0),0)</f>
        <v>-62635290138</v>
      </c>
      <c r="P54" s="22"/>
      <c r="Q54" s="22">
        <f>IFERROR(VLOOKUP(A54,'درآمد ناشی از فروش'!A:Q,17,0),0)</f>
        <v>0</v>
      </c>
      <c r="R54" s="22"/>
      <c r="S54" s="22">
        <f t="shared" si="3"/>
        <v>-21471894978</v>
      </c>
      <c r="T54" s="19"/>
      <c r="U54" s="1">
        <f t="shared" si="5"/>
        <v>-1.5438913452701748E-2</v>
      </c>
    </row>
    <row r="55" spans="1:21" ht="21" x14ac:dyDescent="0.55000000000000004">
      <c r="A55" s="31" t="s">
        <v>72</v>
      </c>
      <c r="C55" s="22">
        <f>IFERROR(VLOOKUP(A55,'درآمد سود سهام'!A:S,13,0),0)</f>
        <v>0</v>
      </c>
      <c r="D55" s="22"/>
      <c r="E55" s="22">
        <f>IFERROR(VLOOKUP(A55,'درآمد ناشی از تغییر قیمت اوراق'!A:Q,9,0),0)</f>
        <v>56419571499</v>
      </c>
      <c r="F55" s="22"/>
      <c r="G55" s="22">
        <f>IFERROR(VLOOKUP(A55,'درآمد ناشی از فروش'!A:Q,9,0),0)</f>
        <v>239836893</v>
      </c>
      <c r="H55" s="22"/>
      <c r="I55" s="22">
        <f t="shared" si="2"/>
        <v>56659408392</v>
      </c>
      <c r="J55" s="19"/>
      <c r="K55" s="1">
        <f t="shared" si="4"/>
        <v>3.4517103091921471E-2</v>
      </c>
      <c r="L55" s="19"/>
      <c r="M55" s="22">
        <f>IFERROR(VLOOKUP(A55,'درآمد سود سهام'!A:S,19,0),0)</f>
        <v>4533407034</v>
      </c>
      <c r="N55" s="22"/>
      <c r="O55" s="22">
        <f>IFERROR(VLOOKUP(A55,'درآمد ناشی از تغییر قیمت اوراق'!A:Q,17,0),0)</f>
        <v>-4404332218</v>
      </c>
      <c r="P55" s="22"/>
      <c r="Q55" s="22">
        <f>IFERROR(VLOOKUP(A55,'درآمد ناشی از فروش'!A:Q,17,0),0)</f>
        <v>-1227048956</v>
      </c>
      <c r="R55" s="22"/>
      <c r="S55" s="22">
        <f t="shared" si="3"/>
        <v>-1097974140</v>
      </c>
      <c r="T55" s="19"/>
      <c r="U55" s="1">
        <f t="shared" si="5"/>
        <v>-7.8947515988379629E-4</v>
      </c>
    </row>
    <row r="56" spans="1:21" ht="21.75" thickBot="1" x14ac:dyDescent="0.6">
      <c r="A56" s="31" t="s">
        <v>68</v>
      </c>
      <c r="C56" s="22">
        <f>IFERROR(VLOOKUP(A56,'درآمد سود سهام'!A:S,13,0),0)</f>
        <v>0</v>
      </c>
      <c r="D56" s="22"/>
      <c r="E56" s="22">
        <f>IFERROR(VLOOKUP(A56,'درآمد ناشی از تغییر قیمت اوراق'!A:Q,9,0),0)</f>
        <v>30474794512</v>
      </c>
      <c r="F56" s="22"/>
      <c r="G56" s="22">
        <f>IFERROR(VLOOKUP(A56,'درآمد ناشی از فروش'!A:Q,9,0),0)</f>
        <v>0</v>
      </c>
      <c r="H56" s="22"/>
      <c r="I56" s="22">
        <f t="shared" si="2"/>
        <v>30474794512</v>
      </c>
      <c r="J56" s="19"/>
      <c r="K56" s="1">
        <f t="shared" si="4"/>
        <v>1.8565347816521669E-2</v>
      </c>
      <c r="L56" s="19"/>
      <c r="M56" s="22">
        <f>IFERROR(VLOOKUP(A56,'درآمد سود سهام'!A:S,19,0),0)</f>
        <v>0</v>
      </c>
      <c r="N56" s="22"/>
      <c r="O56" s="22">
        <f>IFERROR(VLOOKUP(A56,'درآمد ناشی از تغییر قیمت اوراق'!A:Q,17,0),0)</f>
        <v>47482345158</v>
      </c>
      <c r="P56" s="22"/>
      <c r="Q56" s="22">
        <f>IFERROR(VLOOKUP(A56,'درآمد ناشی از فروش'!A:Q,17,0),0)</f>
        <v>0</v>
      </c>
      <c r="R56" s="22"/>
      <c r="S56" s="22">
        <f t="shared" si="3"/>
        <v>47482345158</v>
      </c>
      <c r="T56" s="19"/>
      <c r="U56" s="1">
        <f t="shared" si="5"/>
        <v>3.4141179349879452E-2</v>
      </c>
    </row>
    <row r="57" spans="1:21" s="31" customFormat="1" ht="21.75" thickBot="1" x14ac:dyDescent="0.6">
      <c r="A57" s="31" t="s">
        <v>15</v>
      </c>
      <c r="C57" s="21">
        <f>SUM(C8:C56)</f>
        <v>318190883097</v>
      </c>
      <c r="D57" s="3"/>
      <c r="E57" s="23">
        <f>SUM(E8:E56)</f>
        <v>1075545236660</v>
      </c>
      <c r="F57" s="5"/>
      <c r="G57" s="23">
        <f>SUM(G8:G56)</f>
        <v>247751818588</v>
      </c>
      <c r="H57" s="5"/>
      <c r="I57" s="23">
        <f>SUM(I8:I56)</f>
        <v>1641487938345</v>
      </c>
      <c r="J57" s="3"/>
      <c r="K57" s="32">
        <f>SUM(K8:K56)</f>
        <v>0.99999999999999989</v>
      </c>
      <c r="L57" s="3"/>
      <c r="M57" s="23">
        <f>SUM(M8:M56)</f>
        <v>381476719319</v>
      </c>
      <c r="N57" s="5"/>
      <c r="O57" s="23">
        <f>SUM(O8:O56)</f>
        <v>688137516725</v>
      </c>
      <c r="P57" s="5"/>
      <c r="Q57" s="23">
        <f>SUM(Q8:Q56)</f>
        <v>321150408358</v>
      </c>
      <c r="R57" s="5"/>
      <c r="S57" s="23">
        <f>SUM(S8:S56)</f>
        <v>1390764644402</v>
      </c>
      <c r="T57" s="3"/>
      <c r="U57" s="32">
        <f>SUM(U8:U56)</f>
        <v>1</v>
      </c>
    </row>
    <row r="58" spans="1:21" ht="19.5" thickTop="1" x14ac:dyDescent="0.45">
      <c r="C58" s="60"/>
      <c r="E58" s="61"/>
      <c r="G58" s="60"/>
      <c r="M58" s="60"/>
      <c r="O58" s="61"/>
      <c r="Q58" s="60"/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0"/>
  <sheetViews>
    <sheetView rightToLeft="1" workbookViewId="0">
      <selection activeCell="C8" sqref="C8"/>
    </sheetView>
  </sheetViews>
  <sheetFormatPr defaultRowHeight="18.75" x14ac:dyDescent="0.45"/>
  <cols>
    <col min="1" max="1" width="17.125" style="24" bestFit="1" customWidth="1"/>
    <col min="2" max="2" width="0.875" style="24" customWidth="1"/>
    <col min="3" max="3" width="32.125" style="24" bestFit="1" customWidth="1"/>
    <col min="4" max="4" width="0.875" style="24" customWidth="1"/>
    <col min="5" max="5" width="27.875" style="24" bestFit="1" customWidth="1"/>
    <col min="6" max="6" width="0.875" style="24" customWidth="1"/>
    <col min="7" max="7" width="32.125" style="24" bestFit="1" customWidth="1"/>
    <col min="8" max="8" width="0.875" style="24" customWidth="1"/>
    <col min="9" max="9" width="27.875" style="24" bestFit="1" customWidth="1"/>
    <col min="10" max="10" width="0.875" style="24" customWidth="1"/>
    <col min="11" max="11" width="8" style="24" customWidth="1"/>
    <col min="12" max="16384" width="9" style="24"/>
  </cols>
  <sheetData>
    <row r="2" spans="1:9" ht="26.25" x14ac:dyDescent="0.45">
      <c r="A2" s="68" t="str">
        <f>+سهام!A2</f>
        <v>صندوق سرمایه‌گذاری بخشی صنایع مفید - دارونو</v>
      </c>
      <c r="B2" s="68" t="s">
        <v>0</v>
      </c>
      <c r="C2" s="68" t="s">
        <v>0</v>
      </c>
      <c r="D2" s="68" t="s">
        <v>0</v>
      </c>
      <c r="E2" s="68" t="s">
        <v>0</v>
      </c>
      <c r="F2" s="68" t="s">
        <v>0</v>
      </c>
      <c r="G2" s="68" t="s">
        <v>0</v>
      </c>
      <c r="H2" s="68" t="s">
        <v>0</v>
      </c>
      <c r="I2" s="68" t="s">
        <v>0</v>
      </c>
    </row>
    <row r="3" spans="1:9" ht="26.25" x14ac:dyDescent="0.45">
      <c r="A3" s="68" t="s">
        <v>24</v>
      </c>
      <c r="B3" s="68" t="s">
        <v>24</v>
      </c>
      <c r="C3" s="68" t="s">
        <v>24</v>
      </c>
      <c r="D3" s="68" t="s">
        <v>24</v>
      </c>
      <c r="E3" s="68" t="s">
        <v>24</v>
      </c>
      <c r="F3" s="68" t="s">
        <v>24</v>
      </c>
      <c r="G3" s="68" t="s">
        <v>24</v>
      </c>
      <c r="H3" s="68" t="s">
        <v>24</v>
      </c>
      <c r="I3" s="68" t="s">
        <v>24</v>
      </c>
    </row>
    <row r="4" spans="1:9" ht="26.25" x14ac:dyDescent="0.45">
      <c r="A4" s="68" t="str">
        <f>+سهام!A4</f>
        <v>برای ماه منتهی به 1404/02/31</v>
      </c>
      <c r="B4" s="68" t="s">
        <v>2</v>
      </c>
      <c r="C4" s="68" t="s">
        <v>2</v>
      </c>
      <c r="D4" s="68" t="s">
        <v>2</v>
      </c>
      <c r="E4" s="68" t="s">
        <v>2</v>
      </c>
      <c r="F4" s="68" t="s">
        <v>2</v>
      </c>
      <c r="G4" s="68" t="s">
        <v>2</v>
      </c>
      <c r="H4" s="68" t="s">
        <v>2</v>
      </c>
      <c r="I4" s="68" t="s">
        <v>2</v>
      </c>
    </row>
    <row r="6" spans="1:9" ht="27" thickBot="1" x14ac:dyDescent="0.5">
      <c r="A6" s="69" t="s">
        <v>39</v>
      </c>
      <c r="B6" s="69" t="s">
        <v>39</v>
      </c>
      <c r="C6" s="69" t="s">
        <v>26</v>
      </c>
      <c r="D6" s="69" t="s">
        <v>26</v>
      </c>
      <c r="E6" s="69" t="s">
        <v>26</v>
      </c>
      <c r="G6" s="69" t="s">
        <v>27</v>
      </c>
      <c r="H6" s="69" t="s">
        <v>27</v>
      </c>
      <c r="I6" s="69" t="s">
        <v>27</v>
      </c>
    </row>
    <row r="7" spans="1:9" ht="27" thickBot="1" x14ac:dyDescent="0.5">
      <c r="A7" s="49" t="s">
        <v>40</v>
      </c>
      <c r="C7" s="49" t="s">
        <v>41</v>
      </c>
      <c r="E7" s="49" t="s">
        <v>42</v>
      </c>
      <c r="G7" s="49" t="s">
        <v>41</v>
      </c>
      <c r="I7" s="49" t="s">
        <v>42</v>
      </c>
    </row>
    <row r="8" spans="1:9" ht="23.25" thickBot="1" x14ac:dyDescent="0.6">
      <c r="A8" s="25" t="s">
        <v>23</v>
      </c>
      <c r="B8" s="26"/>
      <c r="C8" s="27">
        <f>+'سود سپرده بانکی'!G8</f>
        <v>2359827231</v>
      </c>
      <c r="D8" s="28"/>
      <c r="E8" s="29">
        <f>+C8/$C$9</f>
        <v>1</v>
      </c>
      <c r="F8" s="28"/>
      <c r="G8" s="27">
        <f>+'سود سپرده بانکی'!M8</f>
        <v>50504800120</v>
      </c>
      <c r="H8" s="26"/>
      <c r="I8" s="30">
        <f>+G8/$G$9</f>
        <v>1</v>
      </c>
    </row>
    <row r="9" spans="1:9" ht="24.75" thickBot="1" x14ac:dyDescent="0.5">
      <c r="C9" s="55">
        <f>SUM(C8:C8)</f>
        <v>2359827231</v>
      </c>
      <c r="D9" s="56"/>
      <c r="E9" s="58">
        <f>SUM(E8:E8)</f>
        <v>1</v>
      </c>
      <c r="F9" s="56"/>
      <c r="G9" s="55">
        <f>SUM(G8:G8)</f>
        <v>50504800120</v>
      </c>
      <c r="H9" s="56"/>
      <c r="I9" s="58">
        <f>SUM(I8:I8)</f>
        <v>1</v>
      </c>
    </row>
    <row r="10" spans="1:9" ht="19.5" thickTop="1" x14ac:dyDescent="0.45">
      <c r="E10" s="33"/>
    </row>
  </sheetData>
  <mergeCells count="6">
    <mergeCell ref="A2:I2"/>
    <mergeCell ref="A3:I3"/>
    <mergeCell ref="A4:I4"/>
    <mergeCell ref="A6:B6"/>
    <mergeCell ref="C6:E6"/>
    <mergeCell ref="G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91C1C-66B0-469B-A3F3-E06C1F03A7A2}">
  <dimension ref="A2:S28"/>
  <sheetViews>
    <sheetView rightToLeft="1" topLeftCell="A4" zoomScale="85" zoomScaleNormal="85" workbookViewId="0">
      <selection activeCell="C12" sqref="C12"/>
    </sheetView>
  </sheetViews>
  <sheetFormatPr defaultRowHeight="18.75" x14ac:dyDescent="0.2"/>
  <cols>
    <col min="1" max="1" width="24" style="19" bestFit="1" customWidth="1"/>
    <col min="2" max="2" width="0.875" style="19" customWidth="1"/>
    <col min="3" max="3" width="17.5" style="19" customWidth="1"/>
    <col min="4" max="4" width="0.875" style="19" customWidth="1"/>
    <col min="5" max="5" width="30.625" style="19" customWidth="1"/>
    <col min="6" max="6" width="0.875" style="19" customWidth="1"/>
    <col min="7" max="7" width="21" style="19" customWidth="1"/>
    <col min="8" max="8" width="0.875" style="19" customWidth="1"/>
    <col min="9" max="9" width="20.125" style="19" customWidth="1"/>
    <col min="10" max="10" width="0.875" style="19" customWidth="1"/>
    <col min="11" max="11" width="17.5" style="19" customWidth="1"/>
    <col min="12" max="12" width="0.875" style="19" customWidth="1"/>
    <col min="13" max="13" width="21" style="19" customWidth="1"/>
    <col min="14" max="14" width="0.875" style="19" customWidth="1"/>
    <col min="15" max="15" width="20.125" style="19" customWidth="1"/>
    <col min="16" max="16" width="0.875" style="19" customWidth="1"/>
    <col min="17" max="17" width="17.5" style="19" customWidth="1"/>
    <col min="18" max="18" width="0.875" style="19" customWidth="1"/>
    <col min="19" max="19" width="21" style="19" customWidth="1"/>
    <col min="20" max="20" width="0.875" style="19" customWidth="1"/>
    <col min="21" max="16384" width="9" style="19"/>
  </cols>
  <sheetData>
    <row r="2" spans="1:19" ht="26.25" x14ac:dyDescent="0.2">
      <c r="A2" s="68" t="s">
        <v>73</v>
      </c>
      <c r="B2" s="68" t="s">
        <v>0</v>
      </c>
      <c r="C2" s="68" t="s">
        <v>0</v>
      </c>
      <c r="D2" s="68" t="s">
        <v>0</v>
      </c>
      <c r="E2" s="68" t="s">
        <v>0</v>
      </c>
      <c r="F2" s="68" t="s">
        <v>0</v>
      </c>
      <c r="G2" s="68" t="s">
        <v>0</v>
      </c>
      <c r="H2" s="68" t="s">
        <v>0</v>
      </c>
      <c r="I2" s="68" t="s">
        <v>0</v>
      </c>
      <c r="J2" s="68" t="s">
        <v>0</v>
      </c>
      <c r="K2" s="68" t="s">
        <v>0</v>
      </c>
      <c r="L2" s="68" t="s">
        <v>0</v>
      </c>
      <c r="M2" s="68" t="s">
        <v>0</v>
      </c>
      <c r="N2" s="68" t="s">
        <v>0</v>
      </c>
      <c r="O2" s="68" t="s">
        <v>0</v>
      </c>
      <c r="P2" s="68" t="s">
        <v>0</v>
      </c>
      <c r="Q2" s="68" t="s">
        <v>0</v>
      </c>
      <c r="R2" s="68" t="s">
        <v>0</v>
      </c>
      <c r="S2" s="68" t="s">
        <v>0</v>
      </c>
    </row>
    <row r="3" spans="1:19" ht="26.25" x14ac:dyDescent="0.2">
      <c r="A3" s="68" t="s">
        <v>24</v>
      </c>
      <c r="B3" s="68" t="s">
        <v>24</v>
      </c>
      <c r="C3" s="68" t="s">
        <v>24</v>
      </c>
      <c r="D3" s="68" t="s">
        <v>24</v>
      </c>
      <c r="E3" s="68" t="s">
        <v>24</v>
      </c>
      <c r="F3" s="68" t="s">
        <v>24</v>
      </c>
      <c r="G3" s="68" t="s">
        <v>24</v>
      </c>
      <c r="H3" s="68" t="s">
        <v>24</v>
      </c>
      <c r="I3" s="68" t="s">
        <v>24</v>
      </c>
      <c r="J3" s="68" t="s">
        <v>24</v>
      </c>
      <c r="K3" s="68" t="s">
        <v>24</v>
      </c>
      <c r="L3" s="68" t="s">
        <v>24</v>
      </c>
      <c r="M3" s="68" t="s">
        <v>24</v>
      </c>
      <c r="N3" s="68" t="s">
        <v>24</v>
      </c>
      <c r="O3" s="68" t="s">
        <v>24</v>
      </c>
      <c r="P3" s="68" t="s">
        <v>24</v>
      </c>
      <c r="Q3" s="68" t="s">
        <v>24</v>
      </c>
      <c r="R3" s="68" t="s">
        <v>24</v>
      </c>
      <c r="S3" s="68" t="s">
        <v>24</v>
      </c>
    </row>
    <row r="4" spans="1:19" ht="26.25" x14ac:dyDescent="0.2">
      <c r="A4" s="68" t="str">
        <f>+سهام!A4</f>
        <v>برای ماه منتهی به 1404/02/31</v>
      </c>
      <c r="B4" s="68" t="s">
        <v>2</v>
      </c>
      <c r="C4" s="68" t="s">
        <v>2</v>
      </c>
      <c r="D4" s="68" t="s">
        <v>2</v>
      </c>
      <c r="E4" s="68" t="s">
        <v>2</v>
      </c>
      <c r="F4" s="68" t="s">
        <v>2</v>
      </c>
      <c r="G4" s="68" t="s">
        <v>2</v>
      </c>
      <c r="H4" s="68" t="s">
        <v>2</v>
      </c>
      <c r="I4" s="68" t="s">
        <v>2</v>
      </c>
      <c r="J4" s="68" t="s">
        <v>2</v>
      </c>
      <c r="K4" s="68" t="s">
        <v>2</v>
      </c>
      <c r="L4" s="68" t="s">
        <v>2</v>
      </c>
      <c r="M4" s="68" t="s">
        <v>2</v>
      </c>
      <c r="N4" s="68" t="s">
        <v>2</v>
      </c>
      <c r="O4" s="68" t="s">
        <v>2</v>
      </c>
      <c r="P4" s="68" t="s">
        <v>2</v>
      </c>
      <c r="Q4" s="68" t="s">
        <v>2</v>
      </c>
      <c r="R4" s="68" t="s">
        <v>2</v>
      </c>
      <c r="S4" s="68" t="s">
        <v>2</v>
      </c>
    </row>
    <row r="6" spans="1:19" ht="27" thickBot="1" x14ac:dyDescent="0.25">
      <c r="A6" s="69" t="s">
        <v>3</v>
      </c>
      <c r="C6" s="69" t="s">
        <v>94</v>
      </c>
      <c r="D6" s="69" t="s">
        <v>94</v>
      </c>
      <c r="E6" s="69" t="s">
        <v>94</v>
      </c>
      <c r="F6" s="69" t="s">
        <v>94</v>
      </c>
      <c r="G6" s="69" t="s">
        <v>94</v>
      </c>
      <c r="I6" s="69" t="s">
        <v>26</v>
      </c>
      <c r="J6" s="69" t="s">
        <v>26</v>
      </c>
      <c r="K6" s="69" t="s">
        <v>26</v>
      </c>
      <c r="L6" s="69" t="s">
        <v>26</v>
      </c>
      <c r="M6" s="69" t="s">
        <v>26</v>
      </c>
      <c r="O6" s="69" t="s">
        <v>27</v>
      </c>
      <c r="P6" s="69" t="s">
        <v>27</v>
      </c>
      <c r="Q6" s="69" t="s">
        <v>27</v>
      </c>
      <c r="R6" s="69" t="s">
        <v>27</v>
      </c>
      <c r="S6" s="69" t="s">
        <v>27</v>
      </c>
    </row>
    <row r="7" spans="1:19" ht="27" thickBot="1" x14ac:dyDescent="0.25">
      <c r="A7" s="69" t="s">
        <v>3</v>
      </c>
      <c r="C7" s="49" t="s">
        <v>95</v>
      </c>
      <c r="E7" s="49" t="s">
        <v>96</v>
      </c>
      <c r="G7" s="49" t="s">
        <v>97</v>
      </c>
      <c r="I7" s="49" t="s">
        <v>98</v>
      </c>
      <c r="K7" s="49" t="s">
        <v>30</v>
      </c>
      <c r="M7" s="49" t="s">
        <v>99</v>
      </c>
      <c r="O7" s="49" t="s">
        <v>98</v>
      </c>
      <c r="Q7" s="49" t="s">
        <v>30</v>
      </c>
      <c r="S7" s="49" t="s">
        <v>99</v>
      </c>
    </row>
    <row r="8" spans="1:19" ht="21" x14ac:dyDescent="0.2">
      <c r="A8" s="3" t="s">
        <v>62</v>
      </c>
      <c r="C8" s="19" t="s">
        <v>121</v>
      </c>
      <c r="E8" s="20">
        <v>32958424</v>
      </c>
      <c r="G8" s="22">
        <v>50</v>
      </c>
      <c r="H8" s="22"/>
      <c r="I8" s="22">
        <v>1647921200</v>
      </c>
      <c r="J8" s="22"/>
      <c r="K8" s="22">
        <f>IFERROR(VLOOKUP(A8,[1]ExcelReport2025_5_29_15_19!$A:$H,8,0),0)</f>
        <v>111545113</v>
      </c>
      <c r="L8" s="22"/>
      <c r="M8" s="22">
        <f>+I8-K8</f>
        <v>1536376087</v>
      </c>
      <c r="N8" s="22"/>
      <c r="O8" s="22">
        <v>1647921200</v>
      </c>
      <c r="Q8" s="22">
        <v>111545113</v>
      </c>
      <c r="S8" s="20">
        <f>+O8-Q8</f>
        <v>1536376087</v>
      </c>
    </row>
    <row r="9" spans="1:19" ht="21" x14ac:dyDescent="0.2">
      <c r="A9" s="3" t="s">
        <v>52</v>
      </c>
      <c r="C9" s="19" t="s">
        <v>122</v>
      </c>
      <c r="E9" s="20">
        <v>5777961</v>
      </c>
      <c r="G9" s="22">
        <v>7700</v>
      </c>
      <c r="H9" s="22"/>
      <c r="I9" s="22">
        <v>44490299700</v>
      </c>
      <c r="J9" s="22"/>
      <c r="K9" s="22">
        <f>IFERROR(VLOOKUP(A9,[1]ExcelReport2025_5_29_15_19!$A:$H,8,0),0)</f>
        <v>3326904540</v>
      </c>
      <c r="L9" s="22"/>
      <c r="M9" s="22">
        <f t="shared" ref="M9:M26" si="0">+I9-K9</f>
        <v>41163395160</v>
      </c>
      <c r="N9" s="22"/>
      <c r="O9" s="22">
        <v>44490299700</v>
      </c>
      <c r="Q9" s="22">
        <v>3326904540</v>
      </c>
      <c r="S9" s="20">
        <f t="shared" ref="S9:S26" si="1">+O9-Q9</f>
        <v>41163395160</v>
      </c>
    </row>
    <row r="10" spans="1:19" ht="21" x14ac:dyDescent="0.2">
      <c r="A10" s="3" t="s">
        <v>118</v>
      </c>
      <c r="C10" s="19" t="s">
        <v>122</v>
      </c>
      <c r="E10" s="20">
        <v>8559837</v>
      </c>
      <c r="G10" s="22">
        <v>955</v>
      </c>
      <c r="H10" s="22"/>
      <c r="I10" s="22">
        <v>8174644335</v>
      </c>
      <c r="J10" s="22"/>
      <c r="K10" s="22">
        <f>IFERROR(VLOOKUP(A10,[1]ExcelReport2025_5_29_15_19!$A:$H,8,0),0)</f>
        <v>1166434864</v>
      </c>
      <c r="L10" s="22"/>
      <c r="M10" s="22">
        <f t="shared" si="0"/>
        <v>7008209471</v>
      </c>
      <c r="N10" s="22"/>
      <c r="O10" s="22">
        <v>8174644335</v>
      </c>
      <c r="Q10" s="22">
        <v>1166434864</v>
      </c>
      <c r="S10" s="20">
        <f t="shared" si="1"/>
        <v>7008209471</v>
      </c>
    </row>
    <row r="11" spans="1:19" ht="21" x14ac:dyDescent="0.2">
      <c r="A11" s="3" t="s">
        <v>48</v>
      </c>
      <c r="C11" s="19" t="s">
        <v>113</v>
      </c>
      <c r="E11" s="20">
        <v>64698036</v>
      </c>
      <c r="G11" s="22">
        <v>300</v>
      </c>
      <c r="H11" s="22"/>
      <c r="I11" s="22">
        <v>19409410800</v>
      </c>
      <c r="J11" s="22"/>
      <c r="K11" s="22">
        <f>IFERROR(VLOOKUP(A11,[1]ExcelReport2025_5_29_15_19!$A:$H,8,0),0)</f>
        <v>2779281828</v>
      </c>
      <c r="L11" s="22"/>
      <c r="M11" s="22">
        <f t="shared" ref="M11:M17" si="2">+I11-K11</f>
        <v>16630128972</v>
      </c>
      <c r="N11" s="22"/>
      <c r="O11" s="22">
        <v>19409410800</v>
      </c>
      <c r="Q11" s="22">
        <v>2779281828</v>
      </c>
      <c r="S11" s="20">
        <f t="shared" ref="S11:S17" si="3">+O11-Q11</f>
        <v>16630128972</v>
      </c>
    </row>
    <row r="12" spans="1:19" ht="21" x14ac:dyDescent="0.2">
      <c r="A12" s="3" t="s">
        <v>56</v>
      </c>
      <c r="C12" s="19" t="s">
        <v>123</v>
      </c>
      <c r="E12" s="20">
        <v>11211053</v>
      </c>
      <c r="G12" s="22">
        <v>5700</v>
      </c>
      <c r="H12" s="22"/>
      <c r="I12" s="22">
        <v>63903002100</v>
      </c>
      <c r="J12" s="22"/>
      <c r="K12" s="22">
        <f>IFERROR(VLOOKUP(A12,[1]ExcelReport2025_5_29_15_19!$A:$H,8,0),0)</f>
        <v>4853392565</v>
      </c>
      <c r="L12" s="22"/>
      <c r="M12" s="22">
        <f t="shared" si="2"/>
        <v>59049609535</v>
      </c>
      <c r="N12" s="22"/>
      <c r="O12" s="22">
        <v>63903002100</v>
      </c>
      <c r="Q12" s="22">
        <v>4853392565</v>
      </c>
      <c r="S12" s="20">
        <f t="shared" si="3"/>
        <v>59049609535</v>
      </c>
    </row>
    <row r="13" spans="1:19" ht="21" x14ac:dyDescent="0.2">
      <c r="A13" s="3" t="s">
        <v>51</v>
      </c>
      <c r="C13" s="19" t="s">
        <v>124</v>
      </c>
      <c r="E13" s="20">
        <v>3405290</v>
      </c>
      <c r="G13" s="22">
        <v>14500</v>
      </c>
      <c r="H13" s="22"/>
      <c r="I13" s="22">
        <v>49376705000</v>
      </c>
      <c r="J13" s="22"/>
      <c r="K13" s="22">
        <f>IFERROR(VLOOKUP(A13,[1]ExcelReport2025_5_29_15_19!$A:$H,8,0),0)</f>
        <v>2956879308</v>
      </c>
      <c r="L13" s="22"/>
      <c r="M13" s="22">
        <f t="shared" si="2"/>
        <v>46419825692</v>
      </c>
      <c r="N13" s="22"/>
      <c r="O13" s="22">
        <v>49376705000</v>
      </c>
      <c r="Q13" s="22">
        <v>2956879308</v>
      </c>
      <c r="S13" s="20">
        <f t="shared" si="3"/>
        <v>46419825692</v>
      </c>
    </row>
    <row r="14" spans="1:19" ht="21" x14ac:dyDescent="0.2">
      <c r="A14" s="3" t="s">
        <v>80</v>
      </c>
      <c r="C14" s="19" t="s">
        <v>125</v>
      </c>
      <c r="E14" s="20">
        <v>31988520</v>
      </c>
      <c r="G14" s="22">
        <v>1010</v>
      </c>
      <c r="H14" s="22"/>
      <c r="I14" s="22">
        <v>32308405200</v>
      </c>
      <c r="J14" s="22"/>
      <c r="K14" s="22">
        <f>IFERROR(VLOOKUP(A14,[1]ExcelReport2025_5_29_15_19!$A:$H,8,0),0)</f>
        <v>2244497238</v>
      </c>
      <c r="L14" s="22"/>
      <c r="M14" s="22">
        <f t="shared" si="2"/>
        <v>30063907962</v>
      </c>
      <c r="N14" s="22"/>
      <c r="O14" s="22">
        <v>32308405200</v>
      </c>
      <c r="Q14" s="22">
        <v>2244497238</v>
      </c>
      <c r="S14" s="20">
        <f t="shared" si="3"/>
        <v>30063907962</v>
      </c>
    </row>
    <row r="15" spans="1:19" ht="21" x14ac:dyDescent="0.2">
      <c r="A15" s="3" t="s">
        <v>49</v>
      </c>
      <c r="C15" s="19" t="s">
        <v>126</v>
      </c>
      <c r="E15" s="20">
        <v>9970436</v>
      </c>
      <c r="G15" s="22">
        <v>5330</v>
      </c>
      <c r="H15" s="22"/>
      <c r="I15" s="22">
        <v>53142423880</v>
      </c>
      <c r="J15" s="22"/>
      <c r="K15" s="22">
        <f>IFERROR(VLOOKUP(A15,[1]ExcelReport2025_5_29_15_19!$A:$H,8,0),0)</f>
        <v>6793595406</v>
      </c>
      <c r="L15" s="22"/>
      <c r="M15" s="22">
        <f t="shared" si="2"/>
        <v>46348828474</v>
      </c>
      <c r="N15" s="22"/>
      <c r="O15" s="22">
        <v>53142423880</v>
      </c>
      <c r="Q15" s="22">
        <v>6793595406</v>
      </c>
      <c r="S15" s="20">
        <f t="shared" si="3"/>
        <v>46348828474</v>
      </c>
    </row>
    <row r="16" spans="1:19" ht="21" x14ac:dyDescent="0.2">
      <c r="A16" s="3" t="s">
        <v>74</v>
      </c>
      <c r="C16" s="19" t="s">
        <v>127</v>
      </c>
      <c r="E16" s="20">
        <v>11173966</v>
      </c>
      <c r="G16" s="22">
        <v>3980</v>
      </c>
      <c r="H16" s="22"/>
      <c r="I16" s="22">
        <v>44472384680</v>
      </c>
      <c r="J16" s="22"/>
      <c r="K16" s="22">
        <f>IFERROR(VLOOKUP(A16,[1]ExcelReport2025_5_29_15_19!$A:$H,8,0),0)</f>
        <v>6210934101</v>
      </c>
      <c r="L16" s="22"/>
      <c r="M16" s="22">
        <f t="shared" si="2"/>
        <v>38261450579</v>
      </c>
      <c r="N16" s="22"/>
      <c r="O16" s="22">
        <v>44472384680</v>
      </c>
      <c r="Q16" s="22">
        <v>6210934101</v>
      </c>
      <c r="S16" s="20">
        <f t="shared" si="3"/>
        <v>38261450579</v>
      </c>
    </row>
    <row r="17" spans="1:19" ht="21" x14ac:dyDescent="0.2">
      <c r="A17" s="3" t="s">
        <v>55</v>
      </c>
      <c r="C17" s="19" t="s">
        <v>125</v>
      </c>
      <c r="E17" s="20">
        <v>61210245</v>
      </c>
      <c r="G17" s="22">
        <v>600</v>
      </c>
      <c r="H17" s="22"/>
      <c r="I17" s="22">
        <v>36726147000</v>
      </c>
      <c r="J17" s="22"/>
      <c r="K17" s="22">
        <f>IFERROR(VLOOKUP(A17,[1]ExcelReport2025_5_29_15_19!$A:$H,8,0),0)</f>
        <v>5016995835</v>
      </c>
      <c r="L17" s="22"/>
      <c r="M17" s="22">
        <f t="shared" si="2"/>
        <v>31709151165</v>
      </c>
      <c r="N17" s="22"/>
      <c r="O17" s="22">
        <v>36726147000</v>
      </c>
      <c r="Q17" s="22">
        <v>5016995835</v>
      </c>
      <c r="S17" s="20">
        <f t="shared" si="3"/>
        <v>31709151165</v>
      </c>
    </row>
    <row r="18" spans="1:19" ht="21" x14ac:dyDescent="0.2">
      <c r="A18" s="3" t="s">
        <v>115</v>
      </c>
      <c r="C18" s="19">
        <v>0</v>
      </c>
      <c r="E18" s="20">
        <v>0</v>
      </c>
      <c r="G18" s="22">
        <v>0</v>
      </c>
      <c r="H18" s="22"/>
      <c r="I18" s="22">
        <v>0</v>
      </c>
      <c r="J18" s="22"/>
      <c r="K18" s="22">
        <f>IFERROR(VLOOKUP(A18,[1]ExcelReport2025_5_29_15_19!$A:$H,8,0),0)</f>
        <v>0</v>
      </c>
      <c r="L18" s="22"/>
      <c r="M18" s="22">
        <f t="shared" si="0"/>
        <v>0</v>
      </c>
      <c r="N18" s="22"/>
      <c r="O18" s="22">
        <v>11872996900</v>
      </c>
      <c r="Q18" s="22">
        <v>1139513634</v>
      </c>
      <c r="S18" s="20">
        <f t="shared" si="1"/>
        <v>10733483266</v>
      </c>
    </row>
    <row r="19" spans="1:19" ht="21" x14ac:dyDescent="0.2">
      <c r="A19" s="3" t="s">
        <v>72</v>
      </c>
      <c r="C19" s="19">
        <v>0</v>
      </c>
      <c r="E19" s="20">
        <v>0</v>
      </c>
      <c r="G19" s="22">
        <v>0</v>
      </c>
      <c r="H19" s="22"/>
      <c r="I19" s="22">
        <v>0</v>
      </c>
      <c r="J19" s="22"/>
      <c r="K19" s="22">
        <f>IFERROR(VLOOKUP(A19,[1]ExcelReport2025_5_29_15_19!$A:$H,8,0),0)</f>
        <v>0</v>
      </c>
      <c r="L19" s="22"/>
      <c r="M19" s="22">
        <f t="shared" si="0"/>
        <v>0</v>
      </c>
      <c r="N19" s="22"/>
      <c r="O19" s="22">
        <v>5073689790</v>
      </c>
      <c r="Q19" s="22">
        <v>540282756</v>
      </c>
      <c r="S19" s="20">
        <f t="shared" si="1"/>
        <v>4533407034</v>
      </c>
    </row>
    <row r="20" spans="1:19" ht="21" x14ac:dyDescent="0.2">
      <c r="A20" s="3" t="s">
        <v>46</v>
      </c>
      <c r="C20" s="19">
        <v>0</v>
      </c>
      <c r="E20" s="20">
        <v>0</v>
      </c>
      <c r="G20" s="22">
        <v>0</v>
      </c>
      <c r="H20" s="22"/>
      <c r="I20" s="22">
        <v>0</v>
      </c>
      <c r="J20" s="22"/>
      <c r="K20" s="22">
        <f>IFERROR(VLOOKUP(A20,[1]ExcelReport2025_5_29_15_19!$A:$H,8,0),0)</f>
        <v>0</v>
      </c>
      <c r="L20" s="22"/>
      <c r="M20" s="22">
        <f t="shared" si="0"/>
        <v>0</v>
      </c>
      <c r="N20" s="22"/>
      <c r="O20" s="22">
        <v>11333058930</v>
      </c>
      <c r="Q20" s="22">
        <v>887183906</v>
      </c>
      <c r="S20" s="20">
        <f t="shared" si="1"/>
        <v>10445875024</v>
      </c>
    </row>
    <row r="21" spans="1:19" ht="21.75" customHeight="1" x14ac:dyDescent="0.2">
      <c r="A21" s="3" t="s">
        <v>92</v>
      </c>
      <c r="C21" s="19">
        <v>0</v>
      </c>
      <c r="E21" s="20">
        <v>0</v>
      </c>
      <c r="G21" s="22">
        <v>0</v>
      </c>
      <c r="H21" s="22"/>
      <c r="I21" s="22">
        <v>0</v>
      </c>
      <c r="J21" s="22"/>
      <c r="K21" s="22">
        <f>IFERROR(VLOOKUP(A21,[1]ExcelReport2025_5_29_15_19!$A:$H,8,0),0)</f>
        <v>0</v>
      </c>
      <c r="L21" s="22"/>
      <c r="M21" s="22">
        <f t="shared" si="0"/>
        <v>0</v>
      </c>
      <c r="N21" s="22"/>
      <c r="O21" s="22">
        <v>8000000</v>
      </c>
      <c r="Q21" s="22">
        <v>479073</v>
      </c>
      <c r="S21" s="20">
        <f t="shared" si="1"/>
        <v>7520927</v>
      </c>
    </row>
    <row r="22" spans="1:19" ht="21" x14ac:dyDescent="0.2">
      <c r="A22" s="3" t="s">
        <v>54</v>
      </c>
      <c r="C22" s="19">
        <v>0</v>
      </c>
      <c r="E22" s="20">
        <v>0</v>
      </c>
      <c r="G22" s="22">
        <v>0</v>
      </c>
      <c r="H22" s="22"/>
      <c r="I22" s="22">
        <v>0</v>
      </c>
      <c r="J22" s="22"/>
      <c r="K22" s="22">
        <f>IFERROR(VLOOKUP(A22,[1]ExcelReport2025_5_29_15_19!$A:$H,8,0),0)</f>
        <v>0</v>
      </c>
      <c r="L22" s="22"/>
      <c r="M22" s="22">
        <f t="shared" si="0"/>
        <v>0</v>
      </c>
      <c r="N22" s="22"/>
      <c r="O22" s="22">
        <v>1413330240</v>
      </c>
      <c r="Q22" s="22">
        <v>80344355</v>
      </c>
      <c r="S22" s="20">
        <f t="shared" si="1"/>
        <v>1332985885</v>
      </c>
    </row>
    <row r="23" spans="1:19" ht="21" x14ac:dyDescent="0.2">
      <c r="A23" s="3" t="s">
        <v>64</v>
      </c>
      <c r="C23" s="19">
        <v>0</v>
      </c>
      <c r="E23" s="20">
        <v>0</v>
      </c>
      <c r="G23" s="22">
        <v>0</v>
      </c>
      <c r="H23" s="22"/>
      <c r="I23" s="22">
        <v>0</v>
      </c>
      <c r="J23" s="22"/>
      <c r="K23" s="22">
        <f>IFERROR(VLOOKUP(A23,[1]ExcelReport2025_5_29_15_19!$A:$H,8,0),0)</f>
        <v>0</v>
      </c>
      <c r="L23" s="22"/>
      <c r="M23" s="22">
        <f t="shared" si="0"/>
        <v>0</v>
      </c>
      <c r="N23" s="22"/>
      <c r="O23" s="22">
        <v>10825875600</v>
      </c>
      <c r="Q23" s="22">
        <v>941086122</v>
      </c>
      <c r="S23" s="20">
        <f t="shared" si="1"/>
        <v>9884789478</v>
      </c>
    </row>
    <row r="24" spans="1:19" ht="21" x14ac:dyDescent="0.2">
      <c r="A24" s="3" t="s">
        <v>66</v>
      </c>
      <c r="C24" s="19">
        <v>0</v>
      </c>
      <c r="E24" s="20">
        <v>0</v>
      </c>
      <c r="G24" s="22">
        <v>0</v>
      </c>
      <c r="H24" s="22"/>
      <c r="I24" s="22">
        <v>0</v>
      </c>
      <c r="J24" s="22"/>
      <c r="K24" s="22">
        <f>IFERROR(VLOOKUP(A24,[1]ExcelReport2025_5_29_15_19!$A:$H,8,0),0)</f>
        <v>0</v>
      </c>
      <c r="L24" s="22"/>
      <c r="M24" s="22">
        <f t="shared" si="0"/>
        <v>0</v>
      </c>
      <c r="N24" s="22"/>
      <c r="O24" s="22">
        <v>11723661670</v>
      </c>
      <c r="Q24" s="22">
        <v>666461387</v>
      </c>
      <c r="S24" s="20">
        <f t="shared" si="1"/>
        <v>11057200283</v>
      </c>
    </row>
    <row r="25" spans="1:19" ht="21" x14ac:dyDescent="0.2">
      <c r="A25" s="3" t="s">
        <v>77</v>
      </c>
      <c r="C25" s="19">
        <v>0</v>
      </c>
      <c r="E25" s="20">
        <v>0</v>
      </c>
      <c r="G25" s="22">
        <v>0</v>
      </c>
      <c r="H25" s="22"/>
      <c r="I25" s="22">
        <v>0</v>
      </c>
      <c r="J25" s="22"/>
      <c r="K25" s="22">
        <f>IFERROR(VLOOKUP(A25,[1]ExcelReport2025_5_29_15_19!$A:$H,8,0),0)</f>
        <v>0</v>
      </c>
      <c r="L25" s="22"/>
      <c r="M25" s="22">
        <f t="shared" si="0"/>
        <v>0</v>
      </c>
      <c r="N25" s="22"/>
      <c r="O25" s="22">
        <v>14225519880</v>
      </c>
      <c r="Q25" s="22">
        <v>192236755</v>
      </c>
      <c r="S25" s="20">
        <f t="shared" si="1"/>
        <v>14033283125</v>
      </c>
    </row>
    <row r="26" spans="1:19" ht="21.75" thickBot="1" x14ac:dyDescent="0.25">
      <c r="A26" s="3" t="s">
        <v>87</v>
      </c>
      <c r="C26" s="19">
        <v>0</v>
      </c>
      <c r="E26" s="20">
        <v>0</v>
      </c>
      <c r="G26" s="22">
        <v>0</v>
      </c>
      <c r="H26" s="22"/>
      <c r="I26" s="22">
        <v>0</v>
      </c>
      <c r="J26" s="22"/>
      <c r="K26" s="22">
        <f>IFERROR(VLOOKUP(A26,[1]ExcelReport2025_5_29_15_19!$A:$H,8,0),0)</f>
        <v>0</v>
      </c>
      <c r="L26" s="22"/>
      <c r="M26" s="22">
        <f t="shared" si="0"/>
        <v>0</v>
      </c>
      <c r="N26" s="22"/>
      <c r="O26" s="22">
        <v>1257291200</v>
      </c>
      <c r="Q26" s="22">
        <v>0</v>
      </c>
      <c r="S26" s="20">
        <f t="shared" si="1"/>
        <v>1257291200</v>
      </c>
    </row>
    <row r="27" spans="1:19" s="3" customFormat="1" ht="21.75" thickBot="1" x14ac:dyDescent="0.25">
      <c r="I27" s="21">
        <f>SUM(I8:I26)</f>
        <v>353651343895</v>
      </c>
      <c r="K27" s="21">
        <f>SUM(K8:K26)</f>
        <v>35460460798</v>
      </c>
      <c r="M27" s="21">
        <f>SUM(M8:M26)</f>
        <v>318190883097</v>
      </c>
      <c r="O27" s="21">
        <f>SUM(O8:O26)</f>
        <v>421384768105</v>
      </c>
      <c r="Q27" s="21">
        <f>SUM(Q8:Q26)</f>
        <v>39908048786</v>
      </c>
      <c r="S27" s="21">
        <f>SUM(S8:S26)</f>
        <v>381476719319</v>
      </c>
    </row>
    <row r="28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9"/>
  <sheetViews>
    <sheetView rightToLeft="1" topLeftCell="A2" workbookViewId="0">
      <selection activeCell="E20" sqref="E20"/>
    </sheetView>
  </sheetViews>
  <sheetFormatPr defaultRowHeight="18.75" x14ac:dyDescent="0.2"/>
  <cols>
    <col min="1" max="1" width="17.125" style="19" bestFit="1" customWidth="1"/>
    <col min="2" max="2" width="0.875" style="19" customWidth="1"/>
    <col min="3" max="3" width="18.375" style="19" customWidth="1"/>
    <col min="4" max="4" width="0.875" style="19" customWidth="1"/>
    <col min="5" max="5" width="15.75" style="19" customWidth="1"/>
    <col min="6" max="6" width="0.875" style="19" customWidth="1"/>
    <col min="7" max="7" width="18.375" style="19" customWidth="1"/>
    <col min="8" max="8" width="0.875" style="19" customWidth="1"/>
    <col min="9" max="9" width="19.25" style="19" customWidth="1"/>
    <col min="10" max="10" width="0.875" style="19" customWidth="1"/>
    <col min="11" max="11" width="14" style="19" customWidth="1"/>
    <col min="12" max="12" width="0.875" style="19" customWidth="1"/>
    <col min="13" max="13" width="19.25" style="19" customWidth="1"/>
    <col min="14" max="14" width="0.875" style="19" customWidth="1"/>
    <col min="15" max="15" width="8" style="19" customWidth="1"/>
    <col min="16" max="16384" width="9" style="19"/>
  </cols>
  <sheetData>
    <row r="2" spans="1:13" ht="26.25" x14ac:dyDescent="0.2">
      <c r="A2" s="68" t="str">
        <f>+سهام!A2</f>
        <v>صندوق سرمایه‌گذاری بخشی صنایع مفید - دارونو</v>
      </c>
      <c r="B2" s="68" t="s">
        <v>0</v>
      </c>
      <c r="C2" s="68" t="s">
        <v>0</v>
      </c>
      <c r="D2" s="68" t="s">
        <v>0</v>
      </c>
      <c r="E2" s="68" t="s">
        <v>0</v>
      </c>
      <c r="F2" s="68" t="s">
        <v>0</v>
      </c>
      <c r="G2" s="68" t="s">
        <v>0</v>
      </c>
      <c r="H2" s="68" t="s">
        <v>0</v>
      </c>
      <c r="I2" s="68" t="s">
        <v>0</v>
      </c>
      <c r="J2" s="68" t="s">
        <v>0</v>
      </c>
      <c r="K2" s="68" t="s">
        <v>0</v>
      </c>
      <c r="L2" s="68" t="s">
        <v>0</v>
      </c>
      <c r="M2" s="68" t="s">
        <v>0</v>
      </c>
    </row>
    <row r="3" spans="1:13" ht="26.25" x14ac:dyDescent="0.2">
      <c r="A3" s="68" t="s">
        <v>24</v>
      </c>
      <c r="B3" s="68" t="s">
        <v>24</v>
      </c>
      <c r="C3" s="68" t="s">
        <v>24</v>
      </c>
      <c r="D3" s="68" t="s">
        <v>24</v>
      </c>
      <c r="E3" s="68" t="s">
        <v>24</v>
      </c>
      <c r="F3" s="68" t="s">
        <v>24</v>
      </c>
      <c r="G3" s="68" t="s">
        <v>24</v>
      </c>
      <c r="H3" s="68" t="s">
        <v>24</v>
      </c>
      <c r="I3" s="68" t="s">
        <v>24</v>
      </c>
      <c r="J3" s="68" t="s">
        <v>24</v>
      </c>
      <c r="K3" s="68" t="s">
        <v>24</v>
      </c>
      <c r="L3" s="68" t="s">
        <v>24</v>
      </c>
      <c r="M3" s="68" t="s">
        <v>24</v>
      </c>
    </row>
    <row r="4" spans="1:13" ht="26.25" x14ac:dyDescent="0.2">
      <c r="A4" s="68" t="str">
        <f>+سهام!A4</f>
        <v>برای ماه منتهی به 1404/02/31</v>
      </c>
      <c r="B4" s="68" t="s">
        <v>2</v>
      </c>
      <c r="C4" s="68" t="s">
        <v>2</v>
      </c>
      <c r="D4" s="68" t="s">
        <v>2</v>
      </c>
      <c r="E4" s="68" t="s">
        <v>2</v>
      </c>
      <c r="F4" s="68" t="s">
        <v>2</v>
      </c>
      <c r="G4" s="68" t="s">
        <v>2</v>
      </c>
      <c r="H4" s="68" t="s">
        <v>2</v>
      </c>
      <c r="I4" s="68" t="s">
        <v>2</v>
      </c>
      <c r="J4" s="68" t="s">
        <v>2</v>
      </c>
      <c r="K4" s="68" t="s">
        <v>2</v>
      </c>
      <c r="L4" s="68" t="s">
        <v>2</v>
      </c>
      <c r="M4" s="68" t="s">
        <v>2</v>
      </c>
    </row>
    <row r="6" spans="1:13" ht="27" thickBot="1" x14ac:dyDescent="0.25">
      <c r="A6" s="69" t="s">
        <v>25</v>
      </c>
      <c r="B6" s="69" t="s">
        <v>25</v>
      </c>
      <c r="C6" s="69" t="s">
        <v>26</v>
      </c>
      <c r="D6" s="69" t="s">
        <v>26</v>
      </c>
      <c r="E6" s="69" t="s">
        <v>26</v>
      </c>
      <c r="F6" s="69" t="s">
        <v>26</v>
      </c>
      <c r="G6" s="69" t="s">
        <v>26</v>
      </c>
      <c r="I6" s="69" t="s">
        <v>27</v>
      </c>
      <c r="J6" s="69" t="s">
        <v>27</v>
      </c>
      <c r="K6" s="69" t="s">
        <v>27</v>
      </c>
      <c r="L6" s="69" t="s">
        <v>27</v>
      </c>
      <c r="M6" s="69" t="s">
        <v>27</v>
      </c>
    </row>
    <row r="7" spans="1:13" ht="27" thickBot="1" x14ac:dyDescent="0.25">
      <c r="A7" s="49" t="s">
        <v>28</v>
      </c>
      <c r="C7" s="49" t="s">
        <v>29</v>
      </c>
      <c r="E7" s="49" t="s">
        <v>30</v>
      </c>
      <c r="G7" s="49" t="s">
        <v>31</v>
      </c>
      <c r="I7" s="49" t="s">
        <v>29</v>
      </c>
      <c r="K7" s="49" t="s">
        <v>30</v>
      </c>
      <c r="M7" s="49" t="s">
        <v>31</v>
      </c>
    </row>
    <row r="8" spans="1:13" ht="19.5" customHeight="1" thickBot="1" x14ac:dyDescent="0.25">
      <c r="A8" s="3" t="s">
        <v>23</v>
      </c>
      <c r="C8" s="20">
        <v>2359827231</v>
      </c>
      <c r="E8" s="20">
        <v>0</v>
      </c>
      <c r="G8" s="20">
        <f>+C8-E8</f>
        <v>2359827231</v>
      </c>
      <c r="I8" s="20">
        <v>50504800120</v>
      </c>
      <c r="K8" s="20">
        <v>0</v>
      </c>
      <c r="M8" s="20">
        <f>+I8-K8</f>
        <v>50504800120</v>
      </c>
    </row>
    <row r="9" spans="1:13" s="3" customFormat="1" ht="21.75" thickBot="1" x14ac:dyDescent="0.25">
      <c r="A9" s="3" t="s">
        <v>15</v>
      </c>
      <c r="C9" s="21">
        <f>SUM(C8:C8)</f>
        <v>2359827231</v>
      </c>
      <c r="E9" s="21">
        <f>SUM(E8:E8)</f>
        <v>0</v>
      </c>
      <c r="G9" s="21">
        <f>SUM(G8:G8)</f>
        <v>2359827231</v>
      </c>
      <c r="I9" s="21">
        <f>SUM(I8:I8)</f>
        <v>50504800120</v>
      </c>
      <c r="K9" s="21">
        <f>SUM(K8:K8)</f>
        <v>0</v>
      </c>
      <c r="M9" s="21">
        <f>SUM(M8:M8)</f>
        <v>50504800120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A7E31-BA29-47A7-8A54-6A43C0D89A74}">
  <dimension ref="A2:U47"/>
  <sheetViews>
    <sheetView rightToLeft="1" topLeftCell="A25" zoomScale="90" zoomScaleNormal="90" workbookViewId="0">
      <selection activeCell="O35" sqref="O35"/>
    </sheetView>
  </sheetViews>
  <sheetFormatPr defaultRowHeight="22.5" x14ac:dyDescent="0.2"/>
  <cols>
    <col min="1" max="1" width="29.375" style="13" bestFit="1" customWidth="1"/>
    <col min="2" max="2" width="0.875" style="13" customWidth="1"/>
    <col min="3" max="3" width="15.75" style="13" customWidth="1"/>
    <col min="4" max="4" width="0.875" style="13" customWidth="1"/>
    <col min="5" max="5" width="19.25" style="13" customWidth="1"/>
    <col min="6" max="6" width="0.875" style="13" customWidth="1"/>
    <col min="7" max="7" width="19.25" style="13" customWidth="1"/>
    <col min="8" max="8" width="0.875" style="13" customWidth="1"/>
    <col min="9" max="9" width="24.5" style="13" customWidth="1"/>
    <col min="10" max="10" width="0.875" style="13" customWidth="1"/>
    <col min="11" max="11" width="16.625" style="13" customWidth="1"/>
    <col min="12" max="12" width="0.875" style="13" customWidth="1"/>
    <col min="13" max="13" width="20.125" style="13" customWidth="1"/>
    <col min="14" max="14" width="0.875" style="13" customWidth="1"/>
    <col min="15" max="15" width="20.125" style="13" customWidth="1"/>
    <col min="16" max="16" width="0.875" style="13" customWidth="1"/>
    <col min="17" max="17" width="24.5" style="13" customWidth="1"/>
    <col min="18" max="18" width="0.875" style="13" customWidth="1"/>
    <col min="19" max="19" width="16.125" style="13" bestFit="1" customWidth="1"/>
    <col min="20" max="20" width="15.875" style="13" bestFit="1" customWidth="1"/>
    <col min="21" max="21" width="17" style="13" bestFit="1" customWidth="1"/>
    <col min="22" max="16384" width="9" style="13"/>
  </cols>
  <sheetData>
    <row r="2" spans="1:17" ht="24" x14ac:dyDescent="0.2">
      <c r="A2" s="70" t="str">
        <f>+سهام!A2</f>
        <v>صندوق سرمایه‌گذاری بخشی صنایع مفید - دارونو</v>
      </c>
      <c r="B2" s="70" t="s">
        <v>0</v>
      </c>
      <c r="C2" s="70" t="s">
        <v>0</v>
      </c>
      <c r="D2" s="70" t="s">
        <v>0</v>
      </c>
      <c r="E2" s="70" t="s">
        <v>0</v>
      </c>
      <c r="F2" s="70" t="s">
        <v>0</v>
      </c>
      <c r="G2" s="70" t="s">
        <v>0</v>
      </c>
      <c r="H2" s="70" t="s">
        <v>0</v>
      </c>
      <c r="I2" s="70" t="s">
        <v>0</v>
      </c>
      <c r="J2" s="70" t="s">
        <v>0</v>
      </c>
      <c r="K2" s="70" t="s">
        <v>0</v>
      </c>
      <c r="L2" s="70" t="s">
        <v>0</v>
      </c>
      <c r="M2" s="70" t="s">
        <v>0</v>
      </c>
      <c r="N2" s="70" t="s">
        <v>0</v>
      </c>
      <c r="O2" s="70" t="s">
        <v>0</v>
      </c>
      <c r="P2" s="70" t="s">
        <v>0</v>
      </c>
      <c r="Q2" s="70" t="s">
        <v>0</v>
      </c>
    </row>
    <row r="3" spans="1:17" ht="24" x14ac:dyDescent="0.2">
      <c r="A3" s="70" t="s">
        <v>24</v>
      </c>
      <c r="B3" s="70" t="s">
        <v>24</v>
      </c>
      <c r="C3" s="70" t="s">
        <v>24</v>
      </c>
      <c r="D3" s="70" t="s">
        <v>24</v>
      </c>
      <c r="E3" s="70" t="s">
        <v>24</v>
      </c>
      <c r="F3" s="70" t="s">
        <v>24</v>
      </c>
      <c r="G3" s="70" t="s">
        <v>24</v>
      </c>
      <c r="H3" s="70" t="s">
        <v>24</v>
      </c>
      <c r="I3" s="70" t="s">
        <v>24</v>
      </c>
      <c r="J3" s="70" t="s">
        <v>24</v>
      </c>
      <c r="K3" s="70" t="s">
        <v>24</v>
      </c>
      <c r="L3" s="70" t="s">
        <v>24</v>
      </c>
      <c r="M3" s="70" t="s">
        <v>24</v>
      </c>
      <c r="N3" s="70" t="s">
        <v>24</v>
      </c>
      <c r="O3" s="70" t="s">
        <v>24</v>
      </c>
      <c r="P3" s="70" t="s">
        <v>24</v>
      </c>
      <c r="Q3" s="70" t="s">
        <v>24</v>
      </c>
    </row>
    <row r="4" spans="1:17" ht="24" x14ac:dyDescent="0.2">
      <c r="A4" s="70" t="str">
        <f>+سهام!A4</f>
        <v>برای ماه منتهی به 1404/02/31</v>
      </c>
      <c r="B4" s="70" t="s">
        <v>2</v>
      </c>
      <c r="C4" s="70" t="s">
        <v>2</v>
      </c>
      <c r="D4" s="70" t="s">
        <v>2</v>
      </c>
      <c r="E4" s="70" t="s">
        <v>2</v>
      </c>
      <c r="F4" s="70" t="s">
        <v>2</v>
      </c>
      <c r="G4" s="70" t="s">
        <v>2</v>
      </c>
      <c r="H4" s="70" t="s">
        <v>2</v>
      </c>
      <c r="I4" s="70" t="s">
        <v>2</v>
      </c>
      <c r="J4" s="70" t="s">
        <v>2</v>
      </c>
      <c r="K4" s="70" t="s">
        <v>2</v>
      </c>
      <c r="L4" s="70" t="s">
        <v>2</v>
      </c>
      <c r="M4" s="70" t="s">
        <v>2</v>
      </c>
      <c r="N4" s="70" t="s">
        <v>2</v>
      </c>
      <c r="O4" s="70" t="s">
        <v>2</v>
      </c>
      <c r="P4" s="70" t="s">
        <v>2</v>
      </c>
      <c r="Q4" s="70" t="s">
        <v>2</v>
      </c>
    </row>
    <row r="6" spans="1:17" ht="24.75" thickBot="1" x14ac:dyDescent="0.25">
      <c r="A6" s="70" t="s">
        <v>3</v>
      </c>
      <c r="C6" s="71" t="s">
        <v>26</v>
      </c>
      <c r="D6" s="71" t="s">
        <v>26</v>
      </c>
      <c r="E6" s="71" t="s">
        <v>26</v>
      </c>
      <c r="F6" s="71" t="s">
        <v>26</v>
      </c>
      <c r="G6" s="71" t="s">
        <v>26</v>
      </c>
      <c r="H6" s="71" t="s">
        <v>26</v>
      </c>
      <c r="I6" s="71" t="s">
        <v>26</v>
      </c>
      <c r="K6" s="71" t="s">
        <v>27</v>
      </c>
      <c r="L6" s="71" t="s">
        <v>27</v>
      </c>
      <c r="M6" s="71" t="s">
        <v>27</v>
      </c>
      <c r="N6" s="71" t="s">
        <v>27</v>
      </c>
      <c r="O6" s="71" t="s">
        <v>27</v>
      </c>
      <c r="P6" s="71" t="s">
        <v>27</v>
      </c>
      <c r="Q6" s="71" t="s">
        <v>27</v>
      </c>
    </row>
    <row r="7" spans="1:17" ht="24.75" thickBot="1" x14ac:dyDescent="0.25">
      <c r="A7" s="71" t="s">
        <v>3</v>
      </c>
      <c r="C7" s="50" t="s">
        <v>7</v>
      </c>
      <c r="E7" s="50" t="s">
        <v>32</v>
      </c>
      <c r="G7" s="50" t="s">
        <v>33</v>
      </c>
      <c r="I7" s="50" t="s">
        <v>86</v>
      </c>
      <c r="K7" s="50" t="s">
        <v>7</v>
      </c>
      <c r="M7" s="50" t="s">
        <v>32</v>
      </c>
      <c r="O7" s="50" t="s">
        <v>33</v>
      </c>
      <c r="Q7" s="50" t="s">
        <v>86</v>
      </c>
    </row>
    <row r="8" spans="1:17" ht="24" x14ac:dyDescent="0.2">
      <c r="A8" s="14" t="s">
        <v>66</v>
      </c>
      <c r="C8" s="15">
        <v>0</v>
      </c>
      <c r="D8" s="15"/>
      <c r="E8" s="15">
        <v>0</v>
      </c>
      <c r="F8" s="15"/>
      <c r="G8" s="15">
        <v>0</v>
      </c>
      <c r="H8" s="15"/>
      <c r="I8" s="15">
        <f>+E8-G8</f>
        <v>0</v>
      </c>
      <c r="J8" s="15"/>
      <c r="K8" s="15">
        <v>228051</v>
      </c>
      <c r="L8" s="15"/>
      <c r="M8" s="15">
        <v>3223590066</v>
      </c>
      <c r="N8" s="15"/>
      <c r="O8" s="15">
        <v>3198122111</v>
      </c>
      <c r="P8" s="15"/>
      <c r="Q8" s="15">
        <f>+M8-O8</f>
        <v>25467955</v>
      </c>
    </row>
    <row r="9" spans="1:17" ht="24" x14ac:dyDescent="0.2">
      <c r="A9" s="14" t="s">
        <v>78</v>
      </c>
      <c r="C9" s="15">
        <v>7855081</v>
      </c>
      <c r="D9" s="15"/>
      <c r="E9" s="15">
        <v>114666759792</v>
      </c>
      <c r="F9" s="15"/>
      <c r="G9" s="15">
        <v>76343162454</v>
      </c>
      <c r="H9" s="15"/>
      <c r="I9" s="15">
        <f t="shared" ref="I9:I41" si="0">+E9-G9</f>
        <v>38323597338</v>
      </c>
      <c r="J9" s="15"/>
      <c r="K9" s="15">
        <v>7883807</v>
      </c>
      <c r="L9" s="15"/>
      <c r="M9" s="15">
        <v>114958021613</v>
      </c>
      <c r="N9" s="15"/>
      <c r="O9" s="15">
        <v>76622349096</v>
      </c>
      <c r="P9" s="15"/>
      <c r="Q9" s="15">
        <f t="shared" ref="Q9:Q41" si="1">+M9-O9</f>
        <v>38335672517</v>
      </c>
    </row>
    <row r="10" spans="1:17" ht="24" x14ac:dyDescent="0.2">
      <c r="A10" s="14" t="s">
        <v>53</v>
      </c>
      <c r="C10" s="15">
        <v>0</v>
      </c>
      <c r="D10" s="15"/>
      <c r="E10" s="15">
        <v>0</v>
      </c>
      <c r="F10" s="15"/>
      <c r="G10" s="15">
        <v>0</v>
      </c>
      <c r="H10" s="15"/>
      <c r="I10" s="15">
        <f t="shared" si="0"/>
        <v>0</v>
      </c>
      <c r="J10" s="15"/>
      <c r="K10" s="15">
        <v>3088236</v>
      </c>
      <c r="L10" s="15"/>
      <c r="M10" s="15">
        <v>43907485785</v>
      </c>
      <c r="N10" s="15"/>
      <c r="O10" s="15">
        <v>43703952375</v>
      </c>
      <c r="P10" s="15"/>
      <c r="Q10" s="15">
        <f t="shared" si="1"/>
        <v>203533410</v>
      </c>
    </row>
    <row r="11" spans="1:17" ht="24" x14ac:dyDescent="0.2">
      <c r="A11" s="14" t="s">
        <v>90</v>
      </c>
      <c r="C11" s="15">
        <v>0</v>
      </c>
      <c r="D11" s="15"/>
      <c r="E11" s="15">
        <v>0</v>
      </c>
      <c r="F11" s="15"/>
      <c r="G11" s="15">
        <v>0</v>
      </c>
      <c r="H11" s="15"/>
      <c r="I11" s="15">
        <f t="shared" si="0"/>
        <v>0</v>
      </c>
      <c r="J11" s="15"/>
      <c r="K11" s="15">
        <v>72003031</v>
      </c>
      <c r="L11" s="15"/>
      <c r="M11" s="15">
        <v>77691270449</v>
      </c>
      <c r="N11" s="15"/>
      <c r="O11" s="15">
        <v>77691270449</v>
      </c>
      <c r="P11" s="15"/>
      <c r="Q11" s="15">
        <f t="shared" si="1"/>
        <v>0</v>
      </c>
    </row>
    <row r="12" spans="1:17" ht="24" x14ac:dyDescent="0.2">
      <c r="A12" s="14" t="s">
        <v>88</v>
      </c>
      <c r="C12" s="15">
        <v>245000</v>
      </c>
      <c r="D12" s="15"/>
      <c r="E12" s="15">
        <v>2053061177</v>
      </c>
      <c r="F12" s="15"/>
      <c r="G12" s="15">
        <v>1802630301</v>
      </c>
      <c r="H12" s="15"/>
      <c r="I12" s="15">
        <f t="shared" si="0"/>
        <v>250430876</v>
      </c>
      <c r="J12" s="15"/>
      <c r="K12" s="15">
        <v>245000</v>
      </c>
      <c r="L12" s="15"/>
      <c r="M12" s="15">
        <v>2053061177</v>
      </c>
      <c r="N12" s="15"/>
      <c r="O12" s="15">
        <v>1802630301</v>
      </c>
      <c r="P12" s="15"/>
      <c r="Q12" s="15">
        <f t="shared" si="1"/>
        <v>250430876</v>
      </c>
    </row>
    <row r="13" spans="1:17" ht="24" x14ac:dyDescent="0.2">
      <c r="A13" s="14" t="s">
        <v>87</v>
      </c>
      <c r="C13" s="15">
        <v>285748</v>
      </c>
      <c r="D13" s="15"/>
      <c r="E13" s="15">
        <v>14574332531</v>
      </c>
      <c r="F13" s="15"/>
      <c r="G13" s="15">
        <v>12040914030</v>
      </c>
      <c r="H13" s="15"/>
      <c r="I13" s="15">
        <f t="shared" si="0"/>
        <v>2533418501</v>
      </c>
      <c r="J13" s="15"/>
      <c r="K13" s="15">
        <v>571500</v>
      </c>
      <c r="L13" s="15"/>
      <c r="M13" s="15">
        <v>29742697400</v>
      </c>
      <c r="N13" s="15"/>
      <c r="O13" s="15">
        <v>24081996612</v>
      </c>
      <c r="P13" s="15"/>
      <c r="Q13" s="15">
        <f t="shared" si="1"/>
        <v>5660700788</v>
      </c>
    </row>
    <row r="14" spans="1:17" ht="24" x14ac:dyDescent="0.2">
      <c r="A14" s="14" t="s">
        <v>83</v>
      </c>
      <c r="C14" s="15">
        <v>800000</v>
      </c>
      <c r="D14" s="15"/>
      <c r="E14" s="15">
        <v>13065793250</v>
      </c>
      <c r="F14" s="15"/>
      <c r="G14" s="15">
        <v>10390225763</v>
      </c>
      <c r="H14" s="15"/>
      <c r="I14" s="15">
        <f t="shared" si="0"/>
        <v>2675567487</v>
      </c>
      <c r="J14" s="15"/>
      <c r="K14" s="15">
        <v>1600000</v>
      </c>
      <c r="L14" s="15"/>
      <c r="M14" s="15">
        <v>25272727349</v>
      </c>
      <c r="N14" s="15"/>
      <c r="O14" s="15">
        <v>20780451532</v>
      </c>
      <c r="P14" s="15"/>
      <c r="Q14" s="15">
        <f t="shared" si="1"/>
        <v>4492275817</v>
      </c>
    </row>
    <row r="15" spans="1:17" ht="24" x14ac:dyDescent="0.2">
      <c r="A15" s="14" t="s">
        <v>82</v>
      </c>
      <c r="C15" s="15">
        <v>250000</v>
      </c>
      <c r="D15" s="15"/>
      <c r="E15" s="15">
        <v>1901120667</v>
      </c>
      <c r="F15" s="15"/>
      <c r="G15" s="15">
        <v>1789373266</v>
      </c>
      <c r="H15" s="15"/>
      <c r="I15" s="15">
        <f t="shared" si="0"/>
        <v>111747401</v>
      </c>
      <c r="J15" s="15"/>
      <c r="K15" s="15">
        <v>500000</v>
      </c>
      <c r="L15" s="15"/>
      <c r="M15" s="15">
        <v>4237138194</v>
      </c>
      <c r="N15" s="15"/>
      <c r="O15" s="15">
        <v>3578746534</v>
      </c>
      <c r="P15" s="15"/>
      <c r="Q15" s="15">
        <f t="shared" si="1"/>
        <v>658391660</v>
      </c>
    </row>
    <row r="16" spans="1:17" ht="24" x14ac:dyDescent="0.2">
      <c r="A16" s="14" t="s">
        <v>50</v>
      </c>
      <c r="C16" s="15">
        <v>1</v>
      </c>
      <c r="D16" s="15"/>
      <c r="E16" s="15">
        <v>1</v>
      </c>
      <c r="F16" s="15"/>
      <c r="G16" s="15">
        <v>1557</v>
      </c>
      <c r="H16" s="15"/>
      <c r="I16" s="15">
        <f t="shared" si="0"/>
        <v>-1556</v>
      </c>
      <c r="J16" s="15"/>
      <c r="K16" s="15">
        <v>417756</v>
      </c>
      <c r="L16" s="15"/>
      <c r="M16" s="15">
        <v>9980281309</v>
      </c>
      <c r="N16" s="15"/>
      <c r="O16" s="15">
        <v>10839529509</v>
      </c>
      <c r="P16" s="15"/>
      <c r="Q16" s="15">
        <f t="shared" si="1"/>
        <v>-859248200</v>
      </c>
    </row>
    <row r="17" spans="1:17" ht="24" x14ac:dyDescent="0.2">
      <c r="A17" s="14" t="s">
        <v>89</v>
      </c>
      <c r="C17" s="15">
        <v>0</v>
      </c>
      <c r="D17" s="15"/>
      <c r="E17" s="15">
        <v>0</v>
      </c>
      <c r="F17" s="15"/>
      <c r="G17" s="15">
        <v>0</v>
      </c>
      <c r="H17" s="15"/>
      <c r="I17" s="15">
        <f t="shared" si="0"/>
        <v>0</v>
      </c>
      <c r="J17" s="15"/>
      <c r="K17" s="15">
        <v>16720314</v>
      </c>
      <c r="L17" s="15"/>
      <c r="M17" s="15">
        <v>31364343534</v>
      </c>
      <c r="N17" s="15"/>
      <c r="O17" s="15">
        <v>31710139279</v>
      </c>
      <c r="P17" s="15"/>
      <c r="Q17" s="15">
        <f t="shared" si="1"/>
        <v>-345795745</v>
      </c>
    </row>
    <row r="18" spans="1:17" ht="24" x14ac:dyDescent="0.2">
      <c r="A18" s="14" t="s">
        <v>46</v>
      </c>
      <c r="C18" s="15">
        <v>3044140</v>
      </c>
      <c r="D18" s="15"/>
      <c r="E18" s="15">
        <v>9940499957</v>
      </c>
      <c r="F18" s="15"/>
      <c r="G18" s="15">
        <v>8896613269</v>
      </c>
      <c r="H18" s="15"/>
      <c r="I18" s="15">
        <f t="shared" si="0"/>
        <v>1043886688</v>
      </c>
      <c r="J18" s="15"/>
      <c r="K18" s="15">
        <v>3044140</v>
      </c>
      <c r="L18" s="15"/>
      <c r="M18" s="15">
        <v>9940499957</v>
      </c>
      <c r="N18" s="15"/>
      <c r="O18" s="15">
        <v>8896613269</v>
      </c>
      <c r="P18" s="15"/>
      <c r="Q18" s="15">
        <f t="shared" si="1"/>
        <v>1043886688</v>
      </c>
    </row>
    <row r="19" spans="1:17" ht="24" x14ac:dyDescent="0.2">
      <c r="A19" s="14" t="s">
        <v>106</v>
      </c>
      <c r="C19" s="15">
        <v>1792606</v>
      </c>
      <c r="D19" s="15"/>
      <c r="E19" s="15">
        <v>10028758343</v>
      </c>
      <c r="F19" s="15"/>
      <c r="G19" s="15">
        <v>7832702183</v>
      </c>
      <c r="H19" s="15"/>
      <c r="I19" s="15">
        <f t="shared" si="0"/>
        <v>2196056160</v>
      </c>
      <c r="J19" s="15"/>
      <c r="K19" s="15">
        <v>1792606</v>
      </c>
      <c r="L19" s="15"/>
      <c r="M19" s="15">
        <v>10028758343</v>
      </c>
      <c r="N19" s="15"/>
      <c r="O19" s="15">
        <v>7832702183</v>
      </c>
      <c r="P19" s="15"/>
      <c r="Q19" s="15">
        <f t="shared" si="1"/>
        <v>2196056160</v>
      </c>
    </row>
    <row r="20" spans="1:17" ht="24" x14ac:dyDescent="0.2">
      <c r="A20" s="14" t="s">
        <v>110</v>
      </c>
      <c r="C20" s="15">
        <v>0</v>
      </c>
      <c r="D20" s="15"/>
      <c r="E20" s="15">
        <v>0</v>
      </c>
      <c r="F20" s="15"/>
      <c r="G20" s="15">
        <v>0</v>
      </c>
      <c r="H20" s="15"/>
      <c r="I20" s="15">
        <f t="shared" si="0"/>
        <v>0</v>
      </c>
      <c r="J20" s="15"/>
      <c r="K20" s="15">
        <v>288969</v>
      </c>
      <c r="L20" s="15"/>
      <c r="M20" s="15">
        <v>4923095201</v>
      </c>
      <c r="N20" s="15"/>
      <c r="O20" s="15">
        <v>4663404981</v>
      </c>
      <c r="P20" s="15"/>
      <c r="Q20" s="15">
        <f t="shared" si="1"/>
        <v>259690220</v>
      </c>
    </row>
    <row r="21" spans="1:17" ht="24" x14ac:dyDescent="0.2">
      <c r="A21" s="14" t="s">
        <v>91</v>
      </c>
      <c r="C21" s="15">
        <v>0</v>
      </c>
      <c r="D21" s="15"/>
      <c r="E21" s="15">
        <v>0</v>
      </c>
      <c r="F21" s="15"/>
      <c r="G21" s="15">
        <v>0</v>
      </c>
      <c r="H21" s="15"/>
      <c r="I21" s="15">
        <f t="shared" si="0"/>
        <v>0</v>
      </c>
      <c r="J21" s="15"/>
      <c r="K21" s="15">
        <v>37141063</v>
      </c>
      <c r="L21" s="15"/>
      <c r="M21" s="15">
        <v>68116707709</v>
      </c>
      <c r="N21" s="15"/>
      <c r="O21" s="15">
        <v>68116709542</v>
      </c>
      <c r="P21" s="15"/>
      <c r="Q21" s="15">
        <f t="shared" si="1"/>
        <v>-1833</v>
      </c>
    </row>
    <row r="22" spans="1:17" ht="24" x14ac:dyDescent="0.2">
      <c r="A22" s="14" t="s">
        <v>60</v>
      </c>
      <c r="C22" s="15">
        <v>2543053</v>
      </c>
      <c r="D22" s="15"/>
      <c r="E22" s="15">
        <v>82707492631</v>
      </c>
      <c r="F22" s="15"/>
      <c r="G22" s="15">
        <v>52011953806</v>
      </c>
      <c r="H22" s="15"/>
      <c r="I22" s="15">
        <f t="shared" si="0"/>
        <v>30695538825</v>
      </c>
      <c r="J22" s="15"/>
      <c r="K22" s="15">
        <v>3193314</v>
      </c>
      <c r="L22" s="15"/>
      <c r="M22" s="15">
        <v>100099971628</v>
      </c>
      <c r="N22" s="15"/>
      <c r="O22" s="15">
        <v>65311458483</v>
      </c>
      <c r="P22" s="15"/>
      <c r="Q22" s="15">
        <f t="shared" si="1"/>
        <v>34788513145</v>
      </c>
    </row>
    <row r="23" spans="1:17" ht="24" x14ac:dyDescent="0.2">
      <c r="A23" s="14" t="s">
        <v>111</v>
      </c>
      <c r="C23" s="15">
        <v>7343888</v>
      </c>
      <c r="D23" s="15"/>
      <c r="E23" s="15">
        <v>232575430390</v>
      </c>
      <c r="F23" s="15"/>
      <c r="G23" s="15">
        <v>204058619660</v>
      </c>
      <c r="H23" s="15"/>
      <c r="I23" s="15">
        <f t="shared" si="0"/>
        <v>28516810730</v>
      </c>
      <c r="J23" s="15"/>
      <c r="K23" s="15">
        <v>12151578</v>
      </c>
      <c r="L23" s="15"/>
      <c r="M23" s="15">
        <v>352334589852</v>
      </c>
      <c r="N23" s="15"/>
      <c r="O23" s="15">
        <v>338209354949</v>
      </c>
      <c r="P23" s="15"/>
      <c r="Q23" s="15">
        <f t="shared" si="1"/>
        <v>14125234903</v>
      </c>
    </row>
    <row r="24" spans="1:17" ht="24" x14ac:dyDescent="0.2">
      <c r="A24" s="14" t="s">
        <v>59</v>
      </c>
      <c r="C24" s="15">
        <v>130020</v>
      </c>
      <c r="D24" s="15"/>
      <c r="E24" s="15">
        <v>4292870182</v>
      </c>
      <c r="F24" s="15"/>
      <c r="G24" s="15">
        <v>4353674879</v>
      </c>
      <c r="H24" s="15"/>
      <c r="I24" s="15">
        <f t="shared" si="0"/>
        <v>-60804697</v>
      </c>
      <c r="J24" s="15"/>
      <c r="K24" s="15">
        <v>166838</v>
      </c>
      <c r="L24" s="15"/>
      <c r="M24" s="15">
        <v>5700204004</v>
      </c>
      <c r="N24" s="15"/>
      <c r="O24" s="15">
        <v>5581373957</v>
      </c>
      <c r="P24" s="15"/>
      <c r="Q24" s="15">
        <f t="shared" si="1"/>
        <v>118830047</v>
      </c>
    </row>
    <row r="25" spans="1:17" ht="24" x14ac:dyDescent="0.2">
      <c r="A25" s="14" t="s">
        <v>49</v>
      </c>
      <c r="C25" s="15">
        <v>0</v>
      </c>
      <c r="D25" s="15"/>
      <c r="E25" s="15">
        <v>0</v>
      </c>
      <c r="F25" s="15"/>
      <c r="G25" s="15">
        <v>0</v>
      </c>
      <c r="H25" s="15"/>
      <c r="I25" s="15">
        <f t="shared" si="0"/>
        <v>0</v>
      </c>
      <c r="J25" s="15"/>
      <c r="K25" s="15">
        <v>556696</v>
      </c>
      <c r="L25" s="15"/>
      <c r="M25" s="15">
        <v>19674161673</v>
      </c>
      <c r="N25" s="15"/>
      <c r="O25" s="15">
        <v>17239253468</v>
      </c>
      <c r="P25" s="15"/>
      <c r="Q25" s="15">
        <f t="shared" si="1"/>
        <v>2434908205</v>
      </c>
    </row>
    <row r="26" spans="1:17" ht="24" x14ac:dyDescent="0.2">
      <c r="A26" s="14" t="s">
        <v>51</v>
      </c>
      <c r="C26" s="15">
        <v>489502</v>
      </c>
      <c r="D26" s="15"/>
      <c r="E26" s="15">
        <v>60410173052</v>
      </c>
      <c r="F26" s="15"/>
      <c r="G26" s="15">
        <v>55691669484</v>
      </c>
      <c r="H26" s="15"/>
      <c r="I26" s="15">
        <f t="shared" si="0"/>
        <v>4718503568</v>
      </c>
      <c r="J26" s="15"/>
      <c r="K26" s="15">
        <v>568056</v>
      </c>
      <c r="L26" s="15"/>
      <c r="M26" s="15">
        <v>70513503097</v>
      </c>
      <c r="N26" s="15"/>
      <c r="O26" s="15">
        <v>64782148244</v>
      </c>
      <c r="P26" s="15"/>
      <c r="Q26" s="15">
        <f t="shared" si="1"/>
        <v>5731354853</v>
      </c>
    </row>
    <row r="27" spans="1:17" ht="24" x14ac:dyDescent="0.2">
      <c r="A27" s="14" t="s">
        <v>71</v>
      </c>
      <c r="C27" s="15">
        <v>0</v>
      </c>
      <c r="D27" s="15"/>
      <c r="E27" s="15">
        <v>0</v>
      </c>
      <c r="F27" s="15"/>
      <c r="G27" s="15">
        <v>0</v>
      </c>
      <c r="H27" s="15"/>
      <c r="I27" s="15">
        <f t="shared" si="0"/>
        <v>0</v>
      </c>
      <c r="J27" s="15"/>
      <c r="K27" s="15">
        <v>1074991</v>
      </c>
      <c r="L27" s="15"/>
      <c r="M27" s="15">
        <v>20058368872</v>
      </c>
      <c r="N27" s="15"/>
      <c r="O27" s="15">
        <v>20638293402</v>
      </c>
      <c r="P27" s="15"/>
      <c r="Q27" s="15">
        <f t="shared" si="1"/>
        <v>-579924530</v>
      </c>
    </row>
    <row r="28" spans="1:17" ht="24" x14ac:dyDescent="0.2">
      <c r="A28" s="14" t="s">
        <v>55</v>
      </c>
      <c r="C28" s="15">
        <v>1</v>
      </c>
      <c r="D28" s="15"/>
      <c r="E28" s="15">
        <v>1</v>
      </c>
      <c r="F28" s="15"/>
      <c r="G28" s="15">
        <v>5610</v>
      </c>
      <c r="H28" s="15"/>
      <c r="I28" s="15">
        <f t="shared" si="0"/>
        <v>-5609</v>
      </c>
      <c r="J28" s="15"/>
      <c r="K28" s="15">
        <v>1</v>
      </c>
      <c r="L28" s="15"/>
      <c r="M28" s="15">
        <v>1</v>
      </c>
      <c r="N28" s="15"/>
      <c r="O28" s="15">
        <v>5610</v>
      </c>
      <c r="P28" s="15"/>
      <c r="Q28" s="15">
        <f t="shared" si="1"/>
        <v>-5609</v>
      </c>
    </row>
    <row r="29" spans="1:17" ht="24" x14ac:dyDescent="0.2">
      <c r="A29" s="14" t="s">
        <v>64</v>
      </c>
      <c r="C29" s="15">
        <v>5570411</v>
      </c>
      <c r="D29" s="15"/>
      <c r="E29" s="15">
        <v>15987650216</v>
      </c>
      <c r="F29" s="15"/>
      <c r="G29" s="15">
        <v>15783338074</v>
      </c>
      <c r="H29" s="15"/>
      <c r="I29" s="15">
        <f t="shared" si="0"/>
        <v>204312142</v>
      </c>
      <c r="J29" s="15"/>
      <c r="K29" s="15">
        <v>13052641</v>
      </c>
      <c r="L29" s="15"/>
      <c r="M29" s="15">
        <v>35864770526</v>
      </c>
      <c r="N29" s="15"/>
      <c r="O29" s="15">
        <v>36981454870</v>
      </c>
      <c r="P29" s="15"/>
      <c r="Q29" s="15">
        <f t="shared" si="1"/>
        <v>-1116684344</v>
      </c>
    </row>
    <row r="30" spans="1:17" ht="24" x14ac:dyDescent="0.2">
      <c r="A30" s="14" t="s">
        <v>108</v>
      </c>
      <c r="C30" s="15">
        <v>0</v>
      </c>
      <c r="D30" s="15"/>
      <c r="E30" s="15">
        <v>0</v>
      </c>
      <c r="F30" s="15"/>
      <c r="G30" s="15">
        <v>0</v>
      </c>
      <c r="H30" s="15"/>
      <c r="I30" s="15">
        <f t="shared" si="0"/>
        <v>0</v>
      </c>
      <c r="J30" s="15"/>
      <c r="K30" s="15">
        <v>1131030</v>
      </c>
      <c r="L30" s="15"/>
      <c r="M30" s="15">
        <v>10028759417</v>
      </c>
      <c r="N30" s="15"/>
      <c r="O30" s="15">
        <v>11429586363</v>
      </c>
      <c r="P30" s="15"/>
      <c r="Q30" s="15">
        <f t="shared" si="1"/>
        <v>-1400826946</v>
      </c>
    </row>
    <row r="31" spans="1:17" ht="24" x14ac:dyDescent="0.2">
      <c r="A31" s="14" t="s">
        <v>69</v>
      </c>
      <c r="C31" s="15">
        <v>0</v>
      </c>
      <c r="D31" s="15"/>
      <c r="E31" s="15">
        <v>0</v>
      </c>
      <c r="F31" s="15"/>
      <c r="G31" s="15">
        <v>0</v>
      </c>
      <c r="H31" s="15"/>
      <c r="I31" s="15">
        <f t="shared" si="0"/>
        <v>0</v>
      </c>
      <c r="J31" s="15"/>
      <c r="K31" s="15">
        <v>10098882</v>
      </c>
      <c r="L31" s="15"/>
      <c r="M31" s="15">
        <v>50143774605</v>
      </c>
      <c r="N31" s="15"/>
      <c r="O31" s="15">
        <v>66945205532</v>
      </c>
      <c r="P31" s="15"/>
      <c r="Q31" s="15">
        <f t="shared" si="1"/>
        <v>-16801430927</v>
      </c>
    </row>
    <row r="32" spans="1:17" ht="24" x14ac:dyDescent="0.2">
      <c r="A32" s="14" t="s">
        <v>128</v>
      </c>
      <c r="C32" s="15">
        <v>0</v>
      </c>
      <c r="D32" s="15"/>
      <c r="E32" s="15">
        <v>0</v>
      </c>
      <c r="F32" s="15"/>
      <c r="G32" s="15">
        <v>0</v>
      </c>
      <c r="H32" s="15"/>
      <c r="I32" s="15">
        <f t="shared" si="0"/>
        <v>0</v>
      </c>
      <c r="J32" s="15"/>
      <c r="K32" s="15">
        <v>4236959</v>
      </c>
      <c r="L32" s="15"/>
      <c r="M32" s="15">
        <v>19976831440</v>
      </c>
      <c r="N32" s="15"/>
      <c r="O32" s="15">
        <v>21553468305</v>
      </c>
      <c r="P32" s="15"/>
      <c r="Q32" s="15">
        <f t="shared" si="1"/>
        <v>-1576636865</v>
      </c>
    </row>
    <row r="33" spans="1:21" ht="24" x14ac:dyDescent="0.2">
      <c r="A33" s="14" t="s">
        <v>56</v>
      </c>
      <c r="C33" s="15">
        <v>1322416</v>
      </c>
      <c r="D33" s="15"/>
      <c r="E33" s="15">
        <v>74360729735</v>
      </c>
      <c r="F33" s="15"/>
      <c r="G33" s="15">
        <v>39132257657</v>
      </c>
      <c r="H33" s="15"/>
      <c r="I33" s="15">
        <f t="shared" si="0"/>
        <v>35228472078</v>
      </c>
      <c r="J33" s="15"/>
      <c r="K33" s="15">
        <v>1322416</v>
      </c>
      <c r="L33" s="15"/>
      <c r="M33" s="15">
        <v>74360729735</v>
      </c>
      <c r="N33" s="15"/>
      <c r="O33" s="15">
        <v>39132257657</v>
      </c>
      <c r="P33" s="15"/>
      <c r="Q33" s="15">
        <f t="shared" si="1"/>
        <v>35228472078</v>
      </c>
    </row>
    <row r="34" spans="1:21" ht="24" x14ac:dyDescent="0.2">
      <c r="A34" s="14" t="s">
        <v>84</v>
      </c>
      <c r="C34" s="15">
        <v>450000</v>
      </c>
      <c r="D34" s="15"/>
      <c r="E34" s="15">
        <v>6766869381</v>
      </c>
      <c r="F34" s="15"/>
      <c r="G34" s="15">
        <v>2229972977</v>
      </c>
      <c r="H34" s="15"/>
      <c r="I34" s="15">
        <f t="shared" si="0"/>
        <v>4536896404</v>
      </c>
      <c r="J34" s="15"/>
      <c r="K34" s="15">
        <v>450000</v>
      </c>
      <c r="L34" s="15"/>
      <c r="M34" s="15">
        <v>6766869381</v>
      </c>
      <c r="N34" s="15"/>
      <c r="O34" s="15">
        <v>2229972977</v>
      </c>
      <c r="P34" s="15"/>
      <c r="Q34" s="15">
        <f t="shared" si="1"/>
        <v>4536896404</v>
      </c>
    </row>
    <row r="35" spans="1:21" ht="24" x14ac:dyDescent="0.2">
      <c r="A35" s="14" t="s">
        <v>45</v>
      </c>
      <c r="C35" s="15">
        <v>22890</v>
      </c>
      <c r="D35" s="15"/>
      <c r="E35" s="15">
        <v>196723605946</v>
      </c>
      <c r="F35" s="15"/>
      <c r="G35" s="15">
        <v>149646623383</v>
      </c>
      <c r="H35" s="15"/>
      <c r="I35" s="15">
        <f t="shared" si="0"/>
        <v>47076982563</v>
      </c>
      <c r="J35" s="15"/>
      <c r="K35" s="15">
        <v>70195</v>
      </c>
      <c r="L35" s="15"/>
      <c r="M35" s="15">
        <v>607233331403</v>
      </c>
      <c r="N35" s="15"/>
      <c r="O35" s="15">
        <v>458909774017</v>
      </c>
      <c r="P35" s="15"/>
      <c r="Q35" s="15">
        <f t="shared" si="1"/>
        <v>148323557386</v>
      </c>
    </row>
    <row r="36" spans="1:21" ht="24" x14ac:dyDescent="0.2">
      <c r="A36" s="14" t="s">
        <v>72</v>
      </c>
      <c r="C36" s="15">
        <v>1219021</v>
      </c>
      <c r="D36" s="15"/>
      <c r="E36" s="15">
        <v>14414607662</v>
      </c>
      <c r="F36" s="15"/>
      <c r="G36" s="15">
        <v>14174770769</v>
      </c>
      <c r="H36" s="15"/>
      <c r="I36" s="15">
        <f t="shared" si="0"/>
        <v>239836893</v>
      </c>
      <c r="J36" s="15"/>
      <c r="K36" s="15">
        <v>2745996</v>
      </c>
      <c r="L36" s="15"/>
      <c r="M36" s="15">
        <v>30773985095</v>
      </c>
      <c r="N36" s="15"/>
      <c r="O36" s="15">
        <v>32001034051</v>
      </c>
      <c r="P36" s="15"/>
      <c r="Q36" s="15">
        <f t="shared" si="1"/>
        <v>-1227048956</v>
      </c>
    </row>
    <row r="37" spans="1:21" ht="24" x14ac:dyDescent="0.2">
      <c r="A37" s="14" t="s">
        <v>47</v>
      </c>
      <c r="C37" s="15">
        <v>0</v>
      </c>
      <c r="D37" s="15"/>
      <c r="E37" s="15">
        <v>0</v>
      </c>
      <c r="F37" s="15"/>
      <c r="G37" s="15">
        <v>0</v>
      </c>
      <c r="H37" s="15"/>
      <c r="I37" s="15">
        <f t="shared" si="0"/>
        <v>0</v>
      </c>
      <c r="J37" s="15"/>
      <c r="K37" s="15">
        <v>12105</v>
      </c>
      <c r="L37" s="15"/>
      <c r="M37" s="15">
        <v>857694829</v>
      </c>
      <c r="N37" s="15"/>
      <c r="O37" s="15">
        <v>729717988</v>
      </c>
      <c r="P37" s="15"/>
      <c r="Q37" s="15">
        <f t="shared" si="1"/>
        <v>127976841</v>
      </c>
    </row>
    <row r="38" spans="1:21" ht="24" x14ac:dyDescent="0.2">
      <c r="A38" s="14" t="s">
        <v>80</v>
      </c>
      <c r="C38" s="15">
        <v>0</v>
      </c>
      <c r="D38" s="15"/>
      <c r="E38" s="15">
        <v>0</v>
      </c>
      <c r="F38" s="15"/>
      <c r="G38" s="15">
        <v>0</v>
      </c>
      <c r="H38" s="15"/>
      <c r="I38" s="15">
        <f t="shared" si="0"/>
        <v>0</v>
      </c>
      <c r="J38" s="15"/>
      <c r="K38" s="15">
        <v>73448</v>
      </c>
      <c r="L38" s="15"/>
      <c r="M38" s="15">
        <v>9735637446</v>
      </c>
      <c r="N38" s="15"/>
      <c r="O38" s="15">
        <v>9081522630</v>
      </c>
      <c r="P38" s="15"/>
      <c r="Q38" s="15">
        <f t="shared" si="1"/>
        <v>654114816</v>
      </c>
    </row>
    <row r="39" spans="1:21" ht="24" x14ac:dyDescent="0.2">
      <c r="A39" s="14" t="s">
        <v>48</v>
      </c>
      <c r="C39" s="15">
        <v>7555109</v>
      </c>
      <c r="D39" s="15"/>
      <c r="E39" s="15">
        <v>39788487775</v>
      </c>
      <c r="F39" s="15"/>
      <c r="G39" s="15">
        <v>34528955799</v>
      </c>
      <c r="H39" s="15"/>
      <c r="I39" s="15">
        <f t="shared" si="0"/>
        <v>5259531976</v>
      </c>
      <c r="J39" s="15"/>
      <c r="K39" s="15">
        <v>7555110</v>
      </c>
      <c r="L39" s="15"/>
      <c r="M39" s="15">
        <v>39788487776</v>
      </c>
      <c r="N39" s="15"/>
      <c r="O39" s="15">
        <v>34528960298</v>
      </c>
      <c r="P39" s="15"/>
      <c r="Q39" s="15">
        <f t="shared" si="1"/>
        <v>5259527478</v>
      </c>
    </row>
    <row r="40" spans="1:21" ht="24" x14ac:dyDescent="0.2">
      <c r="A40" s="14" t="s">
        <v>65</v>
      </c>
      <c r="C40" s="15">
        <v>10064228</v>
      </c>
      <c r="D40" s="15"/>
      <c r="E40" s="15">
        <v>300899663884</v>
      </c>
      <c r="F40" s="15"/>
      <c r="G40" s="15">
        <v>256698623064</v>
      </c>
      <c r="H40" s="15"/>
      <c r="I40" s="15">
        <f t="shared" si="0"/>
        <v>44201040820</v>
      </c>
      <c r="J40" s="15"/>
      <c r="K40" s="15">
        <v>15994213</v>
      </c>
      <c r="L40" s="15"/>
      <c r="M40" s="15">
        <v>452857781507</v>
      </c>
      <c r="N40" s="15"/>
      <c r="O40" s="15">
        <v>412255261441</v>
      </c>
      <c r="P40" s="15"/>
      <c r="Q40" s="15">
        <f t="shared" si="1"/>
        <v>40602520066</v>
      </c>
    </row>
    <row r="41" spans="1:21" ht="24.75" thickBot="1" x14ac:dyDescent="0.25">
      <c r="A41" s="14" t="s">
        <v>93</v>
      </c>
      <c r="C41" s="15">
        <v>0</v>
      </c>
      <c r="D41" s="15"/>
      <c r="E41" s="15">
        <v>0</v>
      </c>
      <c r="F41" s="15"/>
      <c r="G41" s="15">
        <v>0</v>
      </c>
      <c r="H41" s="15"/>
      <c r="I41" s="15">
        <f t="shared" si="0"/>
        <v>0</v>
      </c>
      <c r="J41" s="15"/>
      <c r="K41" s="15">
        <v>1000000</v>
      </c>
      <c r="L41" s="15"/>
      <c r="M41" s="15">
        <v>2552315400</v>
      </c>
      <c r="N41" s="15"/>
      <c r="O41" s="15">
        <v>2552315400</v>
      </c>
      <c r="P41" s="15"/>
      <c r="Q41" s="15">
        <f t="shared" si="1"/>
        <v>0</v>
      </c>
    </row>
    <row r="42" spans="1:21" s="16" customFormat="1" ht="24.75" thickBot="1" x14ac:dyDescent="0.25">
      <c r="A42" s="16" t="s">
        <v>15</v>
      </c>
      <c r="E42" s="53">
        <f>SUM(E8:E41)</f>
        <v>1195157906573</v>
      </c>
      <c r="G42" s="53">
        <f>SUM(G8:G41)</f>
        <v>947406087985</v>
      </c>
      <c r="I42" s="53">
        <f>SUM(I8:I41)</f>
        <v>247751818588</v>
      </c>
      <c r="M42" s="53">
        <f>SUM(M8:M41)</f>
        <v>2344761445773</v>
      </c>
      <c r="O42" s="53">
        <f>SUM(O8:O41)</f>
        <v>2023611037415</v>
      </c>
      <c r="Q42" s="53">
        <f>SUM(Q8:Q41)</f>
        <v>321150408358</v>
      </c>
      <c r="S42" s="17"/>
      <c r="T42" s="18"/>
      <c r="U42" s="18"/>
    </row>
    <row r="43" spans="1:21" ht="23.25" thickTop="1" x14ac:dyDescent="0.2"/>
    <row r="44" spans="1:21" x14ac:dyDescent="0.2">
      <c r="Q44" s="59"/>
    </row>
    <row r="45" spans="1:21" x14ac:dyDescent="0.2">
      <c r="I45" s="59"/>
      <c r="Q45" s="59"/>
    </row>
    <row r="46" spans="1:21" x14ac:dyDescent="0.2">
      <c r="Q46" s="59"/>
    </row>
    <row r="47" spans="1:21" x14ac:dyDescent="0.2">
      <c r="I47" s="59"/>
      <c r="Q47" s="59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60"/>
  <sheetViews>
    <sheetView rightToLeft="1" tabSelected="1" topLeftCell="A37" zoomScale="85" zoomScaleNormal="85" workbookViewId="0">
      <selection activeCell="G50" sqref="C8:G50"/>
    </sheetView>
  </sheetViews>
  <sheetFormatPr defaultRowHeight="18.75" x14ac:dyDescent="0.2"/>
  <cols>
    <col min="1" max="1" width="37.375" style="51" bestFit="1" customWidth="1"/>
    <col min="2" max="2" width="0.875" style="51" customWidth="1"/>
    <col min="3" max="3" width="16.625" style="51" customWidth="1"/>
    <col min="4" max="4" width="0.875" style="51" customWidth="1"/>
    <col min="5" max="5" width="20.125" style="51" customWidth="1"/>
    <col min="6" max="6" width="0.875" style="51" customWidth="1"/>
    <col min="7" max="7" width="20.125" style="51" customWidth="1"/>
    <col min="8" max="8" width="0.875" style="51" customWidth="1"/>
    <col min="9" max="9" width="30.25" style="51" bestFit="1" customWidth="1"/>
    <col min="10" max="10" width="0.875" style="51" customWidth="1"/>
    <col min="11" max="11" width="16.625" style="51" customWidth="1"/>
    <col min="12" max="12" width="0.875" style="51" customWidth="1"/>
    <col min="13" max="13" width="20.125" style="51" customWidth="1"/>
    <col min="14" max="14" width="0.875" style="51" customWidth="1"/>
    <col min="15" max="15" width="20.125" style="51" customWidth="1"/>
    <col min="16" max="16" width="0.875" style="51" customWidth="1"/>
    <col min="17" max="17" width="29.75" style="51" customWidth="1"/>
    <col min="18" max="18" width="0.875" style="51" customWidth="1"/>
    <col min="19" max="16384" width="9" style="51"/>
  </cols>
  <sheetData>
    <row r="1" spans="1:17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ht="26.25" x14ac:dyDescent="0.2">
      <c r="A2" s="73" t="str">
        <f>+سهام!A2</f>
        <v>صندوق سرمایه‌گذاری بخشی صنایع مفید - دارونو</v>
      </c>
      <c r="B2" s="73" t="s">
        <v>0</v>
      </c>
      <c r="C2" s="73" t="s">
        <v>0</v>
      </c>
      <c r="D2" s="73" t="s">
        <v>0</v>
      </c>
      <c r="E2" s="73" t="s">
        <v>0</v>
      </c>
      <c r="F2" s="73" t="s">
        <v>0</v>
      </c>
      <c r="G2" s="73" t="s">
        <v>0</v>
      </c>
      <c r="H2" s="73" t="s">
        <v>0</v>
      </c>
      <c r="I2" s="73" t="s">
        <v>0</v>
      </c>
      <c r="J2" s="73" t="s">
        <v>0</v>
      </c>
      <c r="K2" s="73" t="s">
        <v>0</v>
      </c>
      <c r="L2" s="73" t="s">
        <v>0</v>
      </c>
      <c r="M2" s="73" t="s">
        <v>0</v>
      </c>
      <c r="N2" s="73" t="s">
        <v>0</v>
      </c>
      <c r="O2" s="73" t="s">
        <v>0</v>
      </c>
      <c r="P2" s="73" t="s">
        <v>0</v>
      </c>
      <c r="Q2" s="73" t="s">
        <v>0</v>
      </c>
    </row>
    <row r="3" spans="1:17" ht="26.25" x14ac:dyDescent="0.2">
      <c r="A3" s="73" t="s">
        <v>24</v>
      </c>
      <c r="B3" s="73" t="s">
        <v>24</v>
      </c>
      <c r="C3" s="73" t="s">
        <v>24</v>
      </c>
      <c r="D3" s="73" t="s">
        <v>24</v>
      </c>
      <c r="E3" s="73" t="s">
        <v>24</v>
      </c>
      <c r="F3" s="73" t="s">
        <v>24</v>
      </c>
      <c r="G3" s="73" t="s">
        <v>24</v>
      </c>
      <c r="H3" s="73" t="s">
        <v>24</v>
      </c>
      <c r="I3" s="73" t="s">
        <v>24</v>
      </c>
      <c r="J3" s="73" t="s">
        <v>24</v>
      </c>
      <c r="K3" s="73" t="s">
        <v>24</v>
      </c>
      <c r="L3" s="73" t="s">
        <v>24</v>
      </c>
      <c r="M3" s="73" t="s">
        <v>24</v>
      </c>
      <c r="N3" s="73" t="s">
        <v>24</v>
      </c>
      <c r="O3" s="73" t="s">
        <v>24</v>
      </c>
      <c r="P3" s="73" t="s">
        <v>24</v>
      </c>
      <c r="Q3" s="73" t="s">
        <v>24</v>
      </c>
    </row>
    <row r="4" spans="1:17" ht="26.25" x14ac:dyDescent="0.2">
      <c r="A4" s="73" t="str">
        <f>+سهام!A4</f>
        <v>برای ماه منتهی به 1404/02/31</v>
      </c>
      <c r="B4" s="73" t="s">
        <v>2</v>
      </c>
      <c r="C4" s="73" t="s">
        <v>2</v>
      </c>
      <c r="D4" s="73" t="s">
        <v>2</v>
      </c>
      <c r="E4" s="73" t="s">
        <v>2</v>
      </c>
      <c r="F4" s="73" t="s">
        <v>2</v>
      </c>
      <c r="G4" s="73" t="s">
        <v>2</v>
      </c>
      <c r="H4" s="73" t="s">
        <v>2</v>
      </c>
      <c r="I4" s="73" t="s">
        <v>2</v>
      </c>
      <c r="J4" s="73" t="s">
        <v>2</v>
      </c>
      <c r="K4" s="73" t="s">
        <v>2</v>
      </c>
      <c r="L4" s="73" t="s">
        <v>2</v>
      </c>
      <c r="M4" s="73" t="s">
        <v>2</v>
      </c>
      <c r="N4" s="73" t="s">
        <v>2</v>
      </c>
      <c r="O4" s="73" t="s">
        <v>2</v>
      </c>
      <c r="P4" s="73" t="s">
        <v>2</v>
      </c>
      <c r="Q4" s="73" t="s">
        <v>2</v>
      </c>
    </row>
    <row r="6" spans="1:17" ht="27" thickBot="1" x14ac:dyDescent="0.25">
      <c r="A6" s="74" t="s">
        <v>3</v>
      </c>
      <c r="C6" s="74" t="s">
        <v>26</v>
      </c>
      <c r="D6" s="74" t="s">
        <v>26</v>
      </c>
      <c r="E6" s="74" t="s">
        <v>26</v>
      </c>
      <c r="F6" s="74" t="s">
        <v>26</v>
      </c>
      <c r="G6" s="74" t="s">
        <v>26</v>
      </c>
      <c r="H6" s="74" t="s">
        <v>26</v>
      </c>
      <c r="I6" s="74" t="s">
        <v>26</v>
      </c>
      <c r="K6" s="74" t="s">
        <v>27</v>
      </c>
      <c r="L6" s="74" t="s">
        <v>27</v>
      </c>
      <c r="M6" s="74" t="s">
        <v>27</v>
      </c>
      <c r="N6" s="74" t="s">
        <v>27</v>
      </c>
      <c r="O6" s="74" t="s">
        <v>27</v>
      </c>
      <c r="P6" s="74" t="s">
        <v>27</v>
      </c>
      <c r="Q6" s="74" t="s">
        <v>27</v>
      </c>
    </row>
    <row r="7" spans="1:17" ht="27" thickBot="1" x14ac:dyDescent="0.25">
      <c r="A7" s="74" t="s">
        <v>3</v>
      </c>
      <c r="C7" s="52" t="s">
        <v>7</v>
      </c>
      <c r="E7" s="52" t="s">
        <v>32</v>
      </c>
      <c r="G7" s="52" t="s">
        <v>33</v>
      </c>
      <c r="I7" s="52" t="s">
        <v>34</v>
      </c>
      <c r="K7" s="52" t="s">
        <v>7</v>
      </c>
      <c r="M7" s="52" t="s">
        <v>32</v>
      </c>
      <c r="O7" s="52" t="s">
        <v>33</v>
      </c>
      <c r="Q7" s="52" t="s">
        <v>34</v>
      </c>
    </row>
    <row r="8" spans="1:17" ht="21" x14ac:dyDescent="0.2">
      <c r="A8" s="2" t="s">
        <v>66</v>
      </c>
      <c r="C8" s="4">
        <v>19870613</v>
      </c>
      <c r="D8" s="4"/>
      <c r="E8" s="4">
        <v>255398310285</v>
      </c>
      <c r="F8" s="4"/>
      <c r="G8" s="4">
        <v>225572212177</v>
      </c>
      <c r="H8" s="4"/>
      <c r="I8" s="4">
        <f>+E8-G8</f>
        <v>29826098108</v>
      </c>
      <c r="J8" s="4"/>
      <c r="K8" s="4">
        <v>19870613</v>
      </c>
      <c r="L8" s="4"/>
      <c r="M8" s="4">
        <v>255398310285</v>
      </c>
      <c r="N8" s="4"/>
      <c r="O8" s="4">
        <v>278659803354</v>
      </c>
      <c r="P8" s="4"/>
      <c r="Q8" s="4">
        <f>+M8-O8</f>
        <v>-23261493069</v>
      </c>
    </row>
    <row r="9" spans="1:17" ht="21" x14ac:dyDescent="0.2">
      <c r="A9" s="2" t="s">
        <v>78</v>
      </c>
      <c r="C9" s="4">
        <v>5078460</v>
      </c>
      <c r="D9" s="4"/>
      <c r="E9" s="4">
        <v>77641979847</v>
      </c>
      <c r="F9" s="4"/>
      <c r="G9" s="4">
        <v>101463427887</v>
      </c>
      <c r="H9" s="4"/>
      <c r="I9" s="4">
        <f t="shared" ref="I9:I50" si="0">+E9-G9</f>
        <v>-23821448040</v>
      </c>
      <c r="J9" s="4"/>
      <c r="K9" s="4">
        <v>5078460</v>
      </c>
      <c r="L9" s="4"/>
      <c r="M9" s="4">
        <v>77641979847</v>
      </c>
      <c r="N9" s="4"/>
      <c r="O9" s="4">
        <v>49357313704</v>
      </c>
      <c r="P9" s="4"/>
      <c r="Q9" s="4">
        <f t="shared" ref="Q9:Q50" si="1">+M9-O9</f>
        <v>28284666143</v>
      </c>
    </row>
    <row r="10" spans="1:17" ht="21" x14ac:dyDescent="0.2">
      <c r="A10" s="2" t="s">
        <v>53</v>
      </c>
      <c r="C10" s="4">
        <v>32646472</v>
      </c>
      <c r="D10" s="4"/>
      <c r="E10" s="4">
        <v>470232747374</v>
      </c>
      <c r="F10" s="4"/>
      <c r="G10" s="4">
        <v>398250060789</v>
      </c>
      <c r="H10" s="4"/>
      <c r="I10" s="4">
        <f t="shared" si="0"/>
        <v>71982686585</v>
      </c>
      <c r="J10" s="4"/>
      <c r="K10" s="4">
        <v>32646472</v>
      </c>
      <c r="L10" s="4"/>
      <c r="M10" s="4">
        <v>470232747374</v>
      </c>
      <c r="N10" s="4"/>
      <c r="O10" s="4">
        <v>457401065756</v>
      </c>
      <c r="P10" s="4"/>
      <c r="Q10" s="4">
        <f t="shared" si="1"/>
        <v>12831681618</v>
      </c>
    </row>
    <row r="11" spans="1:17" ht="21" x14ac:dyDescent="0.2">
      <c r="A11" s="2" t="s">
        <v>115</v>
      </c>
      <c r="C11" s="4">
        <v>7659998</v>
      </c>
      <c r="D11" s="4"/>
      <c r="E11" s="4">
        <v>81245872197</v>
      </c>
      <c r="F11" s="4"/>
      <c r="G11" s="4">
        <v>77286373270</v>
      </c>
      <c r="H11" s="4"/>
      <c r="I11" s="4">
        <f t="shared" si="0"/>
        <v>3959498927</v>
      </c>
      <c r="J11" s="4"/>
      <c r="K11" s="4">
        <v>7659998</v>
      </c>
      <c r="L11" s="4"/>
      <c r="M11" s="4">
        <v>81245872197</v>
      </c>
      <c r="N11" s="4"/>
      <c r="O11" s="4">
        <v>98306756401</v>
      </c>
      <c r="P11" s="4"/>
      <c r="Q11" s="4">
        <f t="shared" si="1"/>
        <v>-17060884204</v>
      </c>
    </row>
    <row r="12" spans="1:17" ht="21" x14ac:dyDescent="0.2">
      <c r="A12" s="2" t="s">
        <v>54</v>
      </c>
      <c r="C12" s="4">
        <v>105653751</v>
      </c>
      <c r="D12" s="4"/>
      <c r="E12" s="4">
        <v>216876854590</v>
      </c>
      <c r="F12" s="4"/>
      <c r="G12" s="4">
        <v>186944697903</v>
      </c>
      <c r="H12" s="4"/>
      <c r="I12" s="4">
        <f t="shared" si="0"/>
        <v>29932156687</v>
      </c>
      <c r="J12" s="4"/>
      <c r="K12" s="4">
        <v>105653751</v>
      </c>
      <c r="L12" s="4"/>
      <c r="M12" s="4">
        <v>216876854590</v>
      </c>
      <c r="N12" s="4"/>
      <c r="O12" s="4">
        <v>215497253158</v>
      </c>
      <c r="P12" s="4"/>
      <c r="Q12" s="4">
        <f t="shared" si="1"/>
        <v>1379601432</v>
      </c>
    </row>
    <row r="13" spans="1:17" ht="21" x14ac:dyDescent="0.2">
      <c r="A13" s="2" t="s">
        <v>118</v>
      </c>
      <c r="C13" s="4">
        <v>8559837</v>
      </c>
      <c r="D13" s="4"/>
      <c r="E13" s="4">
        <v>131632775354</v>
      </c>
      <c r="F13" s="4"/>
      <c r="G13" s="4">
        <v>133900445908</v>
      </c>
      <c r="H13" s="4"/>
      <c r="I13" s="4">
        <f t="shared" si="0"/>
        <v>-2267670554</v>
      </c>
      <c r="J13" s="4"/>
      <c r="K13" s="4">
        <v>8559837</v>
      </c>
      <c r="L13" s="4"/>
      <c r="M13" s="4">
        <v>131632775354</v>
      </c>
      <c r="N13" s="4"/>
      <c r="O13" s="4">
        <v>180517822744</v>
      </c>
      <c r="P13" s="4"/>
      <c r="Q13" s="4">
        <f t="shared" si="1"/>
        <v>-48885047390</v>
      </c>
    </row>
    <row r="14" spans="1:17" ht="21" x14ac:dyDescent="0.2">
      <c r="A14" s="2" t="s">
        <v>64</v>
      </c>
      <c r="C14" s="4">
        <v>103743155</v>
      </c>
      <c r="D14" s="4"/>
      <c r="E14" s="4">
        <v>290918116586</v>
      </c>
      <c r="F14" s="4"/>
      <c r="G14" s="4">
        <v>234902549627</v>
      </c>
      <c r="H14" s="4"/>
      <c r="I14" s="4">
        <f t="shared" si="0"/>
        <v>56015566959</v>
      </c>
      <c r="J14" s="4"/>
      <c r="K14" s="4">
        <v>103743155</v>
      </c>
      <c r="L14" s="4"/>
      <c r="M14" s="4">
        <v>290918116586</v>
      </c>
      <c r="N14" s="4"/>
      <c r="O14" s="4">
        <v>293948379737</v>
      </c>
      <c r="P14" s="4"/>
      <c r="Q14" s="4">
        <f t="shared" si="1"/>
        <v>-3030263151</v>
      </c>
    </row>
    <row r="15" spans="1:17" ht="21" x14ac:dyDescent="0.2">
      <c r="A15" s="2" t="s">
        <v>108</v>
      </c>
      <c r="C15" s="4">
        <v>12165628</v>
      </c>
      <c r="D15" s="4"/>
      <c r="E15" s="4">
        <v>93722629479</v>
      </c>
      <c r="F15" s="4"/>
      <c r="G15" s="4">
        <v>86587616395</v>
      </c>
      <c r="H15" s="4"/>
      <c r="I15" s="4">
        <f t="shared" si="0"/>
        <v>7135013084</v>
      </c>
      <c r="J15" s="4"/>
      <c r="K15" s="4">
        <v>12165628</v>
      </c>
      <c r="L15" s="4"/>
      <c r="M15" s="4">
        <v>93722629479</v>
      </c>
      <c r="N15" s="4"/>
      <c r="O15" s="4">
        <v>122939352412</v>
      </c>
      <c r="P15" s="4"/>
      <c r="Q15" s="4">
        <f t="shared" si="1"/>
        <v>-29216722933</v>
      </c>
    </row>
    <row r="16" spans="1:17" ht="21" x14ac:dyDescent="0.2">
      <c r="A16" s="2" t="s">
        <v>69</v>
      </c>
      <c r="C16" s="4">
        <v>10490769</v>
      </c>
      <c r="D16" s="4"/>
      <c r="E16" s="4">
        <v>54227414407</v>
      </c>
      <c r="F16" s="4"/>
      <c r="G16" s="4">
        <v>52319026553</v>
      </c>
      <c r="H16" s="4"/>
      <c r="I16" s="4">
        <f t="shared" si="0"/>
        <v>1908387854</v>
      </c>
      <c r="J16" s="4"/>
      <c r="K16" s="4">
        <v>10490769</v>
      </c>
      <c r="L16" s="4"/>
      <c r="M16" s="4">
        <v>54227414407</v>
      </c>
      <c r="N16" s="4"/>
      <c r="O16" s="4">
        <v>69543013455</v>
      </c>
      <c r="P16" s="4"/>
      <c r="Q16" s="4">
        <f t="shared" si="1"/>
        <v>-15315599048</v>
      </c>
    </row>
    <row r="17" spans="1:17" ht="21" x14ac:dyDescent="0.2">
      <c r="A17" s="2" t="s">
        <v>100</v>
      </c>
      <c r="C17" s="4">
        <v>7214002</v>
      </c>
      <c r="D17" s="4"/>
      <c r="E17" s="4">
        <v>175691427858</v>
      </c>
      <c r="F17" s="4"/>
      <c r="G17" s="4">
        <v>188599369497</v>
      </c>
      <c r="H17" s="4"/>
      <c r="I17" s="4">
        <f t="shared" si="0"/>
        <v>-12907941639</v>
      </c>
      <c r="J17" s="4"/>
      <c r="K17" s="4">
        <v>7214002</v>
      </c>
      <c r="L17" s="4"/>
      <c r="M17" s="4">
        <v>175691427858</v>
      </c>
      <c r="N17" s="4"/>
      <c r="O17" s="4">
        <v>165734481948</v>
      </c>
      <c r="P17" s="4"/>
      <c r="Q17" s="4">
        <f t="shared" si="1"/>
        <v>9956945910</v>
      </c>
    </row>
    <row r="18" spans="1:17" ht="21" x14ac:dyDescent="0.2">
      <c r="A18" s="2" t="s">
        <v>128</v>
      </c>
      <c r="C18" s="4">
        <v>102183624</v>
      </c>
      <c r="D18" s="4"/>
      <c r="E18" s="4">
        <v>290912608436</v>
      </c>
      <c r="F18" s="4"/>
      <c r="G18" s="4">
        <v>245712824646</v>
      </c>
      <c r="H18" s="4"/>
      <c r="I18" s="4">
        <f t="shared" si="0"/>
        <v>45199783790</v>
      </c>
      <c r="J18" s="4"/>
      <c r="K18" s="4">
        <v>102183624</v>
      </c>
      <c r="L18" s="4"/>
      <c r="M18" s="4">
        <v>290912608436</v>
      </c>
      <c r="N18" s="4"/>
      <c r="O18" s="4">
        <v>267975914957</v>
      </c>
      <c r="P18" s="4"/>
      <c r="Q18" s="4">
        <f t="shared" si="1"/>
        <v>22936693479</v>
      </c>
    </row>
    <row r="19" spans="1:17" ht="21" x14ac:dyDescent="0.2">
      <c r="A19" s="2" t="s">
        <v>109</v>
      </c>
      <c r="C19" s="4">
        <v>4294132</v>
      </c>
      <c r="D19" s="4"/>
      <c r="E19" s="4">
        <v>143851210522</v>
      </c>
      <c r="F19" s="4"/>
      <c r="G19" s="4">
        <v>160114507616</v>
      </c>
      <c r="H19" s="4"/>
      <c r="I19" s="4">
        <f t="shared" si="0"/>
        <v>-16263297094</v>
      </c>
      <c r="J19" s="4"/>
      <c r="K19" s="4">
        <v>4294132</v>
      </c>
      <c r="L19" s="4"/>
      <c r="M19" s="4">
        <v>143851210522</v>
      </c>
      <c r="N19" s="4"/>
      <c r="O19" s="4">
        <v>166976975528</v>
      </c>
      <c r="P19" s="4"/>
      <c r="Q19" s="4">
        <f t="shared" si="1"/>
        <v>-23125765006</v>
      </c>
    </row>
    <row r="20" spans="1:17" ht="21" x14ac:dyDescent="0.2">
      <c r="A20" s="2" t="s">
        <v>114</v>
      </c>
      <c r="C20" s="4">
        <v>9072700</v>
      </c>
      <c r="D20" s="4"/>
      <c r="E20" s="4">
        <v>78643216033</v>
      </c>
      <c r="F20" s="4"/>
      <c r="G20" s="4">
        <v>72676718973</v>
      </c>
      <c r="H20" s="4"/>
      <c r="I20" s="4">
        <f t="shared" si="0"/>
        <v>5966497060</v>
      </c>
      <c r="J20" s="4"/>
      <c r="K20" s="4">
        <v>9072700</v>
      </c>
      <c r="L20" s="4"/>
      <c r="M20" s="4">
        <v>78643216033</v>
      </c>
      <c r="N20" s="4"/>
      <c r="O20" s="4">
        <v>72676718973</v>
      </c>
      <c r="P20" s="4"/>
      <c r="Q20" s="4">
        <f t="shared" si="1"/>
        <v>5966497060</v>
      </c>
    </row>
    <row r="21" spans="1:17" ht="21" x14ac:dyDescent="0.2">
      <c r="A21" s="2" t="s">
        <v>74</v>
      </c>
      <c r="C21" s="4">
        <v>11548497</v>
      </c>
      <c r="D21" s="4"/>
      <c r="E21" s="4">
        <v>323155903916</v>
      </c>
      <c r="F21" s="4"/>
      <c r="G21" s="4">
        <v>324455591114</v>
      </c>
      <c r="H21" s="4"/>
      <c r="I21" s="4">
        <f t="shared" si="0"/>
        <v>-1299687198</v>
      </c>
      <c r="J21" s="4"/>
      <c r="K21" s="4">
        <v>11548497</v>
      </c>
      <c r="L21" s="4"/>
      <c r="M21" s="4">
        <v>323155903916</v>
      </c>
      <c r="N21" s="4"/>
      <c r="O21" s="4">
        <v>342148782775</v>
      </c>
      <c r="P21" s="4"/>
      <c r="Q21" s="4">
        <f t="shared" si="1"/>
        <v>-18992878859</v>
      </c>
    </row>
    <row r="22" spans="1:17" ht="21" x14ac:dyDescent="0.2">
      <c r="A22" s="2" t="s">
        <v>50</v>
      </c>
      <c r="C22" s="4">
        <v>191411866</v>
      </c>
      <c r="D22" s="4"/>
      <c r="E22" s="4">
        <v>329172230137</v>
      </c>
      <c r="F22" s="4"/>
      <c r="G22" s="4">
        <v>303675652803</v>
      </c>
      <c r="H22" s="4"/>
      <c r="I22" s="4">
        <f t="shared" si="0"/>
        <v>25496577334</v>
      </c>
      <c r="J22" s="4"/>
      <c r="K22" s="4">
        <v>191411866</v>
      </c>
      <c r="L22" s="4"/>
      <c r="M22" s="4">
        <v>329172230137</v>
      </c>
      <c r="N22" s="4"/>
      <c r="O22" s="4">
        <v>297994892098</v>
      </c>
      <c r="P22" s="4"/>
      <c r="Q22" s="4">
        <f t="shared" si="1"/>
        <v>31177338039</v>
      </c>
    </row>
    <row r="23" spans="1:17" ht="21" x14ac:dyDescent="0.2">
      <c r="A23" s="2" t="s">
        <v>56</v>
      </c>
      <c r="C23" s="4">
        <v>11211053</v>
      </c>
      <c r="D23" s="4"/>
      <c r="E23" s="4">
        <v>533257015178</v>
      </c>
      <c r="F23" s="4"/>
      <c r="G23" s="4">
        <v>504075558215</v>
      </c>
      <c r="H23" s="4"/>
      <c r="I23" s="4">
        <f t="shared" si="0"/>
        <v>29181456963</v>
      </c>
      <c r="J23" s="4"/>
      <c r="K23" s="4">
        <v>11211053</v>
      </c>
      <c r="L23" s="4"/>
      <c r="M23" s="4">
        <v>533257015178</v>
      </c>
      <c r="N23" s="4"/>
      <c r="O23" s="4">
        <v>331751745044</v>
      </c>
      <c r="P23" s="4"/>
      <c r="Q23" s="4">
        <f t="shared" si="1"/>
        <v>201505270134</v>
      </c>
    </row>
    <row r="24" spans="1:17" ht="21" x14ac:dyDescent="0.2">
      <c r="A24" s="2" t="s">
        <v>110</v>
      </c>
      <c r="C24" s="4">
        <v>26327517</v>
      </c>
      <c r="D24" s="4"/>
      <c r="E24" s="4">
        <v>403031371417</v>
      </c>
      <c r="F24" s="4"/>
      <c r="G24" s="4">
        <v>366079908017</v>
      </c>
      <c r="H24" s="4"/>
      <c r="I24" s="4">
        <f t="shared" si="0"/>
        <v>36951463400</v>
      </c>
      <c r="J24" s="4"/>
      <c r="K24" s="4">
        <v>26327517</v>
      </c>
      <c r="L24" s="4"/>
      <c r="M24" s="4">
        <v>403031371417</v>
      </c>
      <c r="N24" s="4"/>
      <c r="O24" s="4">
        <v>417534998778</v>
      </c>
      <c r="P24" s="4"/>
      <c r="Q24" s="4">
        <f t="shared" si="1"/>
        <v>-14503627361</v>
      </c>
    </row>
    <row r="25" spans="1:17" ht="21" x14ac:dyDescent="0.2">
      <c r="A25" s="2" t="s">
        <v>60</v>
      </c>
      <c r="C25" s="4">
        <v>13798522</v>
      </c>
      <c r="D25" s="4"/>
      <c r="E25" s="4">
        <v>398599188276</v>
      </c>
      <c r="F25" s="4"/>
      <c r="G25" s="4">
        <v>435805655335</v>
      </c>
      <c r="H25" s="4"/>
      <c r="I25" s="4">
        <f t="shared" si="0"/>
        <v>-37206467059</v>
      </c>
      <c r="J25" s="4"/>
      <c r="K25" s="4">
        <v>13798522</v>
      </c>
      <c r="L25" s="4"/>
      <c r="M25" s="4">
        <v>398599188276</v>
      </c>
      <c r="N25" s="4"/>
      <c r="O25" s="4">
        <v>282215152056</v>
      </c>
      <c r="P25" s="4"/>
      <c r="Q25" s="4">
        <f t="shared" si="1"/>
        <v>116384036220</v>
      </c>
    </row>
    <row r="26" spans="1:17" ht="21" x14ac:dyDescent="0.2">
      <c r="A26" s="2" t="s">
        <v>111</v>
      </c>
      <c r="C26" s="4">
        <v>19440250</v>
      </c>
      <c r="D26" s="4"/>
      <c r="E26" s="4">
        <v>658388458060</v>
      </c>
      <c r="F26" s="4"/>
      <c r="G26" s="4">
        <v>485789232677</v>
      </c>
      <c r="H26" s="4"/>
      <c r="I26" s="4">
        <f t="shared" si="0"/>
        <v>172599225383</v>
      </c>
      <c r="J26" s="4"/>
      <c r="K26" s="4">
        <v>19440250</v>
      </c>
      <c r="L26" s="4"/>
      <c r="M26" s="4">
        <v>658388458060</v>
      </c>
      <c r="N26" s="4"/>
      <c r="O26" s="4">
        <v>540170353968</v>
      </c>
      <c r="P26" s="4"/>
      <c r="Q26" s="4">
        <f t="shared" si="1"/>
        <v>118218104092</v>
      </c>
    </row>
    <row r="27" spans="1:17" ht="21" x14ac:dyDescent="0.2">
      <c r="A27" s="2" t="s">
        <v>88</v>
      </c>
      <c r="C27" s="4">
        <v>245000</v>
      </c>
      <c r="D27" s="4"/>
      <c r="E27" s="4">
        <v>2204057362</v>
      </c>
      <c r="F27" s="4"/>
      <c r="G27" s="4">
        <v>2011241334</v>
      </c>
      <c r="H27" s="4"/>
      <c r="I27" s="4">
        <f t="shared" si="0"/>
        <v>192816028</v>
      </c>
      <c r="J27" s="4"/>
      <c r="K27" s="4">
        <v>245000</v>
      </c>
      <c r="L27" s="4"/>
      <c r="M27" s="4">
        <v>2204057362</v>
      </c>
      <c r="N27" s="4"/>
      <c r="O27" s="4">
        <v>1802630303</v>
      </c>
      <c r="P27" s="4"/>
      <c r="Q27" s="4">
        <f t="shared" si="1"/>
        <v>401427059</v>
      </c>
    </row>
    <row r="28" spans="1:17" ht="21" x14ac:dyDescent="0.2">
      <c r="A28" s="2" t="s">
        <v>92</v>
      </c>
      <c r="C28" s="4">
        <v>1000000</v>
      </c>
      <c r="D28" s="4"/>
      <c r="E28" s="4">
        <v>3118334850</v>
      </c>
      <c r="F28" s="4"/>
      <c r="G28" s="4">
        <v>2713756500</v>
      </c>
      <c r="H28" s="4"/>
      <c r="I28" s="4">
        <f t="shared" si="0"/>
        <v>404578350</v>
      </c>
      <c r="J28" s="4"/>
      <c r="K28" s="4">
        <v>1000000</v>
      </c>
      <c r="L28" s="4"/>
      <c r="M28" s="4">
        <v>3118334850</v>
      </c>
      <c r="N28" s="4"/>
      <c r="O28" s="4">
        <v>3552315400</v>
      </c>
      <c r="P28" s="4"/>
      <c r="Q28" s="4">
        <f t="shared" si="1"/>
        <v>-433980550</v>
      </c>
    </row>
    <row r="29" spans="1:17" ht="21" x14ac:dyDescent="0.2">
      <c r="A29" s="2" t="s">
        <v>59</v>
      </c>
      <c r="C29" s="4">
        <v>13080968</v>
      </c>
      <c r="D29" s="4"/>
      <c r="E29" s="4">
        <v>430793903645</v>
      </c>
      <c r="F29" s="4"/>
      <c r="G29" s="4">
        <v>433372908144</v>
      </c>
      <c r="H29" s="4"/>
      <c r="I29" s="4">
        <f t="shared" si="0"/>
        <v>-2579004499</v>
      </c>
      <c r="J29" s="4"/>
      <c r="K29" s="4">
        <v>13080968</v>
      </c>
      <c r="L29" s="4"/>
      <c r="M29" s="4">
        <v>430793903645</v>
      </c>
      <c r="N29" s="4"/>
      <c r="O29" s="4">
        <v>438011703268</v>
      </c>
      <c r="P29" s="4"/>
      <c r="Q29" s="4">
        <f t="shared" si="1"/>
        <v>-7217799623</v>
      </c>
    </row>
    <row r="30" spans="1:17" ht="21" x14ac:dyDescent="0.2">
      <c r="A30" s="2" t="s">
        <v>49</v>
      </c>
      <c r="C30" s="4">
        <v>10604406</v>
      </c>
      <c r="D30" s="4"/>
      <c r="E30" s="4">
        <v>339430175054</v>
      </c>
      <c r="F30" s="4"/>
      <c r="G30" s="4">
        <v>345488030500</v>
      </c>
      <c r="H30" s="4"/>
      <c r="I30" s="4">
        <f t="shared" si="0"/>
        <v>-6057855446</v>
      </c>
      <c r="J30" s="4"/>
      <c r="K30" s="4">
        <v>10604406</v>
      </c>
      <c r="L30" s="4"/>
      <c r="M30" s="4">
        <v>339430175054</v>
      </c>
      <c r="N30" s="4"/>
      <c r="O30" s="4">
        <v>332262711121</v>
      </c>
      <c r="P30" s="4"/>
      <c r="Q30" s="4">
        <f t="shared" si="1"/>
        <v>7167463933</v>
      </c>
    </row>
    <row r="31" spans="1:17" ht="21" x14ac:dyDescent="0.2">
      <c r="A31" s="2" t="s">
        <v>51</v>
      </c>
      <c r="C31" s="4">
        <v>2915788</v>
      </c>
      <c r="D31" s="4"/>
      <c r="E31" s="4">
        <v>349116984946</v>
      </c>
      <c r="F31" s="4"/>
      <c r="G31" s="4">
        <v>317848125355</v>
      </c>
      <c r="H31" s="4"/>
      <c r="I31" s="4">
        <f t="shared" si="0"/>
        <v>31268859591</v>
      </c>
      <c r="J31" s="4"/>
      <c r="K31" s="4">
        <v>2915788</v>
      </c>
      <c r="L31" s="4"/>
      <c r="M31" s="4">
        <v>349116984946</v>
      </c>
      <c r="N31" s="4"/>
      <c r="O31" s="4">
        <v>331735317872</v>
      </c>
      <c r="P31" s="4"/>
      <c r="Q31" s="4">
        <f t="shared" si="1"/>
        <v>17381667074</v>
      </c>
    </row>
    <row r="32" spans="1:17" ht="21" x14ac:dyDescent="0.2">
      <c r="A32" s="2" t="s">
        <v>71</v>
      </c>
      <c r="C32" s="4">
        <v>17827138</v>
      </c>
      <c r="D32" s="4"/>
      <c r="E32" s="4">
        <v>388091356983</v>
      </c>
      <c r="F32" s="4"/>
      <c r="G32" s="4">
        <v>334573736065</v>
      </c>
      <c r="H32" s="4"/>
      <c r="I32" s="4">
        <f t="shared" si="0"/>
        <v>53517620918</v>
      </c>
      <c r="J32" s="4"/>
      <c r="K32" s="4">
        <v>17827138</v>
      </c>
      <c r="L32" s="4"/>
      <c r="M32" s="4">
        <v>388091356983</v>
      </c>
      <c r="N32" s="4"/>
      <c r="O32" s="4">
        <v>342387935237</v>
      </c>
      <c r="P32" s="4"/>
      <c r="Q32" s="4">
        <f t="shared" si="1"/>
        <v>45703421746</v>
      </c>
    </row>
    <row r="33" spans="1:17" ht="21" x14ac:dyDescent="0.2">
      <c r="A33" s="2" t="s">
        <v>55</v>
      </c>
      <c r="C33" s="4">
        <v>61210245</v>
      </c>
      <c r="D33" s="4"/>
      <c r="E33" s="4">
        <v>391240063191</v>
      </c>
      <c r="F33" s="4"/>
      <c r="G33" s="4">
        <v>346822451096</v>
      </c>
      <c r="H33" s="4"/>
      <c r="I33" s="4">
        <f t="shared" si="0"/>
        <v>44417612095</v>
      </c>
      <c r="J33" s="4"/>
      <c r="K33" s="4">
        <v>61210245</v>
      </c>
      <c r="L33" s="4"/>
      <c r="M33" s="4">
        <v>391240063191</v>
      </c>
      <c r="N33" s="4"/>
      <c r="O33" s="4">
        <v>343338200503</v>
      </c>
      <c r="P33" s="4"/>
      <c r="Q33" s="4">
        <f t="shared" si="1"/>
        <v>47901862688</v>
      </c>
    </row>
    <row r="34" spans="1:17" ht="21" x14ac:dyDescent="0.2">
      <c r="A34" s="2" t="s">
        <v>47</v>
      </c>
      <c r="C34" s="4">
        <v>4568868</v>
      </c>
      <c r="D34" s="4"/>
      <c r="E34" s="4">
        <v>141382599118</v>
      </c>
      <c r="F34" s="4"/>
      <c r="G34" s="4">
        <v>123987952326</v>
      </c>
      <c r="H34" s="4"/>
      <c r="I34" s="4">
        <f t="shared" si="0"/>
        <v>17394646792</v>
      </c>
      <c r="J34" s="4"/>
      <c r="K34" s="4">
        <v>4568868</v>
      </c>
      <c r="L34" s="4"/>
      <c r="M34" s="4">
        <v>141382599118</v>
      </c>
      <c r="N34" s="4"/>
      <c r="O34" s="4">
        <v>109784374863</v>
      </c>
      <c r="P34" s="4"/>
      <c r="Q34" s="4">
        <f t="shared" si="1"/>
        <v>31598224255</v>
      </c>
    </row>
    <row r="35" spans="1:17" ht="21" x14ac:dyDescent="0.2">
      <c r="A35" s="2" t="s">
        <v>80</v>
      </c>
      <c r="C35" s="4">
        <v>33934229</v>
      </c>
      <c r="D35" s="4"/>
      <c r="E35" s="4">
        <v>319782396799</v>
      </c>
      <c r="F35" s="4"/>
      <c r="G35" s="4">
        <v>338936627969</v>
      </c>
      <c r="H35" s="4"/>
      <c r="I35" s="4">
        <f t="shared" si="0"/>
        <v>-19154231170</v>
      </c>
      <c r="J35" s="4"/>
      <c r="K35" s="4">
        <v>33934229</v>
      </c>
      <c r="L35" s="4"/>
      <c r="M35" s="4">
        <v>319782396799</v>
      </c>
      <c r="N35" s="4"/>
      <c r="O35" s="4">
        <v>384507723090</v>
      </c>
      <c r="P35" s="4"/>
      <c r="Q35" s="4">
        <f t="shared" si="1"/>
        <v>-64725326291</v>
      </c>
    </row>
    <row r="36" spans="1:17" ht="21" x14ac:dyDescent="0.2">
      <c r="A36" s="2" t="s">
        <v>48</v>
      </c>
      <c r="C36" s="4">
        <v>64698036</v>
      </c>
      <c r="D36" s="4"/>
      <c r="E36" s="4">
        <v>360153263040</v>
      </c>
      <c r="F36" s="4"/>
      <c r="G36" s="4">
        <v>296924995205</v>
      </c>
      <c r="H36" s="4"/>
      <c r="I36" s="4">
        <f t="shared" si="0"/>
        <v>63228267835</v>
      </c>
      <c r="J36" s="4"/>
      <c r="K36" s="4">
        <v>64698036</v>
      </c>
      <c r="L36" s="4"/>
      <c r="M36" s="4">
        <v>360153263040</v>
      </c>
      <c r="N36" s="4"/>
      <c r="O36" s="4">
        <v>295688073481</v>
      </c>
      <c r="P36" s="4"/>
      <c r="Q36" s="4">
        <f t="shared" si="1"/>
        <v>64465189559</v>
      </c>
    </row>
    <row r="37" spans="1:17" ht="21" x14ac:dyDescent="0.2">
      <c r="A37" s="2" t="s">
        <v>76</v>
      </c>
      <c r="C37" s="4">
        <v>20631270</v>
      </c>
      <c r="D37" s="4"/>
      <c r="E37" s="4">
        <v>123051083661</v>
      </c>
      <c r="F37" s="4"/>
      <c r="G37" s="4">
        <v>128465770461</v>
      </c>
      <c r="H37" s="4"/>
      <c r="I37" s="4">
        <f t="shared" si="0"/>
        <v>-5414686800</v>
      </c>
      <c r="J37" s="4"/>
      <c r="K37" s="4">
        <v>20631270</v>
      </c>
      <c r="L37" s="4"/>
      <c r="M37" s="4">
        <v>123051083661</v>
      </c>
      <c r="N37" s="4"/>
      <c r="O37" s="4">
        <v>163285345887</v>
      </c>
      <c r="P37" s="4"/>
      <c r="Q37" s="4">
        <f t="shared" si="1"/>
        <v>-40234262226</v>
      </c>
    </row>
    <row r="38" spans="1:17" ht="21" x14ac:dyDescent="0.2">
      <c r="A38" s="2" t="s">
        <v>65</v>
      </c>
      <c r="C38" s="4">
        <v>35489097</v>
      </c>
      <c r="D38" s="4"/>
      <c r="E38" s="4">
        <v>1055515871236</v>
      </c>
      <c r="F38" s="4"/>
      <c r="G38" s="4">
        <v>898905231854</v>
      </c>
      <c r="H38" s="4"/>
      <c r="I38" s="4">
        <f t="shared" si="0"/>
        <v>156610639382</v>
      </c>
      <c r="J38" s="4"/>
      <c r="K38" s="4">
        <v>35489097</v>
      </c>
      <c r="L38" s="4"/>
      <c r="M38" s="4">
        <v>1055515871236</v>
      </c>
      <c r="N38" s="4"/>
      <c r="O38" s="4">
        <v>905186402211</v>
      </c>
      <c r="P38" s="4"/>
      <c r="Q38" s="4">
        <f t="shared" si="1"/>
        <v>150329469025</v>
      </c>
    </row>
    <row r="39" spans="1:17" ht="21" x14ac:dyDescent="0.2">
      <c r="A39" s="2" t="s">
        <v>85</v>
      </c>
      <c r="C39" s="4">
        <v>2056457</v>
      </c>
      <c r="D39" s="4"/>
      <c r="E39" s="4">
        <v>43685004498</v>
      </c>
      <c r="F39" s="4"/>
      <c r="G39" s="4">
        <v>46199396427</v>
      </c>
      <c r="H39" s="4"/>
      <c r="I39" s="4">
        <f t="shared" si="0"/>
        <v>-2514391929</v>
      </c>
      <c r="J39" s="4"/>
      <c r="K39" s="4">
        <v>2056457</v>
      </c>
      <c r="L39" s="4"/>
      <c r="M39" s="4">
        <v>43685004498</v>
      </c>
      <c r="N39" s="4"/>
      <c r="O39" s="4">
        <v>55270817932</v>
      </c>
      <c r="P39" s="4"/>
      <c r="Q39" s="4">
        <f t="shared" si="1"/>
        <v>-11585813434</v>
      </c>
    </row>
    <row r="40" spans="1:17" ht="21" x14ac:dyDescent="0.2">
      <c r="A40" s="2" t="s">
        <v>77</v>
      </c>
      <c r="C40" s="4">
        <v>24140852</v>
      </c>
      <c r="D40" s="4"/>
      <c r="E40" s="4">
        <v>298285369157</v>
      </c>
      <c r="F40" s="4"/>
      <c r="G40" s="4">
        <v>276927848759</v>
      </c>
      <c r="H40" s="4"/>
      <c r="I40" s="4">
        <f t="shared" si="0"/>
        <v>21357520398</v>
      </c>
      <c r="J40" s="4"/>
      <c r="K40" s="4">
        <v>24140852</v>
      </c>
      <c r="L40" s="4"/>
      <c r="M40" s="4">
        <v>298285369157</v>
      </c>
      <c r="N40" s="4"/>
      <c r="O40" s="4">
        <v>316578138093</v>
      </c>
      <c r="P40" s="4"/>
      <c r="Q40" s="4">
        <f t="shared" si="1"/>
        <v>-18292768936</v>
      </c>
    </row>
    <row r="41" spans="1:17" ht="21" x14ac:dyDescent="0.2">
      <c r="A41" s="2" t="s">
        <v>62</v>
      </c>
      <c r="C41" s="4">
        <v>36366400</v>
      </c>
      <c r="D41" s="4"/>
      <c r="E41" s="4">
        <v>199548109958</v>
      </c>
      <c r="F41" s="4"/>
      <c r="G41" s="4">
        <v>189851052113</v>
      </c>
      <c r="H41" s="4"/>
      <c r="I41" s="4">
        <f t="shared" si="0"/>
        <v>9697057845</v>
      </c>
      <c r="J41" s="4"/>
      <c r="K41" s="4">
        <v>36366400</v>
      </c>
      <c r="L41" s="4"/>
      <c r="M41" s="4">
        <v>199548109958</v>
      </c>
      <c r="N41" s="4"/>
      <c r="O41" s="4">
        <v>221972935445</v>
      </c>
      <c r="P41" s="4"/>
      <c r="Q41" s="4">
        <f t="shared" si="1"/>
        <v>-22424825487</v>
      </c>
    </row>
    <row r="42" spans="1:17" ht="21" x14ac:dyDescent="0.2">
      <c r="A42" s="2" t="s">
        <v>45</v>
      </c>
      <c r="C42" s="4">
        <v>4610</v>
      </c>
      <c r="D42" s="4"/>
      <c r="E42" s="4">
        <v>40010743200</v>
      </c>
      <c r="F42" s="4"/>
      <c r="G42" s="4">
        <v>78022107137</v>
      </c>
      <c r="H42" s="4"/>
      <c r="I42" s="4">
        <f t="shared" si="0"/>
        <v>-38011363937</v>
      </c>
      <c r="J42" s="4"/>
      <c r="K42" s="4">
        <v>4610</v>
      </c>
      <c r="L42" s="4"/>
      <c r="M42" s="4">
        <v>40010743200</v>
      </c>
      <c r="N42" s="4"/>
      <c r="O42" s="4">
        <v>30138529210</v>
      </c>
      <c r="P42" s="4"/>
      <c r="Q42" s="4">
        <f t="shared" si="1"/>
        <v>9872213990</v>
      </c>
    </row>
    <row r="43" spans="1:17" ht="21" x14ac:dyDescent="0.2">
      <c r="A43" s="2" t="s">
        <v>81</v>
      </c>
      <c r="C43" s="4">
        <v>13832606</v>
      </c>
      <c r="D43" s="4"/>
      <c r="E43" s="4">
        <v>510823719088</v>
      </c>
      <c r="F43" s="4"/>
      <c r="G43" s="4">
        <v>447127135523</v>
      </c>
      <c r="H43" s="4"/>
      <c r="I43" s="4">
        <f t="shared" si="0"/>
        <v>63696583565</v>
      </c>
      <c r="J43" s="4"/>
      <c r="K43" s="4">
        <v>13832606</v>
      </c>
      <c r="L43" s="4"/>
      <c r="M43" s="4">
        <v>510823719088</v>
      </c>
      <c r="N43" s="4"/>
      <c r="O43" s="4">
        <v>425090144593</v>
      </c>
      <c r="P43" s="4"/>
      <c r="Q43" s="4">
        <f t="shared" si="1"/>
        <v>85733574495</v>
      </c>
    </row>
    <row r="44" spans="1:17" ht="21" x14ac:dyDescent="0.2">
      <c r="A44" s="2" t="s">
        <v>46</v>
      </c>
      <c r="C44" s="4">
        <v>138307799</v>
      </c>
      <c r="D44" s="4"/>
      <c r="E44" s="4">
        <v>443113728262</v>
      </c>
      <c r="F44" s="4"/>
      <c r="G44" s="4">
        <v>316807641255</v>
      </c>
      <c r="H44" s="4"/>
      <c r="I44" s="4">
        <f t="shared" si="0"/>
        <v>126306087007</v>
      </c>
      <c r="J44" s="4"/>
      <c r="K44" s="4">
        <v>138307799</v>
      </c>
      <c r="L44" s="4"/>
      <c r="M44" s="4">
        <v>443113728262</v>
      </c>
      <c r="N44" s="4"/>
      <c r="O44" s="4">
        <v>404209727323</v>
      </c>
      <c r="P44" s="4"/>
      <c r="Q44" s="4">
        <f t="shared" si="1"/>
        <v>38904000939</v>
      </c>
    </row>
    <row r="45" spans="1:17" ht="21" x14ac:dyDescent="0.2">
      <c r="A45" s="2" t="s">
        <v>106</v>
      </c>
      <c r="C45" s="4">
        <v>32221369</v>
      </c>
      <c r="D45" s="4"/>
      <c r="E45" s="4">
        <v>190896725053</v>
      </c>
      <c r="F45" s="4"/>
      <c r="G45" s="4">
        <v>142483479365</v>
      </c>
      <c r="H45" s="4"/>
      <c r="I45" s="4">
        <f t="shared" si="0"/>
        <v>48413245688</v>
      </c>
      <c r="J45" s="4"/>
      <c r="K45" s="4">
        <v>32221369</v>
      </c>
      <c r="L45" s="4"/>
      <c r="M45" s="4">
        <v>190896725053</v>
      </c>
      <c r="N45" s="4"/>
      <c r="O45" s="4">
        <v>140789658890</v>
      </c>
      <c r="P45" s="4"/>
      <c r="Q45" s="4">
        <f t="shared" si="1"/>
        <v>50107066163</v>
      </c>
    </row>
    <row r="46" spans="1:17" ht="21" x14ac:dyDescent="0.2">
      <c r="A46" s="2" t="s">
        <v>112</v>
      </c>
      <c r="C46" s="4">
        <v>14355680</v>
      </c>
      <c r="D46" s="4"/>
      <c r="E46" s="4">
        <v>189651804626</v>
      </c>
      <c r="F46" s="4"/>
      <c r="G46" s="4">
        <v>178867006429</v>
      </c>
      <c r="H46" s="4"/>
      <c r="I46" s="4">
        <f t="shared" si="0"/>
        <v>10784798197</v>
      </c>
      <c r="J46" s="4"/>
      <c r="K46" s="4">
        <v>14355680</v>
      </c>
      <c r="L46" s="4"/>
      <c r="M46" s="4">
        <v>189651804626</v>
      </c>
      <c r="N46" s="4"/>
      <c r="O46" s="4">
        <v>222843489646</v>
      </c>
      <c r="P46" s="4"/>
      <c r="Q46" s="4">
        <f t="shared" si="1"/>
        <v>-33191685020</v>
      </c>
    </row>
    <row r="47" spans="1:17" ht="21" x14ac:dyDescent="0.2">
      <c r="A47" s="2" t="s">
        <v>52</v>
      </c>
      <c r="C47" s="4">
        <v>5777961</v>
      </c>
      <c r="D47" s="4"/>
      <c r="E47" s="4">
        <v>362592339996</v>
      </c>
      <c r="F47" s="4"/>
      <c r="G47" s="4">
        <v>370875291265</v>
      </c>
      <c r="H47" s="4"/>
      <c r="I47" s="4">
        <f t="shared" si="0"/>
        <v>-8282951269</v>
      </c>
      <c r="J47" s="4"/>
      <c r="K47" s="4">
        <v>5777961</v>
      </c>
      <c r="L47" s="4"/>
      <c r="M47" s="4">
        <v>362592339996</v>
      </c>
      <c r="N47" s="4"/>
      <c r="O47" s="4">
        <v>425227630134</v>
      </c>
      <c r="P47" s="4"/>
      <c r="Q47" s="4">
        <f t="shared" si="1"/>
        <v>-62635290138</v>
      </c>
    </row>
    <row r="48" spans="1:17" ht="21" x14ac:dyDescent="0.2">
      <c r="A48" s="2" t="s">
        <v>72</v>
      </c>
      <c r="C48" s="4">
        <v>57099345</v>
      </c>
      <c r="D48" s="4"/>
      <c r="E48" s="4">
        <v>659546597286</v>
      </c>
      <c r="F48" s="4"/>
      <c r="G48" s="4">
        <v>603127025787</v>
      </c>
      <c r="H48" s="4"/>
      <c r="I48" s="4">
        <f t="shared" si="0"/>
        <v>56419571499</v>
      </c>
      <c r="J48" s="4"/>
      <c r="K48" s="4">
        <v>57099345</v>
      </c>
      <c r="L48" s="4"/>
      <c r="M48" s="4">
        <v>659546597286</v>
      </c>
      <c r="N48" s="4"/>
      <c r="O48" s="4">
        <v>663950929504</v>
      </c>
      <c r="P48" s="4"/>
      <c r="Q48" s="4">
        <f t="shared" si="1"/>
        <v>-4404332218</v>
      </c>
    </row>
    <row r="49" spans="1:17" ht="21" x14ac:dyDescent="0.2">
      <c r="A49" s="2" t="s">
        <v>117</v>
      </c>
      <c r="C49" s="4">
        <v>1500000</v>
      </c>
      <c r="D49" s="4"/>
      <c r="E49" s="4">
        <v>5552763300</v>
      </c>
      <c r="F49" s="4"/>
      <c r="G49" s="4">
        <v>4565641842</v>
      </c>
      <c r="H49" s="4"/>
      <c r="I49" s="4">
        <f t="shared" si="0"/>
        <v>987121458</v>
      </c>
      <c r="J49" s="4"/>
      <c r="K49" s="4">
        <v>1500000</v>
      </c>
      <c r="L49" s="4"/>
      <c r="M49" s="4">
        <v>5552763300</v>
      </c>
      <c r="N49" s="4"/>
      <c r="O49" s="4">
        <v>4565641842</v>
      </c>
      <c r="P49" s="4"/>
      <c r="Q49" s="4">
        <f t="shared" si="1"/>
        <v>987121458</v>
      </c>
    </row>
    <row r="50" spans="1:17" ht="21.75" thickBot="1" x14ac:dyDescent="0.25">
      <c r="A50" s="2" t="s">
        <v>68</v>
      </c>
      <c r="C50" s="4">
        <v>5610123</v>
      </c>
      <c r="D50" s="4"/>
      <c r="E50" s="4">
        <v>174942420636</v>
      </c>
      <c r="F50" s="4"/>
      <c r="G50" s="4">
        <v>144467626124</v>
      </c>
      <c r="H50" s="4"/>
      <c r="I50" s="4">
        <f t="shared" si="0"/>
        <v>30474794512</v>
      </c>
      <c r="J50" s="4"/>
      <c r="K50" s="4">
        <v>5610123</v>
      </c>
      <c r="L50" s="4"/>
      <c r="M50" s="4">
        <v>174942420636</v>
      </c>
      <c r="N50" s="4"/>
      <c r="O50" s="4">
        <v>127460075478</v>
      </c>
      <c r="P50" s="4"/>
      <c r="Q50" s="4">
        <f t="shared" si="1"/>
        <v>47482345158</v>
      </c>
    </row>
    <row r="51" spans="1:17" s="11" customFormat="1" ht="21.75" thickBot="1" x14ac:dyDescent="0.25">
      <c r="E51" s="12">
        <f>SUM(E8:E50)</f>
        <v>12029128744897</v>
      </c>
      <c r="G51" s="12">
        <f>SUM(G8:G50)</f>
        <v>10953583508237</v>
      </c>
      <c r="I51" s="12">
        <f>SUM(I8:I50)</f>
        <v>1075545236660</v>
      </c>
      <c r="K51" s="11" t="s">
        <v>15</v>
      </c>
      <c r="M51" s="12">
        <f>SUM(M8:M50)</f>
        <v>12029128744897</v>
      </c>
      <c r="O51" s="12">
        <f>SUM(O8:O50)</f>
        <v>11340991228172</v>
      </c>
      <c r="Q51" s="12">
        <f>SUM(Q8:Q50)</f>
        <v>688137516725</v>
      </c>
    </row>
    <row r="52" spans="1:17" ht="19.5" thickTop="1" x14ac:dyDescent="0.2">
      <c r="I52" s="45"/>
    </row>
    <row r="53" spans="1:17" x14ac:dyDescent="0.2">
      <c r="I53" s="4"/>
    </row>
    <row r="54" spans="1:17" x14ac:dyDescent="0.2">
      <c r="I54" s="4"/>
    </row>
    <row r="55" spans="1:17" x14ac:dyDescent="0.2">
      <c r="I55" s="4"/>
    </row>
    <row r="58" spans="1:17" x14ac:dyDescent="0.2">
      <c r="I58" s="45"/>
    </row>
    <row r="59" spans="1:17" x14ac:dyDescent="0.2">
      <c r="I59" s="45"/>
    </row>
    <row r="60" spans="1:17" x14ac:dyDescent="0.2">
      <c r="I60" s="45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2025-05-29T12:33:39Z</dcterms:modified>
</cp:coreProperties>
</file>