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3\بخشی\"/>
    </mc:Choice>
  </mc:AlternateContent>
  <xr:revisionPtr revIDLastSave="0" documentId="13_ncr:1_{54771239-93E6-4FBA-BD3A-A2F2F9B9D471}" xr6:coauthVersionLast="47" xr6:coauthVersionMax="47" xr10:uidLastSave="{00000000-0000-0000-0000-000000000000}"/>
  <bookViews>
    <workbookView xWindow="-120" yWindow="-120" windowWidth="29040" windowHeight="15720" tabRatio="872" activeTab="8" xr2:uid="{00000000-000D-0000-FFFF-FFFF00000000}"/>
  </bookViews>
  <sheets>
    <sheet name="سهام" sheetId="1" r:id="rId1"/>
    <sheet name="سپرده" sheetId="6" r:id="rId2"/>
    <sheet name="جمع درآمدها" sheetId="15" r:id="rId3"/>
    <sheet name="سرمایه‌گذاری در سهام" sheetId="11" r:id="rId4"/>
    <sheet name="درآمد سود سهام" sheetId="18" r:id="rId5"/>
    <sheet name="درآمد سپرده بانکی" sheetId="13" r:id="rId6"/>
    <sheet name="سود سپرده بانکی" sheetId="7" r:id="rId7"/>
    <sheet name="درآمد ناشی از فروش" sheetId="9" r:id="rId8"/>
    <sheet name="درآمد ناشی از تغییر قیمت اوراق" sheetId="1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K10" i="6"/>
  <c r="C8" i="15"/>
  <c r="C7" i="15"/>
  <c r="U71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Q62" i="9"/>
  <c r="O62" i="9"/>
  <c r="G71" i="11"/>
  <c r="G70" i="11"/>
  <c r="G69" i="11"/>
  <c r="G68" i="11"/>
  <c r="G67" i="11"/>
  <c r="G66" i="11"/>
  <c r="G65" i="11"/>
  <c r="G64" i="11"/>
  <c r="G61" i="11"/>
  <c r="G56" i="11"/>
  <c r="G55" i="11"/>
  <c r="G54" i="11"/>
  <c r="G52" i="11"/>
  <c r="G47" i="11"/>
  <c r="G45" i="11"/>
  <c r="G37" i="11"/>
  <c r="G32" i="11"/>
  <c r="G9" i="11"/>
  <c r="M71" i="11"/>
  <c r="O71" i="11"/>
  <c r="Q71" i="11"/>
  <c r="C71" i="11"/>
  <c r="E71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8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8" i="11"/>
  <c r="I39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8" i="10"/>
  <c r="G53" i="11"/>
  <c r="G30" i="11"/>
  <c r="G40" i="11"/>
  <c r="G57" i="11"/>
  <c r="G25" i="11"/>
  <c r="G31" i="11"/>
  <c r="G13" i="11"/>
  <c r="G27" i="11"/>
  <c r="G42" i="11"/>
  <c r="G48" i="11"/>
  <c r="G36" i="11"/>
  <c r="G20" i="11"/>
  <c r="G8" i="13"/>
  <c r="C8" i="13"/>
  <c r="Y46" i="1" l="1"/>
  <c r="G63" i="11"/>
  <c r="G50" i="11"/>
  <c r="G38" i="11"/>
  <c r="G23" i="11"/>
  <c r="G29" i="11"/>
  <c r="G41" i="11"/>
  <c r="G26" i="11"/>
  <c r="G14" i="11"/>
  <c r="G59" i="11"/>
  <c r="G19" i="11"/>
  <c r="G18" i="11"/>
  <c r="G39" i="11"/>
  <c r="G16" i="11"/>
  <c r="G8" i="11"/>
  <c r="G17" i="11"/>
  <c r="G49" i="11"/>
  <c r="G10" i="11"/>
  <c r="G62" i="11"/>
  <c r="G24" i="11"/>
  <c r="G60" i="11"/>
  <c r="G12" i="11"/>
  <c r="G46" i="11"/>
  <c r="G22" i="11"/>
  <c r="G51" i="11"/>
  <c r="G11" i="11"/>
  <c r="G44" i="11"/>
  <c r="G35" i="11"/>
  <c r="G58" i="11"/>
  <c r="G21" i="11"/>
  <c r="G33" i="11"/>
  <c r="G34" i="11"/>
  <c r="G43" i="11"/>
  <c r="G28" i="11"/>
  <c r="G15" i="11"/>
  <c r="C72" i="11"/>
  <c r="M72" i="11"/>
  <c r="Q19" i="18"/>
  <c r="K19" i="18"/>
  <c r="I19" i="18"/>
  <c r="W46" i="1"/>
  <c r="O46" i="1"/>
  <c r="K46" i="1"/>
  <c r="E46" i="1"/>
  <c r="G46" i="1"/>
  <c r="G9" i="15"/>
  <c r="O39" i="10"/>
  <c r="M39" i="10"/>
  <c r="M19" i="18" l="1"/>
  <c r="O19" i="18"/>
  <c r="U46" i="1"/>
  <c r="Q39" i="10"/>
  <c r="I62" i="9"/>
  <c r="G39" i="10"/>
  <c r="E39" i="10"/>
  <c r="M62" i="9"/>
  <c r="I8" i="6"/>
  <c r="A4" i="10"/>
  <c r="A4" i="9"/>
  <c r="A4" i="7"/>
  <c r="A4" i="13"/>
  <c r="A4" i="18"/>
  <c r="A4" i="11"/>
  <c r="A4" i="15"/>
  <c r="O12" i="11"/>
  <c r="O14" i="11"/>
  <c r="O15" i="11"/>
  <c r="O17" i="11"/>
  <c r="O20" i="11"/>
  <c r="O22" i="11"/>
  <c r="O23" i="11"/>
  <c r="O28" i="11"/>
  <c r="O30" i="11"/>
  <c r="O31" i="11"/>
  <c r="O33" i="11"/>
  <c r="O36" i="11"/>
  <c r="O38" i="11"/>
  <c r="O39" i="11"/>
  <c r="O41" i="11"/>
  <c r="O42" i="11"/>
  <c r="O44" i="11"/>
  <c r="O45" i="11"/>
  <c r="O46" i="11"/>
  <c r="O47" i="11"/>
  <c r="O48" i="11"/>
  <c r="O50" i="11"/>
  <c r="O51" i="11"/>
  <c r="O58" i="11"/>
  <c r="O59" i="11"/>
  <c r="O60" i="11"/>
  <c r="O62" i="11"/>
  <c r="O63" i="11"/>
  <c r="E10" i="11"/>
  <c r="E11" i="11"/>
  <c r="E12" i="11"/>
  <c r="E13" i="11"/>
  <c r="E14" i="11"/>
  <c r="E15" i="11"/>
  <c r="E17" i="11"/>
  <c r="E22" i="11"/>
  <c r="E23" i="11"/>
  <c r="E25" i="11"/>
  <c r="E26" i="11"/>
  <c r="E28" i="11"/>
  <c r="E32" i="11"/>
  <c r="E34" i="11"/>
  <c r="E36" i="11"/>
  <c r="E37" i="11"/>
  <c r="E38" i="11"/>
  <c r="E40" i="11"/>
  <c r="E41" i="11"/>
  <c r="E43" i="11"/>
  <c r="E45" i="11"/>
  <c r="E46" i="11"/>
  <c r="E47" i="11"/>
  <c r="E48" i="11"/>
  <c r="E49" i="11"/>
  <c r="E58" i="11"/>
  <c r="E59" i="11"/>
  <c r="E60" i="11"/>
  <c r="E62" i="11"/>
  <c r="S19" i="18"/>
  <c r="E19" i="11"/>
  <c r="E18" i="11"/>
  <c r="E21" i="11"/>
  <c r="E33" i="11"/>
  <c r="E50" i="11"/>
  <c r="E9" i="11"/>
  <c r="E20" i="11"/>
  <c r="E63" i="11"/>
  <c r="E39" i="11"/>
  <c r="E42" i="11"/>
  <c r="E44" i="11"/>
  <c r="E51" i="11"/>
  <c r="E27" i="11"/>
  <c r="M8" i="7"/>
  <c r="G8" i="7"/>
  <c r="I9" i="6"/>
  <c r="O53" i="11" l="1"/>
  <c r="O54" i="11"/>
  <c r="E54" i="11"/>
  <c r="E56" i="11"/>
  <c r="O55" i="11"/>
  <c r="O56" i="11"/>
  <c r="E55" i="11"/>
  <c r="O57" i="11"/>
  <c r="E52" i="11"/>
  <c r="O52" i="11"/>
  <c r="E53" i="11"/>
  <c r="E57" i="11"/>
  <c r="E8" i="11"/>
  <c r="E72" i="11" s="1"/>
  <c r="O49" i="11"/>
  <c r="O40" i="11"/>
  <c r="O25" i="11"/>
  <c r="O9" i="11"/>
  <c r="Q9" i="11"/>
  <c r="Q17" i="11"/>
  <c r="Q25" i="11"/>
  <c r="Q33" i="11"/>
  <c r="Q41" i="11"/>
  <c r="Q49" i="11"/>
  <c r="Q57" i="11"/>
  <c r="Q65" i="11"/>
  <c r="Q62" i="11"/>
  <c r="Q10" i="11"/>
  <c r="Q18" i="11"/>
  <c r="Q26" i="11"/>
  <c r="Q34" i="11"/>
  <c r="Q42" i="11"/>
  <c r="Q50" i="11"/>
  <c r="Q58" i="11"/>
  <c r="Q66" i="11"/>
  <c r="Q30" i="11"/>
  <c r="Q11" i="11"/>
  <c r="Q19" i="11"/>
  <c r="Q27" i="11"/>
  <c r="Q35" i="11"/>
  <c r="Q43" i="11"/>
  <c r="Q51" i="11"/>
  <c r="Q59" i="11"/>
  <c r="Q67" i="11"/>
  <c r="Q38" i="11"/>
  <c r="Q12" i="11"/>
  <c r="Q20" i="11"/>
  <c r="Q28" i="11"/>
  <c r="Q36" i="11"/>
  <c r="Q44" i="11"/>
  <c r="Q52" i="11"/>
  <c r="Q60" i="11"/>
  <c r="Q68" i="11"/>
  <c r="Q14" i="11"/>
  <c r="Q70" i="11"/>
  <c r="Q13" i="11"/>
  <c r="Q21" i="11"/>
  <c r="Q29" i="11"/>
  <c r="Q37" i="11"/>
  <c r="Q45" i="11"/>
  <c r="Q53" i="11"/>
  <c r="Q61" i="11"/>
  <c r="Q69" i="11"/>
  <c r="Q22" i="11"/>
  <c r="Q15" i="11"/>
  <c r="Q23" i="11"/>
  <c r="Q31" i="11"/>
  <c r="Q39" i="11"/>
  <c r="Q47" i="11"/>
  <c r="Q55" i="11"/>
  <c r="Q63" i="11"/>
  <c r="Q8" i="11"/>
  <c r="Q46" i="11"/>
  <c r="Q16" i="11"/>
  <c r="Q24" i="11"/>
  <c r="Q32" i="11"/>
  <c r="Q40" i="11"/>
  <c r="Q48" i="11"/>
  <c r="Q56" i="11"/>
  <c r="Q64" i="11"/>
  <c r="Q54" i="11"/>
  <c r="O8" i="11"/>
  <c r="O72" i="11" s="1"/>
  <c r="O70" i="11"/>
  <c r="O65" i="11"/>
  <c r="O69" i="11"/>
  <c r="E67" i="11"/>
  <c r="O66" i="11"/>
  <c r="E68" i="11"/>
  <c r="E64" i="11"/>
  <c r="O67" i="11"/>
  <c r="E65" i="11"/>
  <c r="E69" i="11"/>
  <c r="E61" i="11"/>
  <c r="E66" i="11"/>
  <c r="O61" i="11"/>
  <c r="O68" i="11"/>
  <c r="E70" i="11"/>
  <c r="O64" i="11"/>
  <c r="O37" i="11"/>
  <c r="O29" i="11"/>
  <c r="O21" i="11"/>
  <c r="O13" i="11"/>
  <c r="O43" i="11"/>
  <c r="O35" i="11"/>
  <c r="O27" i="11"/>
  <c r="O19" i="11"/>
  <c r="O11" i="11"/>
  <c r="O34" i="11"/>
  <c r="O26" i="11"/>
  <c r="O18" i="11"/>
  <c r="O10" i="11"/>
  <c r="O32" i="11"/>
  <c r="O24" i="11"/>
  <c r="O16" i="11"/>
  <c r="G62" i="9"/>
  <c r="E62" i="9"/>
  <c r="E31" i="11"/>
  <c r="E16" i="11"/>
  <c r="E29" i="11"/>
  <c r="E35" i="11"/>
  <c r="E30" i="11"/>
  <c r="E24" i="11"/>
  <c r="G72" i="11" l="1"/>
  <c r="Q72" i="11"/>
  <c r="I8" i="11"/>
  <c r="S8" i="11"/>
  <c r="C10" i="6"/>
  <c r="E10" i="6"/>
  <c r="G10" i="6"/>
  <c r="I10" i="6"/>
  <c r="G9" i="13"/>
  <c r="C9" i="13"/>
  <c r="M9" i="7"/>
  <c r="K9" i="7"/>
  <c r="I9" i="7"/>
  <c r="G9" i="7"/>
  <c r="E9" i="7"/>
  <c r="C9" i="7"/>
  <c r="I72" i="11" l="1"/>
  <c r="K71" i="11" s="1"/>
  <c r="S72" i="11"/>
  <c r="U8" i="11" s="1"/>
  <c r="I8" i="13"/>
  <c r="I9" i="13" s="1"/>
  <c r="E8" i="13"/>
  <c r="E9" i="13" s="1"/>
  <c r="C9" i="15" l="1"/>
  <c r="U55" i="11"/>
  <c r="U57" i="11"/>
  <c r="U52" i="11"/>
  <c r="U56" i="11"/>
  <c r="U53" i="11"/>
  <c r="U54" i="11"/>
  <c r="K55" i="11"/>
  <c r="K54" i="11"/>
  <c r="K52" i="11"/>
  <c r="K57" i="11"/>
  <c r="K53" i="11"/>
  <c r="K56" i="11"/>
  <c r="K9" i="11"/>
  <c r="K38" i="11"/>
  <c r="K11" i="11"/>
  <c r="K51" i="11"/>
  <c r="K12" i="11"/>
  <c r="K15" i="11"/>
  <c r="K60" i="11"/>
  <c r="K65" i="11"/>
  <c r="K70" i="11"/>
  <c r="K67" i="11"/>
  <c r="K58" i="11"/>
  <c r="K17" i="11"/>
  <c r="K34" i="11"/>
  <c r="K39" i="11"/>
  <c r="K19" i="11"/>
  <c r="K31" i="11"/>
  <c r="K33" i="11"/>
  <c r="K28" i="11"/>
  <c r="K41" i="11"/>
  <c r="K26" i="11"/>
  <c r="K10" i="11"/>
  <c r="K48" i="11"/>
  <c r="K62" i="11"/>
  <c r="K27" i="11"/>
  <c r="K66" i="11"/>
  <c r="K44" i="11"/>
  <c r="K21" i="11"/>
  <c r="K23" i="11"/>
  <c r="K18" i="11"/>
  <c r="K14" i="11"/>
  <c r="K64" i="11"/>
  <c r="K69" i="11"/>
  <c r="K59" i="11"/>
  <c r="K25" i="11"/>
  <c r="K45" i="11"/>
  <c r="K13" i="11"/>
  <c r="K36" i="11"/>
  <c r="K37" i="11"/>
  <c r="K24" i="11"/>
  <c r="K35" i="11"/>
  <c r="K50" i="11"/>
  <c r="K8" i="11"/>
  <c r="K43" i="11"/>
  <c r="K20" i="11"/>
  <c r="K32" i="11"/>
  <c r="K16" i="11"/>
  <c r="K46" i="11"/>
  <c r="K40" i="11"/>
  <c r="K47" i="11"/>
  <c r="K49" i="11"/>
  <c r="K22" i="11"/>
  <c r="K68" i="11"/>
  <c r="K61" i="11"/>
  <c r="K42" i="11"/>
  <c r="K63" i="11"/>
  <c r="K29" i="11"/>
  <c r="K30" i="11"/>
  <c r="U16" i="11"/>
  <c r="U24" i="11"/>
  <c r="U32" i="11"/>
  <c r="U40" i="11"/>
  <c r="U48" i="11"/>
  <c r="U62" i="11"/>
  <c r="U17" i="11"/>
  <c r="U63" i="11"/>
  <c r="U10" i="11"/>
  <c r="U18" i="11"/>
  <c r="U26" i="11"/>
  <c r="U34" i="11"/>
  <c r="U42" i="11"/>
  <c r="U50" i="11"/>
  <c r="U29" i="11"/>
  <c r="U37" i="11"/>
  <c r="U45" i="11"/>
  <c r="U59" i="11"/>
  <c r="U11" i="11"/>
  <c r="U19" i="11"/>
  <c r="U27" i="11"/>
  <c r="U35" i="11"/>
  <c r="U43" i="11"/>
  <c r="U51" i="11"/>
  <c r="U21" i="11"/>
  <c r="U12" i="11"/>
  <c r="U20" i="11"/>
  <c r="U28" i="11"/>
  <c r="U36" i="11"/>
  <c r="U44" i="11"/>
  <c r="U58" i="11"/>
  <c r="U13" i="11"/>
  <c r="U14" i="11"/>
  <c r="U22" i="11"/>
  <c r="U30" i="11"/>
  <c r="U38" i="11"/>
  <c r="U46" i="11"/>
  <c r="U60" i="11"/>
  <c r="U25" i="11"/>
  <c r="U33" i="11"/>
  <c r="U41" i="11"/>
  <c r="U49" i="11"/>
  <c r="U15" i="11"/>
  <c r="U23" i="11"/>
  <c r="U31" i="11"/>
  <c r="U39" i="11"/>
  <c r="U47" i="11"/>
  <c r="U61" i="11"/>
  <c r="U9" i="11"/>
  <c r="U64" i="11"/>
  <c r="U69" i="11"/>
  <c r="U70" i="11"/>
  <c r="U65" i="11"/>
  <c r="U67" i="11"/>
  <c r="U66" i="11"/>
  <c r="U68" i="11"/>
  <c r="K72" i="11" l="1"/>
  <c r="E8" i="15"/>
  <c r="E7" i="15"/>
  <c r="U72" i="11"/>
  <c r="E9" i="15" l="1"/>
</calcChain>
</file>

<file path=xl/sharedStrings.xml><?xml version="1.0" encoding="utf-8"?>
<sst xmlns="http://schemas.openxmlformats.org/spreadsheetml/2006/main" count="880" uniqueCount="136">
  <si>
    <t>صندوق سرمایه‌گذاری بخشی صنایع مفید</t>
  </si>
  <si>
    <t>صورت وضعیت پورتفوی</t>
  </si>
  <si>
    <t>برای ماه منتهی به 1403/11/30</t>
  </si>
  <si>
    <t>نام شرکت</t>
  </si>
  <si>
    <t>1403/10/30</t>
  </si>
  <si>
    <t>تغییرات طی دوره</t>
  </si>
  <si>
    <t>1403/11/30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</si>
  <si>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</si>
  <si>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</si>
  <si>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</si>
  <si>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</si>
  <si>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</si>
  <si>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</si>
  <si>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</si>
  <si>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</si>
  <si>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</si>
  <si>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بیمه اتکایی ایران معین</t>
  </si>
  <si>
    <t>پارس فولاد سبزوار</t>
  </si>
  <si>
    <t>توسعه معدنی و صنعتی صبانور</t>
  </si>
  <si>
    <t>توسعه نیشکر و  صنایع جانبی</t>
  </si>
  <si>
    <t>تولیدی برنا باطری</t>
  </si>
  <si>
    <t>دارویی و نهاده های زاگرس دارو</t>
  </si>
  <si>
    <t>زامیاد</t>
  </si>
  <si>
    <t>سبحان دارو</t>
  </si>
  <si>
    <t>سرمایه‌گذاری‌توکافولاد(هلدینگ</t>
  </si>
  <si>
    <t>سیمان باقران</t>
  </si>
  <si>
    <t>شرکت آهن و فولاد ارفع</t>
  </si>
  <si>
    <t>شمش طلا</t>
  </si>
  <si>
    <t>صبا فولاد خلیج فارس</t>
  </si>
  <si>
    <t>صنایع ارتباطی آوا</t>
  </si>
  <si>
    <t>غلتک سازان سپاهان</t>
  </si>
  <si>
    <t>فولاد  خوزستان</t>
  </si>
  <si>
    <t>فولاد آلیاژی ایران</t>
  </si>
  <si>
    <t>فولاد افزا سپاهان</t>
  </si>
  <si>
    <t>فولاد امیرکبیرکاشان</t>
  </si>
  <si>
    <t>فولاد شاهرود</t>
  </si>
  <si>
    <t>فولاد مبارکه اصفهان</t>
  </si>
  <si>
    <t>فولاد هرمزگان جنوب</t>
  </si>
  <si>
    <t>فولاد کاوه جنوب کیش</t>
  </si>
  <si>
    <t>مجتمع جهان فولاد سیرجان</t>
  </si>
  <si>
    <t>مدیریت نیروگاهی ایرانیان مپنا</t>
  </si>
  <si>
    <t>ملی‌ صنایع‌ مس‌ ایران‌</t>
  </si>
  <si>
    <t>نساجی بابکان</t>
  </si>
  <si>
    <t>نوردوقطعات‌ فولادی‌</t>
  </si>
  <si>
    <t>کانی کربن طبس</t>
  </si>
  <si>
    <t>سیمان‌ تهران‌</t>
  </si>
  <si>
    <t>سیمان‌ شرق‌</t>
  </si>
  <si>
    <t>کشت و دام گلدشت نمونه اصفهان</t>
  </si>
  <si>
    <t>کشت و دامداری فکا</t>
  </si>
  <si>
    <t>پالایش نفت تبریز</t>
  </si>
  <si>
    <t>فولاد خراسان</t>
  </si>
  <si>
    <t>اخشان خراسان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</si>
  <si>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</si>
  <si>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</si>
  <si>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</si>
  <si>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</si>
  <si>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</si>
  <si>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</si>
  <si>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</si>
  <si>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</si>
  <si>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</si>
  <si>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</si>
  <si>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</si>
  <si>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</si>
  <si>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</si>
  <si>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</si>
  <si>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</si>
  <si>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</si>
  <si>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</si>
  <si>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</si>
  <si>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</si>
  <si>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</si>
  <si>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</si>
  <si>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</si>
  <si>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</si>
  <si>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</si>
  <si>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</si>
  <si>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</si>
  <si>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</si>
  <si>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</si>
  <si>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</si>
  <si>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</si>
  <si>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صندوق سرمایه‌گذاری بخشی صنایع مفید - استیل</t>
  </si>
  <si>
    <t>فولاد خوزستان</t>
  </si>
  <si>
    <t>توسعه نیشکر و صنایع جانبی</t>
  </si>
  <si>
    <t>اختیارخ فولاد-6000-1403/12/01</t>
  </si>
  <si>
    <t>برای ماه منتهی به 1403/12/30</t>
  </si>
  <si>
    <t>ح توسعه معدنی و صنعتی صبانور</t>
  </si>
  <si>
    <t>حمل ونقل توکا</t>
  </si>
  <si>
    <t>گواهی صرفه جویی گازغیراوج0404</t>
  </si>
  <si>
    <t>آلومینای ایران</t>
  </si>
  <si>
    <t>سیم و کابل ابهر</t>
  </si>
  <si>
    <t>دامداری تلیسه نمونه</t>
  </si>
  <si>
    <t>نفت بهران</t>
  </si>
  <si>
    <t>سرمایه گذاری صدرتامین</t>
  </si>
  <si>
    <t>نفت‌ بهران‌</t>
  </si>
  <si>
    <t>اختیارخ فولاد-6500-1403/12/01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</si>
  <si>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</si>
  <si>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</si>
  <si>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</si>
  <si>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</si>
  <si>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</si>
  <si>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</si>
  <si>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توسعه معادن وفلزات</t>
  </si>
  <si>
    <t>ملی  صنایع  مس  ایران</t>
  </si>
  <si>
    <t>اختیارخ فولاد-4500-1404/01/20</t>
  </si>
  <si>
    <t>ملی صنایع مس ایران</t>
  </si>
  <si>
    <t>ح.کشت و دام گلدشت نمونه اصفهان</t>
  </si>
  <si>
    <t>اختیارخ فولاد-4000-1404/01/20</t>
  </si>
  <si>
    <t>اختیارخ فولاد-5000-1404/01/20</t>
  </si>
  <si>
    <t>اختیارخ فولاد-5500-1404/01/20</t>
  </si>
  <si>
    <t>1404/02/31</t>
  </si>
  <si>
    <t>بانک اقتصادنوین</t>
  </si>
  <si>
    <t>بانک ملت</t>
  </si>
  <si>
    <t>ح . طلوع فولاد پارس</t>
  </si>
  <si>
    <t>سرمایه گذاری تامین اجتماعی</t>
  </si>
  <si>
    <t>سرمایه گذاری مهر</t>
  </si>
  <si>
    <t>گروه مالی صبا تامین</t>
  </si>
  <si>
    <t>گروه‌صنعتی‌سپاهان‌</t>
  </si>
  <si>
    <t>-</t>
  </si>
  <si>
    <t>داروسازی‌ جابرابن‌حیان‌</t>
  </si>
  <si>
    <t>شیمی‌ داروئی‌ داروپخش‌</t>
  </si>
  <si>
    <t>1403/02/31</t>
  </si>
  <si>
    <t>1404/03/31</t>
  </si>
  <si>
    <t>صنایع غذایی رضوی</t>
  </si>
  <si>
    <t>برای ماه منتهی به 1404/03/31</t>
  </si>
  <si>
    <t>1404/03/06</t>
  </si>
  <si>
    <t>1404/03/25</t>
  </si>
  <si>
    <t>1404/03/10</t>
  </si>
  <si>
    <t>1404/03/11</t>
  </si>
  <si>
    <t>1404/03/18</t>
  </si>
  <si>
    <t>1404/03/28</t>
  </si>
  <si>
    <t>1404/03/13</t>
  </si>
  <si>
    <t>1404/03/20</t>
  </si>
  <si>
    <t>1404/03/04</t>
  </si>
  <si>
    <t>ح. سبحان دارو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</si>
</sst>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1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164" fontId="4" fillId="0" borderId="0" xfId="0" applyNumberFormat="1" applyFont="1" applyFill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0" fontId="3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/>
    <xf numFmtId="3" fontId="7" fillId="0" borderId="0" xfId="0" applyNumberFormat="1" applyFont="1" applyFill="1"/>
    <xf numFmtId="164" fontId="2" fillId="0" borderId="0" xfId="0" applyNumberFormat="1" applyFont="1" applyFill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0" fontId="3" fillId="0" borderId="3" xfId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164" fontId="8" fillId="0" borderId="1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/>
    <xf numFmtId="9" fontId="4" fillId="0" borderId="0" xfId="1" applyFont="1" applyFill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3" fontId="0" fillId="0" borderId="0" xfId="0" applyNumberFormat="1" applyFill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pirzadeh/Downloads/ExcelReport2025_6_28_19_3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Report2025_6_28_19_38"/>
    </sheetNames>
    <sheetDataSet>
      <sheetData sheetId="0">
        <row r="1">
          <cell r="A1" t="str">
            <v>تاریخ گزارش : 1404/04/07</v>
          </cell>
        </row>
        <row r="3">
          <cell r="A3" t="str">
            <v>نام سهم</v>
          </cell>
          <cell r="B3" t="str">
            <v>تعداد</v>
          </cell>
          <cell r="C3" t="str">
            <v>ارزش بازار</v>
          </cell>
          <cell r="D3" t="str">
            <v>ارزش دفتری</v>
          </cell>
        </row>
        <row r="4">
          <cell r="A4" t="str">
            <v>فولاد خراسان</v>
          </cell>
          <cell r="B4">
            <v>71400000</v>
          </cell>
          <cell r="C4">
            <v>214628914080</v>
          </cell>
          <cell r="D4">
            <v>209480025260</v>
          </cell>
        </row>
        <row r="5">
          <cell r="A5" t="str">
            <v>فولاد افزا سپاهان</v>
          </cell>
          <cell r="B5">
            <v>5930042</v>
          </cell>
          <cell r="C5">
            <v>74332901534</v>
          </cell>
          <cell r="D5">
            <v>87419264848</v>
          </cell>
        </row>
        <row r="6">
          <cell r="A6" t="str">
            <v>حمل ونقل توکا</v>
          </cell>
          <cell r="B6">
            <v>32333977</v>
          </cell>
          <cell r="C6">
            <v>75789868835</v>
          </cell>
          <cell r="D6">
            <v>73282824828</v>
          </cell>
        </row>
        <row r="7">
          <cell r="A7" t="str">
            <v>فولاد امیرکبیرکاشان</v>
          </cell>
          <cell r="B7">
            <v>7954689</v>
          </cell>
          <cell r="C7">
            <v>21057295953</v>
          </cell>
          <cell r="D7">
            <v>25430065259</v>
          </cell>
        </row>
        <row r="8">
          <cell r="A8" t="str">
            <v>شرکت آهن و فولاد ارفع</v>
          </cell>
          <cell r="B8">
            <v>5893345</v>
          </cell>
          <cell r="C8">
            <v>73169912170</v>
          </cell>
          <cell r="D8">
            <v>99532170357</v>
          </cell>
        </row>
        <row r="9">
          <cell r="A9" t="str">
            <v>سرمایه‌گذاری‌توکافولاد(هلدینگ</v>
          </cell>
          <cell r="B9">
            <v>91142375</v>
          </cell>
          <cell r="C9">
            <v>253589617955</v>
          </cell>
          <cell r="D9">
            <v>255914870564</v>
          </cell>
        </row>
        <row r="10">
          <cell r="A10" t="str">
            <v>گروه‌صنعتی‌سپاهان‌</v>
          </cell>
          <cell r="B10">
            <v>101925297</v>
          </cell>
          <cell r="C10">
            <v>344078785676</v>
          </cell>
          <cell r="D10">
            <v>370016409095</v>
          </cell>
        </row>
        <row r="11">
          <cell r="A11" t="str">
            <v>آهن و فولاد غدیر ایرانیان</v>
          </cell>
          <cell r="B11">
            <v>30000000</v>
          </cell>
          <cell r="C11">
            <v>160439670000</v>
          </cell>
          <cell r="D11">
            <v>177309640055</v>
          </cell>
        </row>
        <row r="12">
          <cell r="A12" t="str">
            <v>غلتک سازان سپاهان</v>
          </cell>
          <cell r="B12">
            <v>24000000</v>
          </cell>
          <cell r="C12">
            <v>81591624000</v>
          </cell>
          <cell r="D12">
            <v>90022605426</v>
          </cell>
        </row>
        <row r="13">
          <cell r="A13" t="str">
            <v>گروه مالی صبا تامین</v>
          </cell>
          <cell r="B13">
            <v>4200000</v>
          </cell>
          <cell r="C13">
            <v>16662464910</v>
          </cell>
          <cell r="D13">
            <v>17196866190</v>
          </cell>
        </row>
        <row r="14">
          <cell r="A14" t="str">
            <v>ملی صنایع مس ایران</v>
          </cell>
          <cell r="B14">
            <v>404793198</v>
          </cell>
          <cell r="C14">
            <v>2655738877915</v>
          </cell>
          <cell r="D14">
            <v>2740239660393</v>
          </cell>
        </row>
        <row r="15">
          <cell r="A15" t="str">
            <v>فولاد آلیاژی ایران</v>
          </cell>
          <cell r="B15">
            <v>2532968</v>
          </cell>
          <cell r="C15">
            <v>11005727089</v>
          </cell>
          <cell r="D15">
            <v>11446359036</v>
          </cell>
        </row>
        <row r="16">
          <cell r="A16" t="str">
            <v>مجتمع جهان فولاد سیرجان</v>
          </cell>
          <cell r="B16">
            <v>71345807</v>
          </cell>
          <cell r="C16">
            <v>169501905681</v>
          </cell>
          <cell r="D16">
            <v>172769816823</v>
          </cell>
        </row>
        <row r="17">
          <cell r="A17" t="str">
            <v>فولاد خوزستان</v>
          </cell>
          <cell r="B17">
            <v>120000000</v>
          </cell>
          <cell r="C17">
            <v>204694776000</v>
          </cell>
          <cell r="D17">
            <v>215267316022</v>
          </cell>
        </row>
        <row r="18">
          <cell r="A18" t="str">
            <v>بانک اقتصادنوین</v>
          </cell>
          <cell r="B18">
            <v>24500000</v>
          </cell>
          <cell r="C18">
            <v>97903984500</v>
          </cell>
          <cell r="D18">
            <v>109624898294</v>
          </cell>
        </row>
        <row r="19">
          <cell r="A19" t="str">
            <v>بانک ملت</v>
          </cell>
          <cell r="B19">
            <v>18000000</v>
          </cell>
          <cell r="C19">
            <v>44141784300</v>
          </cell>
          <cell r="D19">
            <v>46789933500</v>
          </cell>
        </row>
        <row r="20">
          <cell r="A20" t="str">
            <v>ح . طلوع فولاد پارس</v>
          </cell>
          <cell r="B20">
            <v>5000000</v>
          </cell>
          <cell r="C20">
            <v>10298358000</v>
          </cell>
          <cell r="D20">
            <v>10298358000</v>
          </cell>
        </row>
        <row r="21">
          <cell r="A21" t="str">
            <v>فولاد مبارکه اصفهان</v>
          </cell>
          <cell r="B21">
            <v>700000000</v>
          </cell>
          <cell r="C21">
            <v>2435422500000</v>
          </cell>
          <cell r="D21">
            <v>2622602115000</v>
          </cell>
        </row>
        <row r="22">
          <cell r="A22" t="str">
            <v>پارس فولاد سبزوار</v>
          </cell>
          <cell r="B22">
            <v>2000000</v>
          </cell>
          <cell r="C22">
            <v>66899565000</v>
          </cell>
          <cell r="D22">
            <v>65002085715</v>
          </cell>
        </row>
        <row r="23">
          <cell r="A23" t="str">
            <v>سرمایه گذاری تامین اجتماعی</v>
          </cell>
          <cell r="B23">
            <v>12587513</v>
          </cell>
          <cell r="C23">
            <v>18230883403</v>
          </cell>
          <cell r="D23">
            <v>20896070887</v>
          </cell>
        </row>
        <row r="24">
          <cell r="A24" t="str">
            <v>شمش طلا</v>
          </cell>
          <cell r="B24">
            <v>19714</v>
          </cell>
          <cell r="C24">
            <v>175623509552</v>
          </cell>
          <cell r="D24">
            <v>171100171680</v>
          </cell>
        </row>
        <row r="25">
          <cell r="A25" t="str">
            <v>فولاد شاهرود</v>
          </cell>
          <cell r="B25">
            <v>34000000</v>
          </cell>
          <cell r="C25">
            <v>82196006400</v>
          </cell>
          <cell r="D25">
            <v>93718837135</v>
          </cell>
        </row>
        <row r="26">
          <cell r="A26" t="str">
            <v>توسعه معادن وفلزات</v>
          </cell>
          <cell r="B26">
            <v>74000000</v>
          </cell>
          <cell r="C26">
            <v>162346257900</v>
          </cell>
          <cell r="D26">
            <v>175219205400</v>
          </cell>
        </row>
        <row r="27">
          <cell r="A27" t="str">
            <v>توسعه معدنی و صنعتی صبانور</v>
          </cell>
          <cell r="B27">
            <v>13128316</v>
          </cell>
          <cell r="C27">
            <v>48076946083</v>
          </cell>
          <cell r="D27">
            <v>51052486181</v>
          </cell>
        </row>
        <row r="28">
          <cell r="A28" t="str">
            <v>فولاد کاوه جنوب کیش</v>
          </cell>
          <cell r="B28">
            <v>28497995</v>
          </cell>
          <cell r="C28">
            <v>102548923585</v>
          </cell>
          <cell r="D28">
            <v>96005055809</v>
          </cell>
        </row>
        <row r="29">
          <cell r="A29" t="str">
            <v>فولاد هرمزگان جنوب</v>
          </cell>
          <cell r="B29">
            <v>49214285</v>
          </cell>
          <cell r="C29">
            <v>83019717627</v>
          </cell>
          <cell r="D29">
            <v>85319026247</v>
          </cell>
        </row>
        <row r="30">
          <cell r="A30" t="str">
            <v>صنایع غذایی رضوی</v>
          </cell>
          <cell r="B30">
            <v>3750000</v>
          </cell>
          <cell r="C30">
            <v>12938803312</v>
          </cell>
          <cell r="D30">
            <v>11823225750</v>
          </cell>
        </row>
        <row r="31">
          <cell r="A31" t="str">
            <v>آلومینای ایران</v>
          </cell>
          <cell r="B31">
            <v>1000000</v>
          </cell>
          <cell r="C31">
            <v>112287888000</v>
          </cell>
          <cell r="D31">
            <v>84534012000</v>
          </cell>
        </row>
        <row r="32">
          <cell r="A32" t="str">
            <v>نوردوقطعات‌ فولادی‌</v>
          </cell>
          <cell r="B32">
            <v>2012019</v>
          </cell>
          <cell r="C32">
            <v>14520344755</v>
          </cell>
          <cell r="D32">
            <v>16280386543</v>
          </cell>
        </row>
        <row r="33">
          <cell r="A33" t="str">
            <v>زامیاد</v>
          </cell>
          <cell r="B33">
            <v>52369366</v>
          </cell>
          <cell r="C33">
            <v>122648102050</v>
          </cell>
          <cell r="D33">
            <v>140503916566</v>
          </cell>
        </row>
        <row r="34">
          <cell r="A34" t="str">
            <v>سرمایه گذاری مهر</v>
          </cell>
          <cell r="B34">
            <v>750000</v>
          </cell>
          <cell r="C34">
            <v>3129766425</v>
          </cell>
          <cell r="D34">
            <v>2776381650</v>
          </cell>
        </row>
        <row r="35">
          <cell r="C35">
            <v>7948515682690</v>
          </cell>
          <cell r="D35">
            <v>8348874060513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7"/>
  <sheetViews>
    <sheetView rightToLeft="1" topLeftCell="A29" zoomScale="70" zoomScaleNormal="70" workbookViewId="0">
      <selection activeCell="M45" sqref="M45"/>
    </sheetView>
  </sheetViews>
  <sheetFormatPr defaultRowHeight="18.75" x14ac:dyDescent="0.25"/>
  <cols>
    <col min="1" max="1" width="34.42578125" style="10" bestFit="1" customWidth="1"/>
    <col min="2" max="2" width="1" style="10" customWidth="1"/>
    <col min="3" max="3" width="19" style="10" customWidth="1"/>
    <col min="4" max="4" width="1" style="10" customWidth="1"/>
    <col min="5" max="5" width="24" style="10" bestFit="1" customWidth="1"/>
    <col min="6" max="6" width="1" style="10" customWidth="1"/>
    <col min="7" max="7" width="26" style="10" customWidth="1"/>
    <col min="8" max="8" width="1" style="10" customWidth="1"/>
    <col min="9" max="9" width="18" style="10" customWidth="1"/>
    <col min="10" max="10" width="1" style="10" customWidth="1"/>
    <col min="11" max="11" width="23" style="10" customWidth="1"/>
    <col min="12" max="12" width="1" style="10" customWidth="1"/>
    <col min="13" max="13" width="19" style="10" customWidth="1"/>
    <col min="14" max="14" width="1" style="10" customWidth="1"/>
    <col min="15" max="15" width="23" style="10" customWidth="1"/>
    <col min="16" max="16" width="1" style="10" customWidth="1"/>
    <col min="17" max="17" width="19" style="10" customWidth="1"/>
    <col min="18" max="18" width="1" style="10" customWidth="1"/>
    <col min="19" max="19" width="22" style="10" bestFit="1" customWidth="1"/>
    <col min="20" max="20" width="1" style="10" customWidth="1"/>
    <col min="21" max="21" width="24.28515625" style="10" bestFit="1" customWidth="1"/>
    <col min="22" max="22" width="1" style="10" customWidth="1"/>
    <col min="23" max="23" width="26" style="10" customWidth="1"/>
    <col min="24" max="24" width="1" style="10" customWidth="1"/>
    <col min="25" max="25" width="30.7109375" style="10" bestFit="1" customWidth="1"/>
    <col min="26" max="26" width="1" style="10" customWidth="1"/>
    <col min="27" max="27" width="15.140625" style="10" bestFit="1" customWidth="1"/>
    <col min="28" max="16384" width="9.140625" style="10"/>
  </cols>
  <sheetData>
    <row r="1" spans="1:25" s="1" customFormat="1" ht="22.5" x14ac:dyDescent="0.25"/>
    <row r="2" spans="1:25" s="1" customFormat="1" ht="24" x14ac:dyDescent="0.25">
      <c r="A2" s="23" t="s">
        <v>82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  <c r="T2" s="23" t="s">
        <v>0</v>
      </c>
      <c r="U2" s="23" t="s">
        <v>0</v>
      </c>
      <c r="V2" s="23" t="s">
        <v>0</v>
      </c>
      <c r="W2" s="23" t="s">
        <v>0</v>
      </c>
      <c r="X2" s="23" t="s">
        <v>0</v>
      </c>
      <c r="Y2" s="23" t="s">
        <v>0</v>
      </c>
    </row>
    <row r="3" spans="1:25" s="1" customFormat="1" ht="24" x14ac:dyDescent="0.25">
      <c r="A3" s="23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3" t="s">
        <v>1</v>
      </c>
      <c r="I3" s="23" t="s">
        <v>1</v>
      </c>
      <c r="J3" s="23" t="s">
        <v>1</v>
      </c>
      <c r="K3" s="23" t="s">
        <v>1</v>
      </c>
      <c r="L3" s="23" t="s">
        <v>1</v>
      </c>
      <c r="M3" s="23" t="s">
        <v>1</v>
      </c>
      <c r="N3" s="23" t="s">
        <v>1</v>
      </c>
      <c r="O3" s="23" t="s">
        <v>1</v>
      </c>
      <c r="P3" s="23" t="s">
        <v>1</v>
      </c>
      <c r="Q3" s="23" t="s">
        <v>1</v>
      </c>
      <c r="R3" s="23" t="s">
        <v>1</v>
      </c>
      <c r="S3" s="23" t="s">
        <v>1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</row>
    <row r="4" spans="1:25" s="1" customFormat="1" ht="24" x14ac:dyDescent="0.25">
      <c r="A4" s="23" t="s">
        <v>125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  <c r="R4" s="23" t="s">
        <v>2</v>
      </c>
      <c r="S4" s="23" t="s">
        <v>2</v>
      </c>
      <c r="T4" s="23" t="s">
        <v>2</v>
      </c>
      <c r="U4" s="23" t="s">
        <v>2</v>
      </c>
      <c r="V4" s="23" t="s">
        <v>2</v>
      </c>
      <c r="W4" s="23" t="s">
        <v>2</v>
      </c>
      <c r="X4" s="23" t="s">
        <v>2</v>
      </c>
      <c r="Y4" s="23" t="s">
        <v>2</v>
      </c>
    </row>
    <row r="5" spans="1:25" s="1" customFormat="1" ht="22.5" x14ac:dyDescent="0.25"/>
    <row r="6" spans="1:25" s="1" customFormat="1" ht="24" x14ac:dyDescent="0.25">
      <c r="A6" s="22" t="s">
        <v>3</v>
      </c>
      <c r="C6" s="22" t="s">
        <v>122</v>
      </c>
      <c r="D6" s="22" t="s">
        <v>4</v>
      </c>
      <c r="E6" s="22" t="s">
        <v>4</v>
      </c>
      <c r="F6" s="22" t="s">
        <v>4</v>
      </c>
      <c r="G6" s="22" t="s">
        <v>4</v>
      </c>
      <c r="I6" s="22" t="s">
        <v>5</v>
      </c>
      <c r="J6" s="22" t="s">
        <v>5</v>
      </c>
      <c r="K6" s="22" t="s">
        <v>5</v>
      </c>
      <c r="L6" s="22" t="s">
        <v>5</v>
      </c>
      <c r="M6" s="22" t="s">
        <v>5</v>
      </c>
      <c r="N6" s="22" t="s">
        <v>5</v>
      </c>
      <c r="O6" s="22" t="s">
        <v>5</v>
      </c>
      <c r="Q6" s="22" t="s">
        <v>123</v>
      </c>
      <c r="R6" s="22" t="s">
        <v>6</v>
      </c>
      <c r="S6" s="22" t="s">
        <v>6</v>
      </c>
      <c r="T6" s="22" t="s">
        <v>6</v>
      </c>
      <c r="U6" s="22" t="s">
        <v>6</v>
      </c>
      <c r="V6" s="22" t="s">
        <v>6</v>
      </c>
      <c r="W6" s="22" t="s">
        <v>6</v>
      </c>
      <c r="X6" s="22" t="s">
        <v>6</v>
      </c>
      <c r="Y6" s="22" t="s">
        <v>6</v>
      </c>
    </row>
    <row r="7" spans="1:25" s="1" customFormat="1" ht="24" x14ac:dyDescent="0.25">
      <c r="A7" s="22" t="s">
        <v>3</v>
      </c>
      <c r="C7" s="22" t="s">
        <v>7</v>
      </c>
      <c r="E7" s="22" t="s">
        <v>8</v>
      </c>
      <c r="G7" s="22" t="s">
        <v>9</v>
      </c>
      <c r="I7" s="22" t="s">
        <v>10</v>
      </c>
      <c r="J7" s="22" t="s">
        <v>10</v>
      </c>
      <c r="K7" s="22" t="s">
        <v>10</v>
      </c>
      <c r="M7" s="22" t="s">
        <v>11</v>
      </c>
      <c r="N7" s="22" t="s">
        <v>11</v>
      </c>
      <c r="O7" s="22" t="s">
        <v>11</v>
      </c>
      <c r="Q7" s="22" t="s">
        <v>7</v>
      </c>
      <c r="S7" s="22" t="s">
        <v>12</v>
      </c>
      <c r="U7" s="22" t="s">
        <v>8</v>
      </c>
      <c r="W7" s="22" t="s">
        <v>9</v>
      </c>
      <c r="Y7" s="22" t="s">
        <v>13</v>
      </c>
    </row>
    <row r="8" spans="1:25" s="1" customFormat="1" ht="24.75" thickBot="1" x14ac:dyDescent="0.3">
      <c r="A8" s="22" t="s">
        <v>3</v>
      </c>
      <c r="C8" s="22" t="s">
        <v>7</v>
      </c>
      <c r="E8" s="22" t="s">
        <v>8</v>
      </c>
      <c r="G8" s="22" t="s">
        <v>9</v>
      </c>
      <c r="I8" s="22" t="s">
        <v>7</v>
      </c>
      <c r="K8" s="22" t="s">
        <v>8</v>
      </c>
      <c r="M8" s="22" t="s">
        <v>7</v>
      </c>
      <c r="O8" s="22" t="s">
        <v>14</v>
      </c>
      <c r="Q8" s="22" t="s">
        <v>7</v>
      </c>
      <c r="S8" s="22" t="s">
        <v>12</v>
      </c>
      <c r="U8" s="22" t="s">
        <v>8</v>
      </c>
      <c r="W8" s="22" t="s">
        <v>9</v>
      </c>
      <c r="Y8" s="22" t="s">
        <v>13</v>
      </c>
    </row>
    <row r="9" spans="1:25" s="1" customFormat="1" ht="24" x14ac:dyDescent="0.25">
      <c r="A9" s="3" t="s">
        <v>15</v>
      </c>
      <c r="C9" s="1">
        <v>17000000</v>
      </c>
      <c r="D9" s="1">
        <v>0</v>
      </c>
      <c r="E9" s="1">
        <v>109245901888</v>
      </c>
      <c r="F9" s="1">
        <v>0</v>
      </c>
      <c r="G9" s="1">
        <v>101731077000</v>
      </c>
      <c r="H9" s="1">
        <v>0</v>
      </c>
      <c r="I9" s="1">
        <v>13000000</v>
      </c>
      <c r="J9" s="1">
        <v>0</v>
      </c>
      <c r="K9" s="1">
        <v>75578563055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30000000</v>
      </c>
      <c r="R9" s="1">
        <v>0</v>
      </c>
      <c r="S9" s="1">
        <v>5380</v>
      </c>
      <c r="T9" s="1">
        <v>0</v>
      </c>
      <c r="U9" s="1">
        <v>184824464943</v>
      </c>
      <c r="V9" s="1">
        <v>0</v>
      </c>
      <c r="W9" s="1">
        <v>160439670000</v>
      </c>
      <c r="Y9" s="5">
        <v>1.9945457708144747E-2</v>
      </c>
    </row>
    <row r="10" spans="1:25" s="1" customFormat="1" ht="24" x14ac:dyDescent="0.25">
      <c r="A10" s="3" t="s">
        <v>17</v>
      </c>
      <c r="C10" s="1">
        <v>2513563</v>
      </c>
      <c r="D10" s="1">
        <v>0</v>
      </c>
      <c r="E10" s="1">
        <v>100091083422</v>
      </c>
      <c r="F10" s="1">
        <v>0</v>
      </c>
      <c r="G10" s="1">
        <v>85452369665.130005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-513563</v>
      </c>
      <c r="N10" s="1">
        <v>0</v>
      </c>
      <c r="O10" s="1">
        <v>18087062896</v>
      </c>
      <c r="P10" s="1">
        <v>0</v>
      </c>
      <c r="Q10" s="1">
        <v>2000000</v>
      </c>
      <c r="R10" s="1">
        <v>0</v>
      </c>
      <c r="S10" s="1">
        <v>33650</v>
      </c>
      <c r="T10" s="1">
        <v>0</v>
      </c>
      <c r="U10" s="1">
        <v>79640799472</v>
      </c>
      <c r="V10" s="1">
        <v>0</v>
      </c>
      <c r="W10" s="1">
        <v>66899565000</v>
      </c>
      <c r="Y10" s="5">
        <v>8.3167862686378043E-3</v>
      </c>
    </row>
    <row r="11" spans="1:25" s="1" customFormat="1" ht="24" x14ac:dyDescent="0.25">
      <c r="A11" s="3" t="s">
        <v>18</v>
      </c>
      <c r="C11" s="1">
        <v>8581713</v>
      </c>
      <c r="D11" s="1">
        <v>0</v>
      </c>
      <c r="E11" s="1">
        <v>35042269499</v>
      </c>
      <c r="F11" s="1">
        <v>0</v>
      </c>
      <c r="G11" s="1">
        <v>32493252735.338799</v>
      </c>
      <c r="H11" s="1">
        <v>0</v>
      </c>
      <c r="I11" s="1">
        <v>4546603</v>
      </c>
      <c r="J11" s="1">
        <v>0</v>
      </c>
      <c r="K11" s="1">
        <f>+I11*1000</f>
        <v>4546603000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13128316</v>
      </c>
      <c r="R11" s="1">
        <v>0</v>
      </c>
      <c r="S11" s="1">
        <v>3684</v>
      </c>
      <c r="T11" s="1">
        <v>0</v>
      </c>
      <c r="U11" s="1">
        <v>53601502945</v>
      </c>
      <c r="V11" s="1">
        <v>0</v>
      </c>
      <c r="W11" s="1">
        <v>48076946082.943199</v>
      </c>
      <c r="Y11" s="5">
        <v>5.976805454873467E-3</v>
      </c>
    </row>
    <row r="12" spans="1:25" s="1" customFormat="1" ht="24" x14ac:dyDescent="0.25">
      <c r="A12" s="3" t="s">
        <v>19</v>
      </c>
      <c r="C12" s="1">
        <v>285750</v>
      </c>
      <c r="D12" s="1">
        <v>0</v>
      </c>
      <c r="E12" s="1">
        <v>12006963180</v>
      </c>
      <c r="F12" s="1">
        <v>0</v>
      </c>
      <c r="G12" s="1">
        <v>15693750759.375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-285750</v>
      </c>
      <c r="N12" s="1">
        <v>0</v>
      </c>
      <c r="O12" s="1">
        <v>15070172394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Y12" s="5">
        <v>0</v>
      </c>
    </row>
    <row r="13" spans="1:25" s="1" customFormat="1" ht="24" x14ac:dyDescent="0.25">
      <c r="A13" s="3" t="s">
        <v>20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Y13" s="5">
        <v>0</v>
      </c>
    </row>
    <row r="14" spans="1:25" s="1" customFormat="1" ht="24" x14ac:dyDescent="0.25">
      <c r="A14" s="3" t="s">
        <v>22</v>
      </c>
      <c r="C14" s="1">
        <v>52369366</v>
      </c>
      <c r="D14" s="1">
        <v>0</v>
      </c>
      <c r="E14" s="1">
        <v>136571016373</v>
      </c>
      <c r="F14" s="1">
        <v>0</v>
      </c>
      <c r="G14" s="1">
        <v>140503916566.93799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52369366</v>
      </c>
      <c r="R14" s="1">
        <v>0</v>
      </c>
      <c r="S14" s="1">
        <v>2356</v>
      </c>
      <c r="T14" s="1">
        <v>0</v>
      </c>
      <c r="U14" s="1">
        <v>136571016373</v>
      </c>
      <c r="V14" s="1">
        <v>0</v>
      </c>
      <c r="W14" s="1">
        <v>122648102049.539</v>
      </c>
      <c r="Y14" s="5">
        <v>1.5247304687259088E-2</v>
      </c>
    </row>
    <row r="15" spans="1:25" s="1" customFormat="1" ht="24" x14ac:dyDescent="0.25">
      <c r="A15" s="3" t="s">
        <v>24</v>
      </c>
      <c r="C15" s="1">
        <v>54775889</v>
      </c>
      <c r="D15" s="1">
        <v>0</v>
      </c>
      <c r="E15" s="1">
        <v>242315952023</v>
      </c>
      <c r="F15" s="1">
        <v>0</v>
      </c>
      <c r="G15" s="1">
        <v>255914870564.11499</v>
      </c>
      <c r="H15" s="1">
        <v>0</v>
      </c>
      <c r="I15" s="1">
        <v>36366486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91142375</v>
      </c>
      <c r="R15" s="1">
        <v>0</v>
      </c>
      <c r="S15" s="1">
        <v>2799</v>
      </c>
      <c r="T15" s="1">
        <v>0</v>
      </c>
      <c r="U15" s="1">
        <v>242315952023</v>
      </c>
      <c r="V15" s="1">
        <v>0</v>
      </c>
      <c r="W15" s="1">
        <v>253589617954.63101</v>
      </c>
      <c r="Y15" s="5">
        <v>3.1525625801515779E-2</v>
      </c>
    </row>
    <row r="16" spans="1:25" s="1" customFormat="1" ht="24" x14ac:dyDescent="0.25">
      <c r="A16" s="3" t="s">
        <v>26</v>
      </c>
      <c r="C16" s="1">
        <v>5893345</v>
      </c>
      <c r="D16" s="1">
        <v>0</v>
      </c>
      <c r="E16" s="1">
        <v>117071297437</v>
      </c>
      <c r="F16" s="1">
        <v>0</v>
      </c>
      <c r="G16" s="1">
        <v>99532170357.277496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5893345</v>
      </c>
      <c r="R16" s="1">
        <v>0</v>
      </c>
      <c r="S16" s="1">
        <v>12490</v>
      </c>
      <c r="T16" s="1">
        <v>0</v>
      </c>
      <c r="U16" s="1">
        <v>117071297437</v>
      </c>
      <c r="V16" s="1">
        <v>0</v>
      </c>
      <c r="W16" s="1">
        <v>73169912169.652496</v>
      </c>
      <c r="Y16" s="5">
        <v>9.0963001151053817E-3</v>
      </c>
    </row>
    <row r="17" spans="1:25" s="1" customFormat="1" ht="24" x14ac:dyDescent="0.25">
      <c r="A17" s="3" t="s">
        <v>27</v>
      </c>
      <c r="C17" s="1">
        <v>19714</v>
      </c>
      <c r="D17" s="1">
        <v>0</v>
      </c>
      <c r="E17" s="1">
        <v>90699659849</v>
      </c>
      <c r="F17" s="1">
        <v>0</v>
      </c>
      <c r="G17" s="1">
        <v>171100171680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19714</v>
      </c>
      <c r="R17" s="1">
        <v>0</v>
      </c>
      <c r="S17" s="1">
        <v>8930000</v>
      </c>
      <c r="T17" s="1">
        <v>0</v>
      </c>
      <c r="U17" s="1">
        <v>90699659849</v>
      </c>
      <c r="V17" s="1">
        <v>0</v>
      </c>
      <c r="W17" s="1">
        <v>175623509552</v>
      </c>
      <c r="Y17" s="5">
        <v>2.1833074590127063E-2</v>
      </c>
    </row>
    <row r="18" spans="1:25" s="1" customFormat="1" ht="24" x14ac:dyDescent="0.25">
      <c r="A18" s="3" t="s">
        <v>29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Y18" s="5">
        <v>0</v>
      </c>
    </row>
    <row r="19" spans="1:25" s="1" customFormat="1" ht="24" x14ac:dyDescent="0.25">
      <c r="A19" s="3" t="s">
        <v>30</v>
      </c>
      <c r="C19" s="1">
        <v>27400157</v>
      </c>
      <c r="D19" s="1">
        <v>0</v>
      </c>
      <c r="E19" s="1">
        <v>75385081561</v>
      </c>
      <c r="F19" s="1">
        <v>0</v>
      </c>
      <c r="G19" s="1">
        <v>103501079050.23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-3400157</v>
      </c>
      <c r="N19" s="1">
        <v>0</v>
      </c>
      <c r="O19" s="1">
        <v>13431826233</v>
      </c>
      <c r="P19" s="1">
        <v>0</v>
      </c>
      <c r="Q19" s="1">
        <v>24000000</v>
      </c>
      <c r="R19" s="1">
        <v>0</v>
      </c>
      <c r="S19" s="1">
        <v>3420</v>
      </c>
      <c r="T19" s="1">
        <v>0</v>
      </c>
      <c r="U19" s="1">
        <v>66030350026</v>
      </c>
      <c r="V19" s="1">
        <v>0</v>
      </c>
      <c r="W19" s="1">
        <v>81591624000</v>
      </c>
      <c r="Y19" s="5">
        <v>1.0143266224811157E-2</v>
      </c>
    </row>
    <row r="20" spans="1:25" s="1" customFormat="1" ht="24" x14ac:dyDescent="0.25">
      <c r="A20" s="3" t="s">
        <v>31</v>
      </c>
      <c r="C20" s="1">
        <v>124876636</v>
      </c>
      <c r="D20" s="1">
        <v>0</v>
      </c>
      <c r="E20" s="1">
        <v>252297495017</v>
      </c>
      <c r="F20" s="1">
        <v>0</v>
      </c>
      <c r="G20" s="1">
        <v>225799054808.73999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-4876636</v>
      </c>
      <c r="N20" s="1">
        <v>0</v>
      </c>
      <c r="O20" s="1">
        <v>9009439217</v>
      </c>
      <c r="P20" s="1">
        <v>0</v>
      </c>
      <c r="Q20" s="1">
        <v>120000000</v>
      </c>
      <c r="R20" s="1">
        <v>0</v>
      </c>
      <c r="S20" s="1">
        <v>1716</v>
      </c>
      <c r="T20" s="1">
        <v>0</v>
      </c>
      <c r="U20" s="1">
        <v>242444866966</v>
      </c>
      <c r="V20" s="1">
        <v>0</v>
      </c>
      <c r="W20" s="1">
        <v>204694776000</v>
      </c>
      <c r="Y20" s="5">
        <v>2.5447141581543781E-2</v>
      </c>
    </row>
    <row r="21" spans="1:25" s="1" customFormat="1" ht="24" x14ac:dyDescent="0.25">
      <c r="A21" s="3" t="s">
        <v>32</v>
      </c>
      <c r="C21" s="1">
        <v>2532968</v>
      </c>
      <c r="D21" s="1">
        <v>0</v>
      </c>
      <c r="E21" s="1">
        <v>12601704596</v>
      </c>
      <c r="F21" s="1">
        <v>0</v>
      </c>
      <c r="G21" s="1">
        <v>11446359036.458401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2532968</v>
      </c>
      <c r="R21" s="1">
        <v>0</v>
      </c>
      <c r="S21" s="1">
        <v>4371</v>
      </c>
      <c r="T21" s="1">
        <v>0</v>
      </c>
      <c r="U21" s="1">
        <v>12601704596</v>
      </c>
      <c r="V21" s="1">
        <v>0</v>
      </c>
      <c r="W21" s="1">
        <v>11005727089.388399</v>
      </c>
      <c r="Y21" s="5">
        <v>1.3682044110959546E-3</v>
      </c>
    </row>
    <row r="22" spans="1:25" s="1" customFormat="1" ht="24" x14ac:dyDescent="0.25">
      <c r="A22" s="3" t="s">
        <v>33</v>
      </c>
      <c r="C22" s="1">
        <v>5930042</v>
      </c>
      <c r="D22" s="1">
        <v>0</v>
      </c>
      <c r="E22" s="1">
        <v>85271128811</v>
      </c>
      <c r="F22" s="1">
        <v>0</v>
      </c>
      <c r="G22" s="1">
        <v>87419264848.983002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5930042</v>
      </c>
      <c r="R22" s="1">
        <v>0</v>
      </c>
      <c r="S22" s="1">
        <v>12610</v>
      </c>
      <c r="T22" s="1">
        <v>0</v>
      </c>
      <c r="U22" s="1">
        <v>85271128811</v>
      </c>
      <c r="V22" s="1">
        <v>0</v>
      </c>
      <c r="W22" s="1">
        <v>74332901533.761002</v>
      </c>
      <c r="Y22" s="5">
        <v>9.2408800383678054E-3</v>
      </c>
    </row>
    <row r="23" spans="1:25" s="1" customFormat="1" ht="24" x14ac:dyDescent="0.25">
      <c r="A23" s="3" t="s">
        <v>34</v>
      </c>
      <c r="C23" s="1">
        <v>7954689</v>
      </c>
      <c r="D23" s="1">
        <v>0</v>
      </c>
      <c r="E23" s="1">
        <v>27060350186</v>
      </c>
      <c r="F23" s="1">
        <v>0</v>
      </c>
      <c r="G23" s="1">
        <v>25430065259.047199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7954689</v>
      </c>
      <c r="R23" s="1">
        <v>0</v>
      </c>
      <c r="S23" s="1">
        <v>2663</v>
      </c>
      <c r="T23" s="1">
        <v>0</v>
      </c>
      <c r="U23" s="1">
        <v>27060350186</v>
      </c>
      <c r="V23" s="1">
        <v>0</v>
      </c>
      <c r="W23" s="1">
        <v>21057295952.998299</v>
      </c>
      <c r="Y23" s="5">
        <v>2.6177902627100586E-3</v>
      </c>
    </row>
    <row r="24" spans="1:25" s="1" customFormat="1" ht="24" x14ac:dyDescent="0.25">
      <c r="A24" s="3" t="s">
        <v>35</v>
      </c>
      <c r="C24" s="1">
        <v>40883554</v>
      </c>
      <c r="D24" s="1">
        <v>0</v>
      </c>
      <c r="E24" s="1">
        <v>131005273856</v>
      </c>
      <c r="F24" s="1">
        <v>0</v>
      </c>
      <c r="G24" s="1">
        <v>117856860875.73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-6883554</v>
      </c>
      <c r="N24" s="1">
        <v>0</v>
      </c>
      <c r="O24" s="1">
        <v>18965872824</v>
      </c>
      <c r="P24" s="1">
        <v>0</v>
      </c>
      <c r="Q24" s="1">
        <v>34000000</v>
      </c>
      <c r="R24" s="1">
        <v>0</v>
      </c>
      <c r="S24" s="1">
        <v>2432</v>
      </c>
      <c r="T24" s="1">
        <v>0</v>
      </c>
      <c r="U24" s="1">
        <v>108947947899</v>
      </c>
      <c r="V24" s="1">
        <v>0</v>
      </c>
      <c r="W24" s="1">
        <v>82196006400</v>
      </c>
      <c r="Y24" s="5">
        <v>1.0218401530180129E-2</v>
      </c>
    </row>
    <row r="25" spans="1:25" s="1" customFormat="1" ht="24" x14ac:dyDescent="0.25">
      <c r="A25" s="3" t="s">
        <v>36</v>
      </c>
      <c r="C25" s="1">
        <v>700000000</v>
      </c>
      <c r="D25" s="1">
        <v>0</v>
      </c>
      <c r="E25" s="1">
        <v>2428990569899</v>
      </c>
      <c r="F25" s="1">
        <v>0</v>
      </c>
      <c r="G25" s="1">
        <v>2622602115000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700000000</v>
      </c>
      <c r="R25" s="1">
        <v>0</v>
      </c>
      <c r="S25" s="1">
        <v>3500</v>
      </c>
      <c r="T25" s="1">
        <v>0</v>
      </c>
      <c r="U25" s="1">
        <v>2428990569899</v>
      </c>
      <c r="V25" s="1">
        <v>0</v>
      </c>
      <c r="W25" s="1">
        <v>2435422500000</v>
      </c>
      <c r="Y25" s="5">
        <v>0.30276562196378337</v>
      </c>
    </row>
    <row r="26" spans="1:25" s="1" customFormat="1" ht="24" x14ac:dyDescent="0.25">
      <c r="A26" s="3" t="s">
        <v>37</v>
      </c>
      <c r="C26" s="1">
        <v>49214285</v>
      </c>
      <c r="D26" s="1">
        <v>0</v>
      </c>
      <c r="E26" s="1">
        <v>102076782143</v>
      </c>
      <c r="F26" s="1">
        <v>0</v>
      </c>
      <c r="G26" s="1">
        <v>85319026247.412003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49214285</v>
      </c>
      <c r="R26" s="1">
        <v>0</v>
      </c>
      <c r="S26" s="1">
        <v>1697</v>
      </c>
      <c r="T26" s="1">
        <v>0</v>
      </c>
      <c r="U26" s="1">
        <v>102076782143</v>
      </c>
      <c r="V26" s="1">
        <v>0</v>
      </c>
      <c r="W26" s="1">
        <v>83019717627.212204</v>
      </c>
      <c r="Y26" s="5">
        <v>1.0320803245704009E-2</v>
      </c>
    </row>
    <row r="27" spans="1:25" s="1" customFormat="1" ht="24" x14ac:dyDescent="0.25">
      <c r="A27" s="3" t="s">
        <v>38</v>
      </c>
      <c r="C27" s="1">
        <v>28497995</v>
      </c>
      <c r="D27" s="1">
        <v>0</v>
      </c>
      <c r="E27" s="1">
        <v>116578967234</v>
      </c>
      <c r="F27" s="1">
        <v>0</v>
      </c>
      <c r="G27" s="1">
        <v>96005055809.922699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28497995</v>
      </c>
      <c r="R27" s="1">
        <v>0</v>
      </c>
      <c r="S27" s="1">
        <v>3620</v>
      </c>
      <c r="T27" s="1">
        <v>0</v>
      </c>
      <c r="U27" s="1">
        <v>116578967234</v>
      </c>
      <c r="V27" s="1">
        <v>0</v>
      </c>
      <c r="W27" s="1">
        <v>102548923585.69501</v>
      </c>
      <c r="Y27" s="5">
        <v>1.2748625189731737E-2</v>
      </c>
    </row>
    <row r="28" spans="1:25" s="1" customFormat="1" ht="24" x14ac:dyDescent="0.25">
      <c r="A28" s="3" t="s">
        <v>118</v>
      </c>
      <c r="C28" s="1">
        <v>101925297</v>
      </c>
      <c r="D28" s="1">
        <v>0</v>
      </c>
      <c r="E28" s="1">
        <v>390880308453</v>
      </c>
      <c r="F28" s="1">
        <v>0</v>
      </c>
      <c r="G28" s="1">
        <v>370016409095.36798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101925297</v>
      </c>
      <c r="R28" s="1">
        <v>0</v>
      </c>
      <c r="S28" s="1">
        <v>3396</v>
      </c>
      <c r="T28" s="1">
        <v>0</v>
      </c>
      <c r="U28" s="1">
        <v>390880308453</v>
      </c>
      <c r="V28" s="1">
        <v>0</v>
      </c>
      <c r="W28" s="1">
        <v>344078785675.75897</v>
      </c>
      <c r="Y28" s="5">
        <v>4.2775012364246648E-2</v>
      </c>
    </row>
    <row r="29" spans="1:25" s="1" customFormat="1" ht="24" x14ac:dyDescent="0.25">
      <c r="A29" s="3" t="s">
        <v>39</v>
      </c>
      <c r="C29" s="1">
        <v>81345807</v>
      </c>
      <c r="D29" s="1">
        <v>0</v>
      </c>
      <c r="E29" s="1">
        <v>238374288532</v>
      </c>
      <c r="F29" s="1">
        <v>0</v>
      </c>
      <c r="G29" s="1">
        <v>202073636821.427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-10000000</v>
      </c>
      <c r="N29" s="1">
        <v>0</v>
      </c>
      <c r="O29" s="1">
        <v>25760945468</v>
      </c>
      <c r="P29" s="1">
        <v>0</v>
      </c>
      <c r="Q29" s="1">
        <v>71345807</v>
      </c>
      <c r="R29" s="1">
        <v>0</v>
      </c>
      <c r="S29" s="1">
        <v>2390</v>
      </c>
      <c r="T29" s="1">
        <v>0</v>
      </c>
      <c r="U29" s="1">
        <v>209070468534</v>
      </c>
      <c r="V29" s="1">
        <v>0</v>
      </c>
      <c r="W29" s="1">
        <v>169501905681.556</v>
      </c>
      <c r="Y29" s="5">
        <v>2.1072052137862257E-2</v>
      </c>
    </row>
    <row r="30" spans="1:25" s="1" customFormat="1" ht="24" x14ac:dyDescent="0.25">
      <c r="A30" s="3" t="s">
        <v>40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Y30" s="5">
        <v>0</v>
      </c>
    </row>
    <row r="31" spans="1:25" s="1" customFormat="1" ht="24" x14ac:dyDescent="0.25">
      <c r="A31" s="3" t="s">
        <v>104</v>
      </c>
      <c r="C31" s="1">
        <v>404793198</v>
      </c>
      <c r="D31" s="1">
        <v>0</v>
      </c>
      <c r="E31" s="1">
        <v>2250917973731</v>
      </c>
      <c r="F31" s="1">
        <v>0</v>
      </c>
      <c r="G31" s="1">
        <v>2740239660393.6401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404793198</v>
      </c>
      <c r="R31" s="1">
        <v>0</v>
      </c>
      <c r="S31" s="1">
        <v>6600</v>
      </c>
      <c r="T31" s="1">
        <v>0</v>
      </c>
      <c r="U31" s="1">
        <v>2250917973731</v>
      </c>
      <c r="V31" s="1">
        <v>0</v>
      </c>
      <c r="W31" s="1">
        <v>2655738877914.54</v>
      </c>
      <c r="Y31" s="5">
        <v>0.33015480194717584</v>
      </c>
    </row>
    <row r="32" spans="1:25" s="1" customFormat="1" ht="24" x14ac:dyDescent="0.25">
      <c r="A32" s="3" t="s">
        <v>43</v>
      </c>
      <c r="C32" s="1">
        <v>2012019</v>
      </c>
      <c r="D32" s="1">
        <v>0</v>
      </c>
      <c r="E32" s="1">
        <v>16982447215</v>
      </c>
      <c r="F32" s="1">
        <v>0</v>
      </c>
      <c r="G32" s="1">
        <v>16280386543.773001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2012019</v>
      </c>
      <c r="R32" s="1">
        <v>0</v>
      </c>
      <c r="S32" s="1">
        <v>7260</v>
      </c>
      <c r="T32" s="1">
        <v>0</v>
      </c>
      <c r="U32" s="1">
        <v>16982447215</v>
      </c>
      <c r="V32" s="1">
        <v>0</v>
      </c>
      <c r="W32" s="1">
        <v>14520344755.257</v>
      </c>
      <c r="Y32" s="5">
        <v>1.8051328715875561E-3</v>
      </c>
    </row>
    <row r="33" spans="1:27" s="1" customFormat="1" ht="24" x14ac:dyDescent="0.25">
      <c r="A33" s="3" t="s">
        <v>44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Y33" s="5">
        <v>0</v>
      </c>
    </row>
    <row r="34" spans="1:27" s="1" customFormat="1" ht="24" x14ac:dyDescent="0.25">
      <c r="A34" s="3" t="s">
        <v>88</v>
      </c>
      <c r="C34" s="1">
        <v>32333977</v>
      </c>
      <c r="D34" s="1">
        <v>0</v>
      </c>
      <c r="E34" s="1">
        <v>73874337062</v>
      </c>
      <c r="F34" s="1">
        <v>0</v>
      </c>
      <c r="G34" s="1">
        <v>73282824828.018005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32333977</v>
      </c>
      <c r="R34" s="1">
        <v>0</v>
      </c>
      <c r="S34" s="1">
        <v>2358</v>
      </c>
      <c r="T34" s="1">
        <v>0</v>
      </c>
      <c r="U34" s="1">
        <v>73874337062</v>
      </c>
      <c r="V34" s="1">
        <v>0</v>
      </c>
      <c r="W34" s="1">
        <v>75789868835.292297</v>
      </c>
      <c r="Y34" s="5">
        <v>9.4220065620937779E-3</v>
      </c>
    </row>
    <row r="35" spans="1:27" s="1" customFormat="1" ht="24" x14ac:dyDescent="0.25">
      <c r="A35" s="3" t="s">
        <v>90</v>
      </c>
      <c r="C35" s="1">
        <v>1000000</v>
      </c>
      <c r="D35" s="1">
        <v>0</v>
      </c>
      <c r="E35" s="1">
        <v>83858875108</v>
      </c>
      <c r="F35" s="1">
        <v>0</v>
      </c>
      <c r="G35" s="1">
        <v>84534012000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1000000</v>
      </c>
      <c r="R35" s="1">
        <v>0</v>
      </c>
      <c r="S35" s="1">
        <v>112960</v>
      </c>
      <c r="T35" s="1">
        <v>0</v>
      </c>
      <c r="U35" s="1">
        <v>83858875108</v>
      </c>
      <c r="V35" s="1">
        <v>0</v>
      </c>
      <c r="W35" s="1">
        <v>112287888000</v>
      </c>
      <c r="Y35" s="5">
        <v>1.3959348839603661E-2</v>
      </c>
    </row>
    <row r="36" spans="1:27" s="1" customFormat="1" ht="24" x14ac:dyDescent="0.25">
      <c r="A36" s="3" t="s">
        <v>103</v>
      </c>
      <c r="C36" s="1">
        <v>74000000</v>
      </c>
      <c r="D36" s="1">
        <v>0</v>
      </c>
      <c r="E36" s="1">
        <v>182096188032</v>
      </c>
      <c r="F36" s="1">
        <v>0</v>
      </c>
      <c r="G36" s="1">
        <v>175219205400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74000000</v>
      </c>
      <c r="R36" s="1">
        <v>0</v>
      </c>
      <c r="S36" s="1">
        <v>2207</v>
      </c>
      <c r="T36" s="1">
        <v>0</v>
      </c>
      <c r="U36" s="1">
        <v>182096188032</v>
      </c>
      <c r="V36" s="1">
        <v>0</v>
      </c>
      <c r="W36" s="1">
        <v>162346257900</v>
      </c>
      <c r="Y36" s="5">
        <v>2.0182479937910683E-2</v>
      </c>
    </row>
    <row r="37" spans="1:27" s="1" customFormat="1" ht="24" x14ac:dyDescent="0.25">
      <c r="A37" s="3" t="s">
        <v>112</v>
      </c>
      <c r="C37" s="1">
        <v>29000000</v>
      </c>
      <c r="D37" s="1">
        <v>0</v>
      </c>
      <c r="E37" s="1">
        <v>105745040006</v>
      </c>
      <c r="F37" s="1">
        <v>0</v>
      </c>
      <c r="G37" s="1">
        <v>126033611400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-4500000</v>
      </c>
      <c r="N37" s="1">
        <v>0</v>
      </c>
      <c r="O37" s="1">
        <v>19920529359</v>
      </c>
      <c r="P37" s="1">
        <v>0</v>
      </c>
      <c r="Q37" s="1">
        <v>24500000</v>
      </c>
      <c r="R37" s="1">
        <v>0</v>
      </c>
      <c r="S37" s="1">
        <v>4020</v>
      </c>
      <c r="T37" s="1">
        <v>0</v>
      </c>
      <c r="U37" s="1">
        <v>89336326900</v>
      </c>
      <c r="V37" s="1">
        <v>0</v>
      </c>
      <c r="W37" s="1">
        <v>97903984500</v>
      </c>
      <c r="Y37" s="5">
        <v>1.2171178002944091E-2</v>
      </c>
    </row>
    <row r="38" spans="1:27" s="1" customFormat="1" ht="24" x14ac:dyDescent="0.25">
      <c r="A38" s="3" t="s">
        <v>113</v>
      </c>
      <c r="C38" s="1">
        <v>18000000</v>
      </c>
      <c r="D38" s="1">
        <v>0</v>
      </c>
      <c r="E38" s="1">
        <v>54014078377</v>
      </c>
      <c r="F38" s="1">
        <v>0</v>
      </c>
      <c r="G38" s="1">
        <v>46789933500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18000000</v>
      </c>
      <c r="R38" s="1">
        <v>0</v>
      </c>
      <c r="S38" s="1">
        <v>2467</v>
      </c>
      <c r="T38" s="1">
        <v>0</v>
      </c>
      <c r="U38" s="1">
        <v>54014078377</v>
      </c>
      <c r="V38" s="1">
        <v>0</v>
      </c>
      <c r="W38" s="1">
        <v>44141784300</v>
      </c>
      <c r="Y38" s="5">
        <v>5.487596003642352E-3</v>
      </c>
    </row>
    <row r="39" spans="1:27" s="1" customFormat="1" ht="24" x14ac:dyDescent="0.25">
      <c r="A39" s="3" t="s">
        <v>114</v>
      </c>
      <c r="C39" s="1">
        <v>5000000</v>
      </c>
      <c r="D39" s="1">
        <v>0</v>
      </c>
      <c r="E39" s="1">
        <v>10369406800</v>
      </c>
      <c r="F39" s="1">
        <v>0</v>
      </c>
      <c r="G39" s="1">
        <v>10298358000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5000000</v>
      </c>
      <c r="R39" s="1">
        <v>0</v>
      </c>
      <c r="S39" s="1">
        <v>2072</v>
      </c>
      <c r="T39" s="1">
        <v>0</v>
      </c>
      <c r="U39" s="1">
        <v>10369406800</v>
      </c>
      <c r="V39" s="1">
        <v>0</v>
      </c>
      <c r="W39" s="1">
        <v>10298358000</v>
      </c>
      <c r="Y39" s="5">
        <v>1.2802660585897125E-3</v>
      </c>
    </row>
    <row r="40" spans="1:27" s="1" customFormat="1" ht="24" x14ac:dyDescent="0.25">
      <c r="A40" s="3" t="s">
        <v>115</v>
      </c>
      <c r="C40" s="1">
        <v>12587513</v>
      </c>
      <c r="D40" s="1">
        <v>0</v>
      </c>
      <c r="E40" s="1">
        <v>19944524270</v>
      </c>
      <c r="F40" s="1">
        <v>0</v>
      </c>
      <c r="G40" s="1">
        <v>20896070887.0755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12587513</v>
      </c>
      <c r="R40" s="1">
        <v>0</v>
      </c>
      <c r="S40" s="1">
        <v>1457</v>
      </c>
      <c r="T40" s="1">
        <v>0</v>
      </c>
      <c r="U40" s="1">
        <v>19944524270</v>
      </c>
      <c r="V40" s="1">
        <v>0</v>
      </c>
      <c r="W40" s="1">
        <v>18230883402.675999</v>
      </c>
      <c r="Y40" s="5">
        <v>2.2664177375220987E-3</v>
      </c>
    </row>
    <row r="41" spans="1:27" s="1" customFormat="1" ht="24" x14ac:dyDescent="0.25">
      <c r="A41" s="3" t="s">
        <v>116</v>
      </c>
      <c r="C41" s="1">
        <v>750000</v>
      </c>
      <c r="D41" s="1">
        <v>0</v>
      </c>
      <c r="E41" s="1">
        <v>2335368592</v>
      </c>
      <c r="F41" s="1">
        <v>0</v>
      </c>
      <c r="G41" s="1">
        <v>2776381650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750000</v>
      </c>
      <c r="R41" s="1">
        <v>0</v>
      </c>
      <c r="S41" s="1">
        <v>4198</v>
      </c>
      <c r="T41" s="1">
        <v>0</v>
      </c>
      <c r="U41" s="1">
        <v>2335368592</v>
      </c>
      <c r="V41" s="1">
        <v>0</v>
      </c>
      <c r="W41" s="1">
        <v>3129766425</v>
      </c>
      <c r="Y41" s="5">
        <v>3.8908471867468242E-4</v>
      </c>
    </row>
    <row r="42" spans="1:27" s="1" customFormat="1" ht="24" x14ac:dyDescent="0.25">
      <c r="A42" s="3" t="s">
        <v>117</v>
      </c>
      <c r="C42" s="1">
        <v>4200000</v>
      </c>
      <c r="D42" s="1">
        <v>0</v>
      </c>
      <c r="E42" s="1">
        <v>17589107472</v>
      </c>
      <c r="F42" s="1">
        <v>0</v>
      </c>
      <c r="G42" s="1">
        <v>17196866190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4200000</v>
      </c>
      <c r="R42" s="1">
        <v>0</v>
      </c>
      <c r="S42" s="1">
        <v>3991</v>
      </c>
      <c r="T42" s="1">
        <v>0</v>
      </c>
      <c r="U42" s="1">
        <v>17589107472</v>
      </c>
      <c r="V42" s="1">
        <v>0</v>
      </c>
      <c r="W42" s="1">
        <v>16662464910</v>
      </c>
      <c r="Y42" s="5">
        <v>2.0714358810127874E-3</v>
      </c>
    </row>
    <row r="43" spans="1:27" s="1" customFormat="1" ht="24" x14ac:dyDescent="0.25">
      <c r="A43" s="3" t="s">
        <v>50</v>
      </c>
      <c r="C43" s="1">
        <v>60000000</v>
      </c>
      <c r="D43" s="1">
        <v>0</v>
      </c>
      <c r="E43" s="1">
        <v>185526865652</v>
      </c>
      <c r="F43" s="1">
        <v>0</v>
      </c>
      <c r="G43" s="1">
        <v>176423994000</v>
      </c>
      <c r="H43" s="1">
        <v>0</v>
      </c>
      <c r="I43" s="1">
        <v>11400000</v>
      </c>
      <c r="J43" s="1">
        <v>0</v>
      </c>
      <c r="K43" s="1">
        <v>33056031260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71400000</v>
      </c>
      <c r="R43" s="1">
        <v>0</v>
      </c>
      <c r="S43" s="1">
        <v>3024</v>
      </c>
      <c r="T43" s="1">
        <v>0</v>
      </c>
      <c r="U43" s="1">
        <v>218582896912</v>
      </c>
      <c r="V43" s="1">
        <v>0</v>
      </c>
      <c r="W43" s="1">
        <v>214628914080</v>
      </c>
      <c r="Y43" s="5">
        <v>2.6682128732424298E-2</v>
      </c>
    </row>
    <row r="44" spans="1:27" s="1" customFormat="1" ht="24" x14ac:dyDescent="0.25">
      <c r="A44" s="3" t="s">
        <v>51</v>
      </c>
      <c r="C44" s="1">
        <v>245000</v>
      </c>
      <c r="D44" s="1">
        <v>0</v>
      </c>
      <c r="E44" s="1">
        <v>1802630301</v>
      </c>
      <c r="F44" s="1">
        <v>0</v>
      </c>
      <c r="G44" s="1">
        <v>2204057362.5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-245000</v>
      </c>
      <c r="N44" s="1">
        <v>0</v>
      </c>
      <c r="O44" s="1">
        <v>2053365328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Y44" s="5">
        <v>0</v>
      </c>
    </row>
    <row r="45" spans="1:27" s="1" customFormat="1" ht="24" x14ac:dyDescent="0.25">
      <c r="A45" s="3" t="s">
        <v>124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3750000</v>
      </c>
      <c r="J45" s="1">
        <v>0</v>
      </c>
      <c r="K45" s="1">
        <v>11823225750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3750000</v>
      </c>
      <c r="R45" s="1">
        <v>0</v>
      </c>
      <c r="S45" s="1">
        <v>3471</v>
      </c>
      <c r="T45" s="1">
        <v>0</v>
      </c>
      <c r="U45" s="1">
        <v>11823225750</v>
      </c>
      <c r="V45" s="1">
        <v>0</v>
      </c>
      <c r="W45" s="1">
        <v>12938803312.5</v>
      </c>
      <c r="Y45" s="5">
        <v>1.6085196028106511E-3</v>
      </c>
    </row>
    <row r="46" spans="1:27" s="3" customFormat="1" ht="24.75" thickBot="1" x14ac:dyDescent="0.3">
      <c r="A46" s="3" t="s">
        <v>52</v>
      </c>
      <c r="C46" s="3" t="s">
        <v>52</v>
      </c>
      <c r="E46" s="11">
        <f>SUM(E9:E45)</f>
        <v>7708622936577</v>
      </c>
      <c r="G46" s="11">
        <f>SUM(G9:G45)</f>
        <v>8342065868336.499</v>
      </c>
      <c r="K46" s="11">
        <f>SUM(K9:K45)</f>
        <v>125004423065</v>
      </c>
      <c r="O46" s="11">
        <f>SUM(O9:O45)</f>
        <v>122299213719</v>
      </c>
      <c r="S46" s="3" t="s">
        <v>52</v>
      </c>
      <c r="U46" s="11">
        <f>SUM(U9:U45)</f>
        <v>7726402894010</v>
      </c>
      <c r="W46" s="11">
        <f>SUM(W9:W45)</f>
        <v>7948515682690.3994</v>
      </c>
      <c r="Y46" s="12">
        <f>SUM(Y9:Y45)</f>
        <v>0.98813955047169244</v>
      </c>
      <c r="AA46" s="1"/>
    </row>
    <row r="47" spans="1:27" ht="19.5" thickTop="1" x14ac:dyDescent="0.25"/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3"/>
  <sheetViews>
    <sheetView rightToLeft="1" workbookViewId="0">
      <selection activeCell="M45" sqref="M45"/>
    </sheetView>
  </sheetViews>
  <sheetFormatPr defaultRowHeight="22.5" x14ac:dyDescent="0.25"/>
  <cols>
    <col min="1" max="1" width="24.5703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4" style="1" bestFit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4" width="9.140625" style="1"/>
    <col min="15" max="15" width="20.42578125" style="1" bestFit="1" customWidth="1"/>
    <col min="16" max="16384" width="9.140625" style="1"/>
  </cols>
  <sheetData>
    <row r="2" spans="1:11" ht="24" x14ac:dyDescent="0.25">
      <c r="A2" s="23" t="s">
        <v>82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</row>
    <row r="3" spans="1:11" ht="24" x14ac:dyDescent="0.25">
      <c r="A3" s="23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3" t="s">
        <v>1</v>
      </c>
      <c r="I3" s="23" t="s">
        <v>1</v>
      </c>
      <c r="J3" s="23" t="s">
        <v>1</v>
      </c>
      <c r="K3" s="23" t="s">
        <v>1</v>
      </c>
    </row>
    <row r="4" spans="1:11" ht="24" x14ac:dyDescent="0.25">
      <c r="A4" s="23" t="s">
        <v>125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</row>
    <row r="6" spans="1:11" ht="24.75" thickBot="1" x14ac:dyDescent="0.3">
      <c r="A6" s="22" t="s">
        <v>54</v>
      </c>
      <c r="C6" s="13" t="s">
        <v>111</v>
      </c>
      <c r="E6" s="22" t="s">
        <v>5</v>
      </c>
      <c r="F6" s="22" t="s">
        <v>5</v>
      </c>
      <c r="G6" s="22" t="s">
        <v>5</v>
      </c>
      <c r="I6" s="22" t="s">
        <v>123</v>
      </c>
      <c r="J6" s="22" t="s">
        <v>6</v>
      </c>
      <c r="K6" s="22" t="s">
        <v>6</v>
      </c>
    </row>
    <row r="7" spans="1:11" ht="24.75" thickBot="1" x14ac:dyDescent="0.3">
      <c r="A7" s="22" t="s">
        <v>54</v>
      </c>
      <c r="C7" s="22" t="s">
        <v>55</v>
      </c>
      <c r="E7" s="22" t="s">
        <v>56</v>
      </c>
      <c r="G7" s="22" t="s">
        <v>57</v>
      </c>
      <c r="I7" s="22" t="s">
        <v>55</v>
      </c>
      <c r="K7" s="22" t="s">
        <v>53</v>
      </c>
    </row>
    <row r="8" spans="1:11" ht="24" x14ac:dyDescent="0.25">
      <c r="A8" s="3" t="s">
        <v>58</v>
      </c>
      <c r="C8" s="1">
        <v>25508485612</v>
      </c>
      <c r="E8" s="1">
        <v>154193996861</v>
      </c>
      <c r="G8" s="1">
        <v>178689883190</v>
      </c>
      <c r="I8" s="1">
        <f>+C8+E8-G8</f>
        <v>1012599283</v>
      </c>
      <c r="K8" s="5">
        <v>1.2588380526072008E-4</v>
      </c>
    </row>
    <row r="9" spans="1:11" ht="24.75" thickBot="1" x14ac:dyDescent="0.3">
      <c r="A9" s="3" t="s">
        <v>59</v>
      </c>
      <c r="C9" s="1">
        <v>171282</v>
      </c>
      <c r="E9" s="1">
        <v>0</v>
      </c>
      <c r="G9" s="1">
        <v>0</v>
      </c>
      <c r="I9" s="1">
        <f>+C9+E9-G9</f>
        <v>171282</v>
      </c>
      <c r="K9" s="5">
        <v>2.1293349002565566E-8</v>
      </c>
    </row>
    <row r="10" spans="1:11" ht="24.75" thickBot="1" x14ac:dyDescent="0.3">
      <c r="A10" s="3" t="s">
        <v>52</v>
      </c>
      <c r="C10" s="2">
        <f>SUM(C8:C9)</f>
        <v>25508656894</v>
      </c>
      <c r="D10" s="3"/>
      <c r="E10" s="2">
        <f>SUM(E8:E9)</f>
        <v>154193996861</v>
      </c>
      <c r="F10" s="3"/>
      <c r="G10" s="2">
        <f>SUM(G8:G9)</f>
        <v>178689883190</v>
      </c>
      <c r="H10" s="3"/>
      <c r="I10" s="2">
        <f>SUM(I8:I9)</f>
        <v>1012770565</v>
      </c>
      <c r="J10" s="3"/>
      <c r="K10" s="4">
        <f>SUM(K8:K9)</f>
        <v>1.2590509860972265E-4</v>
      </c>
    </row>
    <row r="13" spans="1:11" x14ac:dyDescent="0.45">
      <c r="K13" s="18"/>
    </row>
  </sheetData>
  <mergeCells count="11">
    <mergeCell ref="I7"/>
    <mergeCell ref="K7"/>
    <mergeCell ref="I6:K6"/>
    <mergeCell ref="A2:K2"/>
    <mergeCell ref="A3:K3"/>
    <mergeCell ref="A4:K4"/>
    <mergeCell ref="C7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topLeftCell="A2" zoomScale="90" zoomScaleNormal="90" workbookViewId="0">
      <selection activeCell="M45" sqref="M45"/>
    </sheetView>
  </sheetViews>
  <sheetFormatPr defaultRowHeight="22.5" x14ac:dyDescent="0.25"/>
  <cols>
    <col min="1" max="1" width="22.42578125" style="1" bestFit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9" ht="24" x14ac:dyDescent="0.25">
      <c r="A2" s="23" t="s">
        <v>82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</row>
    <row r="3" spans="1:9" ht="24" x14ac:dyDescent="0.25">
      <c r="A3" s="23" t="s">
        <v>60</v>
      </c>
      <c r="B3" s="23" t="s">
        <v>60</v>
      </c>
      <c r="C3" s="23" t="s">
        <v>60</v>
      </c>
      <c r="D3" s="23" t="s">
        <v>60</v>
      </c>
      <c r="E3" s="23" t="s">
        <v>60</v>
      </c>
      <c r="F3" s="23" t="s">
        <v>60</v>
      </c>
      <c r="G3" s="23" t="s">
        <v>60</v>
      </c>
    </row>
    <row r="4" spans="1:9" ht="24" x14ac:dyDescent="0.25">
      <c r="A4" s="23" t="str">
        <f>+سپرده!A4</f>
        <v>برای ماه منتهی به 1404/03/31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</row>
    <row r="6" spans="1:9" ht="24" x14ac:dyDescent="0.25">
      <c r="A6" s="22" t="s">
        <v>64</v>
      </c>
      <c r="C6" s="22" t="s">
        <v>55</v>
      </c>
      <c r="E6" s="22" t="s">
        <v>75</v>
      </c>
      <c r="G6" s="22" t="s">
        <v>13</v>
      </c>
    </row>
    <row r="7" spans="1:9" ht="24" x14ac:dyDescent="0.25">
      <c r="A7" s="3" t="s">
        <v>80</v>
      </c>
      <c r="C7" s="1">
        <f>+'سرمایه‌گذاری در سهام'!I72</f>
        <v>-323552347311</v>
      </c>
      <c r="E7" s="5">
        <f>+C7/$C$9</f>
        <v>1.0001577005227309</v>
      </c>
      <c r="G7" s="5">
        <v>-4.0223216986562685E-2</v>
      </c>
    </row>
    <row r="8" spans="1:9" ht="24.75" thickBot="1" x14ac:dyDescent="0.3">
      <c r="A8" s="3" t="s">
        <v>81</v>
      </c>
      <c r="C8" s="1">
        <f>+'درآمد سپرده بانکی'!C9</f>
        <v>51016329</v>
      </c>
      <c r="E8" s="5">
        <f>+C8/$C$9</f>
        <v>-1.5770052273088981E-4</v>
      </c>
      <c r="G8" s="5">
        <v>6.3422221729469926E-6</v>
      </c>
    </row>
    <row r="9" spans="1:9" ht="24.75" thickBot="1" x14ac:dyDescent="0.3">
      <c r="A9" s="3" t="s">
        <v>52</v>
      </c>
      <c r="C9" s="2">
        <f>SUM(C7:C8)</f>
        <v>-323501330982</v>
      </c>
      <c r="D9" s="3"/>
      <c r="E9" s="20">
        <f>SUM(E7:E8)</f>
        <v>1</v>
      </c>
      <c r="F9" s="3"/>
      <c r="G9" s="4">
        <f>SUM(G7:G8)</f>
        <v>-4.0216874764389739E-2</v>
      </c>
      <c r="H9" s="3"/>
      <c r="I9" s="3"/>
    </row>
    <row r="10" spans="1:9" ht="23.25" thickTop="1" x14ac:dyDescent="0.25"/>
    <row r="11" spans="1:9" x14ac:dyDescent="0.45">
      <c r="C11" s="8"/>
      <c r="G11" s="9"/>
    </row>
    <row r="12" spans="1:9" x14ac:dyDescent="0.45">
      <c r="C12" s="18"/>
      <c r="G12" s="18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3"/>
  <sheetViews>
    <sheetView rightToLeft="1" topLeftCell="A52" zoomScale="85" zoomScaleNormal="85" workbookViewId="0">
      <selection activeCell="M70" sqref="M70"/>
    </sheetView>
  </sheetViews>
  <sheetFormatPr defaultRowHeight="22.5" x14ac:dyDescent="0.25"/>
  <cols>
    <col min="1" max="1" width="47.710937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23" t="s">
        <v>82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  <c r="T2" s="23" t="s">
        <v>0</v>
      </c>
      <c r="U2" s="23" t="s">
        <v>0</v>
      </c>
    </row>
    <row r="3" spans="1:21" ht="24" x14ac:dyDescent="0.25">
      <c r="A3" s="23" t="s">
        <v>60</v>
      </c>
      <c r="B3" s="23" t="s">
        <v>60</v>
      </c>
      <c r="C3" s="23" t="s">
        <v>60</v>
      </c>
      <c r="D3" s="23" t="s">
        <v>60</v>
      </c>
      <c r="E3" s="23" t="s">
        <v>60</v>
      </c>
      <c r="F3" s="23" t="s">
        <v>60</v>
      </c>
      <c r="G3" s="23" t="s">
        <v>60</v>
      </c>
      <c r="H3" s="23" t="s">
        <v>60</v>
      </c>
      <c r="I3" s="23" t="s">
        <v>60</v>
      </c>
      <c r="J3" s="23" t="s">
        <v>60</v>
      </c>
      <c r="K3" s="23" t="s">
        <v>60</v>
      </c>
      <c r="L3" s="23" t="s">
        <v>60</v>
      </c>
      <c r="M3" s="23" t="s">
        <v>60</v>
      </c>
      <c r="N3" s="23" t="s">
        <v>60</v>
      </c>
      <c r="O3" s="23" t="s">
        <v>60</v>
      </c>
      <c r="P3" s="23" t="s">
        <v>60</v>
      </c>
      <c r="Q3" s="23" t="s">
        <v>60</v>
      </c>
      <c r="R3" s="23" t="s">
        <v>60</v>
      </c>
      <c r="S3" s="23" t="s">
        <v>60</v>
      </c>
      <c r="T3" s="23" t="s">
        <v>60</v>
      </c>
      <c r="U3" s="23" t="s">
        <v>60</v>
      </c>
    </row>
    <row r="4" spans="1:21" ht="24" x14ac:dyDescent="0.25">
      <c r="A4" s="23" t="str">
        <f>+سپرده!A4</f>
        <v>برای ماه منتهی به 1404/03/31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  <c r="R4" s="23" t="s">
        <v>2</v>
      </c>
      <c r="S4" s="23" t="s">
        <v>2</v>
      </c>
      <c r="T4" s="23" t="s">
        <v>2</v>
      </c>
      <c r="U4" s="23" t="s">
        <v>2</v>
      </c>
    </row>
    <row r="6" spans="1:21" ht="24" x14ac:dyDescent="0.25">
      <c r="A6" s="22" t="s">
        <v>3</v>
      </c>
      <c r="C6" s="22" t="s">
        <v>62</v>
      </c>
      <c r="D6" s="22" t="s">
        <v>62</v>
      </c>
      <c r="E6" s="22" t="s">
        <v>62</v>
      </c>
      <c r="F6" s="22" t="s">
        <v>62</v>
      </c>
      <c r="G6" s="22" t="s">
        <v>62</v>
      </c>
      <c r="H6" s="22" t="s">
        <v>62</v>
      </c>
      <c r="I6" s="22" t="s">
        <v>62</v>
      </c>
      <c r="J6" s="22" t="s">
        <v>62</v>
      </c>
      <c r="K6" s="22" t="s">
        <v>62</v>
      </c>
      <c r="M6" s="22" t="s">
        <v>63</v>
      </c>
      <c r="N6" s="22" t="s">
        <v>63</v>
      </c>
      <c r="O6" s="22" t="s">
        <v>63</v>
      </c>
      <c r="P6" s="22" t="s">
        <v>63</v>
      </c>
      <c r="Q6" s="22" t="s">
        <v>63</v>
      </c>
      <c r="R6" s="22" t="s">
        <v>63</v>
      </c>
      <c r="S6" s="22" t="s">
        <v>63</v>
      </c>
      <c r="T6" s="22" t="s">
        <v>63</v>
      </c>
      <c r="U6" s="22" t="s">
        <v>63</v>
      </c>
    </row>
    <row r="7" spans="1:21" ht="24.75" thickBot="1" x14ac:dyDescent="0.3">
      <c r="A7" s="22" t="s">
        <v>3</v>
      </c>
      <c r="C7" s="22" t="s">
        <v>72</v>
      </c>
      <c r="E7" s="22" t="s">
        <v>73</v>
      </c>
      <c r="G7" s="22" t="s">
        <v>74</v>
      </c>
      <c r="I7" s="22" t="s">
        <v>55</v>
      </c>
      <c r="K7" s="22" t="s">
        <v>75</v>
      </c>
      <c r="M7" s="22" t="s">
        <v>72</v>
      </c>
      <c r="O7" s="22" t="s">
        <v>73</v>
      </c>
      <c r="Q7" s="22" t="s">
        <v>74</v>
      </c>
      <c r="S7" s="22" t="s">
        <v>55</v>
      </c>
      <c r="U7" s="22" t="s">
        <v>75</v>
      </c>
    </row>
    <row r="8" spans="1:21" ht="24" x14ac:dyDescent="0.25">
      <c r="A8" s="3" t="s">
        <v>28</v>
      </c>
      <c r="C8" s="1">
        <f>IFERROR(VLOOKUP(A8,'درآمد سود سهام'!A:S,13,0),0)</f>
        <v>0</v>
      </c>
      <c r="E8" s="1">
        <f>IFERROR(VLOOKUP(A8,'درآمد ناشی از تغییر قیمت اوراق'!A:Q,9,0),0)</f>
        <v>0</v>
      </c>
      <c r="G8" s="1">
        <f>IFERROR(VLOOKUP(A8,'درآمد ناشی از فروش'!A:Q,9,0),0)</f>
        <v>0</v>
      </c>
      <c r="I8" s="1">
        <f>+G8+E8+C8</f>
        <v>0</v>
      </c>
      <c r="K8" s="5">
        <f t="shared" ref="K8:K39" si="0">+I8/$I$72</f>
        <v>0</v>
      </c>
      <c r="M8" s="1">
        <f>IFERROR(VLOOKUP(A8,'درآمد سود سهام'!A:S,19,0),0)</f>
        <v>0</v>
      </c>
      <c r="O8" s="1">
        <f>IFERROR(VLOOKUP(A8,'درآمد ناشی از تغییر قیمت اوراق'!A:Q,17,0),0)</f>
        <v>0</v>
      </c>
      <c r="Q8" s="1">
        <f>IFERROR(VLOOKUP(A8,'درآمد ناشی از فروش'!A:Q,17,0),0)</f>
        <v>-5521510283</v>
      </c>
      <c r="S8" s="1">
        <f t="shared" ref="S8:S71" si="1">+M8+O8+Q8</f>
        <v>-5521510283</v>
      </c>
      <c r="U8" s="5">
        <f t="shared" ref="U8:U39" si="2">+S8/$S$72</f>
        <v>8.6132866040041899E-3</v>
      </c>
    </row>
    <row r="9" spans="1:21" ht="24" x14ac:dyDescent="0.25">
      <c r="A9" s="3" t="s">
        <v>87</v>
      </c>
      <c r="C9" s="1">
        <f>IFERROR(VLOOKUP(A9,'درآمد سود سهام'!A:S,13,0),0)</f>
        <v>0</v>
      </c>
      <c r="E9" s="1">
        <f>IFERROR(VLOOKUP(A9,'درآمد ناشی از تغییر قیمت اوراق'!A:Q,9,0),0)</f>
        <v>0</v>
      </c>
      <c r="G9" s="1">
        <f>IFERROR(VLOOKUP(A9,'درآمد ناشی از فروش'!A:Q,9,0),0)</f>
        <v>0</v>
      </c>
      <c r="I9" s="1">
        <f t="shared" ref="I9:I71" si="3">+G9+E9+C9</f>
        <v>0</v>
      </c>
      <c r="K9" s="5">
        <f t="shared" si="0"/>
        <v>0</v>
      </c>
      <c r="M9" s="1">
        <f>IFERROR(VLOOKUP(A9,'درآمد سود سهام'!A:S,19,0),0)</f>
        <v>0</v>
      </c>
      <c r="O9" s="1">
        <f>IFERROR(VLOOKUP(A9,'درآمد ناشی از تغییر قیمت اوراق'!A:Q,17,0),0)</f>
        <v>0</v>
      </c>
      <c r="Q9" s="1">
        <f>IFERROR(VLOOKUP(A9,'درآمد ناشی از فروش'!A:Q,17,0),0)</f>
        <v>0</v>
      </c>
      <c r="S9" s="1">
        <f t="shared" si="1"/>
        <v>0</v>
      </c>
      <c r="U9" s="5">
        <f t="shared" si="2"/>
        <v>0</v>
      </c>
    </row>
    <row r="10" spans="1:21" ht="24" x14ac:dyDescent="0.25">
      <c r="A10" s="3" t="s">
        <v>91</v>
      </c>
      <c r="C10" s="1">
        <f>IFERROR(VLOOKUP(A10,'درآمد سود سهام'!A:S,13,0),0)</f>
        <v>0</v>
      </c>
      <c r="E10" s="1">
        <f>IFERROR(VLOOKUP(A10,'درآمد ناشی از تغییر قیمت اوراق'!A:Q,9,0),0)</f>
        <v>0</v>
      </c>
      <c r="G10" s="1">
        <f>IFERROR(VLOOKUP(A10,'درآمد ناشی از فروش'!A:Q,9,0),0)</f>
        <v>0</v>
      </c>
      <c r="I10" s="1">
        <f t="shared" si="3"/>
        <v>0</v>
      </c>
      <c r="K10" s="5">
        <f t="shared" si="0"/>
        <v>0</v>
      </c>
      <c r="M10" s="1">
        <f>IFERROR(VLOOKUP(A10,'درآمد سود سهام'!A:S,19,0),0)</f>
        <v>0</v>
      </c>
      <c r="O10" s="1">
        <f>IFERROR(VLOOKUP(A10,'درآمد ناشی از تغییر قیمت اوراق'!A:Q,17,0),0)</f>
        <v>0</v>
      </c>
      <c r="Q10" s="1">
        <f>IFERROR(VLOOKUP(A10,'درآمد ناشی از فروش'!A:Q,17,0),0)</f>
        <v>230045373</v>
      </c>
      <c r="S10" s="1">
        <f t="shared" si="1"/>
        <v>230045373</v>
      </c>
      <c r="U10" s="5">
        <f t="shared" si="2"/>
        <v>-3.5885955617517541E-4</v>
      </c>
    </row>
    <row r="11" spans="1:21" ht="24" x14ac:dyDescent="0.25">
      <c r="A11" s="3" t="s">
        <v>92</v>
      </c>
      <c r="C11" s="1">
        <f>IFERROR(VLOOKUP(A11,'درآمد سود سهام'!A:S,13,0),0)</f>
        <v>0</v>
      </c>
      <c r="E11" s="1">
        <f>IFERROR(VLOOKUP(A11,'درآمد ناشی از تغییر قیمت اوراق'!A:Q,9,0),0)</f>
        <v>0</v>
      </c>
      <c r="G11" s="1">
        <f>IFERROR(VLOOKUP(A11,'درآمد ناشی از فروش'!A:Q,9,0),0)</f>
        <v>0</v>
      </c>
      <c r="I11" s="1">
        <f t="shared" si="3"/>
        <v>0</v>
      </c>
      <c r="K11" s="5">
        <f t="shared" si="0"/>
        <v>0</v>
      </c>
      <c r="M11" s="1">
        <f>IFERROR(VLOOKUP(A11,'درآمد سود سهام'!A:S,19,0),0)</f>
        <v>0</v>
      </c>
      <c r="O11" s="1">
        <f>IFERROR(VLOOKUP(A11,'درآمد ناشی از تغییر قیمت اوراق'!A:Q,17,0),0)</f>
        <v>0</v>
      </c>
      <c r="Q11" s="1">
        <f>IFERROR(VLOOKUP(A11,'درآمد ناشی از فروش'!A:Q,17,0),0)</f>
        <v>22538718</v>
      </c>
      <c r="S11" s="1">
        <f t="shared" si="1"/>
        <v>22538718</v>
      </c>
      <c r="U11" s="5">
        <f t="shared" si="2"/>
        <v>-3.5159300240467938E-5</v>
      </c>
    </row>
    <row r="12" spans="1:21" ht="24" x14ac:dyDescent="0.25">
      <c r="A12" s="3" t="s">
        <v>95</v>
      </c>
      <c r="C12" s="1">
        <f>IFERROR(VLOOKUP(A12,'درآمد سود سهام'!A:S,13,0),0)</f>
        <v>0</v>
      </c>
      <c r="E12" s="1">
        <f>IFERROR(VLOOKUP(A12,'درآمد ناشی از تغییر قیمت اوراق'!A:Q,9,0),0)</f>
        <v>0</v>
      </c>
      <c r="G12" s="1">
        <f>IFERROR(VLOOKUP(A12,'درآمد ناشی از فروش'!A:Q,9,0),0)</f>
        <v>0</v>
      </c>
      <c r="I12" s="1">
        <f t="shared" si="3"/>
        <v>0</v>
      </c>
      <c r="K12" s="5">
        <f t="shared" si="0"/>
        <v>0</v>
      </c>
      <c r="M12" s="1">
        <f>IFERROR(VLOOKUP(A12,'درآمد سود سهام'!A:S,19,0),0)</f>
        <v>0</v>
      </c>
      <c r="O12" s="1">
        <f>IFERROR(VLOOKUP(A12,'درآمد ناشی از تغییر قیمت اوراق'!A:Q,17,0),0)</f>
        <v>0</v>
      </c>
      <c r="Q12" s="1">
        <f>IFERROR(VLOOKUP(A12,'درآمد ناشی از فروش'!A:Q,17,0),0)</f>
        <v>3468072186</v>
      </c>
      <c r="S12" s="1">
        <f t="shared" si="1"/>
        <v>3468072186</v>
      </c>
      <c r="U12" s="5">
        <f t="shared" si="2"/>
        <v>-5.4100233759165001E-3</v>
      </c>
    </row>
    <row r="13" spans="1:21" ht="24" x14ac:dyDescent="0.25">
      <c r="A13" s="3" t="s">
        <v>94</v>
      </c>
      <c r="C13" s="1">
        <f>IFERROR(VLOOKUP(A13,'درآمد سود سهام'!A:S,13,0),0)</f>
        <v>0</v>
      </c>
      <c r="E13" s="1">
        <f>IFERROR(VLOOKUP(A13,'درآمد ناشی از تغییر قیمت اوراق'!A:Q,9,0),0)</f>
        <v>0</v>
      </c>
      <c r="G13" s="1">
        <f>IFERROR(VLOOKUP(A13,'درآمد ناشی از فروش'!A:Q,9,0),0)</f>
        <v>0</v>
      </c>
      <c r="I13" s="1">
        <f t="shared" si="3"/>
        <v>0</v>
      </c>
      <c r="K13" s="5">
        <f t="shared" si="0"/>
        <v>0</v>
      </c>
      <c r="M13" s="1">
        <f>IFERROR(VLOOKUP(A13,'درآمد سود سهام'!A:S,19,0),0)</f>
        <v>0</v>
      </c>
      <c r="O13" s="1">
        <f>IFERROR(VLOOKUP(A13,'درآمد ناشی از تغییر قیمت اوراق'!A:Q,17,0),0)</f>
        <v>0</v>
      </c>
      <c r="Q13" s="1">
        <f>IFERROR(VLOOKUP(A13,'درآمد ناشی از فروش'!A:Q,17,0),0)</f>
        <v>21588772</v>
      </c>
      <c r="S13" s="1">
        <f t="shared" si="1"/>
        <v>21588772</v>
      </c>
      <c r="U13" s="5">
        <f t="shared" si="2"/>
        <v>-3.3677430835729326E-5</v>
      </c>
    </row>
    <row r="14" spans="1:21" ht="24" x14ac:dyDescent="0.25">
      <c r="A14" s="3" t="s">
        <v>120</v>
      </c>
      <c r="C14" s="1">
        <f>IFERROR(VLOOKUP(A14,'درآمد سود سهام'!A:S,13,0),0)</f>
        <v>0</v>
      </c>
      <c r="E14" s="1">
        <f>IFERROR(VLOOKUP(A14,'درآمد ناشی از تغییر قیمت اوراق'!A:Q,9,0),0)</f>
        <v>0</v>
      </c>
      <c r="G14" s="1">
        <f>IFERROR(VLOOKUP(A14,'درآمد ناشی از فروش'!A:Q,9,0),0)</f>
        <v>0</v>
      </c>
      <c r="I14" s="1">
        <f t="shared" si="3"/>
        <v>0</v>
      </c>
      <c r="K14" s="5">
        <f t="shared" si="0"/>
        <v>0</v>
      </c>
      <c r="M14" s="1">
        <f>IFERROR(VLOOKUP(A14,'درآمد سود سهام'!A:S,19,0),0)</f>
        <v>0</v>
      </c>
      <c r="O14" s="1">
        <f>IFERROR(VLOOKUP(A14,'درآمد ناشی از تغییر قیمت اوراق'!A:Q,17,0),0)</f>
        <v>0</v>
      </c>
      <c r="Q14" s="1">
        <f>IFERROR(VLOOKUP(A14,'درآمد ناشی از فروش'!A:Q,17,0),0)</f>
        <v>560977788</v>
      </c>
      <c r="S14" s="1">
        <f t="shared" si="1"/>
        <v>560977788</v>
      </c>
      <c r="U14" s="5">
        <f t="shared" si="2"/>
        <v>-8.7509797480609026E-4</v>
      </c>
    </row>
    <row r="15" spans="1:21" ht="24" x14ac:dyDescent="0.25">
      <c r="A15" s="3" t="s">
        <v>121</v>
      </c>
      <c r="C15" s="1">
        <f>IFERROR(VLOOKUP(A15,'درآمد سود سهام'!A:S,13,0),0)</f>
        <v>0</v>
      </c>
      <c r="E15" s="1">
        <f>IFERROR(VLOOKUP(A15,'درآمد ناشی از تغییر قیمت اوراق'!A:Q,9,0),0)</f>
        <v>0</v>
      </c>
      <c r="G15" s="1">
        <f>IFERROR(VLOOKUP(A15,'درآمد ناشی از فروش'!A:Q,9,0),0)</f>
        <v>0</v>
      </c>
      <c r="I15" s="1">
        <f t="shared" si="3"/>
        <v>0</v>
      </c>
      <c r="K15" s="5">
        <f t="shared" si="0"/>
        <v>0</v>
      </c>
      <c r="M15" s="1">
        <f>IFERROR(VLOOKUP(A15,'درآمد سود سهام'!A:S,19,0),0)</f>
        <v>0</v>
      </c>
      <c r="O15" s="1">
        <f>IFERROR(VLOOKUP(A15,'درآمد ناشی از تغییر قیمت اوراق'!A:Q,17,0),0)</f>
        <v>0</v>
      </c>
      <c r="Q15" s="1">
        <f>IFERROR(VLOOKUP(A15,'درآمد ناشی از فروش'!A:Q,17,0),0)</f>
        <v>-80696009</v>
      </c>
      <c r="S15" s="1">
        <f t="shared" si="1"/>
        <v>-80696009</v>
      </c>
      <c r="U15" s="5">
        <f t="shared" si="2"/>
        <v>1.2588183625344187E-4</v>
      </c>
    </row>
    <row r="16" spans="1:21" ht="24" x14ac:dyDescent="0.25">
      <c r="A16" s="3" t="s">
        <v>40</v>
      </c>
      <c r="C16" s="1">
        <f>IFERROR(VLOOKUP(A16,'درآمد سود سهام'!A:S,13,0),0)</f>
        <v>0</v>
      </c>
      <c r="E16" s="1">
        <f>IFERROR(VLOOKUP(A16,'درآمد ناشی از تغییر قیمت اوراق'!A:Q,9,0),0)</f>
        <v>0</v>
      </c>
      <c r="G16" s="1">
        <f>IFERROR(VLOOKUP(A16,'درآمد ناشی از فروش'!A:Q,9,0),0)</f>
        <v>0</v>
      </c>
      <c r="I16" s="1">
        <f t="shared" si="3"/>
        <v>0</v>
      </c>
      <c r="K16" s="5">
        <f t="shared" si="0"/>
        <v>0</v>
      </c>
      <c r="M16" s="1">
        <f>IFERROR(VLOOKUP(A16,'درآمد سود سهام'!A:S,19,0),0)</f>
        <v>0</v>
      </c>
      <c r="O16" s="1">
        <f>IFERROR(VLOOKUP(A16,'درآمد ناشی از تغییر قیمت اوراق'!A:Q,17,0),0)</f>
        <v>0</v>
      </c>
      <c r="Q16" s="1">
        <f>IFERROR(VLOOKUP(A16,'درآمد ناشی از فروش'!A:Q,17,0),0)</f>
        <v>3845057958</v>
      </c>
      <c r="S16" s="1">
        <f t="shared" si="1"/>
        <v>3845057958</v>
      </c>
      <c r="U16" s="5">
        <f t="shared" si="2"/>
        <v>-5.9981027841655666E-3</v>
      </c>
    </row>
    <row r="17" spans="1:21" ht="24" x14ac:dyDescent="0.25">
      <c r="A17" s="3" t="s">
        <v>23</v>
      </c>
      <c r="C17" s="1">
        <f>IFERROR(VLOOKUP(A17,'درآمد سود سهام'!A:S,13,0),0)</f>
        <v>0</v>
      </c>
      <c r="E17" s="1">
        <f>IFERROR(VLOOKUP(A17,'درآمد ناشی از تغییر قیمت اوراق'!A:Q,9,0),0)</f>
        <v>0</v>
      </c>
      <c r="G17" s="1">
        <f>IFERROR(VLOOKUP(A17,'درآمد ناشی از فروش'!A:Q,9,0),0)</f>
        <v>0</v>
      </c>
      <c r="I17" s="1">
        <f t="shared" si="3"/>
        <v>0</v>
      </c>
      <c r="K17" s="5">
        <f t="shared" si="0"/>
        <v>0</v>
      </c>
      <c r="M17" s="1">
        <f>IFERROR(VLOOKUP(A17,'درآمد سود سهام'!A:S,19,0),0)</f>
        <v>0</v>
      </c>
      <c r="O17" s="1">
        <f>IFERROR(VLOOKUP(A17,'درآمد ناشی از تغییر قیمت اوراق'!A:Q,17,0),0)</f>
        <v>0</v>
      </c>
      <c r="Q17" s="1">
        <f>IFERROR(VLOOKUP(A17,'درآمد ناشی از فروش'!A:Q,17,0),0)</f>
        <v>-4366792335</v>
      </c>
      <c r="S17" s="1">
        <f t="shared" si="1"/>
        <v>-4366792335</v>
      </c>
      <c r="U17" s="5">
        <f t="shared" si="2"/>
        <v>6.8119829528032185E-3</v>
      </c>
    </row>
    <row r="18" spans="1:21" ht="24" x14ac:dyDescent="0.25">
      <c r="A18" s="3" t="s">
        <v>34</v>
      </c>
      <c r="C18" s="1">
        <f>IFERROR(VLOOKUP(A18,'درآمد سود سهام'!A:S,13,0),0)</f>
        <v>3454217233</v>
      </c>
      <c r="E18" s="1">
        <f>IFERROR(VLOOKUP(A18,'درآمد ناشی از تغییر قیمت اوراق'!A:Q,9,0),0)</f>
        <v>-4372769306</v>
      </c>
      <c r="G18" s="1">
        <f>IFERROR(VLOOKUP(A18,'درآمد ناشی از فروش'!A:Q,9,0),0)</f>
        <v>0</v>
      </c>
      <c r="I18" s="1">
        <f t="shared" si="3"/>
        <v>-918552073</v>
      </c>
      <c r="K18" s="5">
        <f t="shared" si="0"/>
        <v>2.838959694262652E-3</v>
      </c>
      <c r="M18" s="1">
        <f>IFERROR(VLOOKUP(A18,'درآمد سود سهام'!A:S,19,0),0)</f>
        <v>3454217233</v>
      </c>
      <c r="O18" s="1">
        <f>IFERROR(VLOOKUP(A18,'درآمد ناشی از تغییر قیمت اوراق'!A:Q,17,0),0)</f>
        <v>-6003054233</v>
      </c>
      <c r="Q18" s="1">
        <f>IFERROR(VLOOKUP(A18,'درآمد ناشی از فروش'!A:Q,17,0),0)</f>
        <v>-9667644236</v>
      </c>
      <c r="S18" s="1">
        <f t="shared" si="1"/>
        <v>-12216481236</v>
      </c>
      <c r="U18" s="5">
        <f t="shared" si="2"/>
        <v>1.905711459092602E-2</v>
      </c>
    </row>
    <row r="19" spans="1:21" ht="24" x14ac:dyDescent="0.25">
      <c r="A19" s="3" t="s">
        <v>26</v>
      </c>
      <c r="C19" s="1">
        <f>IFERROR(VLOOKUP(A19,'درآمد سود سهام'!A:S,13,0),0)</f>
        <v>12126472864</v>
      </c>
      <c r="E19" s="1">
        <f>IFERROR(VLOOKUP(A19,'درآمد ناشی از تغییر قیمت اوراق'!A:Q,9,0),0)</f>
        <v>-26362258187</v>
      </c>
      <c r="G19" s="1">
        <f>IFERROR(VLOOKUP(A19,'درآمد ناشی از فروش'!A:Q,9,0),0)</f>
        <v>0</v>
      </c>
      <c r="I19" s="1">
        <f t="shared" si="3"/>
        <v>-14235785323</v>
      </c>
      <c r="K19" s="5">
        <f t="shared" si="0"/>
        <v>4.399839915028185E-2</v>
      </c>
      <c r="M19" s="1">
        <f>IFERROR(VLOOKUP(A19,'درآمد سود سهام'!A:S,19,0),0)</f>
        <v>12126472864</v>
      </c>
      <c r="O19" s="1">
        <f>IFERROR(VLOOKUP(A19,'درآمد ناشی از تغییر قیمت اوراق'!A:Q,17,0),0)</f>
        <v>-64206744546</v>
      </c>
      <c r="Q19" s="1">
        <f>IFERROR(VLOOKUP(A19,'درآمد ناشی از فروش'!A:Q,17,0),0)</f>
        <v>-49314310705</v>
      </c>
      <c r="S19" s="1">
        <f t="shared" si="1"/>
        <v>-101394582387</v>
      </c>
      <c r="U19" s="5">
        <f t="shared" si="2"/>
        <v>0.15817060069261241</v>
      </c>
    </row>
    <row r="20" spans="1:21" ht="24" x14ac:dyDescent="0.25">
      <c r="A20" s="3" t="s">
        <v>18</v>
      </c>
      <c r="C20" s="1">
        <f>IFERROR(VLOOKUP(A20,'درآمد سود سهام'!A:S,13,0),0)</f>
        <v>0</v>
      </c>
      <c r="E20" s="1">
        <f>IFERROR(VLOOKUP(A20,'درآمد ناشی از تغییر قیمت اوراق'!A:Q,9,0),0)</f>
        <v>-2975540098</v>
      </c>
      <c r="G20" s="1">
        <f>IFERROR(VLOOKUP(A20,'درآمد ناشی از فروش'!A:Q,9,0),0)</f>
        <v>0</v>
      </c>
      <c r="I20" s="1">
        <f t="shared" si="3"/>
        <v>-2975540098</v>
      </c>
      <c r="K20" s="5">
        <f t="shared" si="0"/>
        <v>9.1964719858449902E-3</v>
      </c>
      <c r="M20" s="1">
        <f>IFERROR(VLOOKUP(A20,'درآمد سود سهام'!A:S,19,0),0)</f>
        <v>0</v>
      </c>
      <c r="O20" s="1">
        <f>IFERROR(VLOOKUP(A20,'درآمد ناشی از تغییر قیمت اوراق'!A:Q,17,0),0)</f>
        <v>-7793547947</v>
      </c>
      <c r="Q20" s="1">
        <f>IFERROR(VLOOKUP(A20,'درآمد ناشی از فروش'!A:Q,17,0),0)</f>
        <v>-42285464386</v>
      </c>
      <c r="S20" s="1">
        <f t="shared" si="1"/>
        <v>-50079012333</v>
      </c>
      <c r="U20" s="5">
        <f t="shared" si="2"/>
        <v>7.8120815494565565E-2</v>
      </c>
    </row>
    <row r="21" spans="1:21" ht="24" x14ac:dyDescent="0.25">
      <c r="A21" s="3" t="s">
        <v>38</v>
      </c>
      <c r="C21" s="1">
        <f>IFERROR(VLOOKUP(A21,'درآمد سود سهام'!A:S,13,0),0)</f>
        <v>0</v>
      </c>
      <c r="E21" s="1">
        <f>IFERROR(VLOOKUP(A21,'درآمد ناشی از تغییر قیمت اوراق'!A:Q,9,0),0)</f>
        <v>6543867776</v>
      </c>
      <c r="G21" s="1">
        <f>IFERROR(VLOOKUP(A21,'درآمد ناشی از فروش'!A:Q,9,0),0)</f>
        <v>0</v>
      </c>
      <c r="I21" s="1">
        <f t="shared" si="3"/>
        <v>6543867776</v>
      </c>
      <c r="K21" s="5">
        <f t="shared" si="0"/>
        <v>-2.0225066609422568E-2</v>
      </c>
      <c r="M21" s="1">
        <f>IFERROR(VLOOKUP(A21,'درآمد سود سهام'!A:S,19,0),0)</f>
        <v>0</v>
      </c>
      <c r="O21" s="1">
        <f>IFERROR(VLOOKUP(A21,'درآمد ناشی از تغییر قیمت اوراق'!A:Q,17,0),0)</f>
        <v>-40973305557</v>
      </c>
      <c r="Q21" s="1">
        <f>IFERROR(VLOOKUP(A21,'درآمد ناشی از فروش'!A:Q,17,0),0)</f>
        <v>-73563861610</v>
      </c>
      <c r="S21" s="1">
        <f t="shared" si="1"/>
        <v>-114537167167</v>
      </c>
      <c r="U21" s="5">
        <f t="shared" si="2"/>
        <v>0.1786723916203761</v>
      </c>
    </row>
    <row r="22" spans="1:21" ht="24" x14ac:dyDescent="0.25">
      <c r="A22" s="3" t="s">
        <v>51</v>
      </c>
      <c r="C22" s="1">
        <f>IFERROR(VLOOKUP(A22,'درآمد سود سهام'!A:S,13,0),0)</f>
        <v>0</v>
      </c>
      <c r="E22" s="1">
        <f>IFERROR(VLOOKUP(A22,'درآمد ناشی از تغییر قیمت اوراق'!A:Q,9,0),0)</f>
        <v>0</v>
      </c>
      <c r="G22" s="1">
        <f>IFERROR(VLOOKUP(A22,'درآمد ناشی از فروش'!A:Q,9,0),0)</f>
        <v>250735027</v>
      </c>
      <c r="I22" s="1">
        <f t="shared" si="3"/>
        <v>250735027</v>
      </c>
      <c r="K22" s="5">
        <f t="shared" si="0"/>
        <v>-7.7494423725812858E-4</v>
      </c>
      <c r="M22" s="1">
        <f>IFERROR(VLOOKUP(A22,'درآمد سود سهام'!A:S,19,0),0)</f>
        <v>0</v>
      </c>
      <c r="O22" s="1">
        <f>IFERROR(VLOOKUP(A22,'درآمد ناشی از تغییر قیمت اوراق'!A:Q,17,0),0)</f>
        <v>0</v>
      </c>
      <c r="Q22" s="1">
        <f>IFERROR(VLOOKUP(A22,'درآمد ناشی از فروش'!A:Q,17,0),0)</f>
        <v>790981191</v>
      </c>
      <c r="S22" s="1">
        <f t="shared" si="1"/>
        <v>790981191</v>
      </c>
      <c r="U22" s="5">
        <f t="shared" si="2"/>
        <v>-1.2338920598293087E-3</v>
      </c>
    </row>
    <row r="23" spans="1:21" ht="24" x14ac:dyDescent="0.25">
      <c r="A23" s="3" t="s">
        <v>45</v>
      </c>
      <c r="C23" s="1">
        <f>IFERROR(VLOOKUP(A23,'درآمد سود سهام'!A:S,13,0),0)</f>
        <v>0</v>
      </c>
      <c r="E23" s="1">
        <f>IFERROR(VLOOKUP(A23,'درآمد ناشی از تغییر قیمت اوراق'!A:Q,9,0),0)</f>
        <v>0</v>
      </c>
      <c r="G23" s="1">
        <f>IFERROR(VLOOKUP(A23,'درآمد ناشی از فروش'!A:Q,9,0),0)</f>
        <v>0</v>
      </c>
      <c r="I23" s="1">
        <f t="shared" si="3"/>
        <v>0</v>
      </c>
      <c r="K23" s="5">
        <f t="shared" si="0"/>
        <v>0</v>
      </c>
      <c r="M23" s="1">
        <f>IFERROR(VLOOKUP(A23,'درآمد سود سهام'!A:S,19,0),0)</f>
        <v>0</v>
      </c>
      <c r="O23" s="1">
        <f>IFERROR(VLOOKUP(A23,'درآمد ناشی از تغییر قیمت اوراق'!A:Q,17,0),0)</f>
        <v>0</v>
      </c>
      <c r="Q23" s="1">
        <f>IFERROR(VLOOKUP(A23,'درآمد ناشی از فروش'!A:Q,17,0),0)</f>
        <v>-7360269459</v>
      </c>
      <c r="S23" s="1">
        <f t="shared" si="1"/>
        <v>-7360269459</v>
      </c>
      <c r="U23" s="5">
        <f t="shared" si="2"/>
        <v>1.1481661191187872E-2</v>
      </c>
    </row>
    <row r="24" spans="1:21" ht="24" x14ac:dyDescent="0.25">
      <c r="A24" s="3" t="s">
        <v>15</v>
      </c>
      <c r="C24" s="1">
        <f>IFERROR(VLOOKUP(A24,'درآمد سود سهام'!A:S,13,0),0)</f>
        <v>10581055308</v>
      </c>
      <c r="E24" s="1">
        <f>IFERROR(VLOOKUP(A24,'درآمد ناشی از تغییر قیمت اوراق'!A:Q,9,0),0)</f>
        <v>-16869970055</v>
      </c>
      <c r="G24" s="1">
        <f>IFERROR(VLOOKUP(A24,'درآمد ناشی از فروش'!A:Q,9,0),0)</f>
        <v>0</v>
      </c>
      <c r="I24" s="1">
        <f t="shared" si="3"/>
        <v>-6288914747</v>
      </c>
      <c r="K24" s="5">
        <f t="shared" si="0"/>
        <v>1.9437085835619254E-2</v>
      </c>
      <c r="M24" s="1">
        <f>IFERROR(VLOOKUP(A24,'درآمد سود سهام'!A:S,19,0),0)</f>
        <v>10581055308</v>
      </c>
      <c r="O24" s="1">
        <f>IFERROR(VLOOKUP(A24,'درآمد ناشی از تغییر قیمت اوراق'!A:Q,17,0),0)</f>
        <v>-20177299904</v>
      </c>
      <c r="Q24" s="1">
        <f>IFERROR(VLOOKUP(A24,'درآمد ناشی از فروش'!A:Q,17,0),0)</f>
        <v>-11615630934</v>
      </c>
      <c r="S24" s="1">
        <f t="shared" si="1"/>
        <v>-21211875530</v>
      </c>
      <c r="U24" s="5">
        <f t="shared" si="2"/>
        <v>3.308949073424252E-2</v>
      </c>
    </row>
    <row r="25" spans="1:21" ht="24" x14ac:dyDescent="0.25">
      <c r="A25" s="3" t="s">
        <v>30</v>
      </c>
      <c r="C25" s="1">
        <f>IFERROR(VLOOKUP(A25,'درآمد سود سهام'!A:S,13,0),0)</f>
        <v>7993916350</v>
      </c>
      <c r="E25" s="1">
        <f>IFERROR(VLOOKUP(A25,'درآمد ناشی از تغییر قیمت اوراق'!A:Q,9,0),0)</f>
        <v>-8430981426</v>
      </c>
      <c r="G25" s="1">
        <f>IFERROR(VLOOKUP(A25,'درآمد ناشی از فروش'!A:Q,9,0),0)</f>
        <v>-46647391</v>
      </c>
      <c r="I25" s="1">
        <f t="shared" si="3"/>
        <v>-483712467</v>
      </c>
      <c r="K25" s="5">
        <f t="shared" si="0"/>
        <v>1.4950052781878085E-3</v>
      </c>
      <c r="M25" s="1">
        <f>IFERROR(VLOOKUP(A25,'درآمد سود سهام'!A:S,19,0),0)</f>
        <v>7993916350</v>
      </c>
      <c r="O25" s="1">
        <f>IFERROR(VLOOKUP(A25,'درآمد ناشی از تغییر قیمت اوراق'!A:Q,17,0),0)</f>
        <v>-13546149812</v>
      </c>
      <c r="Q25" s="1">
        <f>IFERROR(VLOOKUP(A25,'درآمد ناشی از فروش'!A:Q,17,0),0)</f>
        <v>-720998191</v>
      </c>
      <c r="S25" s="1">
        <f t="shared" si="1"/>
        <v>-6273231653</v>
      </c>
      <c r="U25" s="5">
        <f t="shared" si="2"/>
        <v>9.7859352588658324E-3</v>
      </c>
    </row>
    <row r="26" spans="1:21" ht="24" x14ac:dyDescent="0.25">
      <c r="A26" s="3" t="s">
        <v>42</v>
      </c>
      <c r="C26" s="1">
        <f>IFERROR(VLOOKUP(A26,'درآمد سود سهام'!A:S,13,0),0)</f>
        <v>0</v>
      </c>
      <c r="E26" s="1">
        <f>IFERROR(VLOOKUP(A26,'درآمد ناشی از تغییر قیمت اوراق'!A:Q,9,0),0)</f>
        <v>0</v>
      </c>
      <c r="G26" s="1">
        <f>IFERROR(VLOOKUP(A26,'درآمد ناشی از فروش'!A:Q,9,0),0)</f>
        <v>0</v>
      </c>
      <c r="I26" s="1">
        <f t="shared" si="3"/>
        <v>0</v>
      </c>
      <c r="K26" s="5">
        <f t="shared" si="0"/>
        <v>0</v>
      </c>
      <c r="M26" s="1">
        <f>IFERROR(VLOOKUP(A26,'درآمد سود سهام'!A:S,19,0),0)</f>
        <v>0</v>
      </c>
      <c r="O26" s="1">
        <f>IFERROR(VLOOKUP(A26,'درآمد ناشی از تغییر قیمت اوراق'!A:Q,17,0),0)</f>
        <v>0</v>
      </c>
      <c r="Q26" s="1">
        <f>IFERROR(VLOOKUP(A26,'درآمد ناشی از فروش'!A:Q,17,0),0)</f>
        <v>3309840284</v>
      </c>
      <c r="S26" s="1">
        <f t="shared" si="1"/>
        <v>3309840284</v>
      </c>
      <c r="U26" s="5">
        <f t="shared" si="2"/>
        <v>-5.163189330162952E-3</v>
      </c>
    </row>
    <row r="27" spans="1:21" ht="24" x14ac:dyDescent="0.25">
      <c r="A27" s="3" t="s">
        <v>27</v>
      </c>
      <c r="C27" s="1">
        <f>IFERROR(VLOOKUP(A27,'درآمد سود سهام'!A:S,13,0),0)</f>
        <v>0</v>
      </c>
      <c r="E27" s="1">
        <f>IFERROR(VLOOKUP(A27,'درآمد ناشی از تغییر قیمت اوراق'!A:Q,9,0),0)</f>
        <v>4523337872</v>
      </c>
      <c r="G27" s="1">
        <f>IFERROR(VLOOKUP(A27,'درآمد ناشی از فروش'!A:Q,9,0),0)</f>
        <v>0</v>
      </c>
      <c r="I27" s="1">
        <f t="shared" si="3"/>
        <v>4523337872</v>
      </c>
      <c r="K27" s="5">
        <f t="shared" si="0"/>
        <v>-1.3980235067347996E-2</v>
      </c>
      <c r="M27" s="1">
        <f>IFERROR(VLOOKUP(A27,'درآمد سود سهام'!A:S,19,0),0)</f>
        <v>0</v>
      </c>
      <c r="O27" s="1">
        <f>IFERROR(VLOOKUP(A27,'درآمد ناشی از تغییر قیمت اوراق'!A:Q,17,0),0)</f>
        <v>46740436892</v>
      </c>
      <c r="Q27" s="1">
        <f>IFERROR(VLOOKUP(A27,'درآمد ناشی از فروش'!A:Q,17,0),0)</f>
        <v>109581999251</v>
      </c>
      <c r="S27" s="1">
        <f t="shared" si="1"/>
        <v>156322436143</v>
      </c>
      <c r="U27" s="5">
        <f t="shared" si="2"/>
        <v>-0.24385537219433306</v>
      </c>
    </row>
    <row r="28" spans="1:21" ht="24" x14ac:dyDescent="0.25">
      <c r="A28" s="3" t="s">
        <v>21</v>
      </c>
      <c r="C28" s="1">
        <f>IFERROR(VLOOKUP(A28,'درآمد سود سهام'!A:S,13,0),0)</f>
        <v>0</v>
      </c>
      <c r="E28" s="1">
        <f>IFERROR(VLOOKUP(A28,'درآمد ناشی از تغییر قیمت اوراق'!A:Q,9,0),0)</f>
        <v>0</v>
      </c>
      <c r="G28" s="1">
        <f>IFERROR(VLOOKUP(A28,'درآمد ناشی از فروش'!A:Q,9,0),0)</f>
        <v>0</v>
      </c>
      <c r="I28" s="1">
        <f t="shared" si="3"/>
        <v>0</v>
      </c>
      <c r="K28" s="5">
        <f t="shared" si="0"/>
        <v>0</v>
      </c>
      <c r="M28" s="1">
        <f>IFERROR(VLOOKUP(A28,'درآمد سود سهام'!A:S,19,0),0)</f>
        <v>0</v>
      </c>
      <c r="O28" s="1">
        <f>IFERROR(VLOOKUP(A28,'درآمد ناشی از تغییر قیمت اوراق'!A:Q,17,0),0)</f>
        <v>0</v>
      </c>
      <c r="Q28" s="1">
        <f>IFERROR(VLOOKUP(A28,'درآمد ناشی از فروش'!A:Q,17,0),0)</f>
        <v>7130214545</v>
      </c>
      <c r="S28" s="1">
        <f t="shared" si="1"/>
        <v>7130214545</v>
      </c>
      <c r="U28" s="5">
        <f t="shared" si="2"/>
        <v>-1.1122786751518277E-2</v>
      </c>
    </row>
    <row r="29" spans="1:21" ht="24" x14ac:dyDescent="0.25">
      <c r="A29" s="3" t="s">
        <v>29</v>
      </c>
      <c r="C29" s="1">
        <f>IFERROR(VLOOKUP(A29,'درآمد سود سهام'!A:S,13,0),0)</f>
        <v>0</v>
      </c>
      <c r="E29" s="1">
        <f>IFERROR(VLOOKUP(A29,'درآمد ناشی از تغییر قیمت اوراق'!A:Q,9,0),0)</f>
        <v>0</v>
      </c>
      <c r="G29" s="1">
        <f>IFERROR(VLOOKUP(A29,'درآمد ناشی از فروش'!A:Q,9,0),0)</f>
        <v>0</v>
      </c>
      <c r="I29" s="1">
        <f t="shared" si="3"/>
        <v>0</v>
      </c>
      <c r="K29" s="5">
        <f t="shared" si="0"/>
        <v>0</v>
      </c>
      <c r="M29" s="1">
        <f>IFERROR(VLOOKUP(A29,'درآمد سود سهام'!A:S,19,0),0)</f>
        <v>0</v>
      </c>
      <c r="O29" s="1">
        <f>IFERROR(VLOOKUP(A29,'درآمد ناشی از تغییر قیمت اوراق'!A:Q,17,0),0)</f>
        <v>0</v>
      </c>
      <c r="Q29" s="1">
        <f>IFERROR(VLOOKUP(A29,'درآمد ناشی از فروش'!A:Q,17,0),0)</f>
        <v>927284762</v>
      </c>
      <c r="S29" s="1">
        <f t="shared" si="1"/>
        <v>927284762</v>
      </c>
      <c r="U29" s="5">
        <f t="shared" si="2"/>
        <v>-1.446518979276854E-3</v>
      </c>
    </row>
    <row r="30" spans="1:21" ht="24" x14ac:dyDescent="0.25">
      <c r="A30" s="3" t="s">
        <v>35</v>
      </c>
      <c r="C30" s="1">
        <f>IFERROR(VLOOKUP(A30,'درآمد سود سهام'!A:S,13,0),0)</f>
        <v>13943028281</v>
      </c>
      <c r="E30" s="1">
        <f>IFERROR(VLOOKUP(A30,'درآمد ناشی از تغییر قیمت اوراق'!A:Q,9,0),0)</f>
        <v>-11522830735</v>
      </c>
      <c r="G30" s="1">
        <f>IFERROR(VLOOKUP(A30,'درآمد ناشی از فروش'!A:Q,9,0),0)</f>
        <v>-5172150916</v>
      </c>
      <c r="I30" s="1">
        <f t="shared" si="3"/>
        <v>-2751953370</v>
      </c>
      <c r="K30" s="5">
        <f t="shared" si="0"/>
        <v>8.5054347244614796E-3</v>
      </c>
      <c r="M30" s="1">
        <f>IFERROR(VLOOKUP(A30,'درآمد سود سهام'!A:S,19,0),0)</f>
        <v>13943028281</v>
      </c>
      <c r="O30" s="1">
        <f>IFERROR(VLOOKUP(A30,'درآمد ناشی از تغییر قیمت اوراق'!A:Q,17,0),0)</f>
        <v>-37029150686</v>
      </c>
      <c r="Q30" s="1">
        <f>IFERROR(VLOOKUP(A30,'درآمد ناشی از فروش'!A:Q,17,0),0)</f>
        <v>-12988736800</v>
      </c>
      <c r="S30" s="1">
        <f t="shared" si="1"/>
        <v>-36074859205</v>
      </c>
      <c r="U30" s="5">
        <f t="shared" si="2"/>
        <v>5.6275019986549525E-2</v>
      </c>
    </row>
    <row r="31" spans="1:21" ht="24" x14ac:dyDescent="0.25">
      <c r="A31" s="3" t="s">
        <v>41</v>
      </c>
      <c r="C31" s="1">
        <f>IFERROR(VLOOKUP(A31,'درآمد سود سهام'!A:S,13,0),0)</f>
        <v>0</v>
      </c>
      <c r="E31" s="1">
        <f>IFERROR(VLOOKUP(A31,'درآمد ناشی از تغییر قیمت اوراق'!A:Q,9,0),0)</f>
        <v>-84500782478</v>
      </c>
      <c r="G31" s="1">
        <f>IFERROR(VLOOKUP(A31,'درآمد ناشی از فروش'!A:Q,9,0),0)</f>
        <v>0</v>
      </c>
      <c r="I31" s="1">
        <f t="shared" si="3"/>
        <v>-84500782478</v>
      </c>
      <c r="K31" s="5">
        <f t="shared" si="0"/>
        <v>0.26116572227113982</v>
      </c>
      <c r="M31" s="1">
        <f>IFERROR(VLOOKUP(A31,'درآمد سود سهام'!A:S,19,0),0)</f>
        <v>0</v>
      </c>
      <c r="O31" s="1">
        <f>IFERROR(VLOOKUP(A31,'درآمد ناشی از تغییر قیمت اوراق'!A:Q,17,0),0)</f>
        <v>210104819565</v>
      </c>
      <c r="Q31" s="1">
        <f>IFERROR(VLOOKUP(A31,'درآمد ناشی از فروش'!A:Q,17,0),0)</f>
        <v>49927028541</v>
      </c>
      <c r="S31" s="1">
        <f t="shared" si="1"/>
        <v>260031848106</v>
      </c>
      <c r="U31" s="5">
        <f t="shared" si="2"/>
        <v>-0.40563699406694775</v>
      </c>
    </row>
    <row r="32" spans="1:21" ht="24" x14ac:dyDescent="0.25">
      <c r="A32" s="3" t="s">
        <v>20</v>
      </c>
      <c r="C32" s="1">
        <f>IFERROR(VLOOKUP(A32,'درآمد سود سهام'!A:S,13,0),0)</f>
        <v>0</v>
      </c>
      <c r="E32" s="1">
        <f>IFERROR(VLOOKUP(A32,'درآمد ناشی از تغییر قیمت اوراق'!A:Q,9,0),0)</f>
        <v>0</v>
      </c>
      <c r="G32" s="1">
        <f>IFERROR(VLOOKUP(A32,'درآمد ناشی از فروش'!A:Q,9,0),0)</f>
        <v>0</v>
      </c>
      <c r="I32" s="1">
        <f t="shared" si="3"/>
        <v>0</v>
      </c>
      <c r="K32" s="5">
        <f t="shared" si="0"/>
        <v>0</v>
      </c>
      <c r="M32" s="1">
        <f>IFERROR(VLOOKUP(A32,'درآمد سود سهام'!A:S,19,0),0)</f>
        <v>0</v>
      </c>
      <c r="O32" s="1">
        <f>IFERROR(VLOOKUP(A32,'درآمد ناشی از تغییر قیمت اوراق'!A:Q,17,0),0)</f>
        <v>0</v>
      </c>
      <c r="Q32" s="1">
        <f>IFERROR(VLOOKUP(A32,'درآمد ناشی از فروش'!A:Q,17,0),0)</f>
        <v>236163189</v>
      </c>
      <c r="S32" s="1">
        <f t="shared" si="1"/>
        <v>236163189</v>
      </c>
      <c r="U32" s="5">
        <f t="shared" si="2"/>
        <v>-3.6840305059930096E-4</v>
      </c>
    </row>
    <row r="33" spans="1:21" ht="24" x14ac:dyDescent="0.25">
      <c r="A33" s="3" t="s">
        <v>36</v>
      </c>
      <c r="C33" s="1">
        <f>IFERROR(VLOOKUP(A33,'درآمد سود سهام'!A:S,13,0),0)</f>
        <v>0</v>
      </c>
      <c r="E33" s="1">
        <f>IFERROR(VLOOKUP(A33,'درآمد ناشی از تغییر قیمت اوراق'!A:Q,9,0),0)</f>
        <v>-187179615000</v>
      </c>
      <c r="G33" s="1">
        <f>IFERROR(VLOOKUP(A33,'درآمد ناشی از فروش'!A:Q,9,0),0)</f>
        <v>0</v>
      </c>
      <c r="I33" s="1">
        <f t="shared" si="3"/>
        <v>-187179615000</v>
      </c>
      <c r="K33" s="5">
        <f t="shared" si="0"/>
        <v>0.57851416179058679</v>
      </c>
      <c r="M33" s="1">
        <f>IFERROR(VLOOKUP(A33,'درآمد سود سهام'!A:S,19,0),0)</f>
        <v>0</v>
      </c>
      <c r="O33" s="1">
        <f>IFERROR(VLOOKUP(A33,'درآمد ناشی از تغییر قیمت اوراق'!A:Q,17,0),0)</f>
        <v>-431611783186</v>
      </c>
      <c r="Q33" s="1">
        <f>IFERROR(VLOOKUP(A33,'درآمد ناشی از فروش'!A:Q,17,0),0)</f>
        <v>4567440761</v>
      </c>
      <c r="S33" s="1">
        <f t="shared" si="1"/>
        <v>-427044342425</v>
      </c>
      <c r="U33" s="5">
        <f t="shared" si="2"/>
        <v>0.66616833536467235</v>
      </c>
    </row>
    <row r="34" spans="1:21" ht="24" x14ac:dyDescent="0.25">
      <c r="A34" s="3" t="s">
        <v>25</v>
      </c>
      <c r="C34" s="1">
        <f>IFERROR(VLOOKUP(A34,'درآمد سود سهام'!A:S,13,0),0)</f>
        <v>0</v>
      </c>
      <c r="E34" s="1">
        <f>IFERROR(VLOOKUP(A34,'درآمد ناشی از تغییر قیمت اوراق'!A:Q,9,0),0)</f>
        <v>0</v>
      </c>
      <c r="G34" s="1">
        <f>IFERROR(VLOOKUP(A34,'درآمد ناشی از فروش'!A:Q,9,0),0)</f>
        <v>0</v>
      </c>
      <c r="I34" s="1">
        <f t="shared" si="3"/>
        <v>0</v>
      </c>
      <c r="K34" s="5">
        <f t="shared" si="0"/>
        <v>0</v>
      </c>
      <c r="M34" s="1">
        <f>IFERROR(VLOOKUP(A34,'درآمد سود سهام'!A:S,19,0),0)</f>
        <v>0</v>
      </c>
      <c r="O34" s="1">
        <f>IFERROR(VLOOKUP(A34,'درآمد ناشی از تغییر قیمت اوراق'!A:Q,17,0),0)</f>
        <v>0</v>
      </c>
      <c r="Q34" s="1">
        <f>IFERROR(VLOOKUP(A34,'درآمد ناشی از فروش'!A:Q,17,0),0)</f>
        <v>15318694791</v>
      </c>
      <c r="S34" s="1">
        <f t="shared" si="1"/>
        <v>15318694791</v>
      </c>
      <c r="U34" s="5">
        <f t="shared" si="2"/>
        <v>-2.3896416355573609E-2</v>
      </c>
    </row>
    <row r="35" spans="1:21" ht="24" x14ac:dyDescent="0.25">
      <c r="A35" s="3" t="s">
        <v>43</v>
      </c>
      <c r="C35" s="1">
        <f>IFERROR(VLOOKUP(A35,'درآمد سود سهام'!A:S,13,0),0)</f>
        <v>413739118</v>
      </c>
      <c r="E35" s="1">
        <f>IFERROR(VLOOKUP(A35,'درآمد ناشی از تغییر قیمت اوراق'!A:Q,9,0),0)</f>
        <v>-1760041788</v>
      </c>
      <c r="G35" s="1">
        <f>IFERROR(VLOOKUP(A35,'درآمد ناشی از فروش'!A:Q,9,0),0)</f>
        <v>0</v>
      </c>
      <c r="I35" s="1">
        <f t="shared" si="3"/>
        <v>-1346302670</v>
      </c>
      <c r="K35" s="5">
        <f t="shared" si="0"/>
        <v>4.1610041812057312E-3</v>
      </c>
      <c r="M35" s="1">
        <f>IFERROR(VLOOKUP(A35,'درآمد سود سهام'!A:S,19,0),0)</f>
        <v>413739118</v>
      </c>
      <c r="O35" s="1">
        <f>IFERROR(VLOOKUP(A35,'درآمد ناشی از تغییر قیمت اوراق'!A:Q,17,0),0)</f>
        <v>-4180099283</v>
      </c>
      <c r="Q35" s="1">
        <f>IFERROR(VLOOKUP(A35,'درآمد ناشی از فروش'!A:Q,17,0),0)</f>
        <v>1508162735</v>
      </c>
      <c r="S35" s="1">
        <f t="shared" si="1"/>
        <v>-2258197430</v>
      </c>
      <c r="U35" s="5">
        <f t="shared" si="2"/>
        <v>3.522677795765628E-3</v>
      </c>
    </row>
    <row r="36" spans="1:21" ht="24" x14ac:dyDescent="0.25">
      <c r="A36" s="3" t="s">
        <v>44</v>
      </c>
      <c r="C36" s="1">
        <f>IFERROR(VLOOKUP(A36,'درآمد سود سهام'!A:S,13,0),0)</f>
        <v>0</v>
      </c>
      <c r="E36" s="1">
        <f>IFERROR(VLOOKUP(A36,'درآمد ناشی از تغییر قیمت اوراق'!A:Q,9,0),0)</f>
        <v>0</v>
      </c>
      <c r="G36" s="1">
        <f>IFERROR(VLOOKUP(A36,'درآمد ناشی از فروش'!A:Q,9,0),0)</f>
        <v>0</v>
      </c>
      <c r="I36" s="1">
        <f t="shared" si="3"/>
        <v>0</v>
      </c>
      <c r="K36" s="5">
        <f t="shared" si="0"/>
        <v>0</v>
      </c>
      <c r="M36" s="1">
        <f>IFERROR(VLOOKUP(A36,'درآمد سود سهام'!A:S,19,0),0)</f>
        <v>0</v>
      </c>
      <c r="O36" s="1">
        <f>IFERROR(VLOOKUP(A36,'درآمد ناشی از تغییر قیمت اوراق'!A:Q,17,0),0)</f>
        <v>0</v>
      </c>
      <c r="Q36" s="1">
        <f>IFERROR(VLOOKUP(A36,'درآمد ناشی از فروش'!A:Q,17,0),0)</f>
        <v>-759264027</v>
      </c>
      <c r="S36" s="1">
        <f t="shared" si="1"/>
        <v>-759264027</v>
      </c>
      <c r="U36" s="5">
        <f t="shared" si="2"/>
        <v>1.1844148317166822E-3</v>
      </c>
    </row>
    <row r="37" spans="1:21" ht="24" x14ac:dyDescent="0.25">
      <c r="A37" s="3" t="s">
        <v>50</v>
      </c>
      <c r="C37" s="1">
        <f>IFERROR(VLOOKUP(A37,'درآمد سود سهام'!A:S,13,0),0)</f>
        <v>0</v>
      </c>
      <c r="E37" s="1">
        <f>IFERROR(VLOOKUP(A37,'درآمد ناشی از تغییر قیمت اوراق'!A:Q,9,0),0)</f>
        <v>5148888820</v>
      </c>
      <c r="G37" s="1">
        <f>IFERROR(VLOOKUP(A37,'درآمد ناشی از فروش'!A:Q,9,0),0)</f>
        <v>0</v>
      </c>
      <c r="I37" s="1">
        <f t="shared" si="3"/>
        <v>5148888820</v>
      </c>
      <c r="K37" s="5">
        <f t="shared" si="0"/>
        <v>-1.5913619118488005E-2</v>
      </c>
      <c r="M37" s="1">
        <f>IFERROR(VLOOKUP(A37,'درآمد سود سهام'!A:S,19,0),0)</f>
        <v>0</v>
      </c>
      <c r="O37" s="1">
        <f>IFERROR(VLOOKUP(A37,'درآمد ناشی از تغییر قیمت اوراق'!A:Q,17,0),0)</f>
        <v>-3953982832</v>
      </c>
      <c r="Q37" s="1">
        <f>IFERROR(VLOOKUP(A37,'درآمد ناشی از فروش'!A:Q,17,0),0)</f>
        <v>0</v>
      </c>
      <c r="S37" s="1">
        <f t="shared" si="1"/>
        <v>-3953982832</v>
      </c>
      <c r="U37" s="5">
        <f t="shared" si="2"/>
        <v>6.168020272312902E-3</v>
      </c>
    </row>
    <row r="38" spans="1:21" ht="24" x14ac:dyDescent="0.25">
      <c r="A38" s="3" t="s">
        <v>89</v>
      </c>
      <c r="C38" s="1">
        <f>IFERROR(VLOOKUP(A38,'درآمد سود سهام'!A:S,13,0),0)</f>
        <v>0</v>
      </c>
      <c r="E38" s="1">
        <f>IFERROR(VLOOKUP(A38,'درآمد ناشی از تغییر قیمت اوراق'!A:Q,9,0),0)</f>
        <v>0</v>
      </c>
      <c r="G38" s="1">
        <f>IFERROR(VLOOKUP(A38,'درآمد ناشی از فروش'!A:Q,9,0),0)</f>
        <v>0</v>
      </c>
      <c r="I38" s="1">
        <f t="shared" si="3"/>
        <v>0</v>
      </c>
      <c r="K38" s="5">
        <f t="shared" si="0"/>
        <v>0</v>
      </c>
      <c r="M38" s="1">
        <f>IFERROR(VLOOKUP(A38,'درآمد سود سهام'!A:S,19,0),0)</f>
        <v>0</v>
      </c>
      <c r="O38" s="1">
        <f>IFERROR(VLOOKUP(A38,'درآمد ناشی از تغییر قیمت اوراق'!A:Q,17,0),0)</f>
        <v>0</v>
      </c>
      <c r="Q38" s="1">
        <f>IFERROR(VLOOKUP(A38,'درآمد ناشی از فروش'!A:Q,17,0),0)</f>
        <v>12821717157</v>
      </c>
      <c r="S38" s="1">
        <f t="shared" si="1"/>
        <v>12821717157</v>
      </c>
      <c r="U38" s="5">
        <f t="shared" si="2"/>
        <v>-2.0001253093513218E-2</v>
      </c>
    </row>
    <row r="39" spans="1:21" ht="24" x14ac:dyDescent="0.25">
      <c r="A39" s="3" t="s">
        <v>33</v>
      </c>
      <c r="C39" s="1">
        <f>IFERROR(VLOOKUP(A39,'درآمد سود سهام'!A:S,13,0),0)</f>
        <v>6010798246</v>
      </c>
      <c r="E39" s="1">
        <f>IFERROR(VLOOKUP(A39,'درآمد ناشی از تغییر قیمت اوراق'!A:Q,9,0),0)</f>
        <v>-13086363314</v>
      </c>
      <c r="G39" s="1">
        <f>IFERROR(VLOOKUP(A39,'درآمد ناشی از فروش'!A:Q,9,0),0)</f>
        <v>0</v>
      </c>
      <c r="I39" s="1">
        <f t="shared" si="3"/>
        <v>-7075565068</v>
      </c>
      <c r="K39" s="5">
        <f t="shared" si="0"/>
        <v>2.1868378105750333E-2</v>
      </c>
      <c r="M39" s="1">
        <f>IFERROR(VLOOKUP(A39,'درآمد سود سهام'!A:S,19,0),0)</f>
        <v>6010798246</v>
      </c>
      <c r="O39" s="1">
        <f>IFERROR(VLOOKUP(A39,'درآمد ناشی از تغییر قیمت اوراق'!A:Q,17,0),0)</f>
        <v>-10938227277</v>
      </c>
      <c r="Q39" s="1">
        <f>IFERROR(VLOOKUP(A39,'درآمد ناشی از فروش'!A:Q,17,0),0)</f>
        <v>1406798221</v>
      </c>
      <c r="S39" s="1">
        <f t="shared" si="1"/>
        <v>-3520630810</v>
      </c>
      <c r="U39" s="5">
        <f t="shared" si="2"/>
        <v>5.492012264612026E-3</v>
      </c>
    </row>
    <row r="40" spans="1:21" ht="24" x14ac:dyDescent="0.25">
      <c r="A40" s="3" t="s">
        <v>88</v>
      </c>
      <c r="C40" s="1">
        <f>IFERROR(VLOOKUP(A40,'درآمد سود سهام'!A:S,13,0),0)</f>
        <v>0</v>
      </c>
      <c r="E40" s="1">
        <f>IFERROR(VLOOKUP(A40,'درآمد ناشی از تغییر قیمت اوراق'!A:Q,9,0),0)</f>
        <v>2507044007</v>
      </c>
      <c r="G40" s="1">
        <f>IFERROR(VLOOKUP(A40,'درآمد ناشی از فروش'!A:Q,9,0),0)</f>
        <v>0</v>
      </c>
      <c r="I40" s="1">
        <f t="shared" si="3"/>
        <v>2507044007</v>
      </c>
      <c r="K40" s="5">
        <f t="shared" ref="K40:K71" si="4">+I40/$I$72</f>
        <v>-7.748495808593896E-3</v>
      </c>
      <c r="M40" s="1">
        <f>IFERROR(VLOOKUP(A40,'درآمد سود سهام'!A:S,19,0),0)</f>
        <v>4923870292</v>
      </c>
      <c r="O40" s="1">
        <f>IFERROR(VLOOKUP(A40,'درآمد ناشی از تغییر قیمت اوراق'!A:Q,17,0),0)</f>
        <v>1915874333</v>
      </c>
      <c r="Q40" s="1">
        <f>IFERROR(VLOOKUP(A40,'درآمد ناشی از فروش'!A:Q,17,0),0)</f>
        <v>-1916394536</v>
      </c>
      <c r="S40" s="1">
        <f t="shared" si="1"/>
        <v>4923350089</v>
      </c>
      <c r="U40" s="5">
        <f t="shared" ref="U40:U71" si="5">+S40/$S$72</f>
        <v>-7.6801858902571813E-3</v>
      </c>
    </row>
    <row r="41" spans="1:21" ht="24" x14ac:dyDescent="0.25">
      <c r="A41" s="3" t="s">
        <v>24</v>
      </c>
      <c r="C41" s="1">
        <f>IFERROR(VLOOKUP(A41,'درآمد سود سهام'!A:S,13,0),0)</f>
        <v>23549116001</v>
      </c>
      <c r="E41" s="1">
        <f>IFERROR(VLOOKUP(A41,'درآمد ناشی از تغییر قیمت اوراق'!A:Q,9,0),0)</f>
        <v>-2325252609</v>
      </c>
      <c r="G41" s="1">
        <f>IFERROR(VLOOKUP(A41,'درآمد ناشی از فروش'!A:Q,9,0),0)</f>
        <v>0</v>
      </c>
      <c r="I41" s="1">
        <f t="shared" si="3"/>
        <v>21223863392</v>
      </c>
      <c r="K41" s="5">
        <f t="shared" si="4"/>
        <v>-6.5596382064258441E-2</v>
      </c>
      <c r="M41" s="1">
        <f>IFERROR(VLOOKUP(A41,'درآمد سود سهام'!A:S,19,0),0)</f>
        <v>23549116001</v>
      </c>
      <c r="O41" s="1">
        <f>IFERROR(VLOOKUP(A41,'درآمد ناشی از تغییر قیمت اوراق'!A:Q,17,0),0)</f>
        <v>11273665932</v>
      </c>
      <c r="Q41" s="1">
        <f>IFERROR(VLOOKUP(A41,'درآمد ناشی از فروش'!A:Q,17,0),0)</f>
        <v>-2237821080</v>
      </c>
      <c r="S41" s="1">
        <f t="shared" si="1"/>
        <v>32584960853</v>
      </c>
      <c r="U41" s="5">
        <f t="shared" si="5"/>
        <v>-5.0830948856741602E-2</v>
      </c>
    </row>
    <row r="42" spans="1:21" ht="24" x14ac:dyDescent="0.25">
      <c r="A42" s="3" t="s">
        <v>118</v>
      </c>
      <c r="C42" s="1">
        <f>IFERROR(VLOOKUP(A42,'درآمد سود سهام'!A:S,13,0),0)</f>
        <v>0</v>
      </c>
      <c r="E42" s="1">
        <f>IFERROR(VLOOKUP(A42,'درآمد ناشی از تغییر قیمت اوراق'!A:Q,9,0),0)</f>
        <v>-25937623419</v>
      </c>
      <c r="G42" s="1">
        <f>IFERROR(VLOOKUP(A42,'درآمد ناشی از فروش'!A:Q,9,0),0)</f>
        <v>0</v>
      </c>
      <c r="I42" s="1">
        <f t="shared" si="3"/>
        <v>-25937623419</v>
      </c>
      <c r="K42" s="5">
        <f t="shared" si="4"/>
        <v>8.0165152979306431E-2</v>
      </c>
      <c r="M42" s="1">
        <f>IFERROR(VLOOKUP(A42,'درآمد سود سهام'!A:S,19,0),0)</f>
        <v>0</v>
      </c>
      <c r="O42" s="1">
        <f>IFERROR(VLOOKUP(A42,'درآمد ناشی از تغییر قیمت اوراق'!A:Q,17,0),0)</f>
        <v>-126897607196</v>
      </c>
      <c r="Q42" s="1">
        <f>IFERROR(VLOOKUP(A42,'درآمد ناشی از فروش'!A:Q,17,0),0)</f>
        <v>-23799446061</v>
      </c>
      <c r="S42" s="1">
        <f t="shared" si="1"/>
        <v>-150697053257</v>
      </c>
      <c r="U42" s="5">
        <f t="shared" si="5"/>
        <v>0.23508004939840191</v>
      </c>
    </row>
    <row r="43" spans="1:21" ht="24" x14ac:dyDescent="0.25">
      <c r="A43" s="3" t="s">
        <v>49</v>
      </c>
      <c r="C43" s="1">
        <f>IFERROR(VLOOKUP(A43,'درآمد سود سهام'!A:S,13,0),0)</f>
        <v>0</v>
      </c>
      <c r="E43" s="1">
        <f>IFERROR(VLOOKUP(A43,'درآمد ناشی از تغییر قیمت اوراق'!A:Q,9,0),0)</f>
        <v>0</v>
      </c>
      <c r="G43" s="1">
        <f>IFERROR(VLOOKUP(A43,'درآمد ناشی از فروش'!A:Q,9,0),0)</f>
        <v>0</v>
      </c>
      <c r="I43" s="1">
        <f t="shared" si="3"/>
        <v>0</v>
      </c>
      <c r="K43" s="5">
        <f t="shared" si="4"/>
        <v>0</v>
      </c>
      <c r="M43" s="1">
        <f>IFERROR(VLOOKUP(A43,'درآمد سود سهام'!A:S,19,0),0)</f>
        <v>0</v>
      </c>
      <c r="O43" s="1">
        <f>IFERROR(VLOOKUP(A43,'درآمد ناشی از تغییر قیمت اوراق'!A:Q,17,0),0)</f>
        <v>0</v>
      </c>
      <c r="Q43" s="1">
        <f>IFERROR(VLOOKUP(A43,'درآمد ناشی از فروش'!A:Q,17,0),0)</f>
        <v>-6886941234</v>
      </c>
      <c r="S43" s="1">
        <f t="shared" si="1"/>
        <v>-6886941234</v>
      </c>
      <c r="U43" s="5">
        <f t="shared" si="5"/>
        <v>1.0743292257557185E-2</v>
      </c>
    </row>
    <row r="44" spans="1:21" ht="24" x14ac:dyDescent="0.25">
      <c r="A44" s="3" t="s">
        <v>47</v>
      </c>
      <c r="C44" s="1">
        <f>IFERROR(VLOOKUP(A44,'درآمد سود سهام'!A:S,13,0),0)</f>
        <v>0</v>
      </c>
      <c r="E44" s="1">
        <f>IFERROR(VLOOKUP(A44,'درآمد ناشی از تغییر قیمت اوراق'!A:Q,9,0),0)</f>
        <v>0</v>
      </c>
      <c r="G44" s="1">
        <f>IFERROR(VLOOKUP(A44,'درآمد ناشی از فروش'!A:Q,9,0),0)</f>
        <v>0</v>
      </c>
      <c r="I44" s="1">
        <f t="shared" si="3"/>
        <v>0</v>
      </c>
      <c r="K44" s="5">
        <f t="shared" si="4"/>
        <v>0</v>
      </c>
      <c r="M44" s="1">
        <f>IFERROR(VLOOKUP(A44,'درآمد سود سهام'!A:S,19,0),0)</f>
        <v>0</v>
      </c>
      <c r="O44" s="1">
        <f>IFERROR(VLOOKUP(A44,'درآمد ناشی از تغییر قیمت اوراق'!A:Q,17,0),0)</f>
        <v>0</v>
      </c>
      <c r="Q44" s="1">
        <f>IFERROR(VLOOKUP(A44,'درآمد ناشی از فروش'!A:Q,17,0),0)</f>
        <v>-9818952004</v>
      </c>
      <c r="S44" s="1">
        <f t="shared" si="1"/>
        <v>-9818952004</v>
      </c>
      <c r="U44" s="5">
        <f t="shared" si="5"/>
        <v>1.5317085983123813E-2</v>
      </c>
    </row>
    <row r="45" spans="1:21" ht="24" x14ac:dyDescent="0.25">
      <c r="A45" s="3" t="s">
        <v>135</v>
      </c>
      <c r="C45" s="1">
        <f>IFERROR(VLOOKUP(A45,'درآمد سود سهام'!A:S,13,0),0)</f>
        <v>0</v>
      </c>
      <c r="E45" s="1">
        <f>IFERROR(VLOOKUP(A45,'درآمد ناشی از تغییر قیمت اوراق'!A:Q,9,0),0)</f>
        <v>0</v>
      </c>
      <c r="G45" s="1">
        <f>IFERROR(VLOOKUP(A45,'درآمد ناشی از فروش'!A:Q,9,0),0)</f>
        <v>0</v>
      </c>
      <c r="I45" s="1">
        <f t="shared" si="3"/>
        <v>0</v>
      </c>
      <c r="K45" s="5">
        <f t="shared" si="4"/>
        <v>0</v>
      </c>
      <c r="M45" s="1">
        <f>IFERROR(VLOOKUP(A45,'درآمد سود سهام'!A:S,19,0),0)</f>
        <v>0</v>
      </c>
      <c r="O45" s="1">
        <f>IFERROR(VLOOKUP(A45,'درآمد ناشی از تغییر قیمت اوراق'!A:Q,17,0),0)</f>
        <v>0</v>
      </c>
      <c r="Q45" s="1">
        <f>IFERROR(VLOOKUP(A45,'درآمد ناشی از فروش'!A:Q,17,0),0)</f>
        <v>-3463430429</v>
      </c>
      <c r="S45" s="1">
        <f t="shared" si="1"/>
        <v>-3463430429</v>
      </c>
      <c r="U45" s="5">
        <f t="shared" si="5"/>
        <v>5.4027824615039636E-3</v>
      </c>
    </row>
    <row r="46" spans="1:21" ht="24" x14ac:dyDescent="0.25">
      <c r="A46" s="3" t="s">
        <v>48</v>
      </c>
      <c r="C46" s="1">
        <f>IFERROR(VLOOKUP(A46,'درآمد سود سهام'!A:S,13,0),0)</f>
        <v>0</v>
      </c>
      <c r="E46" s="1">
        <f>IFERROR(VLOOKUP(A46,'درآمد ناشی از تغییر قیمت اوراق'!A:Q,9,0),0)</f>
        <v>0</v>
      </c>
      <c r="G46" s="1">
        <f>IFERROR(VLOOKUP(A46,'درآمد ناشی از فروش'!A:Q,9,0),0)</f>
        <v>0</v>
      </c>
      <c r="I46" s="1">
        <f t="shared" si="3"/>
        <v>0</v>
      </c>
      <c r="K46" s="5">
        <f t="shared" si="4"/>
        <v>0</v>
      </c>
      <c r="M46" s="1">
        <f>IFERROR(VLOOKUP(A46,'درآمد سود سهام'!A:S,19,0),0)</f>
        <v>0</v>
      </c>
      <c r="O46" s="1">
        <f>IFERROR(VLOOKUP(A46,'درآمد ناشی از تغییر قیمت اوراق'!A:Q,17,0),0)</f>
        <v>0</v>
      </c>
      <c r="Q46" s="1">
        <f>IFERROR(VLOOKUP(A46,'درآمد ناشی از فروش'!A:Q,17,0),0)</f>
        <v>8262966</v>
      </c>
      <c r="S46" s="1">
        <f t="shared" si="1"/>
        <v>8262966</v>
      </c>
      <c r="U46" s="5">
        <f t="shared" si="5"/>
        <v>-1.2889823745555467E-5</v>
      </c>
    </row>
    <row r="47" spans="1:21" ht="24" x14ac:dyDescent="0.25">
      <c r="A47" s="3" t="s">
        <v>32</v>
      </c>
      <c r="C47" s="1">
        <f>IFERROR(VLOOKUP(A47,'درآمد سود سهام'!A:S,13,0),0)</f>
        <v>0</v>
      </c>
      <c r="E47" s="1">
        <f>IFERROR(VLOOKUP(A47,'درآمد ناشی از تغییر قیمت اوراق'!A:Q,9,0),0)</f>
        <v>-440631947</v>
      </c>
      <c r="G47" s="1">
        <f>IFERROR(VLOOKUP(A47,'درآمد ناشی از فروش'!A:Q,9,0),0)</f>
        <v>0</v>
      </c>
      <c r="I47" s="1">
        <f t="shared" si="3"/>
        <v>-440631947</v>
      </c>
      <c r="K47" s="5">
        <f t="shared" si="4"/>
        <v>1.3618567464029631E-3</v>
      </c>
      <c r="M47" s="1">
        <f>IFERROR(VLOOKUP(A47,'درآمد سود سهام'!A:S,19,0),0)</f>
        <v>0</v>
      </c>
      <c r="O47" s="1">
        <f>IFERROR(VLOOKUP(A47,'درآمد ناشی از تغییر قیمت اوراق'!A:Q,17,0),0)</f>
        <v>-2905724871</v>
      </c>
      <c r="Q47" s="1">
        <f>IFERROR(VLOOKUP(A47,'درآمد ناشی از فروش'!A:Q,17,0),0)</f>
        <v>0</v>
      </c>
      <c r="S47" s="1">
        <f t="shared" si="1"/>
        <v>-2905724871</v>
      </c>
      <c r="U47" s="5">
        <f t="shared" si="5"/>
        <v>4.5327890058202945E-3</v>
      </c>
    </row>
    <row r="48" spans="1:21" ht="24" x14ac:dyDescent="0.25">
      <c r="A48" s="3" t="s">
        <v>39</v>
      </c>
      <c r="C48" s="1">
        <f>IFERROR(VLOOKUP(A48,'درآمد سود سهام'!A:S,13,0),0)</f>
        <v>4555120077</v>
      </c>
      <c r="E48" s="1">
        <f>IFERROR(VLOOKUP(A48,'درآمد ناشی از تغییر قیمت اوراق'!A:Q,9,0),0)</f>
        <v>-3267911142</v>
      </c>
      <c r="G48" s="1">
        <f>IFERROR(VLOOKUP(A48,'درآمد ناشی از فروش'!A:Q,9,0),0)</f>
        <v>-3542874530</v>
      </c>
      <c r="I48" s="1">
        <f t="shared" si="3"/>
        <v>-2255665595</v>
      </c>
      <c r="K48" s="5">
        <f t="shared" si="4"/>
        <v>6.9715630677586893E-3</v>
      </c>
      <c r="M48" s="1">
        <f>IFERROR(VLOOKUP(A48,'درآمد سود سهام'!A:S,19,0),0)</f>
        <v>4555120077</v>
      </c>
      <c r="O48" s="1">
        <f>IFERROR(VLOOKUP(A48,'درآمد ناشی از تغییر قیمت اوراق'!A:Q,17,0),0)</f>
        <v>-39568562853</v>
      </c>
      <c r="Q48" s="1">
        <f>IFERROR(VLOOKUP(A48,'درآمد ناشی از فروش'!A:Q,17,0),0)</f>
        <v>-6256771495</v>
      </c>
      <c r="S48" s="1">
        <f t="shared" si="1"/>
        <v>-41270214271</v>
      </c>
      <c r="U48" s="5">
        <f t="shared" si="5"/>
        <v>6.4379520367686113E-2</v>
      </c>
    </row>
    <row r="49" spans="1:21" ht="24" x14ac:dyDescent="0.25">
      <c r="A49" s="3" t="s">
        <v>46</v>
      </c>
      <c r="C49" s="1">
        <f>IFERROR(VLOOKUP(A49,'درآمد سود سهام'!A:S,13,0),0)</f>
        <v>0</v>
      </c>
      <c r="E49" s="1">
        <f>IFERROR(VLOOKUP(A49,'درآمد ناشی از تغییر قیمت اوراق'!A:Q,9,0),0)</f>
        <v>0</v>
      </c>
      <c r="G49" s="1">
        <f>IFERROR(VLOOKUP(A49,'درآمد ناشی از فروش'!A:Q,9,0),0)</f>
        <v>0</v>
      </c>
      <c r="I49" s="1">
        <f t="shared" si="3"/>
        <v>0</v>
      </c>
      <c r="K49" s="5">
        <f t="shared" si="4"/>
        <v>0</v>
      </c>
      <c r="M49" s="1">
        <f>IFERROR(VLOOKUP(A49,'درآمد سود سهام'!A:S,19,0),0)</f>
        <v>0</v>
      </c>
      <c r="O49" s="1">
        <f>IFERROR(VLOOKUP(A49,'درآمد ناشی از تغییر قیمت اوراق'!A:Q,17,0),0)</f>
        <v>0</v>
      </c>
      <c r="Q49" s="1">
        <f>IFERROR(VLOOKUP(A49,'درآمد ناشی از فروش'!A:Q,17,0),0)</f>
        <v>-13282747516</v>
      </c>
      <c r="S49" s="1">
        <f t="shared" si="1"/>
        <v>-13282747516</v>
      </c>
      <c r="U49" s="5">
        <f t="shared" si="5"/>
        <v>2.0720437956292533E-2</v>
      </c>
    </row>
    <row r="50" spans="1:21" ht="24" x14ac:dyDescent="0.25">
      <c r="A50" s="3" t="s">
        <v>16</v>
      </c>
      <c r="C50" s="1">
        <f>IFERROR(VLOOKUP(A50,'درآمد سود سهام'!A:S,13,0),0)</f>
        <v>0</v>
      </c>
      <c r="E50" s="1">
        <f>IFERROR(VLOOKUP(A50,'درآمد ناشی از تغییر قیمت اوراق'!A:Q,9,0),0)</f>
        <v>0</v>
      </c>
      <c r="G50" s="1">
        <f>IFERROR(VLOOKUP(A50,'درآمد ناشی از فروش'!A:Q,9,0),0)</f>
        <v>0</v>
      </c>
      <c r="I50" s="1">
        <f t="shared" si="3"/>
        <v>0</v>
      </c>
      <c r="K50" s="5">
        <f t="shared" si="4"/>
        <v>0</v>
      </c>
      <c r="M50" s="1">
        <f>IFERROR(VLOOKUP(A50,'درآمد سود سهام'!A:S,19,0),0)</f>
        <v>0</v>
      </c>
      <c r="O50" s="1">
        <f>IFERROR(VLOOKUP(A50,'درآمد ناشی از تغییر قیمت اوراق'!A:Q,17,0),0)</f>
        <v>0</v>
      </c>
      <c r="Q50" s="1">
        <f>IFERROR(VLOOKUP(A50,'درآمد ناشی از فروش'!A:Q,17,0),0)</f>
        <v>563298235</v>
      </c>
      <c r="S50" s="1">
        <f t="shared" si="1"/>
        <v>563298235</v>
      </c>
      <c r="U50" s="5">
        <f t="shared" si="5"/>
        <v>-8.7871775889341469E-4</v>
      </c>
    </row>
    <row r="51" spans="1:21" ht="24" x14ac:dyDescent="0.25">
      <c r="A51" s="3" t="s">
        <v>17</v>
      </c>
      <c r="C51" s="1">
        <f>IFERROR(VLOOKUP(A51,'درآمد سود سهام'!A:S,13,0),0)</f>
        <v>0</v>
      </c>
      <c r="E51" s="1">
        <f>IFERROR(VLOOKUP(A51,'درآمد ناشی از تغییر قیمت اوراق'!A:Q,9,0),0)</f>
        <v>1897479285</v>
      </c>
      <c r="G51" s="1">
        <f>IFERROR(VLOOKUP(A51,'درآمد ناشی از فروش'!A:Q,9,0),0)</f>
        <v>-2363221054</v>
      </c>
      <c r="I51" s="1">
        <f t="shared" si="3"/>
        <v>-465741769</v>
      </c>
      <c r="K51" s="5">
        <f t="shared" si="4"/>
        <v>1.4394634218256091E-3</v>
      </c>
      <c r="M51" s="1">
        <f>IFERROR(VLOOKUP(A51,'درآمد سود سهام'!A:S,19,0),0)</f>
        <v>0</v>
      </c>
      <c r="O51" s="1">
        <f>IFERROR(VLOOKUP(A51,'درآمد ناشی از تغییر قیمت اوراق'!A:Q,17,0),0)</f>
        <v>-12741234472</v>
      </c>
      <c r="Q51" s="1">
        <f>IFERROR(VLOOKUP(A51,'درآمد ناشی از فروش'!A:Q,17,0),0)</f>
        <v>-2587466598</v>
      </c>
      <c r="S51" s="1">
        <f t="shared" si="1"/>
        <v>-15328701070</v>
      </c>
      <c r="U51" s="5">
        <f t="shared" si="5"/>
        <v>2.3912025662529351E-2</v>
      </c>
    </row>
    <row r="52" spans="1:21" ht="24" x14ac:dyDescent="0.25">
      <c r="A52" s="3" t="s">
        <v>117</v>
      </c>
      <c r="C52" s="1">
        <f>IFERROR(VLOOKUP(A52,'درآمد سود سهام'!A:S,13,0),0)</f>
        <v>0</v>
      </c>
      <c r="E52" s="1">
        <f>IFERROR(VLOOKUP(A52,'درآمد ناشی از تغییر قیمت اوراق'!A:Q,9,0),0)</f>
        <v>-534401280</v>
      </c>
      <c r="G52" s="1">
        <f>IFERROR(VLOOKUP(A52,'درآمد ناشی از فروش'!A:Q,9,0),0)</f>
        <v>0</v>
      </c>
      <c r="I52" s="1">
        <f t="shared" si="3"/>
        <v>-534401280</v>
      </c>
      <c r="K52" s="5">
        <f t="shared" si="4"/>
        <v>1.6516686849634599E-3</v>
      </c>
      <c r="M52" s="1">
        <f>IFERROR(VLOOKUP(A52,'درآمد سود سهام'!A:S,19,0),0)</f>
        <v>0</v>
      </c>
      <c r="O52" s="1">
        <f>IFERROR(VLOOKUP(A52,'درآمد ناشی از تغییر قیمت اوراق'!A:Q,17,0),0)</f>
        <v>-926642562</v>
      </c>
      <c r="Q52" s="1">
        <f>IFERROR(VLOOKUP(A52,'درآمد ناشی از فروش'!A:Q,17,0),0)</f>
        <v>0</v>
      </c>
      <c r="S52" s="1">
        <f t="shared" si="1"/>
        <v>-926642562</v>
      </c>
      <c r="U52" s="5">
        <f t="shared" si="5"/>
        <v>1.4455171786147921E-3</v>
      </c>
    </row>
    <row r="53" spans="1:21" ht="24" x14ac:dyDescent="0.25">
      <c r="A53" s="3" t="s">
        <v>112</v>
      </c>
      <c r="C53" s="1">
        <f>IFERROR(VLOOKUP(A53,'درآمد سود سهام'!A:S,13,0),0)</f>
        <v>0</v>
      </c>
      <c r="E53" s="1">
        <f>IFERROR(VLOOKUP(A53,'درآمد ناشی از تغییر قیمت اوراق'!A:Q,9,0),0)</f>
        <v>-11720913794</v>
      </c>
      <c r="G53" s="1">
        <f>IFERROR(VLOOKUP(A53,'درآمد ناشی از فروش'!A:Q,9,0),0)</f>
        <v>3511816253</v>
      </c>
      <c r="I53" s="1">
        <f t="shared" si="3"/>
        <v>-8209097541</v>
      </c>
      <c r="K53" s="5">
        <f t="shared" si="4"/>
        <v>2.5371775569624836E-2</v>
      </c>
      <c r="M53" s="1">
        <f>IFERROR(VLOOKUP(A53,'درآمد سود سهام'!A:S,19,0),0)</f>
        <v>0</v>
      </c>
      <c r="O53" s="1">
        <f>IFERROR(VLOOKUP(A53,'درآمد ناشی از تغییر قیمت اوراق'!A:Q,17,0),0)</f>
        <v>8567657600</v>
      </c>
      <c r="Q53" s="1">
        <f>IFERROR(VLOOKUP(A53,'درآمد ناشی از فروش'!A:Q,17,0),0)</f>
        <v>3511816253</v>
      </c>
      <c r="S53" s="1">
        <f t="shared" si="1"/>
        <v>12079473853</v>
      </c>
      <c r="U53" s="5">
        <f t="shared" si="5"/>
        <v>-1.8843389759102939E-2</v>
      </c>
    </row>
    <row r="54" spans="1:21" ht="24" x14ac:dyDescent="0.25">
      <c r="A54" s="3" t="s">
        <v>113</v>
      </c>
      <c r="C54" s="1">
        <f>IFERROR(VLOOKUP(A54,'درآمد سود سهام'!A:S,13,0),0)</f>
        <v>0</v>
      </c>
      <c r="E54" s="1">
        <f>IFERROR(VLOOKUP(A54,'درآمد ناشی از تغییر قیمت اوراق'!A:Q,9,0),0)</f>
        <v>-2648149200</v>
      </c>
      <c r="G54" s="1">
        <f>IFERROR(VLOOKUP(A54,'درآمد ناشی از فروش'!A:Q,9,0),0)</f>
        <v>0</v>
      </c>
      <c r="I54" s="1">
        <f t="shared" si="3"/>
        <v>-2648149200</v>
      </c>
      <c r="K54" s="5">
        <f t="shared" si="4"/>
        <v>8.1846082156671451E-3</v>
      </c>
      <c r="M54" s="1">
        <f>IFERROR(VLOOKUP(A54,'درآمد سود سهام'!A:S,19,0),0)</f>
        <v>0</v>
      </c>
      <c r="O54" s="1">
        <f>IFERROR(VLOOKUP(A54,'درآمد ناشی از تغییر قیمت اوراق'!A:Q,17,0),0)</f>
        <v>-9872294077</v>
      </c>
      <c r="Q54" s="1">
        <f>IFERROR(VLOOKUP(A54,'درآمد ناشی از فروش'!A:Q,17,0),0)</f>
        <v>0</v>
      </c>
      <c r="S54" s="1">
        <f t="shared" si="1"/>
        <v>-9872294077</v>
      </c>
      <c r="U54" s="5">
        <f t="shared" si="5"/>
        <v>1.5400297014028763E-2</v>
      </c>
    </row>
    <row r="55" spans="1:21" ht="24" x14ac:dyDescent="0.25">
      <c r="A55" s="3" t="s">
        <v>114</v>
      </c>
      <c r="C55" s="1">
        <f>IFERROR(VLOOKUP(A55,'درآمد سود سهام'!A:S,13,0),0)</f>
        <v>0</v>
      </c>
      <c r="E55" s="1">
        <f>IFERROR(VLOOKUP(A55,'درآمد ناشی از تغییر قیمت اوراق'!A:Q,9,0),0)</f>
        <v>0</v>
      </c>
      <c r="G55" s="1">
        <f>IFERROR(VLOOKUP(A55,'درآمد ناشی از فروش'!A:Q,9,0),0)</f>
        <v>0</v>
      </c>
      <c r="I55" s="1">
        <f t="shared" si="3"/>
        <v>0</v>
      </c>
      <c r="K55" s="5">
        <f t="shared" si="4"/>
        <v>0</v>
      </c>
      <c r="M55" s="1">
        <f>IFERROR(VLOOKUP(A55,'درآمد سود سهام'!A:S,19,0),0)</f>
        <v>0</v>
      </c>
      <c r="O55" s="1">
        <f>IFERROR(VLOOKUP(A55,'درآمد ناشی از تغییر قیمت اوراق'!A:Q,17,0),0)</f>
        <v>-71048800</v>
      </c>
      <c r="Q55" s="1">
        <f>IFERROR(VLOOKUP(A55,'درآمد ناشی از فروش'!A:Q,17,0),0)</f>
        <v>0</v>
      </c>
      <c r="S55" s="1">
        <f t="shared" si="1"/>
        <v>-71048800</v>
      </c>
      <c r="U55" s="5">
        <f t="shared" si="5"/>
        <v>1.1083266097587975E-4</v>
      </c>
    </row>
    <row r="56" spans="1:21" ht="24" x14ac:dyDescent="0.25">
      <c r="A56" s="3" t="s">
        <v>115</v>
      </c>
      <c r="C56" s="1">
        <f>IFERROR(VLOOKUP(A56,'درآمد سود سهام'!A:S,13,0),0)</f>
        <v>0</v>
      </c>
      <c r="E56" s="1">
        <f>IFERROR(VLOOKUP(A56,'درآمد ناشی از تغییر قیمت اوراق'!A:Q,9,0),0)</f>
        <v>-2665187484</v>
      </c>
      <c r="G56" s="1">
        <f>IFERROR(VLOOKUP(A56,'درآمد ناشی از فروش'!A:Q,9,0),0)</f>
        <v>0</v>
      </c>
      <c r="I56" s="1">
        <f t="shared" si="3"/>
        <v>-2665187484</v>
      </c>
      <c r="K56" s="5">
        <f t="shared" si="4"/>
        <v>8.2372682694161065E-3</v>
      </c>
      <c r="M56" s="1">
        <f>IFERROR(VLOOKUP(A56,'درآمد سود سهام'!A:S,19,0),0)</f>
        <v>0</v>
      </c>
      <c r="O56" s="1">
        <f>IFERROR(VLOOKUP(A56,'درآمد ناشی از تغییر قیمت اوراق'!A:Q,17,0),0)</f>
        <v>-1713640867</v>
      </c>
      <c r="Q56" s="1">
        <f>IFERROR(VLOOKUP(A56,'درآمد ناشی از فروش'!A:Q,17,0),0)</f>
        <v>0</v>
      </c>
      <c r="S56" s="1">
        <f t="shared" si="1"/>
        <v>-1713640867</v>
      </c>
      <c r="U56" s="5">
        <f t="shared" si="5"/>
        <v>2.6731961306401186E-3</v>
      </c>
    </row>
    <row r="57" spans="1:21" ht="24" x14ac:dyDescent="0.25">
      <c r="A57" s="3" t="s">
        <v>116</v>
      </c>
      <c r="C57" s="1">
        <f>IFERROR(VLOOKUP(A57,'درآمد سود سهام'!A:S,13,0),0)</f>
        <v>0</v>
      </c>
      <c r="E57" s="1">
        <f>IFERROR(VLOOKUP(A57,'درآمد ناشی از تغییر قیمت اوراق'!A:Q,9,0),0)</f>
        <v>353384775</v>
      </c>
      <c r="G57" s="1">
        <f>IFERROR(VLOOKUP(A57,'درآمد ناشی از فروش'!A:Q,9,0),0)</f>
        <v>0</v>
      </c>
      <c r="I57" s="1">
        <f t="shared" si="3"/>
        <v>353384775</v>
      </c>
      <c r="K57" s="5">
        <f t="shared" si="4"/>
        <v>-1.0922027855366629E-3</v>
      </c>
      <c r="M57" s="1">
        <f>IFERROR(VLOOKUP(A57,'درآمد سود سهام'!A:S,19,0),0)</f>
        <v>0</v>
      </c>
      <c r="O57" s="1">
        <f>IFERROR(VLOOKUP(A57,'درآمد ناشی از تغییر قیمت اوراق'!A:Q,17,0),0)</f>
        <v>794397833</v>
      </c>
      <c r="Q57" s="1">
        <f>IFERROR(VLOOKUP(A57,'درآمد ناشی از فروش'!A:Q,17,0),0)</f>
        <v>441013087</v>
      </c>
      <c r="S57" s="1">
        <f t="shared" si="1"/>
        <v>1235410920</v>
      </c>
      <c r="U57" s="5">
        <f t="shared" si="5"/>
        <v>-1.9271807498826119E-3</v>
      </c>
    </row>
    <row r="58" spans="1:21" ht="24" x14ac:dyDescent="0.25">
      <c r="A58" s="3" t="s">
        <v>37</v>
      </c>
      <c r="C58" s="1">
        <f>IFERROR(VLOOKUP(A58,'درآمد سود سهام'!A:S,13,0),0)</f>
        <v>0</v>
      </c>
      <c r="E58" s="1">
        <f>IFERROR(VLOOKUP(A58,'درآمد ناشی از تغییر قیمت اوراق'!A:Q,9,0),0)</f>
        <v>-2299308620</v>
      </c>
      <c r="G58" s="1">
        <f>IFERROR(VLOOKUP(A58,'درآمد ناشی از فروش'!A:Q,9,0),0)</f>
        <v>0</v>
      </c>
      <c r="I58" s="1">
        <f t="shared" si="3"/>
        <v>-2299308620</v>
      </c>
      <c r="K58" s="5">
        <f t="shared" si="4"/>
        <v>7.1064501281144906E-3</v>
      </c>
      <c r="M58" s="1">
        <f>IFERROR(VLOOKUP(A58,'درآمد سود سهام'!A:S,19,0),0)</f>
        <v>0</v>
      </c>
      <c r="O58" s="1">
        <f>IFERROR(VLOOKUP(A58,'درآمد ناشی از تغییر قیمت اوراق'!A:Q,17,0),0)</f>
        <v>-23554956678</v>
      </c>
      <c r="Q58" s="1">
        <f>IFERROR(VLOOKUP(A58,'درآمد ناشی از فروش'!A:Q,17,0),0)</f>
        <v>-2164</v>
      </c>
      <c r="S58" s="1">
        <f t="shared" si="1"/>
        <v>-23554958842</v>
      </c>
      <c r="U58" s="5">
        <f t="shared" si="5"/>
        <v>3.6744586363685064E-2</v>
      </c>
    </row>
    <row r="59" spans="1:21" ht="24" x14ac:dyDescent="0.25">
      <c r="A59" s="3" t="s">
        <v>90</v>
      </c>
      <c r="C59" s="1">
        <f>IFERROR(VLOOKUP(A59,'درآمد سود سهام'!A:S,13,0),0)</f>
        <v>0</v>
      </c>
      <c r="E59" s="1">
        <f>IFERROR(VLOOKUP(A59,'درآمد ناشی از تغییر قیمت اوراق'!A:Q,9,0),0)</f>
        <v>27753876000</v>
      </c>
      <c r="G59" s="1">
        <f>IFERROR(VLOOKUP(A59,'درآمد ناشی از فروش'!A:Q,9,0),0)</f>
        <v>0</v>
      </c>
      <c r="I59" s="1">
        <f t="shared" si="3"/>
        <v>27753876000</v>
      </c>
      <c r="K59" s="5">
        <f t="shared" si="4"/>
        <v>-8.5778626644679681E-2</v>
      </c>
      <c r="M59" s="1">
        <f>IFERROR(VLOOKUP(A59,'درآمد سود سهام'!A:S,19,0),0)</f>
        <v>0</v>
      </c>
      <c r="O59" s="1">
        <f>IFERROR(VLOOKUP(A59,'درآمد ناشی از تغییر قیمت اوراق'!A:Q,17,0),0)</f>
        <v>28429012892</v>
      </c>
      <c r="Q59" s="1">
        <f>IFERROR(VLOOKUP(A59,'درآمد ناشی از فروش'!A:Q,17,0),0)</f>
        <v>886029</v>
      </c>
      <c r="S59" s="1">
        <f t="shared" si="1"/>
        <v>28429898921</v>
      </c>
      <c r="U59" s="5">
        <f t="shared" si="5"/>
        <v>-4.4349255000643538E-2</v>
      </c>
    </row>
    <row r="60" spans="1:21" ht="24" x14ac:dyDescent="0.25">
      <c r="A60" s="3" t="s">
        <v>22</v>
      </c>
      <c r="C60" s="1">
        <f>IFERROR(VLOOKUP(A60,'درآمد سود سهام'!A:S,13,0),0)</f>
        <v>0</v>
      </c>
      <c r="E60" s="1">
        <f>IFERROR(VLOOKUP(A60,'درآمد ناشی از تغییر قیمت اوراق'!A:Q,9,0),0)</f>
        <v>-17855814516</v>
      </c>
      <c r="G60" s="1">
        <f>IFERROR(VLOOKUP(A60,'درآمد ناشی از فروش'!A:Q,9,0),0)</f>
        <v>0</v>
      </c>
      <c r="I60" s="1">
        <f t="shared" si="3"/>
        <v>-17855814516</v>
      </c>
      <c r="K60" s="5">
        <f t="shared" si="4"/>
        <v>5.5186787128565964E-2</v>
      </c>
      <c r="M60" s="1">
        <f>IFERROR(VLOOKUP(A60,'درآمد سود سهام'!A:S,19,0),0)</f>
        <v>0</v>
      </c>
      <c r="O60" s="1">
        <f>IFERROR(VLOOKUP(A60,'درآمد ناشی از تغییر قیمت اوراق'!A:Q,17,0),0)</f>
        <v>-13922914323</v>
      </c>
      <c r="Q60" s="1">
        <f>IFERROR(VLOOKUP(A60,'درآمد ناشی از فروش'!A:Q,17,0),0)</f>
        <v>-2607</v>
      </c>
      <c r="S60" s="1">
        <f t="shared" si="1"/>
        <v>-13922916930</v>
      </c>
      <c r="U60" s="5">
        <f t="shared" si="5"/>
        <v>2.1719071003282624E-2</v>
      </c>
    </row>
    <row r="61" spans="1:21" ht="24" x14ac:dyDescent="0.25">
      <c r="A61" s="3" t="s">
        <v>107</v>
      </c>
      <c r="C61" s="1">
        <f>IFERROR(VLOOKUP(A61,'درآمد سود سهام'!A:S,13,0),0)</f>
        <v>0</v>
      </c>
      <c r="E61" s="1">
        <f>IFERROR(VLOOKUP(A61,'درآمد ناشی از تغییر قیمت اوراق'!A:Q,9,0),0)</f>
        <v>0</v>
      </c>
      <c r="G61" s="1">
        <f>IFERROR(VLOOKUP(A61,'درآمد ناشی از فروش'!A:Q,9,0),0)</f>
        <v>0</v>
      </c>
      <c r="I61" s="1">
        <f t="shared" si="3"/>
        <v>0</v>
      </c>
      <c r="K61" s="5">
        <f t="shared" si="4"/>
        <v>0</v>
      </c>
      <c r="M61" s="1">
        <f>IFERROR(VLOOKUP(A61,'درآمد سود سهام'!A:S,19,0),0)</f>
        <v>0</v>
      </c>
      <c r="O61" s="1">
        <f>IFERROR(VLOOKUP(A61,'درآمد ناشی از تغییر قیمت اوراق'!A:Q,17,0),0)</f>
        <v>0</v>
      </c>
      <c r="Q61" s="1">
        <f>IFERROR(VLOOKUP(A61,'درآمد ناشی از فروش'!A:Q,17,0),0)</f>
        <v>0</v>
      </c>
      <c r="S61" s="1">
        <f t="shared" si="1"/>
        <v>0</v>
      </c>
      <c r="U61" s="5">
        <f t="shared" si="5"/>
        <v>0</v>
      </c>
    </row>
    <row r="62" spans="1:21" ht="24" x14ac:dyDescent="0.25">
      <c r="A62" s="3" t="s">
        <v>83</v>
      </c>
      <c r="C62" s="1">
        <f>IFERROR(VLOOKUP(A62,'درآمد سود سهام'!A:S,13,0),0)</f>
        <v>0</v>
      </c>
      <c r="E62" s="1">
        <f>IFERROR(VLOOKUP(A62,'درآمد ناشی از تغییر قیمت اوراق'!A:Q,9,0),0)</f>
        <v>-10572540022</v>
      </c>
      <c r="G62" s="1">
        <f>IFERROR(VLOOKUP(A62,'درآمد ناشی از فروش'!A:Q,9,0),0)</f>
        <v>-1522299569</v>
      </c>
      <c r="I62" s="1">
        <f t="shared" si="3"/>
        <v>-12094839591</v>
      </c>
      <c r="K62" s="5">
        <f t="shared" si="4"/>
        <v>3.7381399614370238E-2</v>
      </c>
      <c r="M62" s="1">
        <f>IFERROR(VLOOKUP(A62,'درآمد سود سهام'!A:S,19,0),0)</f>
        <v>0</v>
      </c>
      <c r="O62" s="1">
        <f>IFERROR(VLOOKUP(A62,'درآمد ناشی از تغییر قیمت اوراق'!A:Q,17,0),0)</f>
        <v>-54461054894</v>
      </c>
      <c r="Q62" s="1">
        <f>IFERROR(VLOOKUP(A62,'درآمد ناشی از فروش'!A:Q,17,0),0)</f>
        <v>-67526694649</v>
      </c>
      <c r="S62" s="1">
        <f t="shared" si="1"/>
        <v>-121987749543</v>
      </c>
      <c r="U62" s="5">
        <f t="shared" si="5"/>
        <v>0.19029493655501359</v>
      </c>
    </row>
    <row r="63" spans="1:21" ht="24" x14ac:dyDescent="0.25">
      <c r="A63" s="3" t="s">
        <v>84</v>
      </c>
      <c r="C63" s="1">
        <f>IFERROR(VLOOKUP(A63,'درآمد سود سهام'!A:S,13,0),0)</f>
        <v>0</v>
      </c>
      <c r="E63" s="1">
        <f>IFERROR(VLOOKUP(A63,'درآمد ناشی از تغییر قیمت اوراق'!A:Q,9,0),0)</f>
        <v>0</v>
      </c>
      <c r="G63" s="1">
        <f>IFERROR(VLOOKUP(A63,'درآمد ناشی از فروش'!A:Q,9,0),0)</f>
        <v>3063209214</v>
      </c>
      <c r="I63" s="1">
        <f t="shared" si="3"/>
        <v>3063209214</v>
      </c>
      <c r="K63" s="5">
        <f t="shared" si="4"/>
        <v>-9.4674300448070285E-3</v>
      </c>
      <c r="M63" s="1">
        <f>IFERROR(VLOOKUP(A63,'درآمد سود سهام'!A:S,19,0),0)</f>
        <v>1257300000</v>
      </c>
      <c r="O63" s="1">
        <f>IFERROR(VLOOKUP(A63,'درآمد ناشی از تغییر قیمت اوراق'!A:Q,17,0),0)</f>
        <v>0</v>
      </c>
      <c r="Q63" s="1">
        <f>IFERROR(VLOOKUP(A63,'درآمد ناشی از فروش'!A:Q,17,0),0)</f>
        <v>6664781960</v>
      </c>
      <c r="S63" s="1">
        <f t="shared" si="1"/>
        <v>7922081960</v>
      </c>
      <c r="U63" s="5">
        <f t="shared" si="5"/>
        <v>-1.2358061277541816E-2</v>
      </c>
    </row>
    <row r="64" spans="1:21" ht="24" x14ac:dyDescent="0.25">
      <c r="A64" s="3" t="s">
        <v>103</v>
      </c>
      <c r="C64" s="1">
        <f>IFERROR(VLOOKUP(A64,'درآمد سود سهام'!A:S,13,0),0)</f>
        <v>0</v>
      </c>
      <c r="E64" s="1">
        <f>IFERROR(VLOOKUP(A64,'درآمد ناشی از تغییر قیمت اوراق'!A:Q,9,0),0)</f>
        <v>-12872947500</v>
      </c>
      <c r="G64" s="1">
        <f>IFERROR(VLOOKUP(A64,'درآمد ناشی از فروش'!A:Q,9,0),0)</f>
        <v>0</v>
      </c>
      <c r="I64" s="1">
        <f t="shared" si="3"/>
        <v>-12872947500</v>
      </c>
      <c r="K64" s="5">
        <f t="shared" si="4"/>
        <v>3.978628993727084E-2</v>
      </c>
      <c r="M64" s="1">
        <f>IFERROR(VLOOKUP(A64,'درآمد سود سهام'!A:S,19,0),0)</f>
        <v>0</v>
      </c>
      <c r="O64" s="1">
        <f>IFERROR(VLOOKUP(A64,'درآمد ناشی از تغییر قیمت اوراق'!A:Q,17,0),0)</f>
        <v>-19749930132</v>
      </c>
      <c r="Q64" s="1">
        <f>IFERROR(VLOOKUP(A64,'درآمد ناشی از فروش'!A:Q,17,0),0)</f>
        <v>0</v>
      </c>
      <c r="S64" s="1">
        <f t="shared" si="1"/>
        <v>-19749930132</v>
      </c>
      <c r="U64" s="5">
        <f t="shared" si="5"/>
        <v>3.0808927253060829E-2</v>
      </c>
    </row>
    <row r="65" spans="1:21" ht="24" x14ac:dyDescent="0.25">
      <c r="A65" s="3" t="s">
        <v>85</v>
      </c>
      <c r="C65" s="1">
        <f>IFERROR(VLOOKUP(A65,'درآمد سود سهام'!A:S,13,0),0)</f>
        <v>0</v>
      </c>
      <c r="E65" s="1">
        <f>IFERROR(VLOOKUP(A65,'درآمد ناشی از تغییر قیمت اوراق'!A:Q,9,0),0)</f>
        <v>0</v>
      </c>
      <c r="G65" s="1">
        <f>IFERROR(VLOOKUP(A65,'درآمد ناشی از فروش'!A:Q,9,0),0)</f>
        <v>0</v>
      </c>
      <c r="I65" s="1">
        <f t="shared" si="3"/>
        <v>0</v>
      </c>
      <c r="K65" s="5">
        <f t="shared" si="4"/>
        <v>0</v>
      </c>
      <c r="M65" s="1">
        <f>IFERROR(VLOOKUP(A65,'درآمد سود سهام'!A:S,19,0),0)</f>
        <v>0</v>
      </c>
      <c r="O65" s="1">
        <f>IFERROR(VLOOKUP(A65,'درآمد ناشی از تغییر قیمت اوراق'!A:Q,17,0),0)</f>
        <v>0</v>
      </c>
      <c r="Q65" s="1">
        <f>IFERROR(VLOOKUP(A65,'درآمد ناشی از فروش'!A:Q,17,0),0)</f>
        <v>37769413646</v>
      </c>
      <c r="S65" s="1">
        <f t="shared" si="1"/>
        <v>37769413646</v>
      </c>
      <c r="U65" s="5">
        <f t="shared" si="5"/>
        <v>-5.8918442224004976E-2</v>
      </c>
    </row>
    <row r="66" spans="1:21" ht="24" x14ac:dyDescent="0.25">
      <c r="A66" s="3" t="s">
        <v>96</v>
      </c>
      <c r="C66" s="1">
        <f>IFERROR(VLOOKUP(A66,'درآمد سود سهام'!A:S,13,0),0)</f>
        <v>0</v>
      </c>
      <c r="E66" s="1">
        <f>IFERROR(VLOOKUP(A66,'درآمد ناشی از تغییر قیمت اوراق'!A:Q,9,0),0)</f>
        <v>0</v>
      </c>
      <c r="G66" s="1">
        <f>IFERROR(VLOOKUP(A66,'درآمد ناشی از فروش'!A:Q,9,0),0)</f>
        <v>0</v>
      </c>
      <c r="I66" s="1">
        <f t="shared" si="3"/>
        <v>0</v>
      </c>
      <c r="K66" s="5">
        <f t="shared" si="4"/>
        <v>0</v>
      </c>
      <c r="M66" s="1">
        <f>IFERROR(VLOOKUP(A66,'درآمد سود سهام'!A:S,19,0),0)</f>
        <v>0</v>
      </c>
      <c r="O66" s="1">
        <f>IFERROR(VLOOKUP(A66,'درآمد ناشی از تغییر قیمت اوراق'!A:Q,17,0),0)</f>
        <v>0</v>
      </c>
      <c r="Q66" s="1">
        <f>IFERROR(VLOOKUP(A66,'درآمد ناشی از فروش'!A:Q,17,0),0)</f>
        <v>675400000</v>
      </c>
      <c r="S66" s="1">
        <f t="shared" si="1"/>
        <v>675400000</v>
      </c>
      <c r="U66" s="5">
        <f t="shared" si="5"/>
        <v>-1.053591041975504E-3</v>
      </c>
    </row>
    <row r="67" spans="1:21" ht="24" x14ac:dyDescent="0.25">
      <c r="A67" s="3" t="s">
        <v>105</v>
      </c>
      <c r="C67" s="1">
        <f>IFERROR(VLOOKUP(A67,'درآمد سود سهام'!A:S,13,0),0)</f>
        <v>0</v>
      </c>
      <c r="E67" s="1">
        <f>IFERROR(VLOOKUP(A67,'درآمد ناشی از تغییر قیمت اوراق'!A:Q,9,0),0)</f>
        <v>0</v>
      </c>
      <c r="G67" s="1">
        <f>IFERROR(VLOOKUP(A67,'درآمد ناشی از فروش'!A:Q,9,0),0)</f>
        <v>0</v>
      </c>
      <c r="I67" s="1">
        <f t="shared" si="3"/>
        <v>0</v>
      </c>
      <c r="K67" s="5">
        <f t="shared" si="4"/>
        <v>0</v>
      </c>
      <c r="M67" s="1">
        <f>IFERROR(VLOOKUP(A67,'درآمد سود سهام'!A:S,19,0),0)</f>
        <v>0</v>
      </c>
      <c r="O67" s="1">
        <f>IFERROR(VLOOKUP(A67,'درآمد ناشی از تغییر قیمت اوراق'!A:Q,17,0),0)</f>
        <v>0</v>
      </c>
      <c r="Q67" s="1">
        <f>IFERROR(VLOOKUP(A67,'درآمد ناشی از فروش'!A:Q,17,0),0)</f>
        <v>-1678131</v>
      </c>
      <c r="S67" s="1">
        <f t="shared" si="1"/>
        <v>-1678131</v>
      </c>
      <c r="U67" s="5">
        <f t="shared" si="5"/>
        <v>2.6178024709230004E-6</v>
      </c>
    </row>
    <row r="68" spans="1:21" ht="24" x14ac:dyDescent="0.25">
      <c r="A68" s="3" t="s">
        <v>108</v>
      </c>
      <c r="C68" s="1">
        <f>IFERROR(VLOOKUP(A68,'درآمد سود سهام'!A:S,13,0),0)</f>
        <v>0</v>
      </c>
      <c r="E68" s="1">
        <f>IFERROR(VLOOKUP(A68,'درآمد ناشی از تغییر قیمت اوراق'!A:Q,9,0),0)</f>
        <v>0</v>
      </c>
      <c r="G68" s="1">
        <f>IFERROR(VLOOKUP(A68,'درآمد ناشی از فروش'!A:Q,9,0),0)</f>
        <v>0</v>
      </c>
      <c r="I68" s="1">
        <f t="shared" si="3"/>
        <v>0</v>
      </c>
      <c r="K68" s="5">
        <f t="shared" si="4"/>
        <v>0</v>
      </c>
      <c r="M68" s="1">
        <f>IFERROR(VLOOKUP(A68,'درآمد سود سهام'!A:S,19,0),0)</f>
        <v>0</v>
      </c>
      <c r="O68" s="1">
        <f>IFERROR(VLOOKUP(A68,'درآمد ناشی از تغییر قیمت اوراق'!A:Q,17,0),0)</f>
        <v>0</v>
      </c>
      <c r="Q68" s="1">
        <f>IFERROR(VLOOKUP(A68,'درآمد ناشی از فروش'!A:Q,17,0),0)</f>
        <v>198524</v>
      </c>
      <c r="S68" s="1">
        <f t="shared" si="1"/>
        <v>198524</v>
      </c>
      <c r="U68" s="5">
        <f t="shared" si="5"/>
        <v>-3.0968775246838165E-7</v>
      </c>
    </row>
    <row r="69" spans="1:21" ht="24" x14ac:dyDescent="0.25">
      <c r="A69" s="3" t="s">
        <v>109</v>
      </c>
      <c r="C69" s="1">
        <f>IFERROR(VLOOKUP(A69,'درآمد سود سهام'!A:S,13,0),0)</f>
        <v>0</v>
      </c>
      <c r="E69" s="1">
        <f>IFERROR(VLOOKUP(A69,'درآمد ناشی از تغییر قیمت اوراق'!A:Q,9,0),0)</f>
        <v>0</v>
      </c>
      <c r="G69" s="1">
        <f>IFERROR(VLOOKUP(A69,'درآمد ناشی از فروش'!A:Q,9,0),0)</f>
        <v>0</v>
      </c>
      <c r="I69" s="1">
        <f t="shared" si="3"/>
        <v>0</v>
      </c>
      <c r="K69" s="5">
        <f t="shared" si="4"/>
        <v>0</v>
      </c>
      <c r="M69" s="1">
        <f>IFERROR(VLOOKUP(A69,'درآمد سود سهام'!A:S,19,0),0)</f>
        <v>0</v>
      </c>
      <c r="O69" s="1">
        <f>IFERROR(VLOOKUP(A69,'درآمد ناشی از تغییر قیمت اوراق'!A:Q,17,0),0)</f>
        <v>0</v>
      </c>
      <c r="Q69" s="1">
        <f>IFERROR(VLOOKUP(A69,'درآمد ناشی از فروش'!A:Q,17,0),0)</f>
        <v>-364158569</v>
      </c>
      <c r="S69" s="1">
        <f t="shared" si="1"/>
        <v>-364158569</v>
      </c>
      <c r="U69" s="5">
        <f t="shared" si="5"/>
        <v>5.6806959750817069E-4</v>
      </c>
    </row>
    <row r="70" spans="1:21" ht="24" x14ac:dyDescent="0.25">
      <c r="A70" s="3" t="s">
        <v>110</v>
      </c>
      <c r="C70" s="1">
        <f>IFERROR(VLOOKUP(A70,'درآمد سود سهام'!A:S,13,0),0)</f>
        <v>0</v>
      </c>
      <c r="E70" s="1">
        <f>IFERROR(VLOOKUP(A70,'درآمد ناشی از تغییر قیمت اوراق'!A:Q,9,0),0)</f>
        <v>0</v>
      </c>
      <c r="G70" s="1">
        <f>IFERROR(VLOOKUP(A70,'درآمد ناشی از فروش'!A:Q,9,0),0)</f>
        <v>0</v>
      </c>
      <c r="I70" s="1">
        <f t="shared" si="3"/>
        <v>0</v>
      </c>
      <c r="K70" s="5">
        <f t="shared" si="4"/>
        <v>0</v>
      </c>
      <c r="M70" s="1">
        <f>IFERROR(VLOOKUP(A70,'درآمد سود سهام'!A:S,19,0),0)</f>
        <v>0</v>
      </c>
      <c r="O70" s="1">
        <f>IFERROR(VLOOKUP(A70,'درآمد ناشی از تغییر قیمت اوراق'!A:Q,17,0),0)</f>
        <v>0</v>
      </c>
      <c r="Q70" s="1">
        <f>IFERROR(VLOOKUP(A70,'درآمد ناشی از فروش'!A:Q,17,0),0)</f>
        <v>-918803606</v>
      </c>
      <c r="S70" s="1">
        <f t="shared" si="1"/>
        <v>-918803606</v>
      </c>
      <c r="U70" s="5">
        <f t="shared" si="5"/>
        <v>1.4332887897784874E-3</v>
      </c>
    </row>
    <row r="71" spans="1:21" ht="24.75" thickBot="1" x14ac:dyDescent="0.3">
      <c r="A71" s="3" t="s">
        <v>124</v>
      </c>
      <c r="C71" s="1">
        <f>IFERROR(VLOOKUP(A71,'درآمد سود سهام'!A:S,13,0),0)</f>
        <v>0</v>
      </c>
      <c r="E71" s="1">
        <f>IFERROR(VLOOKUP(A71,'درآمد ناشی از تغییر قیمت اوراق'!A:Q,9,0),0)</f>
        <v>1115577562</v>
      </c>
      <c r="G71" s="1">
        <f>IFERROR(VLOOKUP(A71,'درآمد ناشی از فروش'!A:Q,9,0),0)</f>
        <v>0</v>
      </c>
      <c r="I71" s="1">
        <f t="shared" si="3"/>
        <v>1115577562</v>
      </c>
      <c r="K71" s="5">
        <f t="shared" si="4"/>
        <v>-3.447904400235124E-3</v>
      </c>
      <c r="M71" s="1">
        <f>IFERROR(VLOOKUP(A71,'درآمد سود سهام'!A:S,19,0),0)</f>
        <v>0</v>
      </c>
      <c r="O71" s="1">
        <f>IFERROR(VLOOKUP(A71,'درآمد ناشی از تغییر قیمت اوراق'!A:Q,17,0),0)</f>
        <v>1115577562</v>
      </c>
      <c r="Q71" s="1">
        <f>IFERROR(VLOOKUP(A71,'درآمد ناشی از فروش'!A:Q,17,0),0)</f>
        <v>0</v>
      </c>
      <c r="S71" s="1">
        <f t="shared" si="1"/>
        <v>1115577562</v>
      </c>
      <c r="U71" s="5">
        <f t="shared" si="5"/>
        <v>-1.7402465590051412E-3</v>
      </c>
    </row>
    <row r="72" spans="1:21" s="3" customFormat="1" ht="24.75" thickBot="1" x14ac:dyDescent="0.3">
      <c r="C72" s="2">
        <f>SUM(C8:C71)</f>
        <v>82627463478</v>
      </c>
      <c r="E72" s="2">
        <f>SUM(E8:E71)</f>
        <v>-400358377823</v>
      </c>
      <c r="G72" s="2">
        <f>SUM(G8:G71)</f>
        <v>-5821432966</v>
      </c>
      <c r="I72" s="2">
        <f>SUM(I8:I71)</f>
        <v>-323552347311</v>
      </c>
      <c r="K72" s="20">
        <f>SUM(K8:K71)</f>
        <v>1</v>
      </c>
      <c r="M72" s="2">
        <f>SUM(M8:M71)</f>
        <v>88808633770</v>
      </c>
      <c r="O72" s="2">
        <f>SUM(O8:O71)</f>
        <v>-637857514379</v>
      </c>
      <c r="Q72" s="2">
        <f>SUM(Q8:Q71)</f>
        <v>-91996812731</v>
      </c>
      <c r="S72" s="2">
        <f>SUM(S8:S71)</f>
        <v>-641045693340</v>
      </c>
      <c r="U72" s="20">
        <f>SUM(U8:U70)</f>
        <v>1.0017402465590048</v>
      </c>
    </row>
    <row r="73" spans="1:21" ht="23.25" thickTop="1" x14ac:dyDescent="0.25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99A2-9400-4A38-A1FD-CB4D944E9225}">
  <dimension ref="A2:S19"/>
  <sheetViews>
    <sheetView rightToLeft="1" workbookViewId="0">
      <selection activeCell="M45" sqref="M45"/>
    </sheetView>
  </sheetViews>
  <sheetFormatPr defaultRowHeight="18.75" x14ac:dyDescent="0.25"/>
  <cols>
    <col min="1" max="1" width="26.140625" style="10" customWidth="1"/>
    <col min="2" max="2" width="1" style="10" customWidth="1"/>
    <col min="3" max="3" width="20" style="10" customWidth="1"/>
    <col min="4" max="4" width="1" style="10" customWidth="1"/>
    <col min="5" max="5" width="35" style="10" customWidth="1"/>
    <col min="6" max="6" width="1" style="10" customWidth="1"/>
    <col min="7" max="7" width="24" style="10" customWidth="1"/>
    <col min="8" max="8" width="1" style="10" customWidth="1"/>
    <col min="9" max="9" width="23" style="10" customWidth="1"/>
    <col min="10" max="10" width="1" style="10" customWidth="1"/>
    <col min="11" max="11" width="22" style="10" customWidth="1"/>
    <col min="12" max="12" width="1" style="10" customWidth="1"/>
    <col min="13" max="13" width="24" style="10" customWidth="1"/>
    <col min="14" max="14" width="1" style="10" customWidth="1"/>
    <col min="15" max="15" width="23" style="10" customWidth="1"/>
    <col min="16" max="16" width="1" style="10" customWidth="1"/>
    <col min="17" max="17" width="22" style="10" customWidth="1"/>
    <col min="18" max="18" width="1" style="10" customWidth="1"/>
    <col min="19" max="19" width="24" style="10" customWidth="1"/>
    <col min="20" max="20" width="1" style="10" customWidth="1"/>
    <col min="21" max="21" width="9.140625" style="10" customWidth="1"/>
    <col min="22" max="16384" width="9.140625" style="10"/>
  </cols>
  <sheetData>
    <row r="2" spans="1:19" ht="26.25" x14ac:dyDescent="0.25">
      <c r="A2" s="24" t="s">
        <v>82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</row>
    <row r="3" spans="1:19" ht="26.25" x14ac:dyDescent="0.25">
      <c r="A3" s="24" t="s">
        <v>60</v>
      </c>
      <c r="B3" s="24" t="s">
        <v>60</v>
      </c>
      <c r="C3" s="24" t="s">
        <v>60</v>
      </c>
      <c r="D3" s="24" t="s">
        <v>60</v>
      </c>
      <c r="E3" s="24" t="s">
        <v>60</v>
      </c>
      <c r="F3" s="24" t="s">
        <v>60</v>
      </c>
      <c r="G3" s="24" t="s">
        <v>60</v>
      </c>
      <c r="H3" s="24" t="s">
        <v>60</v>
      </c>
      <c r="I3" s="24" t="s">
        <v>60</v>
      </c>
      <c r="J3" s="24" t="s">
        <v>60</v>
      </c>
      <c r="K3" s="24" t="s">
        <v>60</v>
      </c>
      <c r="L3" s="24" t="s">
        <v>60</v>
      </c>
      <c r="M3" s="24" t="s">
        <v>60</v>
      </c>
      <c r="N3" s="24" t="s">
        <v>60</v>
      </c>
      <c r="O3" s="24" t="s">
        <v>60</v>
      </c>
      <c r="P3" s="24" t="s">
        <v>60</v>
      </c>
      <c r="Q3" s="24" t="s">
        <v>60</v>
      </c>
      <c r="R3" s="24" t="s">
        <v>60</v>
      </c>
      <c r="S3" s="24" t="s">
        <v>60</v>
      </c>
    </row>
    <row r="4" spans="1:19" ht="26.25" x14ac:dyDescent="0.25">
      <c r="A4" s="24" t="str">
        <f>+سپرده!A4</f>
        <v>برای ماه منتهی به 1404/03/31</v>
      </c>
      <c r="B4" s="24" t="s">
        <v>86</v>
      </c>
      <c r="C4" s="24" t="s">
        <v>86</v>
      </c>
      <c r="D4" s="24" t="s">
        <v>86</v>
      </c>
      <c r="E4" s="24" t="s">
        <v>86</v>
      </c>
      <c r="F4" s="24" t="s">
        <v>86</v>
      </c>
      <c r="G4" s="24" t="s">
        <v>86</v>
      </c>
      <c r="H4" s="24" t="s">
        <v>86</v>
      </c>
      <c r="I4" s="24" t="s">
        <v>86</v>
      </c>
      <c r="J4" s="24" t="s">
        <v>86</v>
      </c>
      <c r="K4" s="24" t="s">
        <v>86</v>
      </c>
      <c r="L4" s="24" t="s">
        <v>86</v>
      </c>
      <c r="M4" s="24" t="s">
        <v>86</v>
      </c>
      <c r="N4" s="24" t="s">
        <v>86</v>
      </c>
      <c r="O4" s="24" t="s">
        <v>86</v>
      </c>
      <c r="P4" s="24" t="s">
        <v>86</v>
      </c>
      <c r="Q4" s="24" t="s">
        <v>86</v>
      </c>
      <c r="R4" s="24" t="s">
        <v>86</v>
      </c>
      <c r="S4" s="24" t="s">
        <v>86</v>
      </c>
    </row>
    <row r="6" spans="1:19" ht="27" thickBot="1" x14ac:dyDescent="0.3">
      <c r="A6" s="25" t="s">
        <v>3</v>
      </c>
      <c r="C6" s="25" t="s">
        <v>97</v>
      </c>
      <c r="D6" s="25" t="s">
        <v>97</v>
      </c>
      <c r="E6" s="25" t="s">
        <v>97</v>
      </c>
      <c r="F6" s="25" t="s">
        <v>97</v>
      </c>
      <c r="G6" s="25" t="s">
        <v>97</v>
      </c>
      <c r="I6" s="25" t="s">
        <v>62</v>
      </c>
      <c r="J6" s="25" t="s">
        <v>62</v>
      </c>
      <c r="K6" s="25" t="s">
        <v>62</v>
      </c>
      <c r="L6" s="25" t="s">
        <v>62</v>
      </c>
      <c r="M6" s="25" t="s">
        <v>62</v>
      </c>
      <c r="O6" s="25" t="s">
        <v>63</v>
      </c>
      <c r="P6" s="25" t="s">
        <v>63</v>
      </c>
      <c r="Q6" s="25" t="s">
        <v>63</v>
      </c>
      <c r="R6" s="25" t="s">
        <v>63</v>
      </c>
      <c r="S6" s="25" t="s">
        <v>63</v>
      </c>
    </row>
    <row r="7" spans="1:19" ht="27" thickBot="1" x14ac:dyDescent="0.3">
      <c r="A7" s="25" t="s">
        <v>3</v>
      </c>
      <c r="C7" s="15" t="s">
        <v>98</v>
      </c>
      <c r="E7" s="15" t="s">
        <v>99</v>
      </c>
      <c r="G7" s="15" t="s">
        <v>100</v>
      </c>
      <c r="I7" s="15" t="s">
        <v>101</v>
      </c>
      <c r="K7" s="15" t="s">
        <v>66</v>
      </c>
      <c r="M7" s="15" t="s">
        <v>102</v>
      </c>
      <c r="O7" s="15" t="s">
        <v>101</v>
      </c>
      <c r="Q7" s="15" t="s">
        <v>66</v>
      </c>
      <c r="S7" s="15" t="s">
        <v>102</v>
      </c>
    </row>
    <row r="8" spans="1:19" ht="21" x14ac:dyDescent="0.25">
      <c r="A8" s="16" t="s">
        <v>34</v>
      </c>
      <c r="C8" s="10" t="s">
        <v>126</v>
      </c>
      <c r="E8" s="10">
        <v>7954689</v>
      </c>
      <c r="G8" s="10">
        <v>450</v>
      </c>
      <c r="I8" s="10">
        <v>3579610050</v>
      </c>
      <c r="K8" s="10">
        <v>-125392817</v>
      </c>
      <c r="M8" s="10">
        <v>3454217233</v>
      </c>
      <c r="O8" s="10">
        <v>3579610050</v>
      </c>
      <c r="Q8" s="10">
        <v>-125392817</v>
      </c>
      <c r="S8" s="10">
        <v>3454217233</v>
      </c>
    </row>
    <row r="9" spans="1:19" ht="21" x14ac:dyDescent="0.25">
      <c r="A9" s="16" t="s">
        <v>24</v>
      </c>
      <c r="C9" s="10" t="s">
        <v>127</v>
      </c>
      <c r="E9" s="10">
        <v>54775889</v>
      </c>
      <c r="G9" s="10">
        <v>500</v>
      </c>
      <c r="I9" s="10">
        <v>27387944500</v>
      </c>
      <c r="K9" s="10">
        <v>-3838828499</v>
      </c>
      <c r="M9" s="10">
        <v>23549116001</v>
      </c>
      <c r="O9" s="10">
        <v>27387944500</v>
      </c>
      <c r="Q9" s="10">
        <v>-3838828499</v>
      </c>
      <c r="S9" s="10">
        <v>23549116001</v>
      </c>
    </row>
    <row r="10" spans="1:19" ht="21" x14ac:dyDescent="0.25">
      <c r="A10" s="16" t="s">
        <v>43</v>
      </c>
      <c r="C10" s="10" t="s">
        <v>128</v>
      </c>
      <c r="E10" s="10">
        <v>2012019</v>
      </c>
      <c r="G10" s="10">
        <v>220</v>
      </c>
      <c r="I10" s="10">
        <v>442644180</v>
      </c>
      <c r="K10" s="10">
        <v>-28905062</v>
      </c>
      <c r="M10" s="10">
        <v>413739118</v>
      </c>
      <c r="O10" s="10">
        <v>442644180</v>
      </c>
      <c r="Q10" s="10">
        <v>-28905062</v>
      </c>
      <c r="S10" s="10">
        <v>413739118</v>
      </c>
    </row>
    <row r="11" spans="1:19" ht="21" x14ac:dyDescent="0.25">
      <c r="A11" s="16" t="s">
        <v>26</v>
      </c>
      <c r="C11" s="10" t="s">
        <v>129</v>
      </c>
      <c r="E11" s="10">
        <v>5893345</v>
      </c>
      <c r="G11" s="10">
        <v>2200</v>
      </c>
      <c r="I11" s="10">
        <v>12965359000</v>
      </c>
      <c r="K11" s="10">
        <v>-838886136</v>
      </c>
      <c r="M11" s="10">
        <v>12126472864</v>
      </c>
      <c r="O11" s="10">
        <v>12965359000</v>
      </c>
      <c r="Q11" s="10">
        <v>-838886136</v>
      </c>
      <c r="S11" s="10">
        <v>12126472864</v>
      </c>
    </row>
    <row r="12" spans="1:19" ht="21" x14ac:dyDescent="0.25">
      <c r="A12" s="16" t="s">
        <v>33</v>
      </c>
      <c r="C12" s="10" t="s">
        <v>130</v>
      </c>
      <c r="E12" s="10">
        <v>5930042</v>
      </c>
      <c r="G12" s="10">
        <v>1040</v>
      </c>
      <c r="I12" s="10">
        <v>6167243680</v>
      </c>
      <c r="K12" s="10">
        <v>-156445434</v>
      </c>
      <c r="M12" s="10">
        <v>6010798246</v>
      </c>
      <c r="O12" s="10">
        <v>6167243680</v>
      </c>
      <c r="Q12" s="10">
        <v>-156445434</v>
      </c>
      <c r="S12" s="10">
        <v>6010798246</v>
      </c>
    </row>
    <row r="13" spans="1:19" ht="21" x14ac:dyDescent="0.25">
      <c r="A13" s="16" t="s">
        <v>30</v>
      </c>
      <c r="C13" s="10" t="s">
        <v>131</v>
      </c>
      <c r="E13" s="10">
        <v>24000000</v>
      </c>
      <c r="G13" s="10">
        <v>360</v>
      </c>
      <c r="I13" s="10">
        <v>8640000000</v>
      </c>
      <c r="K13" s="10">
        <v>-646083650</v>
      </c>
      <c r="M13" s="10">
        <v>7993916350</v>
      </c>
      <c r="O13" s="10">
        <v>8640000000</v>
      </c>
      <c r="Q13" s="10">
        <v>-646083650</v>
      </c>
      <c r="S13" s="10">
        <v>7993916350</v>
      </c>
    </row>
    <row r="14" spans="1:19" ht="21" x14ac:dyDescent="0.25">
      <c r="A14" s="16" t="s">
        <v>39</v>
      </c>
      <c r="C14" s="10" t="s">
        <v>132</v>
      </c>
      <c r="E14" s="10">
        <v>71345807</v>
      </c>
      <c r="G14" s="10">
        <v>68</v>
      </c>
      <c r="I14" s="10">
        <v>4851514876</v>
      </c>
      <c r="K14" s="10">
        <v>-296394799</v>
      </c>
      <c r="M14" s="10">
        <v>4555120077</v>
      </c>
      <c r="O14" s="10">
        <v>4851514876</v>
      </c>
      <c r="Q14" s="10">
        <v>-296394799</v>
      </c>
      <c r="S14" s="10">
        <v>4555120077</v>
      </c>
    </row>
    <row r="15" spans="1:19" ht="21" x14ac:dyDescent="0.25">
      <c r="A15" s="16" t="s">
        <v>15</v>
      </c>
      <c r="C15" s="10" t="s">
        <v>133</v>
      </c>
      <c r="E15" s="10">
        <v>30000000</v>
      </c>
      <c r="G15" s="10">
        <v>380</v>
      </c>
      <c r="I15" s="10">
        <v>11400000000</v>
      </c>
      <c r="K15" s="10">
        <v>-818944692</v>
      </c>
      <c r="M15" s="10">
        <v>10581055308</v>
      </c>
      <c r="O15" s="10">
        <v>11400000000</v>
      </c>
      <c r="Q15" s="10">
        <v>-818944692</v>
      </c>
      <c r="S15" s="10">
        <v>10581055308</v>
      </c>
    </row>
    <row r="16" spans="1:19" ht="21" x14ac:dyDescent="0.25">
      <c r="A16" s="16" t="s">
        <v>35</v>
      </c>
      <c r="C16" s="10" t="s">
        <v>134</v>
      </c>
      <c r="E16" s="10">
        <v>40883554</v>
      </c>
      <c r="G16" s="10">
        <v>363</v>
      </c>
      <c r="I16" s="10">
        <v>14840730102</v>
      </c>
      <c r="K16" s="10">
        <v>-897701821</v>
      </c>
      <c r="M16" s="10">
        <v>13943028281</v>
      </c>
      <c r="O16" s="10">
        <v>14840730102</v>
      </c>
      <c r="Q16" s="10">
        <v>-897701821</v>
      </c>
      <c r="S16" s="10">
        <v>13943028281</v>
      </c>
    </row>
    <row r="17" spans="1:19" ht="21" x14ac:dyDescent="0.25">
      <c r="A17" s="16" t="s">
        <v>88</v>
      </c>
      <c r="C17" s="10" t="s">
        <v>119</v>
      </c>
      <c r="E17" s="10" t="s">
        <v>119</v>
      </c>
      <c r="G17" s="10" t="s">
        <v>119</v>
      </c>
      <c r="I17" s="10">
        <v>0</v>
      </c>
      <c r="K17" s="10">
        <v>0</v>
      </c>
      <c r="M17" s="10">
        <v>0</v>
      </c>
      <c r="O17" s="10">
        <v>5173436320</v>
      </c>
      <c r="Q17" s="10">
        <v>-249566028</v>
      </c>
      <c r="S17" s="10">
        <v>4923870292</v>
      </c>
    </row>
    <row r="18" spans="1:19" ht="21.75" thickBot="1" x14ac:dyDescent="0.3">
      <c r="A18" s="16" t="s">
        <v>84</v>
      </c>
      <c r="C18" s="10" t="s">
        <v>119</v>
      </c>
      <c r="E18" s="10" t="s">
        <v>119</v>
      </c>
      <c r="G18" s="10" t="s">
        <v>119</v>
      </c>
      <c r="I18" s="10">
        <v>0</v>
      </c>
      <c r="K18" s="10">
        <v>0</v>
      </c>
      <c r="M18" s="10">
        <v>0</v>
      </c>
      <c r="O18" s="10">
        <v>1257300000</v>
      </c>
      <c r="Q18" s="10">
        <v>0</v>
      </c>
      <c r="S18" s="10">
        <v>1257300000</v>
      </c>
    </row>
    <row r="19" spans="1:19" ht="21.75" thickBot="1" x14ac:dyDescent="0.3">
      <c r="A19" s="16" t="s">
        <v>52</v>
      </c>
      <c r="C19" s="10" t="s">
        <v>52</v>
      </c>
      <c r="E19" s="10" t="s">
        <v>52</v>
      </c>
      <c r="G19" s="10" t="s">
        <v>52</v>
      </c>
      <c r="I19" s="17">
        <f>SUM(I8:I18)</f>
        <v>90275046388</v>
      </c>
      <c r="K19" s="17">
        <f>SUM(K8:K18)</f>
        <v>-7647582910</v>
      </c>
      <c r="M19" s="17">
        <f>SUM(M8:M18)</f>
        <v>82627463478</v>
      </c>
      <c r="O19" s="17">
        <f>SUM(O8:O18)</f>
        <v>96705782708</v>
      </c>
      <c r="P19" s="16"/>
      <c r="Q19" s="17">
        <f>SUM(Q8:Q18)</f>
        <v>-7897148938</v>
      </c>
      <c r="R19" s="16"/>
      <c r="S19" s="17">
        <f>SUM(S8:S18)</f>
        <v>88808633770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0"/>
  <sheetViews>
    <sheetView rightToLeft="1" workbookViewId="0">
      <selection activeCell="M45" sqref="M45"/>
    </sheetView>
  </sheetViews>
  <sheetFormatPr defaultRowHeight="22.5" x14ac:dyDescent="0.25"/>
  <cols>
    <col min="1" max="1" width="21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4" x14ac:dyDescent="0.25">
      <c r="A2" s="23" t="s">
        <v>82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</row>
    <row r="3" spans="1:9" ht="24" x14ac:dyDescent="0.25">
      <c r="A3" s="23" t="s">
        <v>60</v>
      </c>
      <c r="B3" s="23" t="s">
        <v>60</v>
      </c>
      <c r="C3" s="23" t="s">
        <v>60</v>
      </c>
      <c r="D3" s="23" t="s">
        <v>60</v>
      </c>
      <c r="E3" s="23" t="s">
        <v>60</v>
      </c>
      <c r="F3" s="23" t="s">
        <v>60</v>
      </c>
      <c r="G3" s="23" t="s">
        <v>60</v>
      </c>
      <c r="H3" s="23" t="s">
        <v>60</v>
      </c>
      <c r="I3" s="23" t="s">
        <v>60</v>
      </c>
    </row>
    <row r="4" spans="1:9" ht="24" x14ac:dyDescent="0.25">
      <c r="A4" s="23" t="str">
        <f>+سپرده!A4</f>
        <v>برای ماه منتهی به 1404/03/31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</row>
    <row r="6" spans="1:9" ht="24.75" thickBot="1" x14ac:dyDescent="0.3">
      <c r="A6" s="13" t="s">
        <v>76</v>
      </c>
      <c r="C6" s="22" t="s">
        <v>62</v>
      </c>
      <c r="D6" s="22" t="s">
        <v>62</v>
      </c>
      <c r="E6" s="22" t="s">
        <v>62</v>
      </c>
      <c r="G6" s="22" t="s">
        <v>63</v>
      </c>
      <c r="H6" s="22" t="s">
        <v>63</v>
      </c>
      <c r="I6" s="22" t="s">
        <v>63</v>
      </c>
    </row>
    <row r="7" spans="1:9" ht="24.75" thickBot="1" x14ac:dyDescent="0.3">
      <c r="A7" s="22" t="s">
        <v>77</v>
      </c>
      <c r="C7" s="22" t="s">
        <v>78</v>
      </c>
      <c r="E7" s="22" t="s">
        <v>79</v>
      </c>
      <c r="G7" s="22" t="s">
        <v>78</v>
      </c>
      <c r="I7" s="22" t="s">
        <v>79</v>
      </c>
    </row>
    <row r="8" spans="1:9" ht="24.75" thickBot="1" x14ac:dyDescent="0.3">
      <c r="A8" s="3" t="s">
        <v>58</v>
      </c>
      <c r="C8" s="1">
        <f>+'سود سپرده بانکی'!G9</f>
        <v>51016329</v>
      </c>
      <c r="E8" s="19">
        <f>+C8/$C$9</f>
        <v>1</v>
      </c>
      <c r="G8" s="1">
        <f>+'سود سپرده بانکی'!M9</f>
        <v>22328653630</v>
      </c>
      <c r="I8" s="19">
        <f>+G8/$G$9</f>
        <v>1</v>
      </c>
    </row>
    <row r="9" spans="1:9" ht="24.75" thickBot="1" x14ac:dyDescent="0.3">
      <c r="A9" s="3" t="s">
        <v>52</v>
      </c>
      <c r="C9" s="2">
        <f>SUM(C8:C8)</f>
        <v>51016329</v>
      </c>
      <c r="D9" s="3"/>
      <c r="E9" s="20">
        <f>SUM(E8:E8)</f>
        <v>1</v>
      </c>
      <c r="F9" s="3"/>
      <c r="G9" s="2">
        <f>SUM(G8:G8)</f>
        <v>22328653630</v>
      </c>
      <c r="H9" s="3"/>
      <c r="I9" s="20">
        <f>SUM(I8:I8)</f>
        <v>1</v>
      </c>
    </row>
    <row r="10" spans="1:9" ht="23.25" thickTop="1" x14ac:dyDescent="0.25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1"/>
  <sheetViews>
    <sheetView rightToLeft="1" workbookViewId="0">
      <selection activeCell="M45" sqref="M45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" x14ac:dyDescent="0.25">
      <c r="A2" s="23" t="s">
        <v>82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</row>
    <row r="3" spans="1:13" ht="24" x14ac:dyDescent="0.25">
      <c r="A3" s="23" t="s">
        <v>60</v>
      </c>
      <c r="B3" s="23" t="s">
        <v>60</v>
      </c>
      <c r="C3" s="23" t="s">
        <v>60</v>
      </c>
      <c r="D3" s="23" t="s">
        <v>60</v>
      </c>
      <c r="E3" s="23" t="s">
        <v>60</v>
      </c>
      <c r="F3" s="23" t="s">
        <v>60</v>
      </c>
      <c r="G3" s="23" t="s">
        <v>60</v>
      </c>
      <c r="H3" s="23" t="s">
        <v>60</v>
      </c>
      <c r="I3" s="23" t="s">
        <v>60</v>
      </c>
      <c r="J3" s="23" t="s">
        <v>60</v>
      </c>
      <c r="K3" s="23" t="s">
        <v>60</v>
      </c>
      <c r="L3" s="23" t="s">
        <v>60</v>
      </c>
      <c r="M3" s="23" t="s">
        <v>60</v>
      </c>
    </row>
    <row r="4" spans="1:13" ht="24" x14ac:dyDescent="0.25">
      <c r="A4" s="23" t="str">
        <f>+سپرده!A4</f>
        <v>برای ماه منتهی به 1404/03/31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</row>
    <row r="6" spans="1:13" ht="24.75" thickBot="1" x14ac:dyDescent="0.3">
      <c r="A6" s="13" t="s">
        <v>61</v>
      </c>
      <c r="C6" s="22" t="s">
        <v>62</v>
      </c>
      <c r="D6" s="22" t="s">
        <v>62</v>
      </c>
      <c r="E6" s="22" t="s">
        <v>62</v>
      </c>
      <c r="F6" s="22" t="s">
        <v>62</v>
      </c>
      <c r="G6" s="22" t="s">
        <v>62</v>
      </c>
      <c r="I6" s="22" t="s">
        <v>63</v>
      </c>
      <c r="J6" s="22" t="s">
        <v>63</v>
      </c>
      <c r="K6" s="22" t="s">
        <v>63</v>
      </c>
      <c r="L6" s="22" t="s">
        <v>63</v>
      </c>
      <c r="M6" s="22" t="s">
        <v>63</v>
      </c>
    </row>
    <row r="7" spans="1:13" ht="24.75" thickBot="1" x14ac:dyDescent="0.3">
      <c r="A7" s="22" t="s">
        <v>64</v>
      </c>
      <c r="C7" s="22" t="s">
        <v>65</v>
      </c>
      <c r="E7" s="22" t="s">
        <v>66</v>
      </c>
      <c r="G7" s="22" t="s">
        <v>67</v>
      </c>
      <c r="I7" s="22" t="s">
        <v>65</v>
      </c>
      <c r="K7" s="22" t="s">
        <v>66</v>
      </c>
      <c r="M7" s="22" t="s">
        <v>67</v>
      </c>
    </row>
    <row r="8" spans="1:13" ht="24.75" thickBot="1" x14ac:dyDescent="0.3">
      <c r="A8" s="3" t="s">
        <v>58</v>
      </c>
      <c r="C8" s="1">
        <v>51016329</v>
      </c>
      <c r="E8" s="1">
        <v>0</v>
      </c>
      <c r="G8" s="1">
        <f>+C8-E8</f>
        <v>51016329</v>
      </c>
      <c r="I8" s="1">
        <v>22328653630</v>
      </c>
      <c r="K8" s="1">
        <v>0</v>
      </c>
      <c r="M8" s="1">
        <f>+I8-K8</f>
        <v>22328653630</v>
      </c>
    </row>
    <row r="9" spans="1:13" ht="24.75" thickBot="1" x14ac:dyDescent="0.3">
      <c r="A9" s="3" t="s">
        <v>52</v>
      </c>
      <c r="C9" s="2">
        <f>SUM(C8:C8)</f>
        <v>51016329</v>
      </c>
      <c r="D9" s="3"/>
      <c r="E9" s="2">
        <f>SUM(E8:E8)</f>
        <v>0</v>
      </c>
      <c r="F9" s="3"/>
      <c r="G9" s="2">
        <f>SUM(G8:G8)</f>
        <v>51016329</v>
      </c>
      <c r="H9" s="3"/>
      <c r="I9" s="2">
        <f>SUM(I8:I8)</f>
        <v>22328653630</v>
      </c>
      <c r="J9" s="3"/>
      <c r="K9" s="2">
        <f>SUM(K8:K8)</f>
        <v>0</v>
      </c>
      <c r="L9" s="3"/>
      <c r="M9" s="2">
        <f>SUM(M8:M8)</f>
        <v>22328653630</v>
      </c>
    </row>
    <row r="11" spans="1:13" x14ac:dyDescent="0.45">
      <c r="G11" s="14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4"/>
  <sheetViews>
    <sheetView rightToLeft="1" topLeftCell="A33" zoomScale="70" zoomScaleNormal="70" workbookViewId="0">
      <selection activeCell="M45" sqref="M45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4" style="1" bestFit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18.85546875" style="1" bestFit="1" customWidth="1"/>
    <col min="20" max="20" width="20" style="1" bestFit="1" customWidth="1"/>
    <col min="21" max="21" width="19.28515625" style="1" bestFit="1" customWidth="1"/>
    <col min="22" max="16384" width="9.140625" style="1"/>
  </cols>
  <sheetData>
    <row r="2" spans="1:17" ht="24" x14ac:dyDescent="0.25">
      <c r="A2" s="23" t="s">
        <v>82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</row>
    <row r="3" spans="1:17" ht="24" x14ac:dyDescent="0.25">
      <c r="A3" s="23" t="s">
        <v>60</v>
      </c>
      <c r="B3" s="23" t="s">
        <v>60</v>
      </c>
      <c r="C3" s="23" t="s">
        <v>60</v>
      </c>
      <c r="D3" s="23" t="s">
        <v>60</v>
      </c>
      <c r="E3" s="23" t="s">
        <v>60</v>
      </c>
      <c r="F3" s="23" t="s">
        <v>60</v>
      </c>
      <c r="G3" s="23" t="s">
        <v>60</v>
      </c>
      <c r="H3" s="23" t="s">
        <v>60</v>
      </c>
      <c r="I3" s="23" t="s">
        <v>60</v>
      </c>
      <c r="J3" s="23" t="s">
        <v>60</v>
      </c>
      <c r="K3" s="23" t="s">
        <v>60</v>
      </c>
      <c r="L3" s="23" t="s">
        <v>60</v>
      </c>
      <c r="M3" s="23" t="s">
        <v>60</v>
      </c>
      <c r="N3" s="23" t="s">
        <v>60</v>
      </c>
      <c r="O3" s="23" t="s">
        <v>60</v>
      </c>
      <c r="P3" s="23" t="s">
        <v>60</v>
      </c>
      <c r="Q3" s="23" t="s">
        <v>60</v>
      </c>
    </row>
    <row r="4" spans="1:17" ht="24" x14ac:dyDescent="0.25">
      <c r="A4" s="23" t="str">
        <f>+سپرده!A4</f>
        <v>برای ماه منتهی به 1404/03/31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</row>
    <row r="6" spans="1:17" ht="24.75" thickBot="1" x14ac:dyDescent="0.3">
      <c r="A6" s="22" t="s">
        <v>3</v>
      </c>
      <c r="C6" s="22" t="s">
        <v>62</v>
      </c>
      <c r="D6" s="22" t="s">
        <v>62</v>
      </c>
      <c r="E6" s="22" t="s">
        <v>62</v>
      </c>
      <c r="F6" s="22" t="s">
        <v>62</v>
      </c>
      <c r="G6" s="22" t="s">
        <v>62</v>
      </c>
      <c r="H6" s="22" t="s">
        <v>62</v>
      </c>
      <c r="I6" s="22" t="s">
        <v>62</v>
      </c>
      <c r="K6" s="22" t="s">
        <v>63</v>
      </c>
      <c r="L6" s="22" t="s">
        <v>63</v>
      </c>
      <c r="M6" s="22" t="s">
        <v>63</v>
      </c>
      <c r="N6" s="22" t="s">
        <v>63</v>
      </c>
      <c r="O6" s="22" t="s">
        <v>63</v>
      </c>
      <c r="P6" s="22" t="s">
        <v>63</v>
      </c>
      <c r="Q6" s="22" t="s">
        <v>63</v>
      </c>
    </row>
    <row r="7" spans="1:17" ht="24.75" thickBot="1" x14ac:dyDescent="0.3">
      <c r="A7" s="22" t="s">
        <v>3</v>
      </c>
      <c r="C7" s="22" t="s">
        <v>7</v>
      </c>
      <c r="E7" s="22" t="s">
        <v>68</v>
      </c>
      <c r="G7" s="22" t="s">
        <v>69</v>
      </c>
      <c r="I7" s="22" t="s">
        <v>71</v>
      </c>
      <c r="K7" s="22" t="s">
        <v>7</v>
      </c>
      <c r="M7" s="22" t="s">
        <v>68</v>
      </c>
      <c r="O7" s="22" t="s">
        <v>69</v>
      </c>
      <c r="Q7" s="13" t="s">
        <v>71</v>
      </c>
    </row>
    <row r="8" spans="1:17" ht="24" x14ac:dyDescent="0.25">
      <c r="A8" s="3" t="s">
        <v>51</v>
      </c>
      <c r="C8" s="1">
        <v>245000</v>
      </c>
      <c r="E8" s="1">
        <v>2053365328</v>
      </c>
      <c r="G8" s="1">
        <v>1802630301</v>
      </c>
      <c r="I8" s="1">
        <v>250735027</v>
      </c>
      <c r="K8" s="1">
        <v>490000</v>
      </c>
      <c r="M8" s="1">
        <v>4396241795</v>
      </c>
      <c r="O8" s="1">
        <v>3605260604</v>
      </c>
      <c r="Q8" s="1">
        <v>790981191</v>
      </c>
    </row>
    <row r="9" spans="1:17" ht="24" x14ac:dyDescent="0.25">
      <c r="A9" s="3" t="s">
        <v>48</v>
      </c>
      <c r="C9" s="1">
        <v>0</v>
      </c>
      <c r="E9" s="1">
        <v>0</v>
      </c>
      <c r="G9" s="1">
        <v>0</v>
      </c>
      <c r="I9" s="1">
        <v>0</v>
      </c>
      <c r="K9" s="1">
        <v>100000</v>
      </c>
      <c r="M9" s="1">
        <v>282111394</v>
      </c>
      <c r="O9" s="1">
        <v>273848428</v>
      </c>
      <c r="Q9" s="1">
        <v>8262966</v>
      </c>
    </row>
    <row r="10" spans="1:17" ht="24" x14ac:dyDescent="0.25">
      <c r="A10" s="3" t="s">
        <v>106</v>
      </c>
      <c r="C10" s="1">
        <v>0</v>
      </c>
      <c r="E10" s="1">
        <v>0</v>
      </c>
      <c r="G10" s="1">
        <v>0</v>
      </c>
      <c r="I10" s="1">
        <v>0</v>
      </c>
      <c r="K10" s="1">
        <v>70410444</v>
      </c>
      <c r="M10" s="1">
        <v>614611329099</v>
      </c>
      <c r="O10" s="1">
        <v>564684300558</v>
      </c>
      <c r="Q10" s="1">
        <v>49927028541</v>
      </c>
    </row>
    <row r="11" spans="1:17" ht="24" x14ac:dyDescent="0.25">
      <c r="A11" s="3" t="s">
        <v>20</v>
      </c>
      <c r="C11" s="1">
        <v>0</v>
      </c>
      <c r="E11" s="1">
        <v>0</v>
      </c>
      <c r="G11" s="1">
        <v>0</v>
      </c>
      <c r="I11" s="1">
        <v>0</v>
      </c>
      <c r="K11" s="1">
        <v>2000000</v>
      </c>
      <c r="M11" s="1">
        <v>13317861189</v>
      </c>
      <c r="O11" s="1">
        <v>13081698000</v>
      </c>
      <c r="Q11" s="1">
        <v>236163189</v>
      </c>
    </row>
    <row r="12" spans="1:17" ht="24" x14ac:dyDescent="0.25">
      <c r="A12" s="3" t="s">
        <v>33</v>
      </c>
      <c r="C12" s="1">
        <v>0</v>
      </c>
      <c r="E12" s="1">
        <v>0</v>
      </c>
      <c r="G12" s="1">
        <v>0</v>
      </c>
      <c r="I12" s="1">
        <v>0</v>
      </c>
      <c r="K12" s="1">
        <v>1541593</v>
      </c>
      <c r="M12" s="1">
        <v>23574500782</v>
      </c>
      <c r="O12" s="1">
        <v>22167702561</v>
      </c>
      <c r="Q12" s="1">
        <v>1406798221</v>
      </c>
    </row>
    <row r="13" spans="1:17" ht="24" x14ac:dyDescent="0.25">
      <c r="A13" s="3" t="s">
        <v>120</v>
      </c>
      <c r="C13" s="1">
        <v>0</v>
      </c>
      <c r="E13" s="1">
        <v>0</v>
      </c>
      <c r="G13" s="1">
        <v>0</v>
      </c>
      <c r="I13" s="1">
        <v>0</v>
      </c>
      <c r="K13" s="1">
        <v>3000000</v>
      </c>
      <c r="M13" s="1">
        <v>38404461288</v>
      </c>
      <c r="O13" s="1">
        <v>37843483500</v>
      </c>
      <c r="Q13" s="1">
        <v>560977788</v>
      </c>
    </row>
    <row r="14" spans="1:17" ht="24" x14ac:dyDescent="0.25">
      <c r="A14" s="3" t="s">
        <v>88</v>
      </c>
      <c r="C14" s="1">
        <v>0</v>
      </c>
      <c r="E14" s="1">
        <v>0</v>
      </c>
      <c r="G14" s="1">
        <v>0</v>
      </c>
      <c r="I14" s="1">
        <v>0</v>
      </c>
      <c r="K14" s="1">
        <v>5410446</v>
      </c>
      <c r="M14" s="1">
        <v>10445344566</v>
      </c>
      <c r="O14" s="1">
        <v>12361739102</v>
      </c>
      <c r="Q14" s="1">
        <v>-1916394536</v>
      </c>
    </row>
    <row r="15" spans="1:17" ht="24" x14ac:dyDescent="0.25">
      <c r="A15" s="3" t="s">
        <v>121</v>
      </c>
      <c r="C15" s="1">
        <v>0</v>
      </c>
      <c r="E15" s="1">
        <v>0</v>
      </c>
      <c r="G15" s="1">
        <v>0</v>
      </c>
      <c r="I15" s="1">
        <v>0</v>
      </c>
      <c r="K15" s="1">
        <v>396315</v>
      </c>
      <c r="M15" s="1">
        <v>7786623798</v>
      </c>
      <c r="O15" s="1">
        <v>7867319807</v>
      </c>
      <c r="Q15" s="1">
        <v>-80696009</v>
      </c>
    </row>
    <row r="16" spans="1:17" ht="24" x14ac:dyDescent="0.25">
      <c r="A16" s="3" t="s">
        <v>37</v>
      </c>
      <c r="C16" s="1">
        <v>0</v>
      </c>
      <c r="E16" s="1">
        <v>0</v>
      </c>
      <c r="G16" s="1">
        <v>0</v>
      </c>
      <c r="I16" s="1">
        <v>0</v>
      </c>
      <c r="K16" s="1">
        <v>1</v>
      </c>
      <c r="M16" s="1">
        <v>1</v>
      </c>
      <c r="O16" s="1">
        <v>2165</v>
      </c>
      <c r="Q16" s="1">
        <v>-2164</v>
      </c>
    </row>
    <row r="17" spans="1:17" ht="24" x14ac:dyDescent="0.25">
      <c r="A17" s="3" t="s">
        <v>93</v>
      </c>
      <c r="C17" s="1">
        <v>0</v>
      </c>
      <c r="E17" s="1">
        <v>0</v>
      </c>
      <c r="G17" s="1">
        <v>0</v>
      </c>
      <c r="I17" s="1">
        <v>0</v>
      </c>
      <c r="K17" s="1">
        <v>5162453</v>
      </c>
      <c r="M17" s="1">
        <v>86521076125</v>
      </c>
      <c r="O17" s="1">
        <v>83053003939</v>
      </c>
      <c r="Q17" s="1">
        <v>3468072186</v>
      </c>
    </row>
    <row r="18" spans="1:17" ht="24" x14ac:dyDescent="0.25">
      <c r="A18" s="3" t="s">
        <v>94</v>
      </c>
      <c r="C18" s="1">
        <v>0</v>
      </c>
      <c r="E18" s="1">
        <v>0</v>
      </c>
      <c r="G18" s="1">
        <v>0</v>
      </c>
      <c r="I18" s="1">
        <v>0</v>
      </c>
      <c r="K18" s="1">
        <v>80437</v>
      </c>
      <c r="M18" s="1">
        <v>932314946</v>
      </c>
      <c r="O18" s="1">
        <v>910726174</v>
      </c>
      <c r="Q18" s="1">
        <v>21588772</v>
      </c>
    </row>
    <row r="19" spans="1:17" ht="24" x14ac:dyDescent="0.25">
      <c r="A19" s="3" t="s">
        <v>23</v>
      </c>
      <c r="C19" s="1">
        <v>0</v>
      </c>
      <c r="E19" s="1">
        <v>0</v>
      </c>
      <c r="G19" s="1">
        <v>0</v>
      </c>
      <c r="I19" s="1">
        <v>0</v>
      </c>
      <c r="K19" s="1">
        <v>14075047</v>
      </c>
      <c r="M19" s="1">
        <v>39120813395</v>
      </c>
      <c r="O19" s="1">
        <v>43487605730</v>
      </c>
      <c r="Q19" s="1">
        <v>-4366792335</v>
      </c>
    </row>
    <row r="20" spans="1:17" ht="24" x14ac:dyDescent="0.25">
      <c r="A20" s="3" t="s">
        <v>34</v>
      </c>
      <c r="C20" s="1">
        <v>0</v>
      </c>
      <c r="E20" s="1">
        <v>0</v>
      </c>
      <c r="G20" s="1">
        <v>0</v>
      </c>
      <c r="I20" s="1">
        <v>0</v>
      </c>
      <c r="K20" s="1">
        <v>33838882</v>
      </c>
      <c r="M20" s="1">
        <v>130264524876</v>
      </c>
      <c r="O20" s="1">
        <v>139932169112</v>
      </c>
      <c r="Q20" s="1">
        <v>-9667644236</v>
      </c>
    </row>
    <row r="21" spans="1:17" ht="24" x14ac:dyDescent="0.25">
      <c r="A21" s="3" t="s">
        <v>42</v>
      </c>
      <c r="C21" s="1">
        <v>0</v>
      </c>
      <c r="E21" s="1">
        <v>0</v>
      </c>
      <c r="G21" s="1">
        <v>0</v>
      </c>
      <c r="I21" s="1">
        <v>0</v>
      </c>
      <c r="K21" s="1">
        <v>450000</v>
      </c>
      <c r="M21" s="1">
        <v>5698357089</v>
      </c>
      <c r="O21" s="1">
        <v>2388516805</v>
      </c>
      <c r="Q21" s="1">
        <v>3309840284</v>
      </c>
    </row>
    <row r="22" spans="1:17" ht="24" x14ac:dyDescent="0.25">
      <c r="A22" s="3" t="s">
        <v>27</v>
      </c>
      <c r="C22" s="1">
        <v>0</v>
      </c>
      <c r="E22" s="1">
        <v>0</v>
      </c>
      <c r="G22" s="1">
        <v>0</v>
      </c>
      <c r="I22" s="1">
        <v>0</v>
      </c>
      <c r="K22" s="1">
        <v>28221</v>
      </c>
      <c r="M22" s="1">
        <v>294080791642</v>
      </c>
      <c r="O22" s="1">
        <v>184498792391</v>
      </c>
      <c r="Q22" s="1">
        <v>109581999251</v>
      </c>
    </row>
    <row r="23" spans="1:17" ht="24" x14ac:dyDescent="0.25">
      <c r="A23" s="3" t="s">
        <v>21</v>
      </c>
      <c r="C23" s="1">
        <v>0</v>
      </c>
      <c r="E23" s="1">
        <v>0</v>
      </c>
      <c r="G23" s="1">
        <v>0</v>
      </c>
      <c r="I23" s="1">
        <v>0</v>
      </c>
      <c r="K23" s="1">
        <v>595000</v>
      </c>
      <c r="M23" s="1">
        <v>17856395080</v>
      </c>
      <c r="O23" s="1">
        <v>10726180535</v>
      </c>
      <c r="Q23" s="1">
        <v>7130214545</v>
      </c>
    </row>
    <row r="24" spans="1:17" ht="24" x14ac:dyDescent="0.25">
      <c r="A24" s="3" t="s">
        <v>43</v>
      </c>
      <c r="C24" s="1">
        <v>0</v>
      </c>
      <c r="E24" s="1">
        <v>0</v>
      </c>
      <c r="G24" s="1">
        <v>0</v>
      </c>
      <c r="I24" s="1">
        <v>0</v>
      </c>
      <c r="K24" s="1">
        <v>3987981</v>
      </c>
      <c r="M24" s="1">
        <v>38573923697</v>
      </c>
      <c r="O24" s="1">
        <v>37065760962</v>
      </c>
      <c r="Q24" s="1">
        <v>1508162735</v>
      </c>
    </row>
    <row r="25" spans="1:17" ht="24" x14ac:dyDescent="0.25">
      <c r="A25" s="3" t="s">
        <v>22</v>
      </c>
      <c r="C25" s="1">
        <v>0</v>
      </c>
      <c r="E25" s="1">
        <v>0</v>
      </c>
      <c r="G25" s="1">
        <v>0</v>
      </c>
      <c r="I25" s="1">
        <v>0</v>
      </c>
      <c r="K25" s="1">
        <v>1</v>
      </c>
      <c r="M25" s="1">
        <v>1</v>
      </c>
      <c r="O25" s="1">
        <v>2608</v>
      </c>
      <c r="Q25" s="1">
        <v>-2607</v>
      </c>
    </row>
    <row r="26" spans="1:17" ht="24" x14ac:dyDescent="0.25">
      <c r="A26" s="3" t="s">
        <v>116</v>
      </c>
      <c r="C26" s="1">
        <v>0</v>
      </c>
      <c r="E26" s="1">
        <v>0</v>
      </c>
      <c r="G26" s="1">
        <v>0</v>
      </c>
      <c r="I26" s="1">
        <v>0</v>
      </c>
      <c r="K26" s="1">
        <v>750000</v>
      </c>
      <c r="M26" s="1">
        <v>2776381677</v>
      </c>
      <c r="O26" s="1">
        <v>2335368590</v>
      </c>
      <c r="Q26" s="1">
        <v>441013087</v>
      </c>
    </row>
    <row r="27" spans="1:17" ht="24" x14ac:dyDescent="0.25">
      <c r="A27" s="3" t="s">
        <v>28</v>
      </c>
      <c r="C27" s="1">
        <v>0</v>
      </c>
      <c r="E27" s="1">
        <v>0</v>
      </c>
      <c r="G27" s="1">
        <v>0</v>
      </c>
      <c r="I27" s="1">
        <v>0</v>
      </c>
      <c r="K27" s="1">
        <v>47975610</v>
      </c>
      <c r="M27" s="1">
        <v>229291821173</v>
      </c>
      <c r="O27" s="1">
        <v>234813331456</v>
      </c>
      <c r="Q27" s="1">
        <v>-5521510283</v>
      </c>
    </row>
    <row r="28" spans="1:17" ht="24" x14ac:dyDescent="0.25">
      <c r="A28" s="3" t="s">
        <v>26</v>
      </c>
      <c r="C28" s="1">
        <v>0</v>
      </c>
      <c r="E28" s="1">
        <v>0</v>
      </c>
      <c r="G28" s="1">
        <v>0</v>
      </c>
      <c r="I28" s="1">
        <v>0</v>
      </c>
      <c r="K28" s="1">
        <v>14406655</v>
      </c>
      <c r="M28" s="1">
        <v>286511624329</v>
      </c>
      <c r="O28" s="1">
        <v>335825935034</v>
      </c>
      <c r="Q28" s="1">
        <v>-49314310705</v>
      </c>
    </row>
    <row r="29" spans="1:17" ht="24" x14ac:dyDescent="0.25">
      <c r="A29" s="3" t="s">
        <v>24</v>
      </c>
      <c r="C29" s="1">
        <v>0</v>
      </c>
      <c r="E29" s="1">
        <v>0</v>
      </c>
      <c r="G29" s="1">
        <v>0</v>
      </c>
      <c r="I29" s="1">
        <v>0</v>
      </c>
      <c r="K29" s="1">
        <v>2050000</v>
      </c>
      <c r="M29" s="1">
        <v>6830908083</v>
      </c>
      <c r="O29" s="1">
        <v>9068729163</v>
      </c>
      <c r="Q29" s="1">
        <v>-2237821080</v>
      </c>
    </row>
    <row r="30" spans="1:17" ht="24" x14ac:dyDescent="0.25">
      <c r="A30" s="3" t="s">
        <v>118</v>
      </c>
      <c r="C30" s="1">
        <v>0</v>
      </c>
      <c r="E30" s="1">
        <v>0</v>
      </c>
      <c r="G30" s="1">
        <v>0</v>
      </c>
      <c r="I30" s="1">
        <v>0</v>
      </c>
      <c r="K30" s="1">
        <v>31200904</v>
      </c>
      <c r="M30" s="1">
        <v>120388312531</v>
      </c>
      <c r="O30" s="1">
        <v>144187758592</v>
      </c>
      <c r="Q30" s="1">
        <v>-23799446061</v>
      </c>
    </row>
    <row r="31" spans="1:17" ht="24" x14ac:dyDescent="0.25">
      <c r="A31" s="3" t="s">
        <v>49</v>
      </c>
      <c r="C31" s="1">
        <v>0</v>
      </c>
      <c r="E31" s="1">
        <v>0</v>
      </c>
      <c r="G31" s="1">
        <v>0</v>
      </c>
      <c r="I31" s="1">
        <v>0</v>
      </c>
      <c r="K31" s="1">
        <v>3363597</v>
      </c>
      <c r="M31" s="1">
        <v>63257074353</v>
      </c>
      <c r="O31" s="1">
        <v>70144015587</v>
      </c>
      <c r="Q31" s="1">
        <v>-6886941234</v>
      </c>
    </row>
    <row r="32" spans="1:17" ht="24" x14ac:dyDescent="0.25">
      <c r="A32" s="3" t="s">
        <v>47</v>
      </c>
      <c r="C32" s="1">
        <v>0</v>
      </c>
      <c r="E32" s="1">
        <v>0</v>
      </c>
      <c r="G32" s="1">
        <v>0</v>
      </c>
      <c r="I32" s="1">
        <v>0</v>
      </c>
      <c r="K32" s="1">
        <v>15045814</v>
      </c>
      <c r="M32" s="1">
        <v>72538013325</v>
      </c>
      <c r="O32" s="1">
        <v>82356965329</v>
      </c>
      <c r="Q32" s="1">
        <v>-9818952004</v>
      </c>
    </row>
    <row r="33" spans="1:17" ht="24" x14ac:dyDescent="0.25">
      <c r="A33" s="3" t="s">
        <v>15</v>
      </c>
      <c r="C33" s="1">
        <v>0</v>
      </c>
      <c r="E33" s="1">
        <v>0</v>
      </c>
      <c r="G33" s="1">
        <v>0</v>
      </c>
      <c r="I33" s="1">
        <v>0</v>
      </c>
      <c r="K33" s="1">
        <v>16400796</v>
      </c>
      <c r="M33" s="1">
        <v>89938486323</v>
      </c>
      <c r="O33" s="1">
        <v>101554117257</v>
      </c>
      <c r="Q33" s="1">
        <v>-11615630934</v>
      </c>
    </row>
    <row r="34" spans="1:17" ht="24" x14ac:dyDescent="0.25">
      <c r="A34" s="3" t="s">
        <v>30</v>
      </c>
      <c r="C34" s="1">
        <v>3400157</v>
      </c>
      <c r="E34" s="1">
        <v>13431826233</v>
      </c>
      <c r="G34" s="1">
        <v>13478473624</v>
      </c>
      <c r="I34" s="1">
        <v>-46647391</v>
      </c>
      <c r="K34" s="1">
        <v>57366334</v>
      </c>
      <c r="M34" s="1">
        <v>226687146935</v>
      </c>
      <c r="O34" s="1">
        <v>227408145126</v>
      </c>
      <c r="Q34" s="1">
        <v>-720998191</v>
      </c>
    </row>
    <row r="35" spans="1:17" ht="24" x14ac:dyDescent="0.25">
      <c r="A35" s="3" t="s">
        <v>40</v>
      </c>
      <c r="C35" s="1">
        <v>0</v>
      </c>
      <c r="E35" s="1">
        <v>0</v>
      </c>
      <c r="G35" s="1">
        <v>0</v>
      </c>
      <c r="I35" s="1">
        <v>0</v>
      </c>
      <c r="K35" s="1">
        <v>1600000</v>
      </c>
      <c r="M35" s="1">
        <v>26315042194</v>
      </c>
      <c r="O35" s="1">
        <v>22469984236</v>
      </c>
      <c r="Q35" s="1">
        <v>3845057958</v>
      </c>
    </row>
    <row r="36" spans="1:17" ht="24" x14ac:dyDescent="0.25">
      <c r="A36" s="3" t="s">
        <v>90</v>
      </c>
      <c r="C36" s="1">
        <v>0</v>
      </c>
      <c r="E36" s="1">
        <v>0</v>
      </c>
      <c r="G36" s="1">
        <v>0</v>
      </c>
      <c r="I36" s="1">
        <v>0</v>
      </c>
      <c r="K36" s="1">
        <v>74</v>
      </c>
      <c r="M36" s="1">
        <v>4943213</v>
      </c>
      <c r="O36" s="1">
        <v>4057184</v>
      </c>
      <c r="Q36" s="1">
        <v>886029</v>
      </c>
    </row>
    <row r="37" spans="1:17" ht="24" x14ac:dyDescent="0.25">
      <c r="A37" s="3" t="s">
        <v>29</v>
      </c>
      <c r="C37" s="1">
        <v>0</v>
      </c>
      <c r="E37" s="1">
        <v>0</v>
      </c>
      <c r="G37" s="1">
        <v>0</v>
      </c>
      <c r="I37" s="1">
        <v>0</v>
      </c>
      <c r="K37" s="1">
        <v>500000</v>
      </c>
      <c r="M37" s="1">
        <v>4505530849</v>
      </c>
      <c r="O37" s="1">
        <v>3578246087</v>
      </c>
      <c r="Q37" s="1">
        <v>927284762</v>
      </c>
    </row>
    <row r="38" spans="1:17" ht="24" x14ac:dyDescent="0.25">
      <c r="A38" s="3" t="s">
        <v>39</v>
      </c>
      <c r="C38" s="1">
        <v>10000000</v>
      </c>
      <c r="E38" s="1">
        <v>25760945468</v>
      </c>
      <c r="G38" s="1">
        <v>29303819998</v>
      </c>
      <c r="I38" s="1">
        <v>-3542874530</v>
      </c>
      <c r="K38" s="1">
        <v>15364509</v>
      </c>
      <c r="M38" s="1">
        <v>38767109068</v>
      </c>
      <c r="O38" s="1">
        <v>45023880563</v>
      </c>
      <c r="Q38" s="1">
        <v>-6256771495</v>
      </c>
    </row>
    <row r="39" spans="1:17" ht="24" x14ac:dyDescent="0.25">
      <c r="A39" s="3" t="s">
        <v>25</v>
      </c>
      <c r="C39" s="1">
        <v>0</v>
      </c>
      <c r="E39" s="1">
        <v>0</v>
      </c>
      <c r="G39" s="1">
        <v>0</v>
      </c>
      <c r="I39" s="1">
        <v>0</v>
      </c>
      <c r="K39" s="1">
        <v>3266096</v>
      </c>
      <c r="M39" s="1">
        <v>93971798918</v>
      </c>
      <c r="O39" s="1">
        <v>78653104127</v>
      </c>
      <c r="Q39" s="1">
        <v>15318694791</v>
      </c>
    </row>
    <row r="40" spans="1:17" ht="24" x14ac:dyDescent="0.25">
      <c r="A40" s="3" t="s">
        <v>92</v>
      </c>
      <c r="C40" s="1">
        <v>0</v>
      </c>
      <c r="E40" s="1">
        <v>0</v>
      </c>
      <c r="G40" s="1">
        <v>0</v>
      </c>
      <c r="I40" s="1">
        <v>0</v>
      </c>
      <c r="K40" s="1">
        <v>441871</v>
      </c>
      <c r="M40" s="1">
        <v>1760042185</v>
      </c>
      <c r="O40" s="1">
        <v>1737503467</v>
      </c>
      <c r="Q40" s="1">
        <v>22538718</v>
      </c>
    </row>
    <row r="41" spans="1:17" ht="24" x14ac:dyDescent="0.25">
      <c r="A41" s="3" t="s">
        <v>83</v>
      </c>
      <c r="C41" s="1">
        <v>4876636</v>
      </c>
      <c r="E41" s="1">
        <v>9009439217</v>
      </c>
      <c r="G41" s="1">
        <v>10531738786</v>
      </c>
      <c r="I41" s="1">
        <v>-1522299569</v>
      </c>
      <c r="K41" s="1">
        <v>132590664</v>
      </c>
      <c r="M41" s="1">
        <v>359668495553</v>
      </c>
      <c r="O41" s="1">
        <v>427195190202</v>
      </c>
      <c r="Q41" s="1">
        <v>-67526694649</v>
      </c>
    </row>
    <row r="42" spans="1:17" ht="24" x14ac:dyDescent="0.25">
      <c r="A42" s="3" t="s">
        <v>112</v>
      </c>
      <c r="C42" s="1">
        <v>4500000</v>
      </c>
      <c r="E42" s="1">
        <v>19920529359</v>
      </c>
      <c r="G42" s="1">
        <v>16408713106</v>
      </c>
      <c r="I42" s="1">
        <v>3511816253</v>
      </c>
      <c r="K42" s="1">
        <v>4500000</v>
      </c>
      <c r="M42" s="1">
        <v>19920529359</v>
      </c>
      <c r="O42" s="1">
        <v>16408713106</v>
      </c>
      <c r="Q42" s="1">
        <v>3511816253</v>
      </c>
    </row>
    <row r="43" spans="1:17" ht="24" x14ac:dyDescent="0.25">
      <c r="A43" s="3" t="s">
        <v>135</v>
      </c>
      <c r="C43" s="1">
        <v>0</v>
      </c>
      <c r="E43" s="1">
        <v>0</v>
      </c>
      <c r="G43" s="1">
        <v>0</v>
      </c>
      <c r="I43" s="1">
        <v>0</v>
      </c>
      <c r="K43" s="1">
        <v>5418614</v>
      </c>
      <c r="M43" s="1">
        <v>72233918265</v>
      </c>
      <c r="O43" s="1">
        <v>75697348694</v>
      </c>
      <c r="Q43" s="1">
        <v>-3463430429</v>
      </c>
    </row>
    <row r="44" spans="1:17" ht="24" x14ac:dyDescent="0.25">
      <c r="A44" s="3" t="s">
        <v>44</v>
      </c>
      <c r="C44" s="1">
        <v>0</v>
      </c>
      <c r="E44" s="1">
        <v>0</v>
      </c>
      <c r="G44" s="1">
        <v>0</v>
      </c>
      <c r="I44" s="1">
        <v>0</v>
      </c>
      <c r="K44" s="1">
        <v>250000</v>
      </c>
      <c r="M44" s="1">
        <v>3781059348</v>
      </c>
      <c r="O44" s="1">
        <v>4540323375</v>
      </c>
      <c r="Q44" s="1">
        <v>-759264027</v>
      </c>
    </row>
    <row r="45" spans="1:17" ht="24" x14ac:dyDescent="0.25">
      <c r="A45" s="3" t="s">
        <v>45</v>
      </c>
      <c r="C45" s="1">
        <v>0</v>
      </c>
      <c r="E45" s="1">
        <v>0</v>
      </c>
      <c r="G45" s="1">
        <v>0</v>
      </c>
      <c r="I45" s="1">
        <v>0</v>
      </c>
      <c r="K45" s="1">
        <v>5876865</v>
      </c>
      <c r="M45" s="1">
        <v>45702858813</v>
      </c>
      <c r="O45" s="1">
        <v>53063128272</v>
      </c>
      <c r="Q45" s="1">
        <v>-7360269459</v>
      </c>
    </row>
    <row r="46" spans="1:17" ht="24" x14ac:dyDescent="0.25">
      <c r="A46" s="3" t="s">
        <v>16</v>
      </c>
      <c r="C46" s="1">
        <v>0</v>
      </c>
      <c r="E46" s="1">
        <v>0</v>
      </c>
      <c r="G46" s="1">
        <v>0</v>
      </c>
      <c r="I46" s="1">
        <v>0</v>
      </c>
      <c r="K46" s="1">
        <v>1562500</v>
      </c>
      <c r="M46" s="1">
        <v>5208928781</v>
      </c>
      <c r="O46" s="1">
        <v>4645630546</v>
      </c>
      <c r="Q46" s="1">
        <v>563298235</v>
      </c>
    </row>
    <row r="47" spans="1:17" ht="24" x14ac:dyDescent="0.25">
      <c r="A47" s="3" t="s">
        <v>36</v>
      </c>
      <c r="C47" s="1">
        <v>0</v>
      </c>
      <c r="E47" s="1">
        <v>0</v>
      </c>
      <c r="G47" s="1">
        <v>0</v>
      </c>
      <c r="I47" s="1">
        <v>0</v>
      </c>
      <c r="K47" s="1">
        <v>56747468</v>
      </c>
      <c r="M47" s="1">
        <v>305838228975</v>
      </c>
      <c r="O47" s="1">
        <v>301270788214</v>
      </c>
      <c r="Q47" s="1">
        <v>4567440761</v>
      </c>
    </row>
    <row r="48" spans="1:17" ht="24" x14ac:dyDescent="0.25">
      <c r="A48" s="3" t="s">
        <v>17</v>
      </c>
      <c r="C48" s="1">
        <v>513563</v>
      </c>
      <c r="E48" s="1">
        <v>18087062896</v>
      </c>
      <c r="G48" s="1">
        <v>20450283950</v>
      </c>
      <c r="I48" s="1">
        <v>-2363221054</v>
      </c>
      <c r="K48" s="1">
        <v>1513563</v>
      </c>
      <c r="M48" s="1">
        <v>67863532352</v>
      </c>
      <c r="O48" s="1">
        <v>70450998950</v>
      </c>
      <c r="Q48" s="1">
        <v>-2587466598</v>
      </c>
    </row>
    <row r="49" spans="1:17" ht="24" x14ac:dyDescent="0.25">
      <c r="A49" s="3" t="s">
        <v>91</v>
      </c>
      <c r="C49" s="1">
        <v>0</v>
      </c>
      <c r="E49" s="1">
        <v>0</v>
      </c>
      <c r="G49" s="1">
        <v>0</v>
      </c>
      <c r="I49" s="1">
        <v>0</v>
      </c>
      <c r="K49" s="1">
        <v>503092</v>
      </c>
      <c r="M49" s="1">
        <v>5931169442</v>
      </c>
      <c r="O49" s="1">
        <v>5701124069</v>
      </c>
      <c r="Q49" s="1">
        <v>230045373</v>
      </c>
    </row>
    <row r="50" spans="1:17" ht="24" x14ac:dyDescent="0.25">
      <c r="A50" s="3" t="s">
        <v>46</v>
      </c>
      <c r="C50" s="1">
        <v>0</v>
      </c>
      <c r="E50" s="1">
        <v>0</v>
      </c>
      <c r="G50" s="1">
        <v>0</v>
      </c>
      <c r="I50" s="1">
        <v>0</v>
      </c>
      <c r="K50" s="1">
        <v>7617482</v>
      </c>
      <c r="M50" s="1">
        <v>76451688668</v>
      </c>
      <c r="O50" s="1">
        <v>89734436184</v>
      </c>
      <c r="Q50" s="1">
        <v>-13282747516</v>
      </c>
    </row>
    <row r="51" spans="1:17" ht="24" x14ac:dyDescent="0.25">
      <c r="A51" s="3" t="s">
        <v>35</v>
      </c>
      <c r="C51" s="1">
        <v>6883554</v>
      </c>
      <c r="E51" s="1">
        <v>18965872824</v>
      </c>
      <c r="G51" s="1">
        <v>24138023740</v>
      </c>
      <c r="I51" s="1">
        <v>-5172150916</v>
      </c>
      <c r="K51" s="1">
        <v>28224720</v>
      </c>
      <c r="M51" s="1">
        <v>85989125461</v>
      </c>
      <c r="O51" s="1">
        <v>98977862261</v>
      </c>
      <c r="Q51" s="1">
        <v>-12988736800</v>
      </c>
    </row>
    <row r="52" spans="1:17" ht="24" x14ac:dyDescent="0.25">
      <c r="A52" s="3" t="s">
        <v>18</v>
      </c>
      <c r="C52" s="1">
        <v>0</v>
      </c>
      <c r="E52" s="1">
        <v>0</v>
      </c>
      <c r="G52" s="1">
        <v>0</v>
      </c>
      <c r="I52" s="1">
        <v>0</v>
      </c>
      <c r="K52" s="1">
        <v>71198337</v>
      </c>
      <c r="M52" s="1">
        <v>448533213143</v>
      </c>
      <c r="O52" s="1">
        <v>490818677529</v>
      </c>
      <c r="Q52" s="1">
        <v>-42285464386</v>
      </c>
    </row>
    <row r="53" spans="1:17" ht="24" x14ac:dyDescent="0.25">
      <c r="A53" s="3" t="s">
        <v>89</v>
      </c>
      <c r="C53" s="1">
        <v>0</v>
      </c>
      <c r="E53" s="1">
        <v>0</v>
      </c>
      <c r="G53" s="1">
        <v>0</v>
      </c>
      <c r="I53" s="1">
        <v>0</v>
      </c>
      <c r="K53" s="1">
        <v>588000</v>
      </c>
      <c r="M53" s="1">
        <v>42881688357</v>
      </c>
      <c r="O53" s="1">
        <v>30059971200</v>
      </c>
      <c r="Q53" s="1">
        <v>12821717157</v>
      </c>
    </row>
    <row r="54" spans="1:17" ht="24" x14ac:dyDescent="0.25">
      <c r="A54" s="3" t="s">
        <v>84</v>
      </c>
      <c r="C54" s="1">
        <v>285750</v>
      </c>
      <c r="E54" s="1">
        <v>15070172394</v>
      </c>
      <c r="G54" s="1">
        <v>12006963180</v>
      </c>
      <c r="I54" s="1">
        <v>3063209214</v>
      </c>
      <c r="K54" s="1">
        <v>571500</v>
      </c>
      <c r="M54" s="1">
        <v>30678708318</v>
      </c>
      <c r="O54" s="1">
        <v>24013926358</v>
      </c>
      <c r="Q54" s="1">
        <v>6664781960</v>
      </c>
    </row>
    <row r="55" spans="1:17" ht="24" x14ac:dyDescent="0.25">
      <c r="A55" s="3" t="s">
        <v>38</v>
      </c>
      <c r="C55" s="1">
        <v>0</v>
      </c>
      <c r="E55" s="1">
        <v>0</v>
      </c>
      <c r="G55" s="1">
        <v>0</v>
      </c>
      <c r="I55" s="1">
        <v>0</v>
      </c>
      <c r="K55" s="1">
        <v>43492547</v>
      </c>
      <c r="M55" s="1">
        <v>343977550741</v>
      </c>
      <c r="O55" s="1">
        <v>417541412351</v>
      </c>
      <c r="Q55" s="1">
        <v>-73563861610</v>
      </c>
    </row>
    <row r="56" spans="1:17" ht="24" x14ac:dyDescent="0.25">
      <c r="A56" s="3" t="s">
        <v>85</v>
      </c>
      <c r="C56" s="1" t="s">
        <v>119</v>
      </c>
      <c r="E56" s="1" t="s">
        <v>119</v>
      </c>
      <c r="G56" s="1" t="s">
        <v>119</v>
      </c>
      <c r="I56" s="1">
        <v>0</v>
      </c>
      <c r="K56" s="1" t="s">
        <v>119</v>
      </c>
      <c r="M56" s="1" t="s">
        <v>119</v>
      </c>
      <c r="O56" s="1" t="s">
        <v>119</v>
      </c>
      <c r="Q56" s="1">
        <v>37769413646</v>
      </c>
    </row>
    <row r="57" spans="1:17" ht="24" x14ac:dyDescent="0.25">
      <c r="A57" s="3" t="s">
        <v>96</v>
      </c>
      <c r="C57" s="1" t="s">
        <v>119</v>
      </c>
      <c r="E57" s="1" t="s">
        <v>119</v>
      </c>
      <c r="G57" s="1" t="s">
        <v>119</v>
      </c>
      <c r="I57" s="1">
        <v>0</v>
      </c>
      <c r="K57" s="1" t="s">
        <v>119</v>
      </c>
      <c r="M57" s="1" t="s">
        <v>119</v>
      </c>
      <c r="O57" s="1" t="s">
        <v>119</v>
      </c>
      <c r="Q57" s="1">
        <v>675400000</v>
      </c>
    </row>
    <row r="58" spans="1:17" ht="24" x14ac:dyDescent="0.25">
      <c r="A58" s="3" t="s">
        <v>105</v>
      </c>
      <c r="C58" s="1" t="s">
        <v>119</v>
      </c>
      <c r="E58" s="1" t="s">
        <v>119</v>
      </c>
      <c r="G58" s="1" t="s">
        <v>119</v>
      </c>
      <c r="I58" s="1">
        <v>0</v>
      </c>
      <c r="K58" s="1" t="s">
        <v>119</v>
      </c>
      <c r="M58" s="1" t="s">
        <v>119</v>
      </c>
      <c r="O58" s="1" t="s">
        <v>119</v>
      </c>
      <c r="Q58" s="1">
        <v>-1678131</v>
      </c>
    </row>
    <row r="59" spans="1:17" ht="24" x14ac:dyDescent="0.25">
      <c r="A59" s="3" t="s">
        <v>108</v>
      </c>
      <c r="C59" s="1" t="s">
        <v>119</v>
      </c>
      <c r="E59" s="1" t="s">
        <v>119</v>
      </c>
      <c r="G59" s="1" t="s">
        <v>119</v>
      </c>
      <c r="I59" s="1">
        <v>0</v>
      </c>
      <c r="K59" s="1" t="s">
        <v>119</v>
      </c>
      <c r="M59" s="1" t="s">
        <v>119</v>
      </c>
      <c r="O59" s="1" t="s">
        <v>119</v>
      </c>
      <c r="Q59" s="1">
        <v>198524</v>
      </c>
    </row>
    <row r="60" spans="1:17" ht="24" x14ac:dyDescent="0.25">
      <c r="A60" s="3" t="s">
        <v>109</v>
      </c>
      <c r="C60" s="1" t="s">
        <v>119</v>
      </c>
      <c r="E60" s="1" t="s">
        <v>119</v>
      </c>
      <c r="G60" s="1" t="s">
        <v>119</v>
      </c>
      <c r="I60" s="1">
        <v>0</v>
      </c>
      <c r="K60" s="1" t="s">
        <v>119</v>
      </c>
      <c r="M60" s="1" t="s">
        <v>119</v>
      </c>
      <c r="O60" s="1" t="s">
        <v>119</v>
      </c>
      <c r="Q60" s="1">
        <v>-364158569</v>
      </c>
    </row>
    <row r="61" spans="1:17" ht="24" customHeight="1" thickBot="1" x14ac:dyDescent="0.3">
      <c r="A61" s="3" t="s">
        <v>110</v>
      </c>
      <c r="C61" s="1" t="s">
        <v>119</v>
      </c>
      <c r="E61" s="1" t="s">
        <v>119</v>
      </c>
      <c r="G61" s="1" t="s">
        <v>119</v>
      </c>
      <c r="I61" s="1">
        <v>0</v>
      </c>
      <c r="K61" s="1" t="s">
        <v>119</v>
      </c>
      <c r="M61" s="1" t="s">
        <v>119</v>
      </c>
      <c r="O61" s="1" t="s">
        <v>119</v>
      </c>
      <c r="Q61" s="1">
        <v>-918803606</v>
      </c>
    </row>
    <row r="62" spans="1:17" ht="24" customHeight="1" thickBot="1" x14ac:dyDescent="0.3">
      <c r="E62" s="2">
        <f>SUM(E8:E61)</f>
        <v>122299213719</v>
      </c>
      <c r="F62" s="3"/>
      <c r="G62" s="2">
        <f>SUM(G8:G61)</f>
        <v>128120646685</v>
      </c>
      <c r="H62" s="3"/>
      <c r="I62" s="2">
        <f>SUM(I8:I61)</f>
        <v>-5821432966</v>
      </c>
      <c r="J62" s="3"/>
      <c r="K62" s="3" t="s">
        <v>52</v>
      </c>
      <c r="L62" s="3"/>
      <c r="M62" s="2">
        <f>SUM(M8:M61)</f>
        <v>4504071601495</v>
      </c>
      <c r="N62" s="3"/>
      <c r="O62" s="2">
        <f>SUM(O8:O61)</f>
        <v>4633228786090</v>
      </c>
      <c r="P62" s="3"/>
      <c r="Q62" s="2">
        <f>SUM(Q8:Q61)</f>
        <v>-91996812731</v>
      </c>
    </row>
    <row r="63" spans="1:17" ht="23.25" thickTop="1" x14ac:dyDescent="0.25">
      <c r="Q63" s="21"/>
    </row>
    <row r="64" spans="1:17" ht="24" x14ac:dyDescent="0.25">
      <c r="Q64" s="6"/>
    </row>
    <row r="65" spans="9:17" x14ac:dyDescent="0.45">
      <c r="I65" s="14"/>
      <c r="Q65" s="21"/>
    </row>
    <row r="66" spans="9:17" ht="24" x14ac:dyDescent="0.25">
      <c r="Q66" s="6"/>
    </row>
    <row r="67" spans="9:17" ht="24" x14ac:dyDescent="0.25">
      <c r="Q67" s="6"/>
    </row>
    <row r="68" spans="9:17" ht="24" x14ac:dyDescent="0.25">
      <c r="Q68" s="6"/>
    </row>
    <row r="69" spans="9:17" x14ac:dyDescent="0.25">
      <c r="Q69" s="7"/>
    </row>
    <row r="70" spans="9:17" x14ac:dyDescent="0.25">
      <c r="Q70" s="7"/>
    </row>
    <row r="71" spans="9:17" x14ac:dyDescent="0.25">
      <c r="Q71" s="7"/>
    </row>
    <row r="72" spans="9:17" x14ac:dyDescent="0.25">
      <c r="Q72" s="7"/>
    </row>
    <row r="73" spans="9:17" x14ac:dyDescent="0.25">
      <c r="Q73" s="7"/>
    </row>
    <row r="74" spans="9:17" x14ac:dyDescent="0.25">
      <c r="Q74" s="7"/>
    </row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0"/>
  <sheetViews>
    <sheetView rightToLeft="1" tabSelected="1" topLeftCell="A23" zoomScale="70" zoomScaleNormal="70" workbookViewId="0">
      <selection activeCell="C42" sqref="C42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8" style="1" customWidth="1"/>
    <col min="4" max="4" width="1" style="1" customWidth="1"/>
    <col min="5" max="5" width="22" style="1" customWidth="1"/>
    <col min="6" max="6" width="1" style="1" customWidth="1"/>
    <col min="7" max="7" width="29.7109375" style="1" bestFit="1" customWidth="1"/>
    <col min="8" max="8" width="1" style="1" customWidth="1"/>
    <col min="9" max="9" width="31.7109375" style="1" customWidth="1"/>
    <col min="10" max="10" width="1" style="1" customWidth="1"/>
    <col min="11" max="11" width="19" style="1" customWidth="1"/>
    <col min="12" max="12" width="1" style="1" customWidth="1"/>
    <col min="13" max="13" width="25.5703125" style="1" customWidth="1"/>
    <col min="14" max="14" width="1" style="1" customWidth="1"/>
    <col min="15" max="15" width="25.5703125" style="1" customWidth="1"/>
    <col min="16" max="16" width="1" style="1" customWidth="1"/>
    <col min="17" max="17" width="31.7109375" style="1" customWidth="1"/>
    <col min="18" max="18" width="1" style="1" customWidth="1"/>
    <col min="19" max="19" width="9.140625" style="1" customWidth="1"/>
    <col min="20" max="20" width="9.140625" style="1"/>
    <col min="21" max="21" width="18.7109375" style="1" bestFit="1" customWidth="1"/>
    <col min="22" max="16384" width="9.140625" style="1"/>
  </cols>
  <sheetData>
    <row r="2" spans="1:17" ht="24" x14ac:dyDescent="0.25">
      <c r="A2" s="23" t="s">
        <v>82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</row>
    <row r="3" spans="1:17" ht="24" x14ac:dyDescent="0.25">
      <c r="A3" s="23" t="s">
        <v>60</v>
      </c>
      <c r="B3" s="23" t="s">
        <v>60</v>
      </c>
      <c r="C3" s="23" t="s">
        <v>60</v>
      </c>
      <c r="D3" s="23" t="s">
        <v>60</v>
      </c>
      <c r="E3" s="23" t="s">
        <v>60</v>
      </c>
      <c r="F3" s="23" t="s">
        <v>60</v>
      </c>
      <c r="G3" s="23" t="s">
        <v>60</v>
      </c>
      <c r="H3" s="23" t="s">
        <v>60</v>
      </c>
      <c r="I3" s="23" t="s">
        <v>60</v>
      </c>
      <c r="J3" s="23" t="s">
        <v>60</v>
      </c>
      <c r="K3" s="23" t="s">
        <v>60</v>
      </c>
      <c r="L3" s="23" t="s">
        <v>60</v>
      </c>
      <c r="M3" s="23" t="s">
        <v>60</v>
      </c>
      <c r="N3" s="23" t="s">
        <v>60</v>
      </c>
      <c r="O3" s="23" t="s">
        <v>60</v>
      </c>
      <c r="P3" s="23" t="s">
        <v>60</v>
      </c>
      <c r="Q3" s="23" t="s">
        <v>60</v>
      </c>
    </row>
    <row r="4" spans="1:17" ht="24" x14ac:dyDescent="0.25">
      <c r="A4" s="23" t="str">
        <f>+سپرده!A4</f>
        <v>برای ماه منتهی به 1404/03/31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</row>
    <row r="6" spans="1:17" ht="24.75" thickBot="1" x14ac:dyDescent="0.3">
      <c r="A6" s="22" t="s">
        <v>3</v>
      </c>
      <c r="C6" s="22" t="s">
        <v>62</v>
      </c>
      <c r="D6" s="22" t="s">
        <v>62</v>
      </c>
      <c r="E6" s="22" t="s">
        <v>62</v>
      </c>
      <c r="F6" s="22" t="s">
        <v>62</v>
      </c>
      <c r="G6" s="22" t="s">
        <v>62</v>
      </c>
      <c r="H6" s="22" t="s">
        <v>62</v>
      </c>
      <c r="I6" s="22" t="s">
        <v>62</v>
      </c>
      <c r="K6" s="22" t="s">
        <v>63</v>
      </c>
      <c r="L6" s="22" t="s">
        <v>63</v>
      </c>
      <c r="M6" s="22" t="s">
        <v>63</v>
      </c>
      <c r="N6" s="22" t="s">
        <v>63</v>
      </c>
      <c r="O6" s="22" t="s">
        <v>63</v>
      </c>
      <c r="P6" s="22" t="s">
        <v>63</v>
      </c>
      <c r="Q6" s="22" t="s">
        <v>63</v>
      </c>
    </row>
    <row r="7" spans="1:17" ht="24.75" thickBot="1" x14ac:dyDescent="0.3">
      <c r="A7" s="22" t="s">
        <v>3</v>
      </c>
      <c r="C7" s="22" t="s">
        <v>7</v>
      </c>
      <c r="E7" s="22" t="s">
        <v>68</v>
      </c>
      <c r="G7" s="22" t="s">
        <v>69</v>
      </c>
      <c r="I7" s="22" t="s">
        <v>70</v>
      </c>
      <c r="K7" s="22" t="s">
        <v>7</v>
      </c>
      <c r="M7" s="22" t="s">
        <v>68</v>
      </c>
      <c r="O7" s="22" t="s">
        <v>69</v>
      </c>
      <c r="Q7" s="13" t="s">
        <v>70</v>
      </c>
    </row>
    <row r="8" spans="1:17" x14ac:dyDescent="0.25">
      <c r="A8" s="1" t="s">
        <v>50</v>
      </c>
      <c r="C8" s="1">
        <f>IFERROR(VLOOKUP(A8,[1]ExcelReport2025_6_28_19_38!$A:$B,2,0),0)</f>
        <v>71400000</v>
      </c>
      <c r="E8" s="1">
        <f>IFERROR(VLOOKUP(A8,[1]ExcelReport2025_6_28_19_38!$A:$D,3,0),0)</f>
        <v>214628914080</v>
      </c>
      <c r="G8" s="1">
        <f>IFERROR(VLOOKUP(A8,[1]ExcelReport2025_6_28_19_38!$A:$D,4,0),0)</f>
        <v>209480025260</v>
      </c>
      <c r="I8" s="1">
        <f>+E8-G8</f>
        <v>5148888820</v>
      </c>
      <c r="K8" s="1">
        <v>71400000</v>
      </c>
      <c r="M8" s="1">
        <v>214628914080</v>
      </c>
      <c r="O8" s="1">
        <v>218582896912</v>
      </c>
      <c r="Q8" s="1">
        <f>+M8-O8</f>
        <v>-3953982832</v>
      </c>
    </row>
    <row r="9" spans="1:17" x14ac:dyDescent="0.25">
      <c r="A9" s="1" t="s">
        <v>33</v>
      </c>
      <c r="C9" s="1">
        <f>IFERROR(VLOOKUP(A9,[1]ExcelReport2025_6_28_19_38!$A:$B,2,0),0)</f>
        <v>5930042</v>
      </c>
      <c r="E9" s="1">
        <f>IFERROR(VLOOKUP(A9,[1]ExcelReport2025_6_28_19_38!$A:$D,3,0),0)</f>
        <v>74332901534</v>
      </c>
      <c r="G9" s="1">
        <f>IFERROR(VLOOKUP(A9,[1]ExcelReport2025_6_28_19_38!$A:$D,4,0),0)</f>
        <v>87419264848</v>
      </c>
      <c r="I9" s="1">
        <f t="shared" ref="I9:I38" si="0">+E9-G9</f>
        <v>-13086363314</v>
      </c>
      <c r="K9" s="1">
        <v>5930042</v>
      </c>
      <c r="M9" s="1">
        <v>74332901534</v>
      </c>
      <c r="O9" s="1">
        <v>85271128811</v>
      </c>
      <c r="Q9" s="1">
        <f t="shared" ref="Q9:Q38" si="1">+M9-O9</f>
        <v>-10938227277</v>
      </c>
    </row>
    <row r="10" spans="1:17" x14ac:dyDescent="0.25">
      <c r="A10" s="1" t="s">
        <v>88</v>
      </c>
      <c r="C10" s="1">
        <f>IFERROR(VLOOKUP(A10,[1]ExcelReport2025_6_28_19_38!$A:$B,2,0),0)</f>
        <v>32333977</v>
      </c>
      <c r="E10" s="1">
        <f>IFERROR(VLOOKUP(A10,[1]ExcelReport2025_6_28_19_38!$A:$D,3,0),0)</f>
        <v>75789868835</v>
      </c>
      <c r="G10" s="1">
        <f>IFERROR(VLOOKUP(A10,[1]ExcelReport2025_6_28_19_38!$A:$D,4,0),0)</f>
        <v>73282824828</v>
      </c>
      <c r="I10" s="1">
        <f t="shared" si="0"/>
        <v>2507044007</v>
      </c>
      <c r="K10" s="1">
        <v>32333977</v>
      </c>
      <c r="M10" s="1">
        <v>75789868835</v>
      </c>
      <c r="O10" s="1">
        <v>73873994502</v>
      </c>
      <c r="Q10" s="1">
        <f t="shared" si="1"/>
        <v>1915874333</v>
      </c>
    </row>
    <row r="11" spans="1:17" x14ac:dyDescent="0.25">
      <c r="A11" s="1" t="s">
        <v>34</v>
      </c>
      <c r="C11" s="1">
        <f>IFERROR(VLOOKUP(A11,[1]ExcelReport2025_6_28_19_38!$A:$B,2,0),0)</f>
        <v>7954689</v>
      </c>
      <c r="E11" s="1">
        <f>IFERROR(VLOOKUP(A11,[1]ExcelReport2025_6_28_19_38!$A:$D,3,0),0)</f>
        <v>21057295953</v>
      </c>
      <c r="G11" s="1">
        <f>IFERROR(VLOOKUP(A11,[1]ExcelReport2025_6_28_19_38!$A:$D,4,0),0)</f>
        <v>25430065259</v>
      </c>
      <c r="I11" s="1">
        <f t="shared" si="0"/>
        <v>-4372769306</v>
      </c>
      <c r="K11" s="1">
        <v>7954689</v>
      </c>
      <c r="M11" s="1">
        <v>21057295953</v>
      </c>
      <c r="O11" s="1">
        <v>27060350186</v>
      </c>
      <c r="Q11" s="1">
        <f t="shared" si="1"/>
        <v>-6003054233</v>
      </c>
    </row>
    <row r="12" spans="1:17" x14ac:dyDescent="0.25">
      <c r="A12" s="1" t="s">
        <v>26</v>
      </c>
      <c r="C12" s="1">
        <f>IFERROR(VLOOKUP(A12,[1]ExcelReport2025_6_28_19_38!$A:$B,2,0),0)</f>
        <v>5893345</v>
      </c>
      <c r="E12" s="1">
        <f>IFERROR(VLOOKUP(A12,[1]ExcelReport2025_6_28_19_38!$A:$D,3,0),0)</f>
        <v>73169912170</v>
      </c>
      <c r="G12" s="1">
        <f>IFERROR(VLOOKUP(A12,[1]ExcelReport2025_6_28_19_38!$A:$D,4,0),0)</f>
        <v>99532170357</v>
      </c>
      <c r="I12" s="1">
        <f t="shared" si="0"/>
        <v>-26362258187</v>
      </c>
      <c r="K12" s="1">
        <v>5893345</v>
      </c>
      <c r="M12" s="1">
        <v>73169912170</v>
      </c>
      <c r="O12" s="1">
        <v>137376656716</v>
      </c>
      <c r="Q12" s="1">
        <f t="shared" si="1"/>
        <v>-64206744546</v>
      </c>
    </row>
    <row r="13" spans="1:17" x14ac:dyDescent="0.25">
      <c r="A13" s="1" t="s">
        <v>24</v>
      </c>
      <c r="C13" s="1">
        <f>IFERROR(VLOOKUP(A13,[1]ExcelReport2025_6_28_19_38!$A:$B,2,0),0)</f>
        <v>91142375</v>
      </c>
      <c r="E13" s="1">
        <f>IFERROR(VLOOKUP(A13,[1]ExcelReport2025_6_28_19_38!$A:$D,3,0),0)</f>
        <v>253589617955</v>
      </c>
      <c r="G13" s="1">
        <f>IFERROR(VLOOKUP(A13,[1]ExcelReport2025_6_28_19_38!$A:$D,4,0),0)</f>
        <v>255914870564</v>
      </c>
      <c r="I13" s="1">
        <f t="shared" si="0"/>
        <v>-2325252609</v>
      </c>
      <c r="K13" s="1">
        <v>91142375</v>
      </c>
      <c r="M13" s="1">
        <v>253589617955</v>
      </c>
      <c r="O13" s="1">
        <v>242315952023</v>
      </c>
      <c r="Q13" s="1">
        <f t="shared" si="1"/>
        <v>11273665932</v>
      </c>
    </row>
    <row r="14" spans="1:17" x14ac:dyDescent="0.25">
      <c r="A14" s="1" t="s">
        <v>118</v>
      </c>
      <c r="C14" s="1">
        <f>IFERROR(VLOOKUP(A14,[1]ExcelReport2025_6_28_19_38!$A:$B,2,0),0)</f>
        <v>101925297</v>
      </c>
      <c r="E14" s="1">
        <f>IFERROR(VLOOKUP(A14,[1]ExcelReport2025_6_28_19_38!$A:$D,3,0),0)</f>
        <v>344078785676</v>
      </c>
      <c r="G14" s="1">
        <f>IFERROR(VLOOKUP(A14,[1]ExcelReport2025_6_28_19_38!$A:$D,4,0),0)</f>
        <v>370016409095</v>
      </c>
      <c r="I14" s="1">
        <f t="shared" si="0"/>
        <v>-25937623419</v>
      </c>
      <c r="K14" s="1">
        <v>101925297</v>
      </c>
      <c r="M14" s="1">
        <v>344078785676</v>
      </c>
      <c r="O14" s="1">
        <v>470976392872</v>
      </c>
      <c r="Q14" s="1">
        <f t="shared" si="1"/>
        <v>-126897607196</v>
      </c>
    </row>
    <row r="15" spans="1:17" x14ac:dyDescent="0.25">
      <c r="A15" s="1" t="s">
        <v>15</v>
      </c>
      <c r="C15" s="1">
        <f>IFERROR(VLOOKUP(A15,[1]ExcelReport2025_6_28_19_38!$A:$B,2,0),0)</f>
        <v>30000000</v>
      </c>
      <c r="E15" s="1">
        <f>IFERROR(VLOOKUP(A15,[1]ExcelReport2025_6_28_19_38!$A:$D,3,0),0)</f>
        <v>160439670000</v>
      </c>
      <c r="G15" s="1">
        <f>IFERROR(VLOOKUP(A15,[1]ExcelReport2025_6_28_19_38!$A:$D,4,0),0)</f>
        <v>177309640055</v>
      </c>
      <c r="I15" s="1">
        <f t="shared" si="0"/>
        <v>-16869970055</v>
      </c>
      <c r="K15" s="1">
        <v>30000000</v>
      </c>
      <c r="M15" s="1">
        <v>160439670000</v>
      </c>
      <c r="O15" s="1">
        <v>180616969904</v>
      </c>
      <c r="Q15" s="1">
        <f t="shared" si="1"/>
        <v>-20177299904</v>
      </c>
    </row>
    <row r="16" spans="1:17" x14ac:dyDescent="0.25">
      <c r="A16" s="1" t="s">
        <v>30</v>
      </c>
      <c r="C16" s="1">
        <f>IFERROR(VLOOKUP(A16,[1]ExcelReport2025_6_28_19_38!$A:$B,2,0),0)</f>
        <v>24000000</v>
      </c>
      <c r="E16" s="1">
        <f>IFERROR(VLOOKUP(A16,[1]ExcelReport2025_6_28_19_38!$A:$D,3,0),0)</f>
        <v>81591624000</v>
      </c>
      <c r="G16" s="1">
        <f>IFERROR(VLOOKUP(A16,[1]ExcelReport2025_6_28_19_38!$A:$D,4,0),0)</f>
        <v>90022605426</v>
      </c>
      <c r="I16" s="1">
        <f t="shared" si="0"/>
        <v>-8430981426</v>
      </c>
      <c r="K16" s="1">
        <v>24000000</v>
      </c>
      <c r="M16" s="1">
        <v>81591624000</v>
      </c>
      <c r="O16" s="1">
        <v>95137773812</v>
      </c>
      <c r="Q16" s="1">
        <f t="shared" si="1"/>
        <v>-13546149812</v>
      </c>
    </row>
    <row r="17" spans="1:17" x14ac:dyDescent="0.25">
      <c r="A17" s="1" t="s">
        <v>117</v>
      </c>
      <c r="C17" s="1">
        <f>IFERROR(VLOOKUP(A17,[1]ExcelReport2025_6_28_19_38!$A:$B,2,0),0)</f>
        <v>4200000</v>
      </c>
      <c r="E17" s="1">
        <f>IFERROR(VLOOKUP(A17,[1]ExcelReport2025_6_28_19_38!$A:$D,3,0),0)</f>
        <v>16662464910</v>
      </c>
      <c r="G17" s="1">
        <f>IFERROR(VLOOKUP(A17,[1]ExcelReport2025_6_28_19_38!$A:$D,4,0),0)</f>
        <v>17196866190</v>
      </c>
      <c r="I17" s="1">
        <f t="shared" si="0"/>
        <v>-534401280</v>
      </c>
      <c r="K17" s="1">
        <v>4200000</v>
      </c>
      <c r="M17" s="1">
        <v>16662464910</v>
      </c>
      <c r="O17" s="1">
        <v>17589107472</v>
      </c>
      <c r="Q17" s="1">
        <f t="shared" si="1"/>
        <v>-926642562</v>
      </c>
    </row>
    <row r="18" spans="1:17" x14ac:dyDescent="0.25">
      <c r="A18" s="1" t="s">
        <v>106</v>
      </c>
      <c r="C18" s="1">
        <f>IFERROR(VLOOKUP(A18,[1]ExcelReport2025_6_28_19_38!$A:$B,2,0),0)</f>
        <v>404793198</v>
      </c>
      <c r="E18" s="1">
        <f>IFERROR(VLOOKUP(A18,[1]ExcelReport2025_6_28_19_38!$A:$D,3,0),0)</f>
        <v>2655738877915</v>
      </c>
      <c r="G18" s="1">
        <f>IFERROR(VLOOKUP(A18,[1]ExcelReport2025_6_28_19_38!$A:$D,4,0),0)</f>
        <v>2740239660393</v>
      </c>
      <c r="I18" s="1">
        <f t="shared" si="0"/>
        <v>-84500782478</v>
      </c>
      <c r="K18" s="1">
        <v>404793198</v>
      </c>
      <c r="M18" s="1">
        <v>2655738877915</v>
      </c>
      <c r="O18" s="1">
        <v>2445634058350</v>
      </c>
      <c r="Q18" s="1">
        <f t="shared" si="1"/>
        <v>210104819565</v>
      </c>
    </row>
    <row r="19" spans="1:17" x14ac:dyDescent="0.25">
      <c r="A19" s="1" t="s">
        <v>32</v>
      </c>
      <c r="C19" s="1">
        <f>IFERROR(VLOOKUP(A19,[1]ExcelReport2025_6_28_19_38!$A:$B,2,0),0)</f>
        <v>2532968</v>
      </c>
      <c r="E19" s="1">
        <f>IFERROR(VLOOKUP(A19,[1]ExcelReport2025_6_28_19_38!$A:$D,3,0),0)</f>
        <v>11005727089</v>
      </c>
      <c r="G19" s="1">
        <f>IFERROR(VLOOKUP(A19,[1]ExcelReport2025_6_28_19_38!$A:$D,4,0),0)</f>
        <v>11446359036</v>
      </c>
      <c r="I19" s="1">
        <f t="shared" si="0"/>
        <v>-440631947</v>
      </c>
      <c r="K19" s="1">
        <v>2532968</v>
      </c>
      <c r="M19" s="1">
        <v>11005727089</v>
      </c>
      <c r="O19" s="1">
        <v>13911451960</v>
      </c>
      <c r="Q19" s="1">
        <f t="shared" si="1"/>
        <v>-2905724871</v>
      </c>
    </row>
    <row r="20" spans="1:17" x14ac:dyDescent="0.25">
      <c r="A20" s="1" t="s">
        <v>39</v>
      </c>
      <c r="C20" s="1">
        <f>IFERROR(VLOOKUP(A20,[1]ExcelReport2025_6_28_19_38!$A:$B,2,0),0)</f>
        <v>71345807</v>
      </c>
      <c r="E20" s="1">
        <f>IFERROR(VLOOKUP(A20,[1]ExcelReport2025_6_28_19_38!$A:$D,3,0),0)</f>
        <v>169501905681</v>
      </c>
      <c r="G20" s="1">
        <f>IFERROR(VLOOKUP(A20,[1]ExcelReport2025_6_28_19_38!$A:$D,4,0),0)</f>
        <v>172769816823</v>
      </c>
      <c r="I20" s="1">
        <f t="shared" si="0"/>
        <v>-3267911142</v>
      </c>
      <c r="K20" s="1">
        <v>71345807</v>
      </c>
      <c r="M20" s="1">
        <v>169501905681</v>
      </c>
      <c r="O20" s="1">
        <v>209070468534</v>
      </c>
      <c r="Q20" s="1">
        <f t="shared" si="1"/>
        <v>-39568562853</v>
      </c>
    </row>
    <row r="21" spans="1:17" x14ac:dyDescent="0.25">
      <c r="A21" s="1" t="s">
        <v>83</v>
      </c>
      <c r="C21" s="1">
        <f>IFERROR(VLOOKUP(A21,[1]ExcelReport2025_6_28_19_38!$A:$B,2,0),0)</f>
        <v>120000000</v>
      </c>
      <c r="E21" s="1">
        <f>IFERROR(VLOOKUP(A21,[1]ExcelReport2025_6_28_19_38!$A:$D,3,0),0)</f>
        <v>204694776000</v>
      </c>
      <c r="G21" s="1">
        <f>IFERROR(VLOOKUP(A21,[1]ExcelReport2025_6_28_19_38!$A:$D,4,0),0)</f>
        <v>215267316022</v>
      </c>
      <c r="I21" s="1">
        <f t="shared" si="0"/>
        <v>-10572540022</v>
      </c>
      <c r="K21" s="1">
        <v>120000000</v>
      </c>
      <c r="M21" s="1">
        <v>204694776000</v>
      </c>
      <c r="O21" s="1">
        <v>259155830894</v>
      </c>
      <c r="Q21" s="1">
        <f t="shared" si="1"/>
        <v>-54461054894</v>
      </c>
    </row>
    <row r="22" spans="1:17" x14ac:dyDescent="0.25">
      <c r="A22" s="1" t="s">
        <v>112</v>
      </c>
      <c r="C22" s="1">
        <f>IFERROR(VLOOKUP(A22,[1]ExcelReport2025_6_28_19_38!$A:$B,2,0),0)</f>
        <v>24500000</v>
      </c>
      <c r="E22" s="1">
        <f>IFERROR(VLOOKUP(A22,[1]ExcelReport2025_6_28_19_38!$A:$D,3,0),0)</f>
        <v>97903984500</v>
      </c>
      <c r="G22" s="1">
        <f>IFERROR(VLOOKUP(A22,[1]ExcelReport2025_6_28_19_38!$A:$D,4,0),0)</f>
        <v>109624898294</v>
      </c>
      <c r="I22" s="1">
        <f t="shared" si="0"/>
        <v>-11720913794</v>
      </c>
      <c r="K22" s="1">
        <v>24500000</v>
      </c>
      <c r="M22" s="1">
        <v>97903984500</v>
      </c>
      <c r="O22" s="1">
        <v>89336326900</v>
      </c>
      <c r="Q22" s="1">
        <f t="shared" si="1"/>
        <v>8567657600</v>
      </c>
    </row>
    <row r="23" spans="1:17" x14ac:dyDescent="0.25">
      <c r="A23" s="1" t="s">
        <v>113</v>
      </c>
      <c r="C23" s="1">
        <f>IFERROR(VLOOKUP(A23,[1]ExcelReport2025_6_28_19_38!$A:$B,2,0),0)</f>
        <v>18000000</v>
      </c>
      <c r="E23" s="1">
        <f>IFERROR(VLOOKUP(A23,[1]ExcelReport2025_6_28_19_38!$A:$D,3,0),0)</f>
        <v>44141784300</v>
      </c>
      <c r="G23" s="1">
        <f>IFERROR(VLOOKUP(A23,[1]ExcelReport2025_6_28_19_38!$A:$D,4,0),0)</f>
        <v>46789933500</v>
      </c>
      <c r="I23" s="1">
        <f t="shared" si="0"/>
        <v>-2648149200</v>
      </c>
      <c r="K23" s="1">
        <v>18000000</v>
      </c>
      <c r="M23" s="1">
        <v>44141784300</v>
      </c>
      <c r="O23" s="1">
        <v>54014078377</v>
      </c>
      <c r="Q23" s="1">
        <f t="shared" si="1"/>
        <v>-9872294077</v>
      </c>
    </row>
    <row r="24" spans="1:17" x14ac:dyDescent="0.25">
      <c r="A24" s="1" t="s">
        <v>114</v>
      </c>
      <c r="C24" s="1">
        <f>IFERROR(VLOOKUP(A24,[1]ExcelReport2025_6_28_19_38!$A:$B,2,0),0)</f>
        <v>5000000</v>
      </c>
      <c r="E24" s="1">
        <f>IFERROR(VLOOKUP(A24,[1]ExcelReport2025_6_28_19_38!$A:$D,3,0),0)</f>
        <v>10298358000</v>
      </c>
      <c r="G24" s="1">
        <f>IFERROR(VLOOKUP(A24,[1]ExcelReport2025_6_28_19_38!$A:$D,4,0),0)</f>
        <v>10298358000</v>
      </c>
      <c r="I24" s="1">
        <v>0</v>
      </c>
      <c r="K24" s="1">
        <v>5000000</v>
      </c>
      <c r="M24" s="1">
        <v>10298358000</v>
      </c>
      <c r="O24" s="1">
        <v>10369406800</v>
      </c>
      <c r="Q24" s="1">
        <f t="shared" si="1"/>
        <v>-71048800</v>
      </c>
    </row>
    <row r="25" spans="1:17" x14ac:dyDescent="0.25">
      <c r="A25" s="1" t="s">
        <v>36</v>
      </c>
      <c r="C25" s="1">
        <f>IFERROR(VLOOKUP(A25,[1]ExcelReport2025_6_28_19_38!$A:$B,2,0),0)</f>
        <v>700000000</v>
      </c>
      <c r="E25" s="1">
        <f>IFERROR(VLOOKUP(A25,[1]ExcelReport2025_6_28_19_38!$A:$D,3,0),0)</f>
        <v>2435422500000</v>
      </c>
      <c r="G25" s="1">
        <f>IFERROR(VLOOKUP(A25,[1]ExcelReport2025_6_28_19_38!$A:$D,4,0),0)</f>
        <v>2622602115000</v>
      </c>
      <c r="I25" s="1">
        <f t="shared" si="0"/>
        <v>-187179615000</v>
      </c>
      <c r="K25" s="1">
        <v>700000000</v>
      </c>
      <c r="M25" s="1">
        <v>2435422500000</v>
      </c>
      <c r="O25" s="1">
        <v>2867034283186</v>
      </c>
      <c r="Q25" s="1">
        <f t="shared" si="1"/>
        <v>-431611783186</v>
      </c>
    </row>
    <row r="26" spans="1:17" x14ac:dyDescent="0.25">
      <c r="A26" s="1" t="s">
        <v>17</v>
      </c>
      <c r="C26" s="1">
        <f>IFERROR(VLOOKUP(A26,[1]ExcelReport2025_6_28_19_38!$A:$B,2,0),0)</f>
        <v>2000000</v>
      </c>
      <c r="E26" s="1">
        <f>IFERROR(VLOOKUP(A26,[1]ExcelReport2025_6_28_19_38!$A:$D,3,0),0)</f>
        <v>66899565000</v>
      </c>
      <c r="G26" s="1">
        <f>IFERROR(VLOOKUP(A26,[1]ExcelReport2025_6_28_19_38!$A:$D,4,0),0)</f>
        <v>65002085715</v>
      </c>
      <c r="I26" s="1">
        <f t="shared" si="0"/>
        <v>1897479285</v>
      </c>
      <c r="K26" s="1">
        <v>2000000</v>
      </c>
      <c r="M26" s="1">
        <v>66899565000</v>
      </c>
      <c r="O26" s="1">
        <v>79640799472</v>
      </c>
      <c r="Q26" s="1">
        <f t="shared" si="1"/>
        <v>-12741234472</v>
      </c>
    </row>
    <row r="27" spans="1:17" x14ac:dyDescent="0.25">
      <c r="A27" s="1" t="s">
        <v>115</v>
      </c>
      <c r="C27" s="1">
        <f>IFERROR(VLOOKUP(A27,[1]ExcelReport2025_6_28_19_38!$A:$B,2,0),0)</f>
        <v>12587513</v>
      </c>
      <c r="E27" s="1">
        <f>IFERROR(VLOOKUP(A27,[1]ExcelReport2025_6_28_19_38!$A:$D,3,0),0)</f>
        <v>18230883403</v>
      </c>
      <c r="G27" s="1">
        <f>IFERROR(VLOOKUP(A27,[1]ExcelReport2025_6_28_19_38!$A:$D,4,0),0)</f>
        <v>20896070887</v>
      </c>
      <c r="I27" s="1">
        <f t="shared" si="0"/>
        <v>-2665187484</v>
      </c>
      <c r="K27" s="1">
        <v>12587513</v>
      </c>
      <c r="M27" s="1">
        <v>18230883403</v>
      </c>
      <c r="O27" s="1">
        <v>19944524270</v>
      </c>
      <c r="Q27" s="1">
        <f t="shared" si="1"/>
        <v>-1713640867</v>
      </c>
    </row>
    <row r="28" spans="1:17" x14ac:dyDescent="0.25">
      <c r="A28" s="1" t="s">
        <v>27</v>
      </c>
      <c r="C28" s="1">
        <f>IFERROR(VLOOKUP(A28,[1]ExcelReport2025_6_28_19_38!$A:$B,2,0),0)</f>
        <v>19714</v>
      </c>
      <c r="E28" s="1">
        <f>IFERROR(VLOOKUP(A28,[1]ExcelReport2025_6_28_19_38!$A:$D,3,0),0)</f>
        <v>175623509552</v>
      </c>
      <c r="G28" s="1">
        <f>IFERROR(VLOOKUP(A28,[1]ExcelReport2025_6_28_19_38!$A:$D,4,0),0)</f>
        <v>171100171680</v>
      </c>
      <c r="I28" s="1">
        <f t="shared" si="0"/>
        <v>4523337872</v>
      </c>
      <c r="K28" s="1">
        <v>19714</v>
      </c>
      <c r="M28" s="1">
        <v>175623509552</v>
      </c>
      <c r="O28" s="1">
        <v>128883072660</v>
      </c>
      <c r="Q28" s="1">
        <f t="shared" si="1"/>
        <v>46740436892</v>
      </c>
    </row>
    <row r="29" spans="1:17" x14ac:dyDescent="0.25">
      <c r="A29" s="1" t="s">
        <v>35</v>
      </c>
      <c r="C29" s="1">
        <f>IFERROR(VLOOKUP(A29,[1]ExcelReport2025_6_28_19_38!$A:$B,2,0),0)</f>
        <v>34000000</v>
      </c>
      <c r="E29" s="1">
        <f>IFERROR(VLOOKUP(A29,[1]ExcelReport2025_6_28_19_38!$A:$D,3,0),0)</f>
        <v>82196006400</v>
      </c>
      <c r="G29" s="1">
        <f>IFERROR(VLOOKUP(A29,[1]ExcelReport2025_6_28_19_38!$A:$D,4,0),0)</f>
        <v>93718837135</v>
      </c>
      <c r="I29" s="1">
        <f t="shared" si="0"/>
        <v>-11522830735</v>
      </c>
      <c r="K29" s="1">
        <v>34000000</v>
      </c>
      <c r="M29" s="1">
        <v>82196006400</v>
      </c>
      <c r="O29" s="1">
        <v>119225157086</v>
      </c>
      <c r="Q29" s="1">
        <f t="shared" si="1"/>
        <v>-37029150686</v>
      </c>
    </row>
    <row r="30" spans="1:17" x14ac:dyDescent="0.25">
      <c r="A30" s="1" t="s">
        <v>103</v>
      </c>
      <c r="C30" s="1">
        <f>IFERROR(VLOOKUP(A30,[1]ExcelReport2025_6_28_19_38!$A:$B,2,0),0)</f>
        <v>74000000</v>
      </c>
      <c r="E30" s="1">
        <f>IFERROR(VLOOKUP(A30,[1]ExcelReport2025_6_28_19_38!$A:$D,3,0),0)</f>
        <v>162346257900</v>
      </c>
      <c r="G30" s="1">
        <f>IFERROR(VLOOKUP(A30,[1]ExcelReport2025_6_28_19_38!$A:$D,4,0),0)</f>
        <v>175219205400</v>
      </c>
      <c r="I30" s="1">
        <f t="shared" si="0"/>
        <v>-12872947500</v>
      </c>
      <c r="K30" s="1">
        <v>74000000</v>
      </c>
      <c r="M30" s="1">
        <v>162346257900</v>
      </c>
      <c r="O30" s="1">
        <v>182096188032</v>
      </c>
      <c r="Q30" s="1">
        <f t="shared" si="1"/>
        <v>-19749930132</v>
      </c>
    </row>
    <row r="31" spans="1:17" x14ac:dyDescent="0.25">
      <c r="A31" s="1" t="s">
        <v>18</v>
      </c>
      <c r="C31" s="1">
        <f>IFERROR(VLOOKUP(A31,[1]ExcelReport2025_6_28_19_38!$A:$B,2,0),0)</f>
        <v>13128316</v>
      </c>
      <c r="E31" s="1">
        <f>IFERROR(VLOOKUP(A31,[1]ExcelReport2025_6_28_19_38!$A:$D,3,0),0)</f>
        <v>48076946083</v>
      </c>
      <c r="G31" s="1">
        <f>IFERROR(VLOOKUP(A31,[1]ExcelReport2025_6_28_19_38!$A:$D,4,0),0)</f>
        <v>51052486181</v>
      </c>
      <c r="I31" s="1">
        <f t="shared" si="0"/>
        <v>-2975540098</v>
      </c>
      <c r="K31" s="1">
        <v>13128316</v>
      </c>
      <c r="M31" s="1">
        <v>48076946083</v>
      </c>
      <c r="O31" s="1">
        <v>55870494030</v>
      </c>
      <c r="Q31" s="1">
        <f t="shared" si="1"/>
        <v>-7793547947</v>
      </c>
    </row>
    <row r="32" spans="1:17" x14ac:dyDescent="0.25">
      <c r="A32" s="1" t="s">
        <v>38</v>
      </c>
      <c r="C32" s="1">
        <f>IFERROR(VLOOKUP(A32,[1]ExcelReport2025_6_28_19_38!$A:$B,2,0),0)</f>
        <v>28497995</v>
      </c>
      <c r="E32" s="1">
        <f>IFERROR(VLOOKUP(A32,[1]ExcelReport2025_6_28_19_38!$A:$D,3,0),0)</f>
        <v>102548923585</v>
      </c>
      <c r="G32" s="1">
        <f>IFERROR(VLOOKUP(A32,[1]ExcelReport2025_6_28_19_38!$A:$D,4,0),0)</f>
        <v>96005055809</v>
      </c>
      <c r="I32" s="1">
        <f t="shared" si="0"/>
        <v>6543867776</v>
      </c>
      <c r="K32" s="1">
        <v>28497995</v>
      </c>
      <c r="M32" s="1">
        <v>102548923585</v>
      </c>
      <c r="O32" s="1">
        <v>143522229142</v>
      </c>
      <c r="Q32" s="1">
        <f t="shared" si="1"/>
        <v>-40973305557</v>
      </c>
    </row>
    <row r="33" spans="1:17" x14ac:dyDescent="0.25">
      <c r="A33" s="1" t="s">
        <v>37</v>
      </c>
      <c r="C33" s="1">
        <f>IFERROR(VLOOKUP(A33,[1]ExcelReport2025_6_28_19_38!$A:$B,2,0),0)</f>
        <v>49214285</v>
      </c>
      <c r="E33" s="1">
        <f>IFERROR(VLOOKUP(A33,[1]ExcelReport2025_6_28_19_38!$A:$D,3,0),0)</f>
        <v>83019717627</v>
      </c>
      <c r="G33" s="1">
        <f>IFERROR(VLOOKUP(A33,[1]ExcelReport2025_6_28_19_38!$A:$D,4,0),0)</f>
        <v>85319026247</v>
      </c>
      <c r="I33" s="1">
        <f t="shared" si="0"/>
        <v>-2299308620</v>
      </c>
      <c r="K33" s="1">
        <v>49214285</v>
      </c>
      <c r="M33" s="1">
        <v>83019717627</v>
      </c>
      <c r="O33" s="1">
        <v>106574674305</v>
      </c>
      <c r="Q33" s="1">
        <f t="shared" si="1"/>
        <v>-23554956678</v>
      </c>
    </row>
    <row r="34" spans="1:17" x14ac:dyDescent="0.25">
      <c r="A34" s="1" t="s">
        <v>124</v>
      </c>
      <c r="C34" s="1">
        <f>IFERROR(VLOOKUP(A34,[1]ExcelReport2025_6_28_19_38!$A:$B,2,0),0)</f>
        <v>3750000</v>
      </c>
      <c r="E34" s="1">
        <f>IFERROR(VLOOKUP(A34,[1]ExcelReport2025_6_28_19_38!$A:$D,3,0),0)</f>
        <v>12938803312</v>
      </c>
      <c r="G34" s="1">
        <f>IFERROR(VLOOKUP(A34,[1]ExcelReport2025_6_28_19_38!$A:$D,4,0),0)</f>
        <v>11823225750</v>
      </c>
      <c r="I34" s="1">
        <f t="shared" si="0"/>
        <v>1115577562</v>
      </c>
      <c r="K34" s="1">
        <v>3750000</v>
      </c>
      <c r="M34" s="1">
        <v>12938803312</v>
      </c>
      <c r="O34" s="1">
        <v>11823225750</v>
      </c>
      <c r="Q34" s="1">
        <f t="shared" si="1"/>
        <v>1115577562</v>
      </c>
    </row>
    <row r="35" spans="1:17" x14ac:dyDescent="0.25">
      <c r="A35" s="1" t="s">
        <v>90</v>
      </c>
      <c r="C35" s="1">
        <f>IFERROR(VLOOKUP(A35,[1]ExcelReport2025_6_28_19_38!$A:$B,2,0),0)</f>
        <v>1000000</v>
      </c>
      <c r="E35" s="1">
        <f>IFERROR(VLOOKUP(A35,[1]ExcelReport2025_6_28_19_38!$A:$D,3,0),0)</f>
        <v>112287888000</v>
      </c>
      <c r="G35" s="1">
        <f>IFERROR(VLOOKUP(A35,[1]ExcelReport2025_6_28_19_38!$A:$D,4,0),0)</f>
        <v>84534012000</v>
      </c>
      <c r="I35" s="1">
        <f t="shared" si="0"/>
        <v>27753876000</v>
      </c>
      <c r="K35" s="1">
        <v>1000000</v>
      </c>
      <c r="M35" s="1">
        <v>112287888000</v>
      </c>
      <c r="O35" s="1">
        <v>83858875108</v>
      </c>
      <c r="Q35" s="1">
        <f t="shared" si="1"/>
        <v>28429012892</v>
      </c>
    </row>
    <row r="36" spans="1:17" x14ac:dyDescent="0.25">
      <c r="A36" s="1" t="s">
        <v>43</v>
      </c>
      <c r="C36" s="1">
        <f>IFERROR(VLOOKUP(A36,[1]ExcelReport2025_6_28_19_38!$A:$B,2,0),0)</f>
        <v>2012019</v>
      </c>
      <c r="E36" s="1">
        <f>IFERROR(VLOOKUP(A36,[1]ExcelReport2025_6_28_19_38!$A:$D,3,0),0)</f>
        <v>14520344755</v>
      </c>
      <c r="G36" s="1">
        <f>IFERROR(VLOOKUP(A36,[1]ExcelReport2025_6_28_19_38!$A:$D,4,0),0)</f>
        <v>16280386543</v>
      </c>
      <c r="I36" s="1">
        <f t="shared" si="0"/>
        <v>-1760041788</v>
      </c>
      <c r="K36" s="1">
        <v>2012019</v>
      </c>
      <c r="M36" s="1">
        <v>14520344755</v>
      </c>
      <c r="O36" s="1">
        <v>18700444038</v>
      </c>
      <c r="Q36" s="1">
        <f t="shared" si="1"/>
        <v>-4180099283</v>
      </c>
    </row>
    <row r="37" spans="1:17" x14ac:dyDescent="0.25">
      <c r="A37" s="1" t="s">
        <v>22</v>
      </c>
      <c r="C37" s="1">
        <f>IFERROR(VLOOKUP(A37,[1]ExcelReport2025_6_28_19_38!$A:$B,2,0),0)</f>
        <v>52369366</v>
      </c>
      <c r="E37" s="1">
        <f>IFERROR(VLOOKUP(A37,[1]ExcelReport2025_6_28_19_38!$A:$D,3,0),0)</f>
        <v>122648102050</v>
      </c>
      <c r="G37" s="1">
        <f>IFERROR(VLOOKUP(A37,[1]ExcelReport2025_6_28_19_38!$A:$D,4,0),0)</f>
        <v>140503916566</v>
      </c>
      <c r="I37" s="1">
        <f t="shared" si="0"/>
        <v>-17855814516</v>
      </c>
      <c r="K37" s="1">
        <v>52369366</v>
      </c>
      <c r="M37" s="1">
        <v>122648102050</v>
      </c>
      <c r="O37" s="1">
        <v>136571016373</v>
      </c>
      <c r="Q37" s="1">
        <f t="shared" si="1"/>
        <v>-13922914323</v>
      </c>
    </row>
    <row r="38" spans="1:17" ht="23.25" thickBot="1" x14ac:dyDescent="0.3">
      <c r="A38" s="1" t="s">
        <v>116</v>
      </c>
      <c r="C38" s="1">
        <f>IFERROR(VLOOKUP(A38,[1]ExcelReport2025_6_28_19_38!$A:$B,2,0),0)</f>
        <v>750000</v>
      </c>
      <c r="E38" s="1">
        <f>IFERROR(VLOOKUP(A38,[1]ExcelReport2025_6_28_19_38!$A:$D,3,0),0)</f>
        <v>3129766425</v>
      </c>
      <c r="G38" s="1">
        <f>IFERROR(VLOOKUP(A38,[1]ExcelReport2025_6_28_19_38!$A:$D,4,0),0)</f>
        <v>2776381650</v>
      </c>
      <c r="I38" s="1">
        <f t="shared" si="0"/>
        <v>353384775</v>
      </c>
      <c r="K38" s="1">
        <v>750000</v>
      </c>
      <c r="M38" s="1">
        <v>3129766425</v>
      </c>
      <c r="O38" s="1">
        <v>2335368592</v>
      </c>
      <c r="Q38" s="1">
        <f t="shared" si="1"/>
        <v>794397833</v>
      </c>
    </row>
    <row r="39" spans="1:17" ht="24.75" thickBot="1" x14ac:dyDescent="0.3">
      <c r="A39" s="3" t="s">
        <v>52</v>
      </c>
      <c r="E39" s="2">
        <f>SUM(E8:E38)</f>
        <v>7948515682690</v>
      </c>
      <c r="F39" s="3"/>
      <c r="G39" s="2">
        <f>SUM(G8:G38)</f>
        <v>8348874060513</v>
      </c>
      <c r="H39" s="3"/>
      <c r="I39" s="2">
        <f>SUM(I8:I38)</f>
        <v>-400358377823</v>
      </c>
      <c r="J39" s="3"/>
      <c r="K39" s="3" t="s">
        <v>52</v>
      </c>
      <c r="L39" s="3"/>
      <c r="M39" s="2">
        <f>SUM(M8:M38)</f>
        <v>7948515682690</v>
      </c>
      <c r="N39" s="3"/>
      <c r="O39" s="2">
        <f>SUM(O8:O38)</f>
        <v>8586373197069</v>
      </c>
      <c r="P39" s="3"/>
      <c r="Q39" s="2">
        <f>SUM(Q8:Q38)</f>
        <v>-637857514379</v>
      </c>
    </row>
    <row r="40" spans="1:17" ht="23.25" thickTop="1" x14ac:dyDescent="0.25"/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جمع درآمدها</vt:lpstr>
      <vt:lpstr>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2025-02-22T10:27:05Z</dcterms:created>
  <dcterms:modified xsi:type="dcterms:W3CDTF">2025-06-29T05:34:25Z</dcterms:modified>
</cp:coreProperties>
</file>