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k.pirzadeh\Desktop\پرتفو\1404\140403\بخشی\"/>
    </mc:Choice>
  </mc:AlternateContent>
  <xr:revisionPtr revIDLastSave="0" documentId="13_ncr:1_{F101F3B6-A677-4241-9961-964F603C4FA6}" xr6:coauthVersionLast="47" xr6:coauthVersionMax="47" xr10:uidLastSave="{00000000-0000-0000-0000-000000000000}"/>
  <bookViews>
    <workbookView xWindow="-120" yWindow="-120" windowWidth="29040" windowHeight="15720" tabRatio="798" activeTab="7" xr2:uid="{421CB865-C381-41C8-96D1-36C6EC249D67}"/>
  </bookViews>
  <sheets>
    <sheet name="سهام" sheetId="1" r:id="rId1"/>
    <sheet name="سپرده" sheetId="2" r:id="rId2"/>
    <sheet name="درآمدها" sheetId="10" r:id="rId3"/>
    <sheet name="درآمد سرمایه‌گذاری در سهام" sheetId="7" r:id="rId4"/>
    <sheet name="درآمد سپرده بانکی" sheetId="8" r:id="rId5"/>
    <sheet name="سایر درآمدها" sheetId="11" r:id="rId6"/>
    <sheet name="درآمد سود سهام" sheetId="4" r:id="rId7"/>
    <sheet name="سود سپرده بانکی" sheetId="3" r:id="rId8"/>
    <sheet name="درآمد ناشی از فروش" sheetId="6" r:id="rId9"/>
    <sheet name="درآمد ناشی از تغییر قیمت اوراق" sheetId="5" r:id="rId10"/>
  </sheets>
  <definedNames>
    <definedName name="_xlnm._FilterDatabase" localSheetId="8" hidden="1">'درآمد ناشی از فروش'!$K$6:$Q$52</definedName>
    <definedName name="_xlnm._FilterDatabase" localSheetId="0" hidden="1">سهام!$A$6:$A$37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52" i="1" l="1"/>
  <c r="K10" i="2"/>
  <c r="M10" i="4"/>
  <c r="M11" i="4"/>
  <c r="Q9" i="5"/>
  <c r="Q10" i="5"/>
  <c r="Q11" i="5"/>
  <c r="Q12" i="5"/>
  <c r="Q13" i="5"/>
  <c r="Q14" i="5"/>
  <c r="Q15" i="5"/>
  <c r="Q16" i="5"/>
  <c r="Q17" i="5"/>
  <c r="Q18" i="5"/>
  <c r="Q19" i="5"/>
  <c r="Q20" i="5"/>
  <c r="Q21" i="5"/>
  <c r="Q22" i="5"/>
  <c r="Q23" i="5"/>
  <c r="Q24" i="5"/>
  <c r="Q25" i="5"/>
  <c r="Q26" i="5"/>
  <c r="Q27" i="5"/>
  <c r="Q28" i="5"/>
  <c r="Q29" i="5"/>
  <c r="Q30" i="5"/>
  <c r="Q31" i="5"/>
  <c r="Q32" i="5"/>
  <c r="Q33" i="5"/>
  <c r="Q34" i="5"/>
  <c r="Q35" i="5"/>
  <c r="Q36" i="5"/>
  <c r="Q37" i="5"/>
  <c r="Q38" i="5"/>
  <c r="Q39" i="5"/>
  <c r="Q40" i="5"/>
  <c r="Q41" i="5"/>
  <c r="Q42" i="5"/>
  <c r="Q43" i="5"/>
  <c r="Q8" i="5"/>
  <c r="M12" i="4"/>
  <c r="S9" i="4"/>
  <c r="S10" i="4"/>
  <c r="S11" i="4"/>
  <c r="S12" i="4"/>
  <c r="S13" i="4"/>
  <c r="S14" i="4"/>
  <c r="S15" i="4"/>
  <c r="S16" i="4"/>
  <c r="S8" i="4"/>
  <c r="Q52" i="6"/>
  <c r="O52" i="6"/>
  <c r="M52" i="6"/>
  <c r="I17" i="4"/>
  <c r="K17" i="4"/>
  <c r="Q17" i="4"/>
  <c r="O17" i="4"/>
  <c r="E52" i="1"/>
  <c r="G52" i="1"/>
  <c r="M17" i="4" l="1"/>
  <c r="S17" i="4"/>
  <c r="E52" i="6"/>
  <c r="U52" i="1"/>
  <c r="G52" i="6"/>
  <c r="I52" i="6"/>
  <c r="W52" i="1"/>
  <c r="M9" i="3"/>
  <c r="G9" i="8" s="1"/>
  <c r="G9" i="3"/>
  <c r="C9" i="8" s="1"/>
  <c r="G8" i="3"/>
  <c r="C8" i="8" s="1"/>
  <c r="M8" i="3" l="1"/>
  <c r="G8" i="8" s="1"/>
  <c r="G10" i="8" s="1"/>
  <c r="I9" i="2"/>
  <c r="I8" i="2"/>
  <c r="I44" i="5" l="1"/>
  <c r="O44" i="5"/>
  <c r="M44" i="5"/>
  <c r="C10" i="3"/>
  <c r="E10" i="3"/>
  <c r="I10" i="3"/>
  <c r="K10" i="3"/>
  <c r="C10" i="8"/>
  <c r="I10" i="2"/>
  <c r="A4" i="11"/>
  <c r="A2" i="11"/>
  <c r="E9" i="11"/>
  <c r="C9" i="11"/>
  <c r="E9" i="8" l="1"/>
  <c r="C8" i="10"/>
  <c r="E8" i="8"/>
  <c r="E10" i="8" s="1"/>
  <c r="G44" i="5"/>
  <c r="E44" i="5"/>
  <c r="G9" i="10"/>
  <c r="M10" i="3"/>
  <c r="G10" i="3"/>
  <c r="A4" i="5"/>
  <c r="A4" i="6"/>
  <c r="A4" i="3"/>
  <c r="A4" i="4"/>
  <c r="A4" i="8"/>
  <c r="A4" i="7"/>
  <c r="A4" i="10"/>
  <c r="A4" i="2"/>
  <c r="A2" i="2"/>
  <c r="A2" i="10" s="1"/>
  <c r="I9" i="8" l="1"/>
  <c r="I8" i="8"/>
  <c r="A2" i="7"/>
  <c r="A2" i="5"/>
  <c r="A2" i="3"/>
  <c r="A2" i="8"/>
  <c r="A2" i="6"/>
  <c r="A2" i="4"/>
  <c r="G10" i="2"/>
  <c r="E10" i="2"/>
  <c r="C10" i="2"/>
  <c r="Q55" i="7" l="1"/>
  <c r="Q11" i="7"/>
  <c r="Q19" i="7"/>
  <c r="Q27" i="7"/>
  <c r="Q35" i="7"/>
  <c r="Q43" i="7"/>
  <c r="Q51" i="7"/>
  <c r="G56" i="7"/>
  <c r="G12" i="7"/>
  <c r="G20" i="7"/>
  <c r="G28" i="7"/>
  <c r="G36" i="7"/>
  <c r="G44" i="7"/>
  <c r="G52" i="7"/>
  <c r="Q34" i="7"/>
  <c r="G27" i="7"/>
  <c r="Q56" i="7"/>
  <c r="Q12" i="7"/>
  <c r="Q20" i="7"/>
  <c r="Q28" i="7"/>
  <c r="Q36" i="7"/>
  <c r="Q44" i="7"/>
  <c r="Q52" i="7"/>
  <c r="G57" i="7"/>
  <c r="G13" i="7"/>
  <c r="G21" i="7"/>
  <c r="G29" i="7"/>
  <c r="G37" i="7"/>
  <c r="G45" i="7"/>
  <c r="G53" i="7"/>
  <c r="Q26" i="7"/>
  <c r="G19" i="7"/>
  <c r="Q57" i="7"/>
  <c r="Q13" i="7"/>
  <c r="Q21" i="7"/>
  <c r="Q29" i="7"/>
  <c r="Q37" i="7"/>
  <c r="Q45" i="7"/>
  <c r="Q53" i="7"/>
  <c r="G14" i="7"/>
  <c r="I14" i="7" s="1"/>
  <c r="G22" i="7"/>
  <c r="G30" i="7"/>
  <c r="G38" i="7"/>
  <c r="G46" i="7"/>
  <c r="G54" i="7"/>
  <c r="Q42" i="7"/>
  <c r="G11" i="7"/>
  <c r="Q58" i="7"/>
  <c r="Q14" i="7"/>
  <c r="Q22" i="7"/>
  <c r="Q30" i="7"/>
  <c r="Q38" i="7"/>
  <c r="Q46" i="7"/>
  <c r="Q54" i="7"/>
  <c r="G15" i="7"/>
  <c r="G23" i="7"/>
  <c r="I23" i="7" s="1"/>
  <c r="G31" i="7"/>
  <c r="G39" i="7"/>
  <c r="G47" i="7"/>
  <c r="G58" i="7"/>
  <c r="Q18" i="7"/>
  <c r="G43" i="7"/>
  <c r="Q59" i="7"/>
  <c r="Q15" i="7"/>
  <c r="Q23" i="7"/>
  <c r="Q31" i="7"/>
  <c r="Q39" i="7"/>
  <c r="Q47" i="7"/>
  <c r="Q8" i="7"/>
  <c r="G16" i="7"/>
  <c r="G24" i="7"/>
  <c r="G32" i="7"/>
  <c r="I32" i="7" s="1"/>
  <c r="G40" i="7"/>
  <c r="G48" i="7"/>
  <c r="G59" i="7"/>
  <c r="Q50" i="7"/>
  <c r="Q60" i="7"/>
  <c r="Q16" i="7"/>
  <c r="Q24" i="7"/>
  <c r="Q32" i="7"/>
  <c r="Q40" i="7"/>
  <c r="Q48" i="7"/>
  <c r="G9" i="7"/>
  <c r="G17" i="7"/>
  <c r="G25" i="7"/>
  <c r="G33" i="7"/>
  <c r="G41" i="7"/>
  <c r="G49" i="7"/>
  <c r="I49" i="7" s="1"/>
  <c r="G60" i="7"/>
  <c r="Q10" i="7"/>
  <c r="G35" i="7"/>
  <c r="Q9" i="7"/>
  <c r="Q17" i="7"/>
  <c r="Q25" i="7"/>
  <c r="Q33" i="7"/>
  <c r="Q41" i="7"/>
  <c r="Q49" i="7"/>
  <c r="G10" i="7"/>
  <c r="G18" i="7"/>
  <c r="G26" i="7"/>
  <c r="G34" i="7"/>
  <c r="G42" i="7"/>
  <c r="G50" i="7"/>
  <c r="G8" i="7"/>
  <c r="I8" i="7" s="1"/>
  <c r="G55" i="7"/>
  <c r="G51" i="7"/>
  <c r="O10" i="7"/>
  <c r="O18" i="7"/>
  <c r="O26" i="7"/>
  <c r="O34" i="7"/>
  <c r="O42" i="7"/>
  <c r="O50" i="7"/>
  <c r="O60" i="7"/>
  <c r="E15" i="7"/>
  <c r="E23" i="7"/>
  <c r="E31" i="7"/>
  <c r="E39" i="7"/>
  <c r="E47" i="7"/>
  <c r="E58" i="7"/>
  <c r="O33" i="7"/>
  <c r="E38" i="7"/>
  <c r="O11" i="7"/>
  <c r="O19" i="7"/>
  <c r="O27" i="7"/>
  <c r="O35" i="7"/>
  <c r="O43" i="7"/>
  <c r="O51" i="7"/>
  <c r="O8" i="7"/>
  <c r="E16" i="7"/>
  <c r="E24" i="7"/>
  <c r="E32" i="7"/>
  <c r="E40" i="7"/>
  <c r="E48" i="7"/>
  <c r="E59" i="7"/>
  <c r="O25" i="7"/>
  <c r="E46" i="7"/>
  <c r="E55" i="7"/>
  <c r="O12" i="7"/>
  <c r="O20" i="7"/>
  <c r="O28" i="7"/>
  <c r="O36" i="7"/>
  <c r="O44" i="7"/>
  <c r="O52" i="7"/>
  <c r="E9" i="7"/>
  <c r="E17" i="7"/>
  <c r="E25" i="7"/>
  <c r="E33" i="7"/>
  <c r="E41" i="7"/>
  <c r="E49" i="7"/>
  <c r="E60" i="7"/>
  <c r="O17" i="7"/>
  <c r="E22" i="7"/>
  <c r="E56" i="7"/>
  <c r="O13" i="7"/>
  <c r="O21" i="7"/>
  <c r="O29" i="7"/>
  <c r="O37" i="7"/>
  <c r="O45" i="7"/>
  <c r="O53" i="7"/>
  <c r="E10" i="7"/>
  <c r="E18" i="7"/>
  <c r="E26" i="7"/>
  <c r="E34" i="7"/>
  <c r="E42" i="7"/>
  <c r="E50" i="7"/>
  <c r="E8" i="7"/>
  <c r="O49" i="7"/>
  <c r="E54" i="7"/>
  <c r="E57" i="7"/>
  <c r="O14" i="7"/>
  <c r="O22" i="7"/>
  <c r="O30" i="7"/>
  <c r="O38" i="7"/>
  <c r="O46" i="7"/>
  <c r="O54" i="7"/>
  <c r="E11" i="7"/>
  <c r="E19" i="7"/>
  <c r="E27" i="7"/>
  <c r="E35" i="7"/>
  <c r="E43" i="7"/>
  <c r="E51" i="7"/>
  <c r="O9" i="7"/>
  <c r="E14" i="7"/>
  <c r="O55" i="7"/>
  <c r="O15" i="7"/>
  <c r="O23" i="7"/>
  <c r="O31" i="7"/>
  <c r="O39" i="7"/>
  <c r="O47" i="7"/>
  <c r="O57" i="7"/>
  <c r="E12" i="7"/>
  <c r="E20" i="7"/>
  <c r="E28" i="7"/>
  <c r="E36" i="7"/>
  <c r="E44" i="7"/>
  <c r="E52" i="7"/>
  <c r="O41" i="7"/>
  <c r="E30" i="7"/>
  <c r="O56" i="7"/>
  <c r="O16" i="7"/>
  <c r="O24" i="7"/>
  <c r="O32" i="7"/>
  <c r="O40" i="7"/>
  <c r="O48" i="7"/>
  <c r="O58" i="7"/>
  <c r="E13" i="7"/>
  <c r="E21" i="7"/>
  <c r="E29" i="7"/>
  <c r="E37" i="7"/>
  <c r="E45" i="7"/>
  <c r="E53" i="7"/>
  <c r="O59" i="7"/>
  <c r="M13" i="7"/>
  <c r="S13" i="7" s="1"/>
  <c r="M21" i="7"/>
  <c r="S21" i="7" s="1"/>
  <c r="M31" i="7"/>
  <c r="M40" i="7"/>
  <c r="S40" i="7" s="1"/>
  <c r="M49" i="7"/>
  <c r="S49" i="7" s="1"/>
  <c r="M59" i="7"/>
  <c r="M10" i="7"/>
  <c r="S10" i="7" s="1"/>
  <c r="M14" i="7"/>
  <c r="S14" i="7" s="1"/>
  <c r="M22" i="7"/>
  <c r="S22" i="7" s="1"/>
  <c r="M32" i="7"/>
  <c r="M41" i="7"/>
  <c r="M50" i="7"/>
  <c r="S50" i="7" s="1"/>
  <c r="M60" i="7"/>
  <c r="S60" i="7" s="1"/>
  <c r="M56" i="7"/>
  <c r="S56" i="7" s="1"/>
  <c r="M15" i="7"/>
  <c r="S15" i="7" s="1"/>
  <c r="M23" i="7"/>
  <c r="S23" i="7" s="1"/>
  <c r="M34" i="7"/>
  <c r="S34" i="7" s="1"/>
  <c r="M42" i="7"/>
  <c r="S42" i="7" s="1"/>
  <c r="M51" i="7"/>
  <c r="S51" i="7" s="1"/>
  <c r="M20" i="7"/>
  <c r="S20" i="7" s="1"/>
  <c r="M16" i="7"/>
  <c r="M26" i="7"/>
  <c r="S26" i="7" s="1"/>
  <c r="M35" i="7"/>
  <c r="S35" i="7" s="1"/>
  <c r="M43" i="7"/>
  <c r="S43" i="7" s="1"/>
  <c r="M52" i="7"/>
  <c r="S52" i="7" s="1"/>
  <c r="M48" i="7"/>
  <c r="M17" i="7"/>
  <c r="S17" i="7" s="1"/>
  <c r="M27" i="7"/>
  <c r="S27" i="7" s="1"/>
  <c r="M36" i="7"/>
  <c r="S36" i="7" s="1"/>
  <c r="M44" i="7"/>
  <c r="S44" i="7" s="1"/>
  <c r="M53" i="7"/>
  <c r="S53" i="7" s="1"/>
  <c r="M58" i="7"/>
  <c r="S58" i="7" s="1"/>
  <c r="M55" i="7"/>
  <c r="M18" i="7"/>
  <c r="S18" i="7" s="1"/>
  <c r="M28" i="7"/>
  <c r="S28" i="7" s="1"/>
  <c r="M37" i="7"/>
  <c r="S37" i="7" s="1"/>
  <c r="M45" i="7"/>
  <c r="S45" i="7" s="1"/>
  <c r="M54" i="7"/>
  <c r="S54" i="7" s="1"/>
  <c r="M39" i="7"/>
  <c r="S39" i="7" s="1"/>
  <c r="M9" i="7"/>
  <c r="S9" i="7" s="1"/>
  <c r="M19" i="7"/>
  <c r="S19" i="7" s="1"/>
  <c r="M29" i="7"/>
  <c r="S29" i="7" s="1"/>
  <c r="M38" i="7"/>
  <c r="S38" i="7" s="1"/>
  <c r="M46" i="7"/>
  <c r="S46" i="7" s="1"/>
  <c r="M57" i="7"/>
  <c r="S57" i="7" s="1"/>
  <c r="M30" i="7"/>
  <c r="S30" i="7" s="1"/>
  <c r="M33" i="7"/>
  <c r="S33" i="7" s="1"/>
  <c r="M12" i="7"/>
  <c r="S12" i="7" s="1"/>
  <c r="M47" i="7"/>
  <c r="S47" i="7" s="1"/>
  <c r="M11" i="7"/>
  <c r="S11" i="7" s="1"/>
  <c r="M8" i="7"/>
  <c r="M24" i="7"/>
  <c r="S24" i="7" s="1"/>
  <c r="M25" i="7"/>
  <c r="S25" i="7" s="1"/>
  <c r="I10" i="8"/>
  <c r="O52" i="1"/>
  <c r="K52" i="1"/>
  <c r="Q44" i="5"/>
  <c r="C61" i="7"/>
  <c r="I19" i="7" l="1"/>
  <c r="I57" i="7"/>
  <c r="I27" i="7"/>
  <c r="I56" i="7"/>
  <c r="S41" i="7"/>
  <c r="S31" i="7"/>
  <c r="I50" i="7"/>
  <c r="I41" i="7"/>
  <c r="I24" i="7"/>
  <c r="I15" i="7"/>
  <c r="I11" i="7"/>
  <c r="S8" i="7"/>
  <c r="S48" i="7"/>
  <c r="S32" i="7"/>
  <c r="I42" i="7"/>
  <c r="I33" i="7"/>
  <c r="I16" i="7"/>
  <c r="I43" i="7"/>
  <c r="I53" i="7"/>
  <c r="I52" i="7"/>
  <c r="S55" i="7"/>
  <c r="I34" i="7"/>
  <c r="I25" i="7"/>
  <c r="I54" i="7"/>
  <c r="I45" i="7"/>
  <c r="I44" i="7"/>
  <c r="I26" i="7"/>
  <c r="I17" i="7"/>
  <c r="I58" i="7"/>
  <c r="I46" i="7"/>
  <c r="I37" i="7"/>
  <c r="I36" i="7"/>
  <c r="I18" i="7"/>
  <c r="I35" i="7"/>
  <c r="I9" i="7"/>
  <c r="I59" i="7"/>
  <c r="I47" i="7"/>
  <c r="I38" i="7"/>
  <c r="I29" i="7"/>
  <c r="I28" i="7"/>
  <c r="S59" i="7"/>
  <c r="I51" i="7"/>
  <c r="I10" i="7"/>
  <c r="I48" i="7"/>
  <c r="I39" i="7"/>
  <c r="I30" i="7"/>
  <c r="I21" i="7"/>
  <c r="I20" i="7"/>
  <c r="S16" i="7"/>
  <c r="I55" i="7"/>
  <c r="I60" i="7"/>
  <c r="I40" i="7"/>
  <c r="I31" i="7"/>
  <c r="I22" i="7"/>
  <c r="I13" i="7"/>
  <c r="I12" i="7"/>
  <c r="G61" i="7"/>
  <c r="M61" i="7"/>
  <c r="E61" i="7"/>
  <c r="O61" i="7"/>
  <c r="I61" i="7" l="1"/>
  <c r="S61" i="7"/>
  <c r="K55" i="7" l="1"/>
  <c r="C7" i="10"/>
  <c r="K49" i="7"/>
  <c r="K32" i="7"/>
  <c r="K8" i="7"/>
  <c r="K23" i="7"/>
  <c r="K14" i="7"/>
  <c r="K58" i="7"/>
  <c r="K12" i="7"/>
  <c r="K45" i="7"/>
  <c r="K11" i="7"/>
  <c r="K44" i="7"/>
  <c r="K47" i="7"/>
  <c r="K24" i="7"/>
  <c r="K39" i="7"/>
  <c r="K37" i="7"/>
  <c r="K54" i="7"/>
  <c r="K35" i="7"/>
  <c r="K19" i="7"/>
  <c r="K53" i="7"/>
  <c r="K34" i="7"/>
  <c r="K17" i="7"/>
  <c r="K42" i="7"/>
  <c r="K9" i="7"/>
  <c r="K31" i="7"/>
  <c r="K25" i="7"/>
  <c r="K10" i="7"/>
  <c r="K30" i="7"/>
  <c r="K60" i="7"/>
  <c r="K41" i="7"/>
  <c r="K29" i="7"/>
  <c r="K15" i="7"/>
  <c r="K16" i="7"/>
  <c r="K13" i="7"/>
  <c r="K36" i="7"/>
  <c r="K52" i="7"/>
  <c r="K50" i="7"/>
  <c r="K26" i="7"/>
  <c r="K46" i="7"/>
  <c r="K57" i="7"/>
  <c r="K59" i="7"/>
  <c r="K38" i="7"/>
  <c r="K51" i="7"/>
  <c r="K48" i="7"/>
  <c r="K33" i="7"/>
  <c r="K56" i="7"/>
  <c r="K40" i="7"/>
  <c r="K27" i="7"/>
  <c r="K22" i="7"/>
  <c r="K20" i="7"/>
  <c r="K28" i="7"/>
  <c r="K18" i="7"/>
  <c r="K21" i="7"/>
  <c r="K43" i="7"/>
  <c r="U43" i="7"/>
  <c r="U18" i="7"/>
  <c r="U9" i="7"/>
  <c r="U47" i="7"/>
  <c r="U58" i="7"/>
  <c r="U13" i="7"/>
  <c r="U28" i="7"/>
  <c r="U48" i="7"/>
  <c r="U15" i="7"/>
  <c r="U55" i="7"/>
  <c r="U40" i="7"/>
  <c r="U46" i="7"/>
  <c r="U56" i="7"/>
  <c r="U14" i="7"/>
  <c r="U19" i="7"/>
  <c r="U10" i="7"/>
  <c r="U27" i="7"/>
  <c r="U23" i="7"/>
  <c r="U39" i="7"/>
  <c r="U57" i="7"/>
  <c r="U20" i="7"/>
  <c r="U35" i="7"/>
  <c r="U54" i="7"/>
  <c r="U12" i="7"/>
  <c r="U49" i="7"/>
  <c r="U53" i="7"/>
  <c r="U37" i="7"/>
  <c r="U51" i="7"/>
  <c r="U11" i="7"/>
  <c r="U8" i="7"/>
  <c r="U31" i="7"/>
  <c r="U17" i="7"/>
  <c r="U50" i="7"/>
  <c r="U41" i="7"/>
  <c r="U32" i="7"/>
  <c r="U38" i="7"/>
  <c r="U45" i="7"/>
  <c r="U59" i="7"/>
  <c r="U60" i="7"/>
  <c r="U42" i="7"/>
  <c r="U33" i="7"/>
  <c r="U24" i="7"/>
  <c r="U30" i="7"/>
  <c r="U52" i="7"/>
  <c r="U26" i="7"/>
  <c r="U36" i="7"/>
  <c r="U34" i="7"/>
  <c r="U25" i="7"/>
  <c r="U16" i="7"/>
  <c r="U22" i="7"/>
  <c r="U29" i="7"/>
  <c r="U44" i="7"/>
  <c r="U21" i="7"/>
  <c r="C9" i="10"/>
  <c r="K61" i="7" l="1"/>
  <c r="U61" i="7"/>
  <c r="E7" i="10"/>
  <c r="E8" i="10"/>
  <c r="Q61" i="7"/>
  <c r="E9" i="10" l="1"/>
</calcChain>
</file>

<file path=xl/sharedStrings.xml><?xml version="1.0" encoding="utf-8"?>
<sst xmlns="http://schemas.openxmlformats.org/spreadsheetml/2006/main" count="837" uniqueCount="123">
  <si>
    <t>صندوق سرمایه‌گذاری بخشی صنایع مفید</t>
  </si>
  <si>
    <t>صورت وضعیت پورتفوی</t>
  </si>
  <si>
    <t>برای ماه منتهی به 1403/09/30</t>
  </si>
  <si>
    <t>نام شرکت</t>
  </si>
  <si>
    <t>1403/08/30</t>
  </si>
  <si>
    <t>تغییرات طی دوره</t>
  </si>
  <si>
    <t>1403/09/30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</si>
  <si>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</si>
  <si>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</si>
  <si>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</si>
  <si>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</si>
  <si>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</si>
  <si>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</si>
  <si>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</si>
  <si>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</si>
  <si>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/>
  </si>
  <si>
    <t>برای ماه منتهی به 1403/08/30</t>
  </si>
  <si>
    <t>سپرده</t>
  </si>
  <si>
    <t>مبلغ</t>
  </si>
  <si>
    <t>افزایش</t>
  </si>
  <si>
    <t>کاهش</t>
  </si>
  <si>
    <t>درصد به کل دارایی‌ها</t>
  </si>
  <si>
    <t>بانک خاورمیانه آفریقا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</si>
  <si>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</si>
  <si>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</si>
  <si>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</si>
  <si>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</si>
  <si>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</si>
  <si>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درآمد سود</t>
  </si>
  <si>
    <t>هزینه تنزیل</t>
  </si>
  <si>
    <t>خالص درآمد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</si>
  <si>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</si>
  <si>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</si>
  <si>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</si>
  <si>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</si>
  <si>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</si>
  <si>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</si>
  <si>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</si>
  <si>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</si>
  <si>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</si>
  <si>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</si>
  <si>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</si>
  <si>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</si>
  <si>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</si>
  <si>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</si>
  <si>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</si>
  <si>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</si>
  <si>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</si>
  <si>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</si>
  <si>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سرمایه‌گذاری در سهام</t>
  </si>
  <si>
    <t>درآمد سپرده بانکی</t>
  </si>
  <si>
    <t>تولیدی برنا باطری</t>
  </si>
  <si>
    <t>سیمان‌ تهران‌</t>
  </si>
  <si>
    <t>آریان کیمیا تک</t>
  </si>
  <si>
    <t>پتروشیمی پارس</t>
  </si>
  <si>
    <t>پتروشیمی پردیس</t>
  </si>
  <si>
    <t>پتروشیمی تندگویان</t>
  </si>
  <si>
    <t>پتروشیمی جم</t>
  </si>
  <si>
    <t>پتروشیمی زاگرس</t>
  </si>
  <si>
    <t>پتروشیمی شازند</t>
  </si>
  <si>
    <t>پتروشیمی غدیر</t>
  </si>
  <si>
    <t>پتروشیمی نوری</t>
  </si>
  <si>
    <t>پتروشیمی‌ خارک‌</t>
  </si>
  <si>
    <t>پدیده شیمی قرن</t>
  </si>
  <si>
    <t>پلیمر آریا ساسول</t>
  </si>
  <si>
    <t>تولیدات پتروشیمی قائد بصیر</t>
  </si>
  <si>
    <t>س. نفت و گاز و پتروشیمی تأمین</t>
  </si>
  <si>
    <t>سرمایه‌گذاری‌صندوق‌بازنشستگی‌</t>
  </si>
  <si>
    <t>سرمایه‌گذاری‌غدیر(هلدینگ‌</t>
  </si>
  <si>
    <t>شمش طلا</t>
  </si>
  <si>
    <t>صنایع پتروشیمی خلیج فارس</t>
  </si>
  <si>
    <t>صنایع پتروشیمی کرمانشاه</t>
  </si>
  <si>
    <t>فجر انرژی خلیج فارس</t>
  </si>
  <si>
    <t>گسترش سوخت سبززاگرس(سهامی عام)</t>
  </si>
  <si>
    <t>گسترش نفت و گاز پارسیان</t>
  </si>
  <si>
    <t>مبین انرژی خلیج فارس</t>
  </si>
  <si>
    <t>نفت ایرانول</t>
  </si>
  <si>
    <t>نفت سپاهان</t>
  </si>
  <si>
    <t>نفت‌ بهران‌</t>
  </si>
  <si>
    <t>کانی کربن طبس</t>
  </si>
  <si>
    <t>کربن‌ ایران‌</t>
  </si>
  <si>
    <t>کلر پارس</t>
  </si>
  <si>
    <t>بانک پاسارگاد شعبه هفت تیر</t>
  </si>
  <si>
    <t>صندوق سرمایه‌گذاری بخشی صنایع مفید - اکتان</t>
  </si>
  <si>
    <t>توسعه نیشکر و  صنایع جانبی</t>
  </si>
  <si>
    <t>تولید ژلاتین کپسول ایران</t>
  </si>
  <si>
    <t>داروسازی شهید قاضی</t>
  </si>
  <si>
    <t>داروسازی کاسپین تامین</t>
  </si>
  <si>
    <t>داروسازی‌ اکسیر</t>
  </si>
  <si>
    <t>دارویی و نهاده های زاگرس دارو</t>
  </si>
  <si>
    <t>سرمایه گذاری سیمان تامین</t>
  </si>
  <si>
    <t>صنایع ارتباطی آوا</t>
  </si>
  <si>
    <t>گروه صنعتی پاکشو</t>
  </si>
  <si>
    <t>مدیریت نیروگاهی ایرانیان مپنا</t>
  </si>
  <si>
    <t>نساجی بابکان</t>
  </si>
  <si>
    <t>کشت و دام قیام اصفهان</t>
  </si>
  <si>
    <t>کشت و دام گلدشت نمونه اصفهان</t>
  </si>
  <si>
    <t>توسعه نیشکر و صنایع جانبی</t>
  </si>
  <si>
    <t>سایر درآمدها</t>
  </si>
  <si>
    <t>اخشان خراسان</t>
  </si>
  <si>
    <t>پتروشیمی بوعلی سینا</t>
  </si>
  <si>
    <t>پتروشیمی فناوران</t>
  </si>
  <si>
    <t>صنایع الکترونیک مادیران</t>
  </si>
  <si>
    <t>بانک پاسارگاد هفت تیر</t>
  </si>
  <si>
    <t>-</t>
  </si>
  <si>
    <t>پتروشیمی  خارک</t>
  </si>
  <si>
    <t>پتروشیمی شیراز</t>
  </si>
  <si>
    <t>مهرمام میهن</t>
  </si>
  <si>
    <t>نفت  بهران</t>
  </si>
  <si>
    <t>نفت بهران</t>
  </si>
  <si>
    <t>پتروشیمی خارک</t>
  </si>
  <si>
    <t>کربن ایران</t>
  </si>
  <si>
    <t>پتروشیمی‌ شیراز</t>
  </si>
  <si>
    <t>سیمان هگمتان</t>
  </si>
  <si>
    <t>سیمان‌ هگمتان‌</t>
  </si>
  <si>
    <t>سیمان ‌هگمتان‌</t>
  </si>
  <si>
    <t>1404/02/31</t>
  </si>
  <si>
    <t>برای ماه منتهی به 1404/03/31</t>
  </si>
  <si>
    <t>1404/03/31</t>
  </si>
  <si>
    <t>درصد به کل دارایی‌ های صندوق</t>
  </si>
  <si>
    <t>پویا</t>
  </si>
  <si>
    <t>صنایع غذایی رضوی</t>
  </si>
  <si>
    <t>1404/03/01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</si>
</sst>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-_ ;_ * #,##0.00\-_ ;_ * &quot;-&quot;??_-_ ;_ @_ "/>
    <numFmt numFmtId="164" formatCode="#,##0_-;\(#,##0\)"/>
  </numFmts>
  <fonts count="16" x14ac:knownFonts="1"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2"/>
      <name val="B Nazanin"/>
      <charset val="178"/>
    </font>
    <font>
      <b/>
      <sz val="16"/>
      <color rgb="FF000000"/>
      <name val="B Nazanin"/>
      <charset val="178"/>
    </font>
    <font>
      <b/>
      <sz val="12"/>
      <name val="B Nazanin"/>
      <charset val="178"/>
    </font>
    <font>
      <sz val="11"/>
      <name val="Calibri"/>
      <family val="2"/>
    </font>
    <font>
      <b/>
      <sz val="14"/>
      <color rgb="FF000000"/>
      <name val="B Nazanin"/>
      <charset val="178"/>
    </font>
    <font>
      <sz val="14"/>
      <name val="B Nazanin"/>
      <charset val="178"/>
    </font>
    <font>
      <b/>
      <sz val="12"/>
      <color rgb="FF0062AC"/>
      <name val="B Titr"/>
      <charset val="178"/>
    </font>
    <font>
      <b/>
      <sz val="14"/>
      <name val="B Nazanin"/>
      <charset val="178"/>
    </font>
    <font>
      <sz val="11"/>
      <name val="Calibri"/>
      <family val="2"/>
    </font>
    <font>
      <sz val="10"/>
      <color rgb="FF000000"/>
      <name val="IRANSans"/>
      <family val="2"/>
    </font>
    <font>
      <b/>
      <sz val="10"/>
      <color rgb="FF000000"/>
      <name val="IRANSans"/>
      <family val="2"/>
    </font>
    <font>
      <sz val="14"/>
      <color rgb="FF000000"/>
      <name val="B Nazanin"/>
      <charset val="178"/>
    </font>
    <font>
      <b/>
      <sz val="10"/>
      <color rgb="FFFF0000"/>
      <name val="IRANSans"/>
      <family val="2"/>
    </font>
    <font>
      <sz val="10"/>
      <color rgb="FFFF0000"/>
      <name val="IRANSans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auto="1"/>
      </top>
      <bottom style="double">
        <color auto="1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10" fillId="0" borderId="0"/>
    <xf numFmtId="43" fontId="5" fillId="0" borderId="0" applyFont="0" applyFill="0" applyBorder="0" applyAlignment="0" applyProtection="0"/>
  </cellStyleXfs>
  <cellXfs count="59">
    <xf numFmtId="0" fontId="0" fillId="0" borderId="0" xfId="0"/>
    <xf numFmtId="10" fontId="2" fillId="0" borderId="0" xfId="1" applyNumberFormat="1" applyFont="1" applyFill="1" applyAlignment="1">
      <alignment horizontal="center" vertical="center"/>
    </xf>
    <xf numFmtId="164" fontId="2" fillId="0" borderId="0" xfId="4" applyNumberFormat="1" applyFont="1" applyFill="1" applyAlignment="1">
      <alignment horizontal="center" vertical="center"/>
    </xf>
    <xf numFmtId="164" fontId="2" fillId="0" borderId="0" xfId="0" applyNumberFormat="1" applyFont="1" applyFill="1" applyAlignment="1">
      <alignment horizontal="center" vertical="center"/>
    </xf>
    <xf numFmtId="164" fontId="4" fillId="0" borderId="0" xfId="2" applyNumberFormat="1" applyFont="1" applyFill="1" applyAlignment="1">
      <alignment horizontal="center" vertical="center"/>
    </xf>
    <xf numFmtId="164" fontId="4" fillId="0" borderId="2" xfId="2" applyNumberFormat="1" applyFont="1" applyFill="1" applyBorder="1" applyAlignment="1">
      <alignment horizontal="center" vertical="center"/>
    </xf>
    <xf numFmtId="164" fontId="4" fillId="0" borderId="0" xfId="0" applyNumberFormat="1" applyFont="1" applyFill="1" applyAlignment="1">
      <alignment horizontal="center" vertical="center"/>
    </xf>
    <xf numFmtId="164" fontId="4" fillId="0" borderId="2" xfId="4" applyNumberFormat="1" applyFont="1" applyFill="1" applyBorder="1" applyAlignment="1">
      <alignment horizontal="center" vertical="center"/>
    </xf>
    <xf numFmtId="164" fontId="7" fillId="0" borderId="0" xfId="4" applyNumberFormat="1" applyFont="1" applyFill="1" applyAlignment="1">
      <alignment horizontal="center" vertical="center"/>
    </xf>
    <xf numFmtId="9" fontId="4" fillId="0" borderId="2" xfId="1" applyFont="1" applyFill="1" applyBorder="1" applyAlignment="1">
      <alignment horizontal="center" vertical="center"/>
    </xf>
    <xf numFmtId="164" fontId="2" fillId="0" borderId="0" xfId="2" applyNumberFormat="1" applyFont="1" applyFill="1" applyAlignment="1">
      <alignment horizontal="center" vertical="center"/>
    </xf>
    <xf numFmtId="10" fontId="4" fillId="0" borderId="2" xfId="1" applyNumberFormat="1" applyFont="1" applyFill="1" applyBorder="1" applyAlignment="1">
      <alignment horizontal="center" vertical="center"/>
    </xf>
    <xf numFmtId="10" fontId="6" fillId="0" borderId="0" xfId="1" applyNumberFormat="1" applyFont="1" applyFill="1" applyBorder="1" applyAlignment="1">
      <alignment horizontal="center" vertical="center"/>
    </xf>
    <xf numFmtId="164" fontId="4" fillId="0" borderId="0" xfId="4" applyNumberFormat="1" applyFont="1" applyFill="1" applyAlignment="1">
      <alignment horizontal="center" vertical="center"/>
    </xf>
    <xf numFmtId="164" fontId="2" fillId="0" borderId="0" xfId="2" applyNumberFormat="1" applyFont="1" applyFill="1"/>
    <xf numFmtId="164" fontId="7" fillId="0" borderId="0" xfId="2" applyNumberFormat="1" applyFont="1" applyFill="1" applyAlignment="1">
      <alignment horizontal="center" vertical="center"/>
    </xf>
    <xf numFmtId="164" fontId="2" fillId="0" borderId="0" xfId="2" applyNumberFormat="1" applyFont="1" applyFill="1" applyAlignment="1">
      <alignment horizontal="center"/>
    </xf>
    <xf numFmtId="164" fontId="3" fillId="0" borderId="0" xfId="2" applyNumberFormat="1" applyFont="1" applyFill="1" applyAlignment="1">
      <alignment horizontal="center" vertical="center"/>
    </xf>
    <xf numFmtId="164" fontId="3" fillId="0" borderId="1" xfId="2" applyNumberFormat="1" applyFont="1" applyFill="1" applyBorder="1" applyAlignment="1">
      <alignment horizontal="center" vertical="center"/>
    </xf>
    <xf numFmtId="164" fontId="3" fillId="0" borderId="1" xfId="2" applyNumberFormat="1" applyFont="1" applyFill="1" applyBorder="1" applyAlignment="1">
      <alignment horizontal="center" vertical="center"/>
    </xf>
    <xf numFmtId="164" fontId="9" fillId="0" borderId="2" xfId="2" applyNumberFormat="1" applyFont="1" applyFill="1" applyBorder="1" applyAlignment="1">
      <alignment horizontal="center" vertical="center"/>
    </xf>
    <xf numFmtId="164" fontId="9" fillId="0" borderId="0" xfId="2" applyNumberFormat="1" applyFont="1" applyFill="1" applyAlignment="1">
      <alignment horizontal="center" vertical="center"/>
    </xf>
    <xf numFmtId="164" fontId="3" fillId="0" borderId="0" xfId="0" applyNumberFormat="1" applyFont="1" applyFill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/>
    </xf>
    <xf numFmtId="164" fontId="4" fillId="0" borderId="2" xfId="0" applyNumberFormat="1" applyFont="1" applyFill="1" applyBorder="1" applyAlignment="1">
      <alignment horizontal="center" vertical="center"/>
    </xf>
    <xf numFmtId="164" fontId="2" fillId="0" borderId="0" xfId="4" applyNumberFormat="1" applyFont="1" applyFill="1" applyAlignment="1">
      <alignment horizontal="center" vertical="center"/>
    </xf>
    <xf numFmtId="164" fontId="3" fillId="0" borderId="0" xfId="4" applyNumberFormat="1" applyFont="1" applyFill="1" applyAlignment="1">
      <alignment horizontal="center" vertical="center"/>
    </xf>
    <xf numFmtId="164" fontId="3" fillId="0" borderId="1" xfId="4" applyNumberFormat="1" applyFont="1" applyFill="1" applyBorder="1" applyAlignment="1">
      <alignment horizontal="center" vertical="center"/>
    </xf>
    <xf numFmtId="164" fontId="3" fillId="0" borderId="1" xfId="4" applyNumberFormat="1" applyFont="1" applyFill="1" applyBorder="1" applyAlignment="1">
      <alignment horizontal="center" vertical="center"/>
    </xf>
    <xf numFmtId="164" fontId="11" fillId="0" borderId="0" xfId="0" applyNumberFormat="1" applyFont="1" applyFill="1"/>
    <xf numFmtId="164" fontId="15" fillId="0" borderId="0" xfId="0" applyNumberFormat="1" applyFont="1" applyFill="1"/>
    <xf numFmtId="164" fontId="6" fillId="0" borderId="0" xfId="4" applyNumberFormat="1" applyFont="1" applyFill="1" applyAlignment="1">
      <alignment horizontal="center" vertical="center"/>
    </xf>
    <xf numFmtId="164" fontId="6" fillId="0" borderId="0" xfId="4" applyNumberFormat="1" applyFont="1" applyFill="1" applyBorder="1" applyAlignment="1">
      <alignment horizontal="center" vertical="center"/>
    </xf>
    <xf numFmtId="164" fontId="6" fillId="0" borderId="1" xfId="4" applyNumberFormat="1" applyFont="1" applyFill="1" applyBorder="1" applyAlignment="1">
      <alignment horizontal="center" vertical="center"/>
    </xf>
    <xf numFmtId="164" fontId="6" fillId="0" borderId="1" xfId="4" applyNumberFormat="1" applyFont="1" applyFill="1" applyBorder="1" applyAlignment="1">
      <alignment horizontal="center" vertical="center"/>
    </xf>
    <xf numFmtId="164" fontId="6" fillId="0" borderId="0" xfId="4" applyNumberFormat="1" applyFont="1" applyFill="1" applyBorder="1" applyAlignment="1">
      <alignment horizontal="center" vertical="center"/>
    </xf>
    <xf numFmtId="164" fontId="9" fillId="0" borderId="0" xfId="4" applyNumberFormat="1" applyFont="1" applyFill="1" applyAlignment="1">
      <alignment horizontal="center" vertical="center"/>
    </xf>
    <xf numFmtId="164" fontId="9" fillId="0" borderId="0" xfId="0" applyNumberFormat="1" applyFont="1" applyFill="1" applyAlignment="1">
      <alignment horizontal="center" vertical="center"/>
    </xf>
    <xf numFmtId="164" fontId="7" fillId="0" borderId="0" xfId="0" applyNumberFormat="1" applyFont="1" applyFill="1" applyAlignment="1">
      <alignment horizontal="center" vertical="center"/>
    </xf>
    <xf numFmtId="164" fontId="9" fillId="0" borderId="2" xfId="4" applyNumberFormat="1" applyFont="1" applyFill="1" applyBorder="1" applyAlignment="1">
      <alignment horizontal="center" vertical="center"/>
    </xf>
    <xf numFmtId="164" fontId="13" fillId="0" borderId="0" xfId="2" applyNumberFormat="1" applyFont="1" applyFill="1" applyBorder="1" applyAlignment="1">
      <alignment horizontal="center" vertical="center"/>
    </xf>
    <xf numFmtId="164" fontId="7" fillId="0" borderId="0" xfId="2" applyNumberFormat="1" applyFont="1" applyFill="1" applyAlignment="1">
      <alignment horizontal="center"/>
    </xf>
    <xf numFmtId="164" fontId="4" fillId="0" borderId="0" xfId="2" applyNumberFormat="1" applyFont="1" applyFill="1" applyAlignment="1">
      <alignment horizontal="center"/>
    </xf>
    <xf numFmtId="164" fontId="2" fillId="0" borderId="0" xfId="2" applyNumberFormat="1" applyFont="1" applyFill="1" applyBorder="1" applyAlignment="1">
      <alignment horizontal="center"/>
    </xf>
    <xf numFmtId="164" fontId="4" fillId="0" borderId="0" xfId="2" applyNumberFormat="1" applyFont="1" applyFill="1"/>
    <xf numFmtId="164" fontId="14" fillId="0" borderId="0" xfId="0" applyNumberFormat="1" applyFont="1" applyFill="1"/>
    <xf numFmtId="164" fontId="12" fillId="0" borderId="0" xfId="0" applyNumberFormat="1" applyFont="1" applyFill="1"/>
    <xf numFmtId="164" fontId="2" fillId="0" borderId="0" xfId="2" applyNumberFormat="1" applyFont="1" applyFill="1" applyBorder="1"/>
    <xf numFmtId="164" fontId="6" fillId="0" borderId="0" xfId="2" applyNumberFormat="1" applyFont="1" applyFill="1" applyAlignment="1">
      <alignment horizontal="center" vertical="center"/>
    </xf>
    <xf numFmtId="164" fontId="8" fillId="0" borderId="0" xfId="2" applyNumberFormat="1" applyFont="1" applyFill="1" applyAlignment="1">
      <alignment horizontal="right" vertical="center" readingOrder="2"/>
    </xf>
    <xf numFmtId="164" fontId="6" fillId="0" borderId="1" xfId="2" applyNumberFormat="1" applyFont="1" applyFill="1" applyBorder="1" applyAlignment="1">
      <alignment horizontal="center" vertical="center"/>
    </xf>
    <xf numFmtId="164" fontId="6" fillId="0" borderId="1" xfId="2" applyNumberFormat="1" applyFont="1" applyFill="1" applyBorder="1" applyAlignment="1">
      <alignment horizontal="center" vertical="center"/>
    </xf>
    <xf numFmtId="164" fontId="6" fillId="0" borderId="0" xfId="2" applyNumberFormat="1" applyFont="1" applyFill="1" applyBorder="1" applyAlignment="1">
      <alignment horizontal="center" vertical="center"/>
    </xf>
    <xf numFmtId="3" fontId="11" fillId="0" borderId="0" xfId="0" applyNumberFormat="1" applyFont="1"/>
    <xf numFmtId="10" fontId="7" fillId="0" borderId="0" xfId="1" applyNumberFormat="1" applyFont="1" applyFill="1" applyAlignment="1">
      <alignment horizontal="center"/>
    </xf>
    <xf numFmtId="9" fontId="4" fillId="0" borderId="2" xfId="1" applyNumberFormat="1" applyFont="1" applyFill="1" applyBorder="1" applyAlignment="1">
      <alignment horizontal="center" vertical="center"/>
    </xf>
    <xf numFmtId="9" fontId="4" fillId="0" borderId="0" xfId="2" applyNumberFormat="1" applyFont="1" applyFill="1" applyAlignment="1">
      <alignment horizontal="center" vertical="center"/>
    </xf>
    <xf numFmtId="10" fontId="9" fillId="0" borderId="2" xfId="1" applyNumberFormat="1" applyFont="1" applyFill="1" applyBorder="1" applyAlignment="1">
      <alignment horizontal="center" vertical="center"/>
    </xf>
  </cellXfs>
  <cellStyles count="6">
    <cellStyle name="Comma 2" xfId="5" xr:uid="{DCAE0F8D-C67C-44C7-9AC2-D8EBC9238F62}"/>
    <cellStyle name="Normal" xfId="0" builtinId="0"/>
    <cellStyle name="Normal 2" xfId="2" xr:uid="{1E1A8E3D-5E24-4E1B-BAB4-684E8467DDA8}"/>
    <cellStyle name="Normal 3" xfId="4" xr:uid="{38526843-7C31-453D-8E06-42284C53B56D}"/>
    <cellStyle name="Percent" xfId="1" builtinId="5"/>
    <cellStyle name="Percent 2" xfId="3" xr:uid="{939923A2-5A58-4323-BED6-7D01AB1F4A94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3842E2-5677-49C4-BA68-30F9F76D9B3C}">
  <sheetPr>
    <tabColor rgb="FF92D050"/>
  </sheetPr>
  <dimension ref="A2:Y53"/>
  <sheetViews>
    <sheetView rightToLeft="1" topLeftCell="A38" zoomScale="85" zoomScaleNormal="85" workbookViewId="0">
      <selection activeCell="P47" sqref="P47"/>
    </sheetView>
  </sheetViews>
  <sheetFormatPr defaultRowHeight="18.75" x14ac:dyDescent="0.2"/>
  <cols>
    <col min="1" max="1" width="28.375" style="3" bestFit="1" customWidth="1"/>
    <col min="2" max="2" width="0.875" style="3" customWidth="1"/>
    <col min="3" max="3" width="16.625" style="3" customWidth="1"/>
    <col min="4" max="4" width="0.875" style="3" customWidth="1"/>
    <col min="5" max="5" width="20.125" style="3" customWidth="1"/>
    <col min="6" max="6" width="0.875" style="3" customWidth="1"/>
    <col min="7" max="7" width="22.75" style="3" customWidth="1"/>
    <col min="8" max="8" width="0.875" style="3" customWidth="1"/>
    <col min="9" max="9" width="16.625" style="3" customWidth="1"/>
    <col min="10" max="10" width="0.875" style="3" customWidth="1"/>
    <col min="11" max="11" width="19.25" style="3" customWidth="1"/>
    <col min="12" max="12" width="0.875" style="3" customWidth="1"/>
    <col min="13" max="13" width="16.625" style="3" customWidth="1"/>
    <col min="14" max="14" width="0.875" style="3" customWidth="1"/>
    <col min="15" max="15" width="19.25" style="3" customWidth="1"/>
    <col min="16" max="16" width="0.875" style="3" customWidth="1"/>
    <col min="17" max="17" width="16.625" style="3" customWidth="1"/>
    <col min="18" max="18" width="0.875" style="3" customWidth="1"/>
    <col min="19" max="19" width="15.75" style="3" customWidth="1"/>
    <col min="20" max="20" width="0.875" style="3" customWidth="1"/>
    <col min="21" max="21" width="20.125" style="3" customWidth="1"/>
    <col min="22" max="22" width="0.875" style="3" customWidth="1"/>
    <col min="23" max="23" width="22.75" style="3" customWidth="1"/>
    <col min="24" max="24" width="0.875" style="3" customWidth="1"/>
    <col min="25" max="25" width="29.875" style="3" bestFit="1" customWidth="1"/>
    <col min="26" max="26" width="0.875" style="3" customWidth="1"/>
    <col min="27" max="27" width="10.875" style="3" bestFit="1" customWidth="1"/>
    <col min="28" max="16384" width="9" style="3"/>
  </cols>
  <sheetData>
    <row r="2" spans="1:25" ht="26.25" x14ac:dyDescent="0.2">
      <c r="A2" s="22" t="s">
        <v>83</v>
      </c>
      <c r="B2" s="22" t="s">
        <v>0</v>
      </c>
      <c r="C2" s="22" t="s">
        <v>0</v>
      </c>
      <c r="D2" s="22" t="s">
        <v>0</v>
      </c>
      <c r="E2" s="22" t="s">
        <v>0</v>
      </c>
      <c r="F2" s="22" t="s">
        <v>0</v>
      </c>
      <c r="G2" s="22" t="s">
        <v>0</v>
      </c>
      <c r="H2" s="22" t="s">
        <v>0</v>
      </c>
      <c r="I2" s="22" t="s">
        <v>0</v>
      </c>
      <c r="J2" s="22" t="s">
        <v>0</v>
      </c>
      <c r="K2" s="22" t="s">
        <v>0</v>
      </c>
      <c r="L2" s="22" t="s">
        <v>0</v>
      </c>
      <c r="M2" s="22" t="s">
        <v>0</v>
      </c>
      <c r="N2" s="22" t="s">
        <v>0</v>
      </c>
      <c r="O2" s="22" t="s">
        <v>0</v>
      </c>
      <c r="P2" s="22" t="s">
        <v>0</v>
      </c>
      <c r="Q2" s="22" t="s">
        <v>0</v>
      </c>
      <c r="R2" s="22" t="s">
        <v>0</v>
      </c>
      <c r="S2" s="22" t="s">
        <v>0</v>
      </c>
      <c r="T2" s="22" t="s">
        <v>0</v>
      </c>
      <c r="U2" s="22" t="s">
        <v>0</v>
      </c>
      <c r="V2" s="22" t="s">
        <v>0</v>
      </c>
      <c r="W2" s="22" t="s">
        <v>0</v>
      </c>
      <c r="X2" s="22" t="s">
        <v>0</v>
      </c>
      <c r="Y2" s="22" t="s">
        <v>0</v>
      </c>
    </row>
    <row r="3" spans="1:25" ht="26.25" x14ac:dyDescent="0.2">
      <c r="A3" s="22" t="s">
        <v>1</v>
      </c>
      <c r="B3" s="22" t="s">
        <v>1</v>
      </c>
      <c r="C3" s="22" t="s">
        <v>1</v>
      </c>
      <c r="D3" s="22" t="s">
        <v>1</v>
      </c>
      <c r="E3" s="22" t="s">
        <v>1</v>
      </c>
      <c r="F3" s="22" t="s">
        <v>1</v>
      </c>
      <c r="G3" s="22" t="s">
        <v>1</v>
      </c>
      <c r="H3" s="22" t="s">
        <v>1</v>
      </c>
      <c r="I3" s="22" t="s">
        <v>1</v>
      </c>
      <c r="J3" s="22" t="s">
        <v>1</v>
      </c>
      <c r="K3" s="22" t="s">
        <v>1</v>
      </c>
      <c r="L3" s="22" t="s">
        <v>1</v>
      </c>
      <c r="M3" s="22" t="s">
        <v>1</v>
      </c>
      <c r="N3" s="22" t="s">
        <v>1</v>
      </c>
      <c r="O3" s="22" t="s">
        <v>1</v>
      </c>
      <c r="P3" s="22" t="s">
        <v>1</v>
      </c>
      <c r="Q3" s="22" t="s">
        <v>1</v>
      </c>
      <c r="R3" s="22" t="s">
        <v>1</v>
      </c>
      <c r="S3" s="22" t="s">
        <v>1</v>
      </c>
      <c r="T3" s="22" t="s">
        <v>1</v>
      </c>
      <c r="U3" s="22" t="s">
        <v>1</v>
      </c>
      <c r="V3" s="22" t="s">
        <v>1</v>
      </c>
      <c r="W3" s="22" t="s">
        <v>1</v>
      </c>
      <c r="X3" s="22" t="s">
        <v>1</v>
      </c>
      <c r="Y3" s="22" t="s">
        <v>1</v>
      </c>
    </row>
    <row r="4" spans="1:25" ht="26.25" x14ac:dyDescent="0.2">
      <c r="A4" s="22" t="s">
        <v>117</v>
      </c>
      <c r="B4" s="22" t="s">
        <v>2</v>
      </c>
      <c r="C4" s="22" t="s">
        <v>2</v>
      </c>
      <c r="D4" s="22" t="s">
        <v>2</v>
      </c>
      <c r="E4" s="22" t="s">
        <v>2</v>
      </c>
      <c r="F4" s="22" t="s">
        <v>2</v>
      </c>
      <c r="G4" s="22" t="s">
        <v>2</v>
      </c>
      <c r="H4" s="22" t="s">
        <v>2</v>
      </c>
      <c r="I4" s="22" t="s">
        <v>2</v>
      </c>
      <c r="J4" s="22" t="s">
        <v>2</v>
      </c>
      <c r="K4" s="22" t="s">
        <v>2</v>
      </c>
      <c r="L4" s="22" t="s">
        <v>2</v>
      </c>
      <c r="M4" s="22" t="s">
        <v>2</v>
      </c>
      <c r="N4" s="22" t="s">
        <v>2</v>
      </c>
      <c r="O4" s="22" t="s">
        <v>2</v>
      </c>
      <c r="P4" s="22" t="s">
        <v>2</v>
      </c>
      <c r="Q4" s="22" t="s">
        <v>2</v>
      </c>
      <c r="R4" s="22" t="s">
        <v>2</v>
      </c>
      <c r="S4" s="22" t="s">
        <v>2</v>
      </c>
      <c r="T4" s="22" t="s">
        <v>2</v>
      </c>
      <c r="U4" s="22" t="s">
        <v>2</v>
      </c>
      <c r="V4" s="22" t="s">
        <v>2</v>
      </c>
      <c r="W4" s="22" t="s">
        <v>2</v>
      </c>
      <c r="X4" s="22" t="s">
        <v>2</v>
      </c>
      <c r="Y4" s="22" t="s">
        <v>2</v>
      </c>
    </row>
    <row r="6" spans="1:25" ht="27" thickBot="1" x14ac:dyDescent="0.25">
      <c r="A6" s="23" t="s">
        <v>3</v>
      </c>
      <c r="C6" s="23" t="s">
        <v>116</v>
      </c>
      <c r="D6" s="23" t="s">
        <v>4</v>
      </c>
      <c r="E6" s="23" t="s">
        <v>4</v>
      </c>
      <c r="F6" s="23" t="s">
        <v>4</v>
      </c>
      <c r="G6" s="23" t="s">
        <v>4</v>
      </c>
      <c r="I6" s="23" t="s">
        <v>5</v>
      </c>
      <c r="J6" s="23" t="s">
        <v>5</v>
      </c>
      <c r="K6" s="23" t="s">
        <v>5</v>
      </c>
      <c r="L6" s="23" t="s">
        <v>5</v>
      </c>
      <c r="M6" s="23" t="s">
        <v>5</v>
      </c>
      <c r="N6" s="23" t="s">
        <v>5</v>
      </c>
      <c r="O6" s="23" t="s">
        <v>5</v>
      </c>
      <c r="Q6" s="23" t="s">
        <v>118</v>
      </c>
      <c r="R6" s="23" t="s">
        <v>6</v>
      </c>
      <c r="S6" s="23" t="s">
        <v>6</v>
      </c>
      <c r="T6" s="23" t="s">
        <v>6</v>
      </c>
      <c r="U6" s="23" t="s">
        <v>6</v>
      </c>
      <c r="V6" s="23" t="s">
        <v>6</v>
      </c>
      <c r="W6" s="23" t="s">
        <v>6</v>
      </c>
      <c r="X6" s="23" t="s">
        <v>6</v>
      </c>
      <c r="Y6" s="23" t="s">
        <v>6</v>
      </c>
    </row>
    <row r="7" spans="1:25" ht="27" thickBot="1" x14ac:dyDescent="0.25">
      <c r="A7" s="23" t="s">
        <v>3</v>
      </c>
      <c r="C7" s="23" t="s">
        <v>7</v>
      </c>
      <c r="E7" s="23" t="s">
        <v>8</v>
      </c>
      <c r="G7" s="23" t="s">
        <v>9</v>
      </c>
      <c r="I7" s="23" t="s">
        <v>10</v>
      </c>
      <c r="J7" s="23" t="s">
        <v>10</v>
      </c>
      <c r="K7" s="23" t="s">
        <v>10</v>
      </c>
      <c r="M7" s="23" t="s">
        <v>11</v>
      </c>
      <c r="N7" s="23" t="s">
        <v>11</v>
      </c>
      <c r="O7" s="23" t="s">
        <v>11</v>
      </c>
      <c r="Q7" s="23" t="s">
        <v>7</v>
      </c>
      <c r="S7" s="23" t="s">
        <v>12</v>
      </c>
      <c r="U7" s="23" t="s">
        <v>8</v>
      </c>
      <c r="W7" s="23" t="s">
        <v>9</v>
      </c>
      <c r="Y7" s="23" t="s">
        <v>119</v>
      </c>
    </row>
    <row r="8" spans="1:25" ht="27" thickBot="1" x14ac:dyDescent="0.25">
      <c r="A8" s="23" t="s">
        <v>3</v>
      </c>
      <c r="C8" s="23" t="s">
        <v>7</v>
      </c>
      <c r="E8" s="23" t="s">
        <v>8</v>
      </c>
      <c r="G8" s="23" t="s">
        <v>9</v>
      </c>
      <c r="I8" s="24" t="s">
        <v>7</v>
      </c>
      <c r="K8" s="24" t="s">
        <v>8</v>
      </c>
      <c r="M8" s="24" t="s">
        <v>7</v>
      </c>
      <c r="O8" s="24" t="s">
        <v>14</v>
      </c>
      <c r="Q8" s="23" t="s">
        <v>7</v>
      </c>
      <c r="S8" s="23" t="s">
        <v>12</v>
      </c>
      <c r="U8" s="23" t="s">
        <v>8</v>
      </c>
      <c r="W8" s="23" t="s">
        <v>9</v>
      </c>
      <c r="Y8" s="23" t="s">
        <v>13</v>
      </c>
    </row>
    <row r="9" spans="1:25" ht="21" x14ac:dyDescent="0.2">
      <c r="A9" s="6" t="s">
        <v>53</v>
      </c>
      <c r="C9" s="3">
        <v>9238256</v>
      </c>
      <c r="E9" s="3">
        <v>83039172280</v>
      </c>
      <c r="G9" s="3">
        <v>102485498285.088</v>
      </c>
      <c r="I9" s="3">
        <v>0</v>
      </c>
      <c r="K9" s="3">
        <v>0</v>
      </c>
      <c r="M9" s="3">
        <v>-863766</v>
      </c>
      <c r="O9" s="3">
        <v>10028758644</v>
      </c>
      <c r="Q9" s="3">
        <v>8374490</v>
      </c>
      <c r="S9" s="3">
        <v>11090</v>
      </c>
      <c r="U9" s="3">
        <v>75275107971</v>
      </c>
      <c r="W9" s="3">
        <v>92320499190.104996</v>
      </c>
      <c r="Y9" s="1">
        <v>1.0864898628281218E-2</v>
      </c>
    </row>
    <row r="10" spans="1:25" ht="21" x14ac:dyDescent="0.2">
      <c r="A10" s="6" t="s">
        <v>54</v>
      </c>
      <c r="C10" s="3">
        <v>170933827</v>
      </c>
      <c r="E10" s="3">
        <v>445726722387</v>
      </c>
      <c r="G10" s="3">
        <v>629371718781.51196</v>
      </c>
      <c r="I10" s="3">
        <v>0</v>
      </c>
      <c r="K10" s="3">
        <v>0</v>
      </c>
      <c r="M10" s="3">
        <v>-12809941</v>
      </c>
      <c r="O10" s="3">
        <v>47878910306</v>
      </c>
      <c r="Q10" s="3">
        <v>158123886</v>
      </c>
      <c r="S10" s="3">
        <v>3735</v>
      </c>
      <c r="U10" s="3">
        <v>412323544590</v>
      </c>
      <c r="W10" s="3">
        <v>587078687560.44995</v>
      </c>
      <c r="Y10" s="1">
        <v>6.9091377138614199E-2</v>
      </c>
    </row>
    <row r="11" spans="1:25" ht="21" x14ac:dyDescent="0.2">
      <c r="A11" s="6" t="s">
        <v>55</v>
      </c>
      <c r="C11" s="3">
        <v>4638734</v>
      </c>
      <c r="E11" s="3">
        <v>980404200350</v>
      </c>
      <c r="G11" s="3">
        <v>1308870253256.8999</v>
      </c>
      <c r="I11" s="3">
        <v>0</v>
      </c>
      <c r="K11" s="3">
        <v>0</v>
      </c>
      <c r="M11" s="3">
        <v>-50815</v>
      </c>
      <c r="O11" s="3">
        <v>13983532685</v>
      </c>
      <c r="Q11" s="3">
        <v>4587919</v>
      </c>
      <c r="S11" s="3">
        <v>268270</v>
      </c>
      <c r="U11" s="3">
        <v>969664364995</v>
      </c>
      <c r="W11" s="3">
        <v>1223477764000.73</v>
      </c>
      <c r="Y11" s="1">
        <v>0.14398711008322687</v>
      </c>
    </row>
    <row r="12" spans="1:25" ht="21" x14ac:dyDescent="0.2">
      <c r="A12" s="6" t="s">
        <v>56</v>
      </c>
      <c r="C12" s="3">
        <v>16746189</v>
      </c>
      <c r="E12" s="3">
        <v>164134344920</v>
      </c>
      <c r="G12" s="3">
        <v>171292991015.38</v>
      </c>
      <c r="I12" s="3">
        <v>0</v>
      </c>
      <c r="K12" s="3">
        <v>0</v>
      </c>
      <c r="M12" s="3">
        <v>-606605</v>
      </c>
      <c r="O12" s="3">
        <v>6119066115</v>
      </c>
      <c r="Q12" s="3">
        <v>16139584</v>
      </c>
      <c r="S12" s="3">
        <v>9810</v>
      </c>
      <c r="U12" s="3">
        <v>158188830135</v>
      </c>
      <c r="W12" s="3">
        <v>157387259591.71201</v>
      </c>
      <c r="Y12" s="1">
        <v>1.8522393572913121E-2</v>
      </c>
    </row>
    <row r="13" spans="1:25" ht="21" x14ac:dyDescent="0.2">
      <c r="A13" s="6" t="s">
        <v>57</v>
      </c>
      <c r="C13" s="3">
        <v>7932102</v>
      </c>
      <c r="E13" s="3">
        <v>413858148808</v>
      </c>
      <c r="G13" s="3">
        <v>555491627213.89502</v>
      </c>
      <c r="I13" s="3">
        <v>0</v>
      </c>
      <c r="K13" s="3">
        <v>0</v>
      </c>
      <c r="M13" s="3">
        <v>-79648</v>
      </c>
      <c r="O13" s="3">
        <v>5499903378</v>
      </c>
      <c r="Q13" s="3">
        <v>7852454</v>
      </c>
      <c r="S13" s="3">
        <v>62620</v>
      </c>
      <c r="U13" s="3">
        <v>409702507106</v>
      </c>
      <c r="W13" s="3">
        <v>488794931496.59399</v>
      </c>
      <c r="Y13" s="1">
        <v>5.7524682246273683E-2</v>
      </c>
    </row>
    <row r="14" spans="1:25" ht="21" x14ac:dyDescent="0.2">
      <c r="A14" s="6" t="s">
        <v>58</v>
      </c>
      <c r="C14" s="3">
        <v>0</v>
      </c>
      <c r="E14" s="3">
        <v>0</v>
      </c>
      <c r="G14" s="3">
        <v>0</v>
      </c>
      <c r="I14" s="3">
        <v>0</v>
      </c>
      <c r="K14" s="3">
        <v>0</v>
      </c>
      <c r="M14" s="3">
        <v>0</v>
      </c>
      <c r="O14" s="3">
        <v>0</v>
      </c>
      <c r="Q14" s="3">
        <v>0</v>
      </c>
      <c r="S14" s="3">
        <v>0</v>
      </c>
      <c r="U14" s="3">
        <v>0</v>
      </c>
      <c r="W14" s="3">
        <v>0</v>
      </c>
      <c r="Y14" s="1">
        <v>0</v>
      </c>
    </row>
    <row r="15" spans="1:25" ht="21" x14ac:dyDescent="0.2">
      <c r="A15" s="6" t="s">
        <v>59</v>
      </c>
      <c r="C15" s="3">
        <v>2400000</v>
      </c>
      <c r="E15" s="3">
        <v>59254937258</v>
      </c>
      <c r="G15" s="3">
        <v>49718404800</v>
      </c>
      <c r="I15" s="3">
        <v>0</v>
      </c>
      <c r="K15" s="3">
        <v>0</v>
      </c>
      <c r="M15" s="3">
        <v>-971946</v>
      </c>
      <c r="O15" s="3">
        <v>19710153210</v>
      </c>
      <c r="Q15" s="3">
        <v>3010531</v>
      </c>
      <c r="S15" s="3">
        <v>9193</v>
      </c>
      <c r="U15" s="3">
        <v>35258020903</v>
      </c>
      <c r="W15" s="3">
        <v>27511140404.676201</v>
      </c>
      <c r="Y15" s="1">
        <v>3.2376964408491358E-3</v>
      </c>
    </row>
    <row r="16" spans="1:25" ht="21" x14ac:dyDescent="0.2">
      <c r="A16" s="6" t="s">
        <v>60</v>
      </c>
      <c r="C16" s="3">
        <v>1360604</v>
      </c>
      <c r="E16" s="3">
        <v>81340415544</v>
      </c>
      <c r="G16" s="3">
        <v>80839427438.574005</v>
      </c>
      <c r="I16" s="3">
        <v>0</v>
      </c>
      <c r="K16" s="3">
        <v>0</v>
      </c>
      <c r="M16" s="3">
        <v>-451437</v>
      </c>
      <c r="O16" s="3">
        <v>23988077752</v>
      </c>
      <c r="Q16" s="3">
        <v>909167</v>
      </c>
      <c r="S16" s="3">
        <v>48720</v>
      </c>
      <c r="U16" s="3">
        <v>54352347624</v>
      </c>
      <c r="W16" s="3">
        <v>44031063273.372002</v>
      </c>
      <c r="Y16" s="1">
        <v>5.1818723160879272E-3</v>
      </c>
    </row>
    <row r="17" spans="1:25" ht="21" x14ac:dyDescent="0.2">
      <c r="A17" s="6" t="s">
        <v>61</v>
      </c>
      <c r="C17" s="3">
        <v>5800786</v>
      </c>
      <c r="E17" s="3">
        <v>181215250542</v>
      </c>
      <c r="G17" s="3">
        <v>277761289643.36102</v>
      </c>
      <c r="I17" s="3">
        <v>0</v>
      </c>
      <c r="K17" s="3">
        <v>0</v>
      </c>
      <c r="M17" s="3">
        <v>0</v>
      </c>
      <c r="O17" s="3">
        <v>0</v>
      </c>
      <c r="Q17" s="3">
        <v>5800786</v>
      </c>
      <c r="S17" s="3">
        <v>46830</v>
      </c>
      <c r="U17" s="3">
        <v>181215250542</v>
      </c>
      <c r="W17" s="3">
        <v>270034486070.13901</v>
      </c>
      <c r="Y17" s="1">
        <v>3.1779478480187154E-2</v>
      </c>
    </row>
    <row r="18" spans="1:25" ht="21" x14ac:dyDescent="0.2">
      <c r="A18" s="6" t="s">
        <v>105</v>
      </c>
      <c r="C18" s="3">
        <v>2349198</v>
      </c>
      <c r="E18" s="3">
        <v>133882861423</v>
      </c>
      <c r="G18" s="3">
        <v>215237252461.02301</v>
      </c>
      <c r="I18" s="3">
        <v>0</v>
      </c>
      <c r="K18" s="3">
        <v>0</v>
      </c>
      <c r="M18" s="3">
        <v>-436573</v>
      </c>
      <c r="O18" s="3">
        <v>39825951828</v>
      </c>
      <c r="Q18" s="3">
        <v>1912625</v>
      </c>
      <c r="S18" s="3">
        <v>96570</v>
      </c>
      <c r="U18" s="3">
        <v>109002181960</v>
      </c>
      <c r="W18" s="3">
        <v>183603218182.31299</v>
      </c>
      <c r="Y18" s="1">
        <v>2.1607664287747241E-2</v>
      </c>
    </row>
    <row r="19" spans="1:25" ht="21" x14ac:dyDescent="0.2">
      <c r="A19" s="6" t="s">
        <v>106</v>
      </c>
      <c r="C19" s="3">
        <v>10100411</v>
      </c>
      <c r="E19" s="3">
        <v>314301496123</v>
      </c>
      <c r="G19" s="3">
        <v>364162172623.52899</v>
      </c>
      <c r="I19" s="3">
        <v>0</v>
      </c>
      <c r="K19" s="3">
        <v>0</v>
      </c>
      <c r="M19" s="3">
        <v>0</v>
      </c>
      <c r="O19" s="3">
        <v>0</v>
      </c>
      <c r="Q19" s="3">
        <v>10100411</v>
      </c>
      <c r="S19" s="3">
        <v>35500</v>
      </c>
      <c r="U19" s="3">
        <v>314301496123</v>
      </c>
      <c r="W19" s="3">
        <v>356431131186.52502</v>
      </c>
      <c r="Y19" s="1">
        <v>4.194721803151024E-2</v>
      </c>
    </row>
    <row r="20" spans="1:25" ht="21" x14ac:dyDescent="0.2">
      <c r="A20" s="6" t="s">
        <v>63</v>
      </c>
      <c r="C20" s="3">
        <v>7609282</v>
      </c>
      <c r="E20" s="3">
        <v>76678621308</v>
      </c>
      <c r="G20" s="3">
        <v>98332088037.300003</v>
      </c>
      <c r="I20" s="3">
        <v>0</v>
      </c>
      <c r="K20" s="3">
        <v>0</v>
      </c>
      <c r="M20" s="3">
        <v>-699154</v>
      </c>
      <c r="O20" s="3">
        <v>10028763940</v>
      </c>
      <c r="Q20" s="3">
        <v>6910128</v>
      </c>
      <c r="S20" s="3">
        <v>14410</v>
      </c>
      <c r="U20" s="3">
        <v>69633256874</v>
      </c>
      <c r="W20" s="3">
        <v>98982473560.343994</v>
      </c>
      <c r="Y20" s="1">
        <v>1.1648924677011816E-2</v>
      </c>
    </row>
    <row r="21" spans="1:25" ht="21" x14ac:dyDescent="0.2">
      <c r="A21" s="6" t="s">
        <v>64</v>
      </c>
      <c r="C21" s="3">
        <v>7012928</v>
      </c>
      <c r="E21" s="3">
        <v>604283820594</v>
      </c>
      <c r="G21" s="3">
        <v>662264102448</v>
      </c>
      <c r="I21" s="3">
        <v>0</v>
      </c>
      <c r="K21" s="3">
        <v>0</v>
      </c>
      <c r="M21" s="3">
        <v>-109832</v>
      </c>
      <c r="O21" s="3">
        <v>10094546313</v>
      </c>
      <c r="Q21" s="3">
        <v>6903096</v>
      </c>
      <c r="S21" s="3">
        <v>84200</v>
      </c>
      <c r="U21" s="3">
        <v>594819913280</v>
      </c>
      <c r="W21" s="3">
        <v>577782301134.95996</v>
      </c>
      <c r="Y21" s="1">
        <v>6.799731572204526E-2</v>
      </c>
    </row>
    <row r="22" spans="1:25" ht="21" x14ac:dyDescent="0.2">
      <c r="A22" s="6" t="s">
        <v>65</v>
      </c>
      <c r="C22" s="3">
        <v>15647994</v>
      </c>
      <c r="E22" s="3">
        <v>190085861984</v>
      </c>
      <c r="G22" s="3">
        <v>239545281909.78</v>
      </c>
      <c r="I22" s="3">
        <v>0</v>
      </c>
      <c r="K22" s="3">
        <v>0</v>
      </c>
      <c r="M22" s="3">
        <v>0</v>
      </c>
      <c r="O22" s="3">
        <v>0</v>
      </c>
      <c r="Q22" s="3">
        <v>15647994</v>
      </c>
      <c r="S22" s="3">
        <v>13550</v>
      </c>
      <c r="U22" s="3">
        <v>190085861984</v>
      </c>
      <c r="W22" s="3">
        <v>210768738303.73499</v>
      </c>
      <c r="Y22" s="1">
        <v>2.4804685804019743E-2</v>
      </c>
    </row>
    <row r="23" spans="1:25" ht="21" x14ac:dyDescent="0.2">
      <c r="A23" s="6" t="s">
        <v>51</v>
      </c>
      <c r="C23" s="3">
        <v>0</v>
      </c>
      <c r="E23" s="3">
        <v>0</v>
      </c>
      <c r="G23" s="3">
        <v>0</v>
      </c>
      <c r="I23" s="3">
        <v>0</v>
      </c>
      <c r="K23" s="3">
        <v>0</v>
      </c>
      <c r="M23" s="3">
        <v>0</v>
      </c>
      <c r="O23" s="3">
        <v>0</v>
      </c>
      <c r="Q23" s="3">
        <v>0</v>
      </c>
      <c r="S23" s="3">
        <v>0</v>
      </c>
      <c r="U23" s="3">
        <v>0</v>
      </c>
      <c r="W23" s="3">
        <v>0</v>
      </c>
      <c r="Y23" s="1">
        <v>0</v>
      </c>
    </row>
    <row r="24" spans="1:25" ht="21" x14ac:dyDescent="0.2">
      <c r="A24" s="6" t="s">
        <v>66</v>
      </c>
      <c r="C24" s="3">
        <v>9856361</v>
      </c>
      <c r="E24" s="3">
        <v>144707004300</v>
      </c>
      <c r="G24" s="3">
        <v>212316498179.923</v>
      </c>
      <c r="I24" s="3">
        <v>0</v>
      </c>
      <c r="K24" s="3">
        <v>0</v>
      </c>
      <c r="M24" s="3">
        <v>-974291</v>
      </c>
      <c r="O24" s="3">
        <v>19855813557</v>
      </c>
      <c r="Q24" s="3">
        <v>8882070</v>
      </c>
      <c r="S24" s="3">
        <v>18640</v>
      </c>
      <c r="U24" s="3">
        <v>130402867916</v>
      </c>
      <c r="W24" s="3">
        <v>164576692180.44</v>
      </c>
      <c r="Y24" s="1">
        <v>1.9368494460112001E-2</v>
      </c>
    </row>
    <row r="25" spans="1:25" ht="21" x14ac:dyDescent="0.2">
      <c r="A25" s="6" t="s">
        <v>67</v>
      </c>
      <c r="C25" s="3">
        <v>27649860</v>
      </c>
      <c r="E25" s="3">
        <v>563679243871</v>
      </c>
      <c r="G25" s="3">
        <v>664595601791.93994</v>
      </c>
      <c r="I25" s="3">
        <v>0</v>
      </c>
      <c r="K25" s="3">
        <v>0</v>
      </c>
      <c r="M25" s="3">
        <v>-422977</v>
      </c>
      <c r="O25" s="3">
        <v>10082916998</v>
      </c>
      <c r="Q25" s="3">
        <v>27226883</v>
      </c>
      <c r="S25" s="3">
        <v>21900</v>
      </c>
      <c r="U25" s="3">
        <v>555056294042</v>
      </c>
      <c r="W25" s="3">
        <v>592720938710.68506</v>
      </c>
      <c r="Y25" s="1">
        <v>6.975539528540059E-2</v>
      </c>
    </row>
    <row r="26" spans="1:25" ht="21" x14ac:dyDescent="0.2">
      <c r="A26" s="6" t="s">
        <v>68</v>
      </c>
      <c r="C26" s="3">
        <v>26719590</v>
      </c>
      <c r="E26" s="3">
        <v>207744773869</v>
      </c>
      <c r="G26" s="3">
        <v>287385783315.39001</v>
      </c>
      <c r="I26" s="3">
        <v>0</v>
      </c>
      <c r="K26" s="3">
        <v>0</v>
      </c>
      <c r="M26" s="3">
        <v>-5353079</v>
      </c>
      <c r="O26" s="3">
        <v>55192512998</v>
      </c>
      <c r="Q26" s="3">
        <v>21366511</v>
      </c>
      <c r="S26" s="3">
        <v>9950</v>
      </c>
      <c r="U26" s="3">
        <v>166124592331</v>
      </c>
      <c r="W26" s="3">
        <v>211331833582.522</v>
      </c>
      <c r="Y26" s="1">
        <v>2.4870954651954442E-2</v>
      </c>
    </row>
    <row r="27" spans="1:25" ht="21" x14ac:dyDescent="0.2">
      <c r="A27" s="6" t="s">
        <v>114</v>
      </c>
      <c r="C27" s="3">
        <v>643870</v>
      </c>
      <c r="E27" s="3">
        <v>54056668886</v>
      </c>
      <c r="G27" s="3">
        <v>84165125015.25</v>
      </c>
      <c r="I27" s="3">
        <v>0</v>
      </c>
      <c r="K27" s="3">
        <v>0</v>
      </c>
      <c r="M27" s="3">
        <v>0</v>
      </c>
      <c r="O27" s="3">
        <v>0</v>
      </c>
      <c r="Q27" s="3">
        <v>643870</v>
      </c>
      <c r="S27" s="3">
        <v>141520</v>
      </c>
      <c r="U27" s="3">
        <v>54056668886</v>
      </c>
      <c r="W27" s="3">
        <v>90578315529.720001</v>
      </c>
      <c r="Y27" s="1">
        <v>1.0659866711989765E-2</v>
      </c>
    </row>
    <row r="28" spans="1:25" ht="21" x14ac:dyDescent="0.2">
      <c r="A28" s="6" t="s">
        <v>69</v>
      </c>
      <c r="C28" s="3">
        <v>21023</v>
      </c>
      <c r="E28" s="3">
        <v>127487235725</v>
      </c>
      <c r="G28" s="3">
        <v>182461139760</v>
      </c>
      <c r="I28" s="3">
        <v>0</v>
      </c>
      <c r="K28" s="3">
        <v>0</v>
      </c>
      <c r="M28" s="3">
        <v>0</v>
      </c>
      <c r="O28" s="3">
        <v>0</v>
      </c>
      <c r="Q28" s="3">
        <v>21023</v>
      </c>
      <c r="S28" s="3">
        <v>8930000</v>
      </c>
      <c r="U28" s="3">
        <v>127487235725</v>
      </c>
      <c r="W28" s="3">
        <v>187284825064</v>
      </c>
      <c r="Y28" s="1">
        <v>2.204094060134628E-2</v>
      </c>
    </row>
    <row r="29" spans="1:25" ht="21" x14ac:dyDescent="0.2">
      <c r="A29" s="6" t="s">
        <v>70</v>
      </c>
      <c r="C29" s="3">
        <v>98678836</v>
      </c>
      <c r="E29" s="3">
        <v>562250005240</v>
      </c>
      <c r="G29" s="3">
        <v>853397763254.45996</v>
      </c>
      <c r="I29" s="3">
        <v>4264915</v>
      </c>
      <c r="K29" s="3">
        <v>35957930424</v>
      </c>
      <c r="M29" s="3">
        <v>0</v>
      </c>
      <c r="O29" s="3">
        <v>0</v>
      </c>
      <c r="Q29" s="3">
        <v>102943751</v>
      </c>
      <c r="S29" s="3">
        <v>8040</v>
      </c>
      <c r="U29" s="3">
        <v>598207935664</v>
      </c>
      <c r="W29" s="3">
        <v>822743134879.66199</v>
      </c>
      <c r="Y29" s="1">
        <v>9.6825957788364322E-2</v>
      </c>
    </row>
    <row r="30" spans="1:25" ht="21" x14ac:dyDescent="0.2">
      <c r="A30" s="6" t="s">
        <v>71</v>
      </c>
      <c r="C30" s="3">
        <v>7260463</v>
      </c>
      <c r="E30" s="3">
        <v>164734300597</v>
      </c>
      <c r="G30" s="3">
        <v>183895867486.422</v>
      </c>
      <c r="I30" s="3">
        <v>0</v>
      </c>
      <c r="K30" s="3">
        <v>0</v>
      </c>
      <c r="M30" s="3">
        <v>0</v>
      </c>
      <c r="O30" s="3">
        <v>0</v>
      </c>
      <c r="Q30" s="3">
        <v>7260463</v>
      </c>
      <c r="S30" s="3">
        <v>23410</v>
      </c>
      <c r="U30" s="3">
        <v>164734300597</v>
      </c>
      <c r="W30" s="3">
        <v>168956132568.961</v>
      </c>
      <c r="Y30" s="1">
        <v>1.9883896524521341E-2</v>
      </c>
    </row>
    <row r="31" spans="1:25" ht="21" x14ac:dyDescent="0.2">
      <c r="A31" s="6" t="s">
        <v>72</v>
      </c>
      <c r="C31" s="3">
        <v>6803348</v>
      </c>
      <c r="E31" s="3">
        <v>78258470143</v>
      </c>
      <c r="G31" s="3">
        <v>94274381026.835999</v>
      </c>
      <c r="I31" s="3">
        <v>0</v>
      </c>
      <c r="K31" s="3">
        <v>0</v>
      </c>
      <c r="M31" s="3">
        <v>0</v>
      </c>
      <c r="O31" s="3">
        <v>0</v>
      </c>
      <c r="Q31" s="3">
        <v>6803348</v>
      </c>
      <c r="S31" s="3">
        <v>15410</v>
      </c>
      <c r="U31" s="3">
        <v>78258470143</v>
      </c>
      <c r="W31" s="3">
        <v>104215797103.554</v>
      </c>
      <c r="Y31" s="1">
        <v>1.2264817466639068E-2</v>
      </c>
    </row>
    <row r="32" spans="1:25" ht="21" x14ac:dyDescent="0.2">
      <c r="A32" s="6" t="s">
        <v>73</v>
      </c>
      <c r="C32" s="3">
        <v>33928959</v>
      </c>
      <c r="E32" s="3">
        <v>50316245651</v>
      </c>
      <c r="G32" s="3">
        <v>45025654061.423203</v>
      </c>
      <c r="I32" s="3">
        <v>0</v>
      </c>
      <c r="K32" s="3">
        <v>0</v>
      </c>
      <c r="M32" s="3">
        <v>-7784554</v>
      </c>
      <c r="O32" s="3">
        <v>10088400002</v>
      </c>
      <c r="Q32" s="3">
        <v>26144405</v>
      </c>
      <c r="S32" s="3">
        <v>1267</v>
      </c>
      <c r="U32" s="3">
        <v>38771843963</v>
      </c>
      <c r="W32" s="3">
        <v>32927867616.2467</v>
      </c>
      <c r="Y32" s="1">
        <v>3.8751734103960435E-3</v>
      </c>
    </row>
    <row r="33" spans="1:25" ht="21" x14ac:dyDescent="0.2">
      <c r="A33" s="6" t="s">
        <v>74</v>
      </c>
      <c r="C33" s="3">
        <v>12079959</v>
      </c>
      <c r="E33" s="3">
        <v>565819510736</v>
      </c>
      <c r="G33" s="3">
        <v>744381080292.45996</v>
      </c>
      <c r="I33" s="3">
        <v>0</v>
      </c>
      <c r="K33" s="3">
        <v>0</v>
      </c>
      <c r="M33" s="3">
        <v>-170752</v>
      </c>
      <c r="O33" s="3">
        <v>10144163137</v>
      </c>
      <c r="Q33" s="3">
        <v>11909207</v>
      </c>
      <c r="S33" s="3">
        <v>58010</v>
      </c>
      <c r="U33" s="3">
        <v>557821568602</v>
      </c>
      <c r="W33" s="3">
        <v>686742522136.48401</v>
      </c>
      <c r="Y33" s="1">
        <v>8.0820488972646168E-2</v>
      </c>
    </row>
    <row r="34" spans="1:25" ht="21" x14ac:dyDescent="0.2">
      <c r="A34" s="6" t="s">
        <v>75</v>
      </c>
      <c r="C34" s="3">
        <v>13800000</v>
      </c>
      <c r="E34" s="3">
        <v>115200806828</v>
      </c>
      <c r="G34" s="3">
        <v>160362134100</v>
      </c>
      <c r="I34" s="3">
        <v>0</v>
      </c>
      <c r="K34" s="3">
        <v>0</v>
      </c>
      <c r="M34" s="3">
        <v>-3792070</v>
      </c>
      <c r="O34" s="3">
        <v>49089338980</v>
      </c>
      <c r="Q34" s="3">
        <v>10007930</v>
      </c>
      <c r="S34" s="3">
        <v>12470</v>
      </c>
      <c r="U34" s="3">
        <v>83545044250</v>
      </c>
      <c r="W34" s="3">
        <v>124056333721.755</v>
      </c>
      <c r="Y34" s="1">
        <v>1.4599785550418232E-2</v>
      </c>
    </row>
    <row r="35" spans="1:25" ht="21" x14ac:dyDescent="0.2">
      <c r="A35" s="6" t="s">
        <v>77</v>
      </c>
      <c r="C35" s="3">
        <v>22259775</v>
      </c>
      <c r="E35" s="3">
        <v>138683259600</v>
      </c>
      <c r="G35" s="3">
        <v>152457299143.987</v>
      </c>
      <c r="I35" s="3">
        <v>0</v>
      </c>
      <c r="K35" s="3">
        <v>0</v>
      </c>
      <c r="M35" s="3">
        <v>-1492424</v>
      </c>
      <c r="O35" s="3">
        <v>9994244014</v>
      </c>
      <c r="Q35" s="3">
        <v>20767351</v>
      </c>
      <c r="S35" s="3">
        <v>6860</v>
      </c>
      <c r="U35" s="3">
        <v>129385132149</v>
      </c>
      <c r="W35" s="3">
        <v>141616366894.233</v>
      </c>
      <c r="Y35" s="1">
        <v>1.6666368617038803E-2</v>
      </c>
    </row>
    <row r="36" spans="1:25" ht="21" x14ac:dyDescent="0.2">
      <c r="A36" s="6" t="s">
        <v>108</v>
      </c>
      <c r="C36" s="3">
        <v>7592433</v>
      </c>
      <c r="E36" s="3">
        <v>114236148779</v>
      </c>
      <c r="G36" s="3">
        <v>137360096030.42999</v>
      </c>
      <c r="I36" s="3">
        <v>0</v>
      </c>
      <c r="K36" s="3">
        <v>0</v>
      </c>
      <c r="M36" s="3">
        <v>0</v>
      </c>
      <c r="O36" s="3">
        <v>0</v>
      </c>
      <c r="Q36" s="3">
        <v>7592433</v>
      </c>
      <c r="S36" s="3">
        <v>18560</v>
      </c>
      <c r="U36" s="3">
        <v>114236148779</v>
      </c>
      <c r="W36" s="3">
        <v>140077108918.944</v>
      </c>
      <c r="Y36" s="1">
        <v>1.6485218363184014E-2</v>
      </c>
    </row>
    <row r="37" spans="1:25" ht="21" x14ac:dyDescent="0.2">
      <c r="A37" s="6" t="s">
        <v>79</v>
      </c>
      <c r="C37" s="3">
        <v>0</v>
      </c>
      <c r="E37" s="3">
        <v>0</v>
      </c>
      <c r="G37" s="3">
        <v>0</v>
      </c>
      <c r="I37" s="3">
        <v>0</v>
      </c>
      <c r="K37" s="3">
        <v>0</v>
      </c>
      <c r="M37" s="3">
        <v>0</v>
      </c>
      <c r="O37" s="3">
        <v>0</v>
      </c>
      <c r="Q37" s="3">
        <v>0</v>
      </c>
      <c r="S37" s="3">
        <v>0</v>
      </c>
      <c r="U37" s="3">
        <v>0</v>
      </c>
      <c r="W37" s="3">
        <v>0</v>
      </c>
      <c r="Y37" s="1">
        <v>0</v>
      </c>
    </row>
    <row r="38" spans="1:25" ht="21" x14ac:dyDescent="0.2">
      <c r="A38" s="6" t="s">
        <v>111</v>
      </c>
      <c r="C38" s="3">
        <v>28705845</v>
      </c>
      <c r="E38" s="3">
        <v>273318656405</v>
      </c>
      <c r="G38" s="3">
        <v>293910965789.17499</v>
      </c>
      <c r="I38" s="3">
        <v>0</v>
      </c>
      <c r="K38" s="3">
        <v>0</v>
      </c>
      <c r="M38" s="3">
        <v>-2030909</v>
      </c>
      <c r="O38" s="3">
        <v>21747746514</v>
      </c>
      <c r="Q38" s="3">
        <v>26674936</v>
      </c>
      <c r="S38" s="3">
        <v>10950</v>
      </c>
      <c r="U38" s="3">
        <v>253981642665</v>
      </c>
      <c r="W38" s="3">
        <v>290352610432.26001</v>
      </c>
      <c r="Y38" s="1">
        <v>3.4170652308836862E-2</v>
      </c>
    </row>
    <row r="39" spans="1:25" ht="21" x14ac:dyDescent="0.2">
      <c r="A39" s="6" t="s">
        <v>81</v>
      </c>
      <c r="C39" s="3">
        <v>620000</v>
      </c>
      <c r="E39" s="3">
        <v>28278653660</v>
      </c>
      <c r="G39" s="3">
        <v>35591960250</v>
      </c>
      <c r="I39" s="3">
        <v>0</v>
      </c>
      <c r="K39" s="3">
        <v>0</v>
      </c>
      <c r="M39" s="3">
        <v>0</v>
      </c>
      <c r="O39" s="3">
        <v>0</v>
      </c>
      <c r="Q39" s="3">
        <v>620000</v>
      </c>
      <c r="S39" s="3">
        <v>60250</v>
      </c>
      <c r="U39" s="3">
        <v>28278653660</v>
      </c>
      <c r="W39" s="3">
        <v>37132737750</v>
      </c>
      <c r="Y39" s="1">
        <v>4.3700308705386928E-3</v>
      </c>
    </row>
    <row r="40" spans="1:25" ht="21" x14ac:dyDescent="0.2">
      <c r="A40" s="6" t="s">
        <v>84</v>
      </c>
      <c r="C40" s="3">
        <v>0</v>
      </c>
      <c r="E40" s="3">
        <v>0</v>
      </c>
      <c r="G40" s="3">
        <v>0</v>
      </c>
      <c r="I40" s="3">
        <v>0</v>
      </c>
      <c r="K40" s="3">
        <v>0</v>
      </c>
      <c r="M40" s="3">
        <v>0</v>
      </c>
      <c r="O40" s="3">
        <v>0</v>
      </c>
      <c r="Q40" s="3">
        <v>0</v>
      </c>
      <c r="S40" s="3">
        <v>0</v>
      </c>
      <c r="U40" s="3">
        <v>0</v>
      </c>
      <c r="W40" s="3">
        <v>0</v>
      </c>
      <c r="Y40" s="1">
        <v>0</v>
      </c>
    </row>
    <row r="41" spans="1:25" ht="21" x14ac:dyDescent="0.2">
      <c r="A41" s="6" t="s">
        <v>85</v>
      </c>
      <c r="C41" s="3">
        <v>126237</v>
      </c>
      <c r="E41" s="3">
        <v>14859917311</v>
      </c>
      <c r="G41" s="3">
        <v>15114775432.432501</v>
      </c>
      <c r="I41" s="3">
        <v>0</v>
      </c>
      <c r="K41" s="3">
        <v>0</v>
      </c>
      <c r="M41" s="3">
        <v>0</v>
      </c>
      <c r="O41" s="3">
        <v>0</v>
      </c>
      <c r="Q41" s="3">
        <v>126237</v>
      </c>
      <c r="S41" s="3">
        <v>127000</v>
      </c>
      <c r="U41" s="3">
        <v>14859917311</v>
      </c>
      <c r="W41" s="3">
        <v>15936708010.950001</v>
      </c>
      <c r="Y41" s="1">
        <v>1.875539219636796E-3</v>
      </c>
    </row>
    <row r="42" spans="1:25" ht="21" x14ac:dyDescent="0.2">
      <c r="A42" s="6" t="s">
        <v>99</v>
      </c>
      <c r="C42" s="3">
        <v>245000</v>
      </c>
      <c r="E42" s="3">
        <v>1839413672</v>
      </c>
      <c r="G42" s="3">
        <v>2204057362.5</v>
      </c>
      <c r="I42" s="3">
        <v>0</v>
      </c>
      <c r="K42" s="3">
        <v>0</v>
      </c>
      <c r="M42" s="3">
        <v>-245000</v>
      </c>
      <c r="O42" s="3">
        <v>2113607074</v>
      </c>
      <c r="Q42" s="3">
        <v>0</v>
      </c>
      <c r="S42" s="3">
        <v>0</v>
      </c>
      <c r="U42" s="3">
        <v>0</v>
      </c>
      <c r="W42" s="3">
        <v>0</v>
      </c>
      <c r="Y42" s="1">
        <v>0</v>
      </c>
    </row>
    <row r="43" spans="1:25" ht="21" x14ac:dyDescent="0.2">
      <c r="A43" s="6" t="s">
        <v>100</v>
      </c>
      <c r="C43" s="3">
        <v>270000</v>
      </c>
      <c r="E43" s="3">
        <v>19409395203</v>
      </c>
      <c r="G43" s="3">
        <v>20102673150</v>
      </c>
      <c r="I43" s="3">
        <v>0</v>
      </c>
      <c r="K43" s="3">
        <v>0</v>
      </c>
      <c r="M43" s="3">
        <v>0</v>
      </c>
      <c r="O43" s="3">
        <v>0</v>
      </c>
      <c r="Q43" s="3">
        <v>270000</v>
      </c>
      <c r="S43" s="3">
        <v>70900</v>
      </c>
      <c r="U43" s="3">
        <v>19409395203</v>
      </c>
      <c r="W43" s="3">
        <v>19029099150</v>
      </c>
      <c r="Y43" s="1">
        <v>2.2394726530510561E-3</v>
      </c>
    </row>
    <row r="44" spans="1:25" ht="21" x14ac:dyDescent="0.2">
      <c r="A44" s="6" t="s">
        <v>101</v>
      </c>
      <c r="C44" s="3">
        <v>34126755</v>
      </c>
      <c r="E44" s="3">
        <v>212633184636</v>
      </c>
      <c r="G44" s="3">
        <v>220504055250.375</v>
      </c>
      <c r="I44" s="3">
        <v>0</v>
      </c>
      <c r="K44" s="3">
        <v>0</v>
      </c>
      <c r="M44" s="3">
        <v>0</v>
      </c>
      <c r="O44" s="3">
        <v>0</v>
      </c>
      <c r="Q44" s="3">
        <v>34126755</v>
      </c>
      <c r="S44" s="3">
        <v>5770</v>
      </c>
      <c r="U44" s="3">
        <v>212633184636</v>
      </c>
      <c r="W44" s="3">
        <v>195739753660.71701</v>
      </c>
      <c r="Y44" s="1">
        <v>2.3035973588803656E-2</v>
      </c>
    </row>
    <row r="45" spans="1:25" ht="21" x14ac:dyDescent="0.2">
      <c r="A45" s="6" t="s">
        <v>102</v>
      </c>
      <c r="C45" s="3">
        <v>1500000</v>
      </c>
      <c r="E45" s="3">
        <v>3980110661</v>
      </c>
      <c r="G45" s="3">
        <v>7082606250</v>
      </c>
      <c r="I45" s="3">
        <v>0</v>
      </c>
      <c r="K45" s="3">
        <v>0</v>
      </c>
      <c r="M45" s="3">
        <v>-1210385</v>
      </c>
      <c r="O45" s="3">
        <v>5827412242</v>
      </c>
      <c r="Q45" s="3">
        <v>289615</v>
      </c>
      <c r="S45" s="3">
        <v>4820</v>
      </c>
      <c r="U45" s="3">
        <v>768466497</v>
      </c>
      <c r="W45" s="3">
        <v>1387638431.415</v>
      </c>
      <c r="Y45" s="1">
        <v>1.6330664394465335E-4</v>
      </c>
    </row>
    <row r="46" spans="1:25" ht="21" x14ac:dyDescent="0.2">
      <c r="A46" s="6" t="s">
        <v>120</v>
      </c>
      <c r="C46" s="3">
        <v>0</v>
      </c>
      <c r="E46" s="3">
        <v>0</v>
      </c>
      <c r="G46" s="3">
        <v>0</v>
      </c>
      <c r="I46" s="3">
        <v>200000</v>
      </c>
      <c r="K46" s="3">
        <v>5118643512</v>
      </c>
      <c r="M46" s="3">
        <v>0</v>
      </c>
      <c r="O46" s="3">
        <v>0</v>
      </c>
      <c r="Q46" s="3">
        <v>200000</v>
      </c>
      <c r="S46" s="3">
        <v>30350</v>
      </c>
      <c r="U46" s="3">
        <v>5118643512</v>
      </c>
      <c r="W46" s="3">
        <v>6033883500</v>
      </c>
      <c r="Y46" s="1">
        <v>7.1010808149296926E-4</v>
      </c>
    </row>
    <row r="47" spans="1:25" ht="21" x14ac:dyDescent="0.2">
      <c r="A47" s="6" t="s">
        <v>92</v>
      </c>
      <c r="C47" s="3">
        <v>18618002</v>
      </c>
      <c r="E47" s="3">
        <v>73179051749</v>
      </c>
      <c r="G47" s="3">
        <v>86040088504.776901</v>
      </c>
      <c r="I47" s="3">
        <v>0</v>
      </c>
      <c r="K47" s="3">
        <v>0</v>
      </c>
      <c r="M47" s="3">
        <v>-9864490</v>
      </c>
      <c r="O47" s="3">
        <v>47672991941</v>
      </c>
      <c r="Q47" s="3">
        <v>8753512</v>
      </c>
      <c r="S47" s="3">
        <v>4694</v>
      </c>
      <c r="U47" s="3">
        <v>34406146678</v>
      </c>
      <c r="W47" s="3">
        <v>40844505865.298401</v>
      </c>
      <c r="Y47" s="1">
        <v>4.8068567614100235E-3</v>
      </c>
    </row>
    <row r="48" spans="1:25" ht="21" x14ac:dyDescent="0.2">
      <c r="A48" s="6" t="s">
        <v>121</v>
      </c>
      <c r="C48" s="3">
        <v>0</v>
      </c>
      <c r="E48" s="3">
        <v>0</v>
      </c>
      <c r="G48" s="3">
        <v>0</v>
      </c>
      <c r="I48" s="3">
        <v>3750000</v>
      </c>
      <c r="K48" s="3">
        <v>11905800660</v>
      </c>
      <c r="M48" s="3">
        <v>0</v>
      </c>
      <c r="O48" s="3">
        <v>0</v>
      </c>
      <c r="Q48" s="3">
        <v>3750000</v>
      </c>
      <c r="S48" s="3">
        <v>3471</v>
      </c>
      <c r="U48" s="3">
        <v>11905800660</v>
      </c>
      <c r="W48" s="3">
        <v>12938803312.5</v>
      </c>
      <c r="Y48" s="1">
        <v>1.5227255874353971E-3</v>
      </c>
    </row>
    <row r="49" spans="1:25" ht="21" x14ac:dyDescent="0.2">
      <c r="A49" s="6" t="s">
        <v>107</v>
      </c>
      <c r="C49" s="3">
        <v>1000000</v>
      </c>
      <c r="E49" s="3">
        <v>3060660309</v>
      </c>
      <c r="G49" s="3">
        <v>5924538000</v>
      </c>
      <c r="I49" s="3">
        <v>0</v>
      </c>
      <c r="K49" s="3">
        <v>0</v>
      </c>
      <c r="M49" s="3">
        <v>-1000000</v>
      </c>
      <c r="O49" s="3">
        <v>6010541176</v>
      </c>
      <c r="Q49" s="3">
        <v>0</v>
      </c>
      <c r="S49" s="3">
        <v>0</v>
      </c>
      <c r="U49" s="3">
        <v>0</v>
      </c>
      <c r="W49" s="3">
        <v>0</v>
      </c>
      <c r="Y49" s="1">
        <v>0</v>
      </c>
    </row>
    <row r="50" spans="1:25" ht="21" x14ac:dyDescent="0.2">
      <c r="A50" s="6" t="s">
        <v>95</v>
      </c>
      <c r="C50" s="3">
        <v>10533312</v>
      </c>
      <c r="E50" s="3">
        <v>51893038599</v>
      </c>
      <c r="G50" s="3">
        <v>48793176778.176003</v>
      </c>
      <c r="I50" s="3">
        <v>0</v>
      </c>
      <c r="K50" s="3">
        <v>0</v>
      </c>
      <c r="M50" s="3">
        <v>0</v>
      </c>
      <c r="O50" s="3">
        <v>0</v>
      </c>
      <c r="Q50" s="3">
        <v>10533312</v>
      </c>
      <c r="S50" s="3">
        <v>4576</v>
      </c>
      <c r="U50" s="3">
        <v>51893038599</v>
      </c>
      <c r="W50" s="3">
        <v>47913643119.513603</v>
      </c>
      <c r="Y50" s="1">
        <v>5.6388004827962971E-3</v>
      </c>
    </row>
    <row r="51" spans="1:25" ht="21.75" thickBot="1" x14ac:dyDescent="0.25">
      <c r="A51" s="6" t="s">
        <v>96</v>
      </c>
      <c r="C51" s="3">
        <v>1400000</v>
      </c>
      <c r="E51" s="3">
        <v>8539011607</v>
      </c>
      <c r="G51" s="3">
        <v>10145274300</v>
      </c>
      <c r="I51" s="3">
        <v>0</v>
      </c>
      <c r="K51" s="3">
        <v>0</v>
      </c>
      <c r="M51" s="3">
        <v>-1400000</v>
      </c>
      <c r="O51" s="3">
        <v>10718539817</v>
      </c>
      <c r="Q51" s="3">
        <v>0</v>
      </c>
      <c r="S51" s="3">
        <v>0</v>
      </c>
      <c r="U51" s="3">
        <v>0</v>
      </c>
      <c r="W51" s="3">
        <v>0</v>
      </c>
      <c r="Y51" s="1">
        <v>0</v>
      </c>
    </row>
    <row r="52" spans="1:25" s="6" customFormat="1" ht="21.75" thickBot="1" x14ac:dyDescent="0.25">
      <c r="E52" s="25">
        <f>SUM(E9:E51)</f>
        <v>7306370621558</v>
      </c>
      <c r="G52" s="25">
        <f>SUM(G9:G51)</f>
        <v>9302864702440.2969</v>
      </c>
      <c r="I52" s="6" t="s">
        <v>15</v>
      </c>
      <c r="K52" s="25">
        <f>SUM(K9:K51)</f>
        <v>52982374596</v>
      </c>
      <c r="M52" s="6" t="s">
        <v>15</v>
      </c>
      <c r="O52" s="25">
        <f>SUM(O9:O51)</f>
        <v>445695892621</v>
      </c>
      <c r="S52" s="6" t="s">
        <v>15</v>
      </c>
      <c r="U52" s="25">
        <f>SUM(U9:U51)</f>
        <v>7005165676555</v>
      </c>
      <c r="W52" s="25">
        <f>SUM(W9:W51)</f>
        <v>8453340946095.5166</v>
      </c>
      <c r="Y52" s="11">
        <f>SUM(Y9:Y51)</f>
        <v>0.9948461420307253</v>
      </c>
    </row>
    <row r="53" spans="1:25" ht="19.5" thickTop="1" x14ac:dyDescent="0.2"/>
  </sheetData>
  <mergeCells count="17">
    <mergeCell ref="S7:S8"/>
    <mergeCell ref="U7:U8"/>
    <mergeCell ref="W7:W8"/>
    <mergeCell ref="A2:Y2"/>
    <mergeCell ref="A3:Y3"/>
    <mergeCell ref="A4:Y4"/>
    <mergeCell ref="A6:A8"/>
    <mergeCell ref="C6:G6"/>
    <mergeCell ref="I6:O6"/>
    <mergeCell ref="Q6:Y6"/>
    <mergeCell ref="C7:C8"/>
    <mergeCell ref="E7:E8"/>
    <mergeCell ref="G7:G8"/>
    <mergeCell ref="Y7:Y8"/>
    <mergeCell ref="I7:K7"/>
    <mergeCell ref="M7:O7"/>
    <mergeCell ref="Q7:Q8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3277B8-2A45-4D3D-9AD0-78F35EBB7EDD}">
  <sheetPr>
    <tabColor rgb="FF92D050"/>
  </sheetPr>
  <dimension ref="A1:T52"/>
  <sheetViews>
    <sheetView rightToLeft="1" topLeftCell="A33" zoomScale="85" zoomScaleNormal="85" workbookViewId="0">
      <selection activeCell="A43" sqref="A8:A43"/>
    </sheetView>
  </sheetViews>
  <sheetFormatPr defaultRowHeight="18.75" x14ac:dyDescent="0.2"/>
  <cols>
    <col min="1" max="1" width="37.375" style="2" bestFit="1" customWidth="1"/>
    <col min="2" max="2" width="0.875" style="2" customWidth="1"/>
    <col min="3" max="3" width="16.625" style="2" customWidth="1"/>
    <col min="4" max="4" width="0.875" style="2" customWidth="1"/>
    <col min="5" max="5" width="20.125" style="2" customWidth="1"/>
    <col min="6" max="6" width="0.875" style="2" customWidth="1"/>
    <col min="7" max="7" width="20.125" style="2" customWidth="1"/>
    <col min="8" max="8" width="0.875" style="2" customWidth="1"/>
    <col min="9" max="9" width="30.25" style="2" bestFit="1" customWidth="1"/>
    <col min="10" max="10" width="0.875" style="2" customWidth="1"/>
    <col min="11" max="11" width="16.625" style="2" customWidth="1"/>
    <col min="12" max="12" width="0.875" style="2" customWidth="1"/>
    <col min="13" max="13" width="20.125" style="2" customWidth="1"/>
    <col min="14" max="14" width="0.875" style="2" customWidth="1"/>
    <col min="15" max="15" width="20.125" style="2" customWidth="1"/>
    <col min="16" max="16" width="0.875" style="2" customWidth="1"/>
    <col min="17" max="17" width="29.75" style="2" customWidth="1"/>
    <col min="18" max="18" width="0.875" style="2" customWidth="1"/>
    <col min="19" max="19" width="9" style="2"/>
    <col min="20" max="20" width="11.75" style="2" bestFit="1" customWidth="1"/>
    <col min="21" max="16384" width="9" style="2"/>
  </cols>
  <sheetData>
    <row r="1" spans="1:17" x14ac:dyDescent="0.2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</row>
    <row r="2" spans="1:17" ht="26.25" x14ac:dyDescent="0.2">
      <c r="A2" s="27" t="str">
        <f>+درآمدها!A2</f>
        <v>صندوق سرمایه‌گذاری بخشی صنایع مفید - اکتان</v>
      </c>
      <c r="B2" s="27" t="s">
        <v>0</v>
      </c>
      <c r="C2" s="27" t="s">
        <v>0</v>
      </c>
      <c r="D2" s="27" t="s">
        <v>0</v>
      </c>
      <c r="E2" s="27" t="s">
        <v>0</v>
      </c>
      <c r="F2" s="27" t="s">
        <v>0</v>
      </c>
      <c r="G2" s="27" t="s">
        <v>0</v>
      </c>
      <c r="H2" s="27" t="s">
        <v>0</v>
      </c>
      <c r="I2" s="27" t="s">
        <v>0</v>
      </c>
      <c r="J2" s="27" t="s">
        <v>0</v>
      </c>
      <c r="K2" s="27" t="s">
        <v>0</v>
      </c>
      <c r="L2" s="27" t="s">
        <v>0</v>
      </c>
      <c r="M2" s="27" t="s">
        <v>0</v>
      </c>
      <c r="N2" s="27" t="s">
        <v>0</v>
      </c>
      <c r="O2" s="27" t="s">
        <v>0</v>
      </c>
      <c r="P2" s="27" t="s">
        <v>0</v>
      </c>
      <c r="Q2" s="27" t="s">
        <v>0</v>
      </c>
    </row>
    <row r="3" spans="1:17" ht="26.25" x14ac:dyDescent="0.2">
      <c r="A3" s="27" t="s">
        <v>23</v>
      </c>
      <c r="B3" s="27" t="s">
        <v>23</v>
      </c>
      <c r="C3" s="27" t="s">
        <v>23</v>
      </c>
      <c r="D3" s="27" t="s">
        <v>23</v>
      </c>
      <c r="E3" s="27" t="s">
        <v>23</v>
      </c>
      <c r="F3" s="27" t="s">
        <v>23</v>
      </c>
      <c r="G3" s="27" t="s">
        <v>23</v>
      </c>
      <c r="H3" s="27" t="s">
        <v>23</v>
      </c>
      <c r="I3" s="27" t="s">
        <v>23</v>
      </c>
      <c r="J3" s="27" t="s">
        <v>23</v>
      </c>
      <c r="K3" s="27" t="s">
        <v>23</v>
      </c>
      <c r="L3" s="27" t="s">
        <v>23</v>
      </c>
      <c r="M3" s="27" t="s">
        <v>23</v>
      </c>
      <c r="N3" s="27" t="s">
        <v>23</v>
      </c>
      <c r="O3" s="27" t="s">
        <v>23</v>
      </c>
      <c r="P3" s="27" t="s">
        <v>23</v>
      </c>
      <c r="Q3" s="27" t="s">
        <v>23</v>
      </c>
    </row>
    <row r="4" spans="1:17" ht="26.25" x14ac:dyDescent="0.2">
      <c r="A4" s="27" t="str">
        <f>+سهام!A4</f>
        <v>برای ماه منتهی به 1404/03/31</v>
      </c>
      <c r="B4" s="27" t="s">
        <v>2</v>
      </c>
      <c r="C4" s="27" t="s">
        <v>2</v>
      </c>
      <c r="D4" s="27" t="s">
        <v>2</v>
      </c>
      <c r="E4" s="27" t="s">
        <v>2</v>
      </c>
      <c r="F4" s="27" t="s">
        <v>2</v>
      </c>
      <c r="G4" s="27" t="s">
        <v>2</v>
      </c>
      <c r="H4" s="27" t="s">
        <v>2</v>
      </c>
      <c r="I4" s="27" t="s">
        <v>2</v>
      </c>
      <c r="J4" s="27" t="s">
        <v>2</v>
      </c>
      <c r="K4" s="27" t="s">
        <v>2</v>
      </c>
      <c r="L4" s="27" t="s">
        <v>2</v>
      </c>
      <c r="M4" s="27" t="s">
        <v>2</v>
      </c>
      <c r="N4" s="27" t="s">
        <v>2</v>
      </c>
      <c r="O4" s="27" t="s">
        <v>2</v>
      </c>
      <c r="P4" s="27" t="s">
        <v>2</v>
      </c>
      <c r="Q4" s="27" t="s">
        <v>2</v>
      </c>
    </row>
    <row r="6" spans="1:17" ht="27" thickBot="1" x14ac:dyDescent="0.25">
      <c r="A6" s="28" t="s">
        <v>3</v>
      </c>
      <c r="C6" s="28" t="s">
        <v>25</v>
      </c>
      <c r="D6" s="28" t="s">
        <v>25</v>
      </c>
      <c r="E6" s="28" t="s">
        <v>25</v>
      </c>
      <c r="F6" s="28" t="s">
        <v>25</v>
      </c>
      <c r="G6" s="28" t="s">
        <v>25</v>
      </c>
      <c r="H6" s="28" t="s">
        <v>25</v>
      </c>
      <c r="I6" s="28" t="s">
        <v>25</v>
      </c>
      <c r="K6" s="28" t="s">
        <v>26</v>
      </c>
      <c r="L6" s="28" t="s">
        <v>26</v>
      </c>
      <c r="M6" s="28" t="s">
        <v>26</v>
      </c>
      <c r="N6" s="28" t="s">
        <v>26</v>
      </c>
      <c r="O6" s="28" t="s">
        <v>26</v>
      </c>
      <c r="P6" s="28" t="s">
        <v>26</v>
      </c>
      <c r="Q6" s="28" t="s">
        <v>26</v>
      </c>
    </row>
    <row r="7" spans="1:17" ht="27" thickBot="1" x14ac:dyDescent="0.25">
      <c r="A7" s="28" t="s">
        <v>3</v>
      </c>
      <c r="C7" s="29" t="s">
        <v>7</v>
      </c>
      <c r="E7" s="29" t="s">
        <v>37</v>
      </c>
      <c r="G7" s="29" t="s">
        <v>38</v>
      </c>
      <c r="I7" s="29" t="s">
        <v>39</v>
      </c>
      <c r="K7" s="29" t="s">
        <v>7</v>
      </c>
      <c r="M7" s="29" t="s">
        <v>37</v>
      </c>
      <c r="O7" s="29" t="s">
        <v>38</v>
      </c>
      <c r="Q7" s="29" t="s">
        <v>39</v>
      </c>
    </row>
    <row r="8" spans="1:17" ht="21" x14ac:dyDescent="0.2">
      <c r="A8" s="6" t="s">
        <v>63</v>
      </c>
      <c r="C8" s="2">
        <v>6910128</v>
      </c>
      <c r="E8" s="2">
        <v>98982473561</v>
      </c>
      <c r="G8" s="2">
        <v>89651442039</v>
      </c>
      <c r="I8" s="2">
        <v>9331031522</v>
      </c>
      <c r="K8" s="2">
        <v>6910128</v>
      </c>
      <c r="M8" s="2">
        <v>98982473561</v>
      </c>
      <c r="O8" s="2">
        <v>85795654381</v>
      </c>
      <c r="Q8" s="2">
        <f>+M8-O8</f>
        <v>13186819180</v>
      </c>
    </row>
    <row r="9" spans="1:17" ht="21" x14ac:dyDescent="0.2">
      <c r="A9" s="6" t="s">
        <v>67</v>
      </c>
      <c r="C9" s="2">
        <v>27226883</v>
      </c>
      <c r="E9" s="2">
        <v>592720938710</v>
      </c>
      <c r="G9" s="2">
        <v>654528642382</v>
      </c>
      <c r="I9" s="2">
        <v>-61807703672</v>
      </c>
      <c r="K9" s="2">
        <v>27226883</v>
      </c>
      <c r="M9" s="2">
        <v>592720938710</v>
      </c>
      <c r="O9" s="2">
        <v>648006690511</v>
      </c>
      <c r="Q9" s="2">
        <f t="shared" ref="Q9:Q43" si="0">+M9-O9</f>
        <v>-55285751801</v>
      </c>
    </row>
    <row r="10" spans="1:17" ht="21" x14ac:dyDescent="0.2">
      <c r="A10" s="6" t="s">
        <v>61</v>
      </c>
      <c r="C10" s="2">
        <v>5800786</v>
      </c>
      <c r="E10" s="2">
        <v>270034486070</v>
      </c>
      <c r="G10" s="2">
        <v>277761289643</v>
      </c>
      <c r="I10" s="2">
        <v>-7726803573</v>
      </c>
      <c r="K10" s="2">
        <v>5800786</v>
      </c>
      <c r="M10" s="2">
        <v>270034486070</v>
      </c>
      <c r="O10" s="2">
        <v>220754415722</v>
      </c>
      <c r="Q10" s="2">
        <f t="shared" si="0"/>
        <v>49280070348</v>
      </c>
    </row>
    <row r="11" spans="1:17" ht="21" x14ac:dyDescent="0.2">
      <c r="A11" s="6" t="s">
        <v>75</v>
      </c>
      <c r="C11" s="2">
        <v>10007930</v>
      </c>
      <c r="E11" s="2">
        <v>124056333721</v>
      </c>
      <c r="G11" s="2">
        <v>125494192656</v>
      </c>
      <c r="I11" s="2">
        <v>-1437858935</v>
      </c>
      <c r="K11" s="2">
        <v>10007930</v>
      </c>
      <c r="M11" s="2">
        <v>124056333721</v>
      </c>
      <c r="O11" s="2">
        <v>92022541056</v>
      </c>
      <c r="Q11" s="2">
        <f t="shared" si="0"/>
        <v>32033792665</v>
      </c>
    </row>
    <row r="12" spans="1:17" ht="21" x14ac:dyDescent="0.2">
      <c r="A12" s="6" t="s">
        <v>72</v>
      </c>
      <c r="C12" s="2">
        <v>6803348</v>
      </c>
      <c r="E12" s="2">
        <v>104215797104</v>
      </c>
      <c r="G12" s="2">
        <v>94274381026</v>
      </c>
      <c r="I12" s="2">
        <v>9941416078</v>
      </c>
      <c r="K12" s="2">
        <v>6803348</v>
      </c>
      <c r="M12" s="2">
        <v>104215797104</v>
      </c>
      <c r="O12" s="2">
        <v>83994821546</v>
      </c>
      <c r="Q12" s="2">
        <f t="shared" si="0"/>
        <v>20220975558</v>
      </c>
    </row>
    <row r="13" spans="1:17" ht="21" x14ac:dyDescent="0.2">
      <c r="A13" s="6" t="s">
        <v>110</v>
      </c>
      <c r="C13" s="2">
        <v>1912625</v>
      </c>
      <c r="E13" s="2">
        <v>183603218183</v>
      </c>
      <c r="G13" s="2">
        <v>180920370149</v>
      </c>
      <c r="I13" s="2">
        <v>2682848034</v>
      </c>
      <c r="K13" s="2">
        <v>1912625</v>
      </c>
      <c r="M13" s="2">
        <v>183603218183</v>
      </c>
      <c r="O13" s="2">
        <v>150342158329</v>
      </c>
      <c r="Q13" s="2">
        <f t="shared" si="0"/>
        <v>33261059854</v>
      </c>
    </row>
    <row r="14" spans="1:17" ht="21" x14ac:dyDescent="0.2">
      <c r="A14" s="6" t="s">
        <v>64</v>
      </c>
      <c r="C14" s="2">
        <v>6903096</v>
      </c>
      <c r="E14" s="2">
        <v>577782301135</v>
      </c>
      <c r="G14" s="2">
        <v>651204390090</v>
      </c>
      <c r="I14" s="2">
        <v>-73422088955</v>
      </c>
      <c r="K14" s="2">
        <v>6903096</v>
      </c>
      <c r="M14" s="2">
        <v>577782301135</v>
      </c>
      <c r="O14" s="2">
        <v>695118520914</v>
      </c>
      <c r="Q14" s="2">
        <f t="shared" si="0"/>
        <v>-117336219779</v>
      </c>
    </row>
    <row r="15" spans="1:17" ht="21" x14ac:dyDescent="0.2">
      <c r="A15" s="6" t="s">
        <v>59</v>
      </c>
      <c r="C15" s="2">
        <v>3010531</v>
      </c>
      <c r="E15" s="2">
        <v>27511140405</v>
      </c>
      <c r="G15" s="2">
        <v>23721404100</v>
      </c>
      <c r="I15" s="2">
        <v>3789736305</v>
      </c>
      <c r="K15" s="2">
        <v>3010531</v>
      </c>
      <c r="M15" s="2">
        <v>27511140405</v>
      </c>
      <c r="O15" s="2">
        <v>38196690780</v>
      </c>
      <c r="Q15" s="2">
        <f t="shared" si="0"/>
        <v>-10685550375</v>
      </c>
    </row>
    <row r="16" spans="1:17" ht="21" x14ac:dyDescent="0.2">
      <c r="A16" s="6" t="s">
        <v>74</v>
      </c>
      <c r="C16" s="2">
        <v>11909207</v>
      </c>
      <c r="E16" s="2">
        <v>686742522137</v>
      </c>
      <c r="G16" s="2">
        <v>733926635989</v>
      </c>
      <c r="I16" s="2">
        <v>-47184113852</v>
      </c>
      <c r="K16" s="2">
        <v>11909207</v>
      </c>
      <c r="M16" s="2">
        <v>686742522137</v>
      </c>
      <c r="O16" s="2">
        <v>729151879321</v>
      </c>
      <c r="Q16" s="2">
        <f t="shared" si="0"/>
        <v>-42409357184</v>
      </c>
    </row>
    <row r="17" spans="1:17" ht="21" x14ac:dyDescent="0.2">
      <c r="A17" s="6" t="s">
        <v>77</v>
      </c>
      <c r="C17" s="2">
        <v>20767351</v>
      </c>
      <c r="E17" s="2">
        <v>141616366895</v>
      </c>
      <c r="G17" s="2">
        <v>142560741844</v>
      </c>
      <c r="I17" s="2">
        <v>-944374949</v>
      </c>
      <c r="K17" s="2">
        <v>20767351</v>
      </c>
      <c r="M17" s="2">
        <v>141616366895</v>
      </c>
      <c r="O17" s="2">
        <v>137712392059</v>
      </c>
      <c r="Q17" s="2">
        <f t="shared" si="0"/>
        <v>3903974836</v>
      </c>
    </row>
    <row r="18" spans="1:17" ht="21" x14ac:dyDescent="0.2">
      <c r="A18" s="6" t="s">
        <v>100</v>
      </c>
      <c r="C18" s="2">
        <v>270000</v>
      </c>
      <c r="E18" s="2">
        <v>19029099150</v>
      </c>
      <c r="G18" s="2">
        <v>20102673150</v>
      </c>
      <c r="I18" s="2">
        <v>-1073574000</v>
      </c>
      <c r="K18" s="2">
        <v>270000</v>
      </c>
      <c r="M18" s="2">
        <v>19029099150</v>
      </c>
      <c r="O18" s="2">
        <v>19409395203</v>
      </c>
      <c r="Q18" s="2">
        <f t="shared" si="0"/>
        <v>-380296053</v>
      </c>
    </row>
    <row r="19" spans="1:17" ht="21" x14ac:dyDescent="0.2">
      <c r="A19" s="6" t="s">
        <v>68</v>
      </c>
      <c r="C19" s="2">
        <v>21366511</v>
      </c>
      <c r="E19" s="2">
        <v>211331833583</v>
      </c>
      <c r="G19" s="2">
        <v>230707509629</v>
      </c>
      <c r="I19" s="2">
        <v>-19375676046</v>
      </c>
      <c r="K19" s="2">
        <v>21366511</v>
      </c>
      <c r="M19" s="2">
        <v>211331833583</v>
      </c>
      <c r="O19" s="2">
        <v>226228114677</v>
      </c>
      <c r="Q19" s="2">
        <f t="shared" si="0"/>
        <v>-14896281094</v>
      </c>
    </row>
    <row r="20" spans="1:17" ht="21" x14ac:dyDescent="0.2">
      <c r="A20" s="6" t="s">
        <v>65</v>
      </c>
      <c r="C20" s="2">
        <v>15647994</v>
      </c>
      <c r="E20" s="2">
        <v>210768738303</v>
      </c>
      <c r="G20" s="2">
        <v>239545281909</v>
      </c>
      <c r="I20" s="2">
        <v>-28776543606</v>
      </c>
      <c r="K20" s="2">
        <v>15647994</v>
      </c>
      <c r="M20" s="2">
        <v>210768738303</v>
      </c>
      <c r="O20" s="2">
        <v>197544194859</v>
      </c>
      <c r="Q20" s="2">
        <f t="shared" si="0"/>
        <v>13224543444</v>
      </c>
    </row>
    <row r="21" spans="1:17" ht="21" x14ac:dyDescent="0.2">
      <c r="A21" s="6" t="s">
        <v>57</v>
      </c>
      <c r="C21" s="2">
        <v>7852454</v>
      </c>
      <c r="E21" s="2">
        <v>488794931497</v>
      </c>
      <c r="G21" s="2">
        <v>550720291594</v>
      </c>
      <c r="I21" s="2">
        <v>-61925360097</v>
      </c>
      <c r="K21" s="2">
        <v>7852454</v>
      </c>
      <c r="M21" s="2">
        <v>488794931497</v>
      </c>
      <c r="O21" s="2">
        <v>470403443555</v>
      </c>
      <c r="Q21" s="2">
        <f t="shared" si="0"/>
        <v>18391487942</v>
      </c>
    </row>
    <row r="22" spans="1:17" ht="21" x14ac:dyDescent="0.2">
      <c r="A22" s="6" t="s">
        <v>102</v>
      </c>
      <c r="C22" s="2">
        <v>289615</v>
      </c>
      <c r="E22" s="2">
        <v>1387638431</v>
      </c>
      <c r="G22" s="2">
        <v>3870962086</v>
      </c>
      <c r="I22" s="2">
        <v>-2483323655</v>
      </c>
      <c r="K22" s="2">
        <v>289615</v>
      </c>
      <c r="M22" s="2">
        <v>1387638431</v>
      </c>
      <c r="O22" s="2">
        <v>768466497</v>
      </c>
      <c r="Q22" s="2">
        <f t="shared" si="0"/>
        <v>619171934</v>
      </c>
    </row>
    <row r="23" spans="1:17" ht="21" x14ac:dyDescent="0.2">
      <c r="A23" s="6" t="s">
        <v>85</v>
      </c>
      <c r="C23" s="2">
        <v>126237</v>
      </c>
      <c r="E23" s="2">
        <v>15936708011</v>
      </c>
      <c r="G23" s="2">
        <v>15114775432</v>
      </c>
      <c r="I23" s="2">
        <v>821932579</v>
      </c>
      <c r="K23" s="2">
        <v>126237</v>
      </c>
      <c r="M23" s="2">
        <v>15936708011</v>
      </c>
      <c r="O23" s="2">
        <v>14859917311</v>
      </c>
      <c r="Q23" s="2">
        <f t="shared" si="0"/>
        <v>1076790700</v>
      </c>
    </row>
    <row r="24" spans="1:17" ht="21" x14ac:dyDescent="0.2">
      <c r="A24" s="6" t="s">
        <v>56</v>
      </c>
      <c r="C24" s="2">
        <v>16139584</v>
      </c>
      <c r="E24" s="2">
        <v>157387259592</v>
      </c>
      <c r="G24" s="2">
        <v>165318609255</v>
      </c>
      <c r="I24" s="2">
        <v>-7931349663</v>
      </c>
      <c r="K24" s="2">
        <v>16139584</v>
      </c>
      <c r="M24" s="2">
        <v>157387259592</v>
      </c>
      <c r="O24" s="2">
        <v>158956876961</v>
      </c>
      <c r="Q24" s="2">
        <f t="shared" si="0"/>
        <v>-1569617369</v>
      </c>
    </row>
    <row r="25" spans="1:17" ht="21" x14ac:dyDescent="0.2">
      <c r="A25" s="6" t="s">
        <v>70</v>
      </c>
      <c r="C25" s="2">
        <v>102943751</v>
      </c>
      <c r="E25" s="2">
        <v>822743134880</v>
      </c>
      <c r="G25" s="2">
        <v>889355693678</v>
      </c>
      <c r="I25" s="2">
        <v>-66612558798</v>
      </c>
      <c r="K25" s="2">
        <v>102943751</v>
      </c>
      <c r="M25" s="2">
        <v>822743134880</v>
      </c>
      <c r="O25" s="2">
        <v>730144969338</v>
      </c>
      <c r="Q25" s="2">
        <f t="shared" si="0"/>
        <v>92598165542</v>
      </c>
    </row>
    <row r="26" spans="1:17" ht="21" x14ac:dyDescent="0.2">
      <c r="A26" s="6" t="s">
        <v>66</v>
      </c>
      <c r="C26" s="2">
        <v>8882070</v>
      </c>
      <c r="E26" s="2">
        <v>164576692180</v>
      </c>
      <c r="G26" s="2">
        <v>193030608891</v>
      </c>
      <c r="I26" s="2">
        <v>-28453916711</v>
      </c>
      <c r="K26" s="2">
        <v>8882070</v>
      </c>
      <c r="M26" s="2">
        <v>164576692180</v>
      </c>
      <c r="O26" s="2">
        <v>175818742724</v>
      </c>
      <c r="Q26" s="2">
        <f t="shared" si="0"/>
        <v>-11242050544</v>
      </c>
    </row>
    <row r="27" spans="1:17" ht="21" x14ac:dyDescent="0.2">
      <c r="A27" s="6" t="s">
        <v>81</v>
      </c>
      <c r="C27" s="2">
        <v>620000</v>
      </c>
      <c r="E27" s="2">
        <v>37132737750</v>
      </c>
      <c r="G27" s="2">
        <v>35591960250</v>
      </c>
      <c r="I27" s="2">
        <v>1540777500</v>
      </c>
      <c r="K27" s="2">
        <v>620000</v>
      </c>
      <c r="M27" s="2">
        <v>37132737750</v>
      </c>
      <c r="O27" s="2">
        <v>32821968769</v>
      </c>
      <c r="Q27" s="2">
        <f t="shared" si="0"/>
        <v>4310768981</v>
      </c>
    </row>
    <row r="28" spans="1:17" ht="21" x14ac:dyDescent="0.2">
      <c r="A28" s="6" t="s">
        <v>69</v>
      </c>
      <c r="C28" s="2">
        <v>21023</v>
      </c>
      <c r="E28" s="2">
        <v>187284825064</v>
      </c>
      <c r="G28" s="2">
        <v>182461139760</v>
      </c>
      <c r="I28" s="2">
        <v>4823685304</v>
      </c>
      <c r="K28" s="2">
        <v>21023</v>
      </c>
      <c r="M28" s="2">
        <v>187284825064</v>
      </c>
      <c r="O28" s="2">
        <v>138586112469</v>
      </c>
      <c r="Q28" s="2">
        <f t="shared" si="0"/>
        <v>48698712595</v>
      </c>
    </row>
    <row r="29" spans="1:17" ht="21" x14ac:dyDescent="0.2">
      <c r="A29" s="6" t="s">
        <v>55</v>
      </c>
      <c r="C29" s="2">
        <v>4587919</v>
      </c>
      <c r="E29" s="2">
        <v>1223477764000</v>
      </c>
      <c r="G29" s="2">
        <v>1296818089729</v>
      </c>
      <c r="I29" s="2">
        <v>-73340325729</v>
      </c>
      <c r="K29" s="2">
        <v>4587919</v>
      </c>
      <c r="M29" s="2">
        <v>1223477764000</v>
      </c>
      <c r="O29" s="2">
        <v>1088150153884</v>
      </c>
      <c r="Q29" s="2">
        <f t="shared" si="0"/>
        <v>135327610116</v>
      </c>
    </row>
    <row r="30" spans="1:17" ht="21" x14ac:dyDescent="0.2">
      <c r="A30" s="6" t="s">
        <v>60</v>
      </c>
      <c r="C30" s="2">
        <v>909167</v>
      </c>
      <c r="E30" s="2">
        <v>44031063274</v>
      </c>
      <c r="G30" s="2">
        <v>50467607325</v>
      </c>
      <c r="I30" s="2">
        <v>-6436544051</v>
      </c>
      <c r="K30" s="2">
        <v>909167</v>
      </c>
      <c r="M30" s="2">
        <v>44031063274</v>
      </c>
      <c r="O30" s="2">
        <v>61167021204</v>
      </c>
      <c r="Q30" s="2">
        <f t="shared" si="0"/>
        <v>-17135957930</v>
      </c>
    </row>
    <row r="31" spans="1:17" ht="21" x14ac:dyDescent="0.2">
      <c r="A31" s="6" t="s">
        <v>54</v>
      </c>
      <c r="C31" s="2">
        <v>158123886</v>
      </c>
      <c r="E31" s="2">
        <v>587078687561</v>
      </c>
      <c r="G31" s="2">
        <v>587943704310</v>
      </c>
      <c r="I31" s="2">
        <v>-865016749</v>
      </c>
      <c r="K31" s="2">
        <v>158123886</v>
      </c>
      <c r="M31" s="2">
        <v>587078687561</v>
      </c>
      <c r="O31" s="2">
        <v>511380859601</v>
      </c>
      <c r="Q31" s="2">
        <f t="shared" si="0"/>
        <v>75697827960</v>
      </c>
    </row>
    <row r="32" spans="1:17" ht="21" x14ac:dyDescent="0.2">
      <c r="A32" s="6" t="s">
        <v>120</v>
      </c>
      <c r="C32" s="2">
        <v>200000</v>
      </c>
      <c r="E32" s="2">
        <v>6033883500</v>
      </c>
      <c r="G32" s="2">
        <v>5118643512</v>
      </c>
      <c r="I32" s="2">
        <v>915239988</v>
      </c>
      <c r="K32" s="2">
        <v>200000</v>
      </c>
      <c r="M32" s="2">
        <v>6033883500</v>
      </c>
      <c r="O32" s="2">
        <v>5118643512</v>
      </c>
      <c r="Q32" s="2">
        <f t="shared" si="0"/>
        <v>915239988</v>
      </c>
    </row>
    <row r="33" spans="1:20" ht="21" x14ac:dyDescent="0.2">
      <c r="A33" s="6" t="s">
        <v>53</v>
      </c>
      <c r="C33" s="2">
        <v>8374490</v>
      </c>
      <c r="E33" s="2">
        <v>92320499190</v>
      </c>
      <c r="G33" s="2">
        <v>92763102499</v>
      </c>
      <c r="I33" s="2">
        <v>-442603309</v>
      </c>
      <c r="K33" s="2">
        <v>8374490</v>
      </c>
      <c r="M33" s="2">
        <v>92320499190</v>
      </c>
      <c r="O33" s="2">
        <v>94261763305</v>
      </c>
      <c r="Q33" s="2">
        <f t="shared" si="0"/>
        <v>-1941264115</v>
      </c>
    </row>
    <row r="34" spans="1:20" ht="21" x14ac:dyDescent="0.2">
      <c r="A34" s="6" t="s">
        <v>109</v>
      </c>
      <c r="C34" s="2">
        <v>7592433</v>
      </c>
      <c r="E34" s="2">
        <v>140077108919</v>
      </c>
      <c r="G34" s="2">
        <v>137360096030</v>
      </c>
      <c r="I34" s="2">
        <v>2717012889</v>
      </c>
      <c r="K34" s="2">
        <v>7592433</v>
      </c>
      <c r="M34" s="2">
        <v>140077108919</v>
      </c>
      <c r="O34" s="2">
        <v>120205638876</v>
      </c>
      <c r="Q34" s="2">
        <f t="shared" si="0"/>
        <v>19871470043</v>
      </c>
    </row>
    <row r="35" spans="1:20" ht="21" x14ac:dyDescent="0.2">
      <c r="A35" s="6" t="s">
        <v>92</v>
      </c>
      <c r="C35" s="2">
        <v>8753512</v>
      </c>
      <c r="E35" s="2">
        <v>40844505865</v>
      </c>
      <c r="G35" s="2">
        <v>47267183433</v>
      </c>
      <c r="I35" s="2">
        <v>-6422677568</v>
      </c>
      <c r="K35" s="2">
        <v>8753512</v>
      </c>
      <c r="M35" s="2">
        <v>40844505865</v>
      </c>
      <c r="O35" s="2">
        <v>34406146678</v>
      </c>
      <c r="Q35" s="2">
        <f t="shared" si="0"/>
        <v>6438359187</v>
      </c>
    </row>
    <row r="36" spans="1:20" ht="21" x14ac:dyDescent="0.2">
      <c r="A36" s="6" t="s">
        <v>80</v>
      </c>
      <c r="C36" s="2">
        <v>26674936</v>
      </c>
      <c r="E36" s="2">
        <v>290352610432</v>
      </c>
      <c r="G36" s="2">
        <v>271951726734</v>
      </c>
      <c r="I36" s="2">
        <v>18400883698</v>
      </c>
      <c r="K36" s="2">
        <v>26674936</v>
      </c>
      <c r="M36" s="2">
        <v>290352610432</v>
      </c>
      <c r="O36" s="2">
        <v>288423213804</v>
      </c>
      <c r="Q36" s="2">
        <f t="shared" si="0"/>
        <v>1929396628</v>
      </c>
    </row>
    <row r="37" spans="1:20" ht="21" x14ac:dyDescent="0.2">
      <c r="A37" s="6" t="s">
        <v>106</v>
      </c>
      <c r="C37" s="2">
        <v>10100411</v>
      </c>
      <c r="E37" s="2">
        <v>356431131186</v>
      </c>
      <c r="G37" s="2">
        <v>364162172623</v>
      </c>
      <c r="I37" s="2">
        <v>-7731041437</v>
      </c>
      <c r="K37" s="2">
        <v>10100411</v>
      </c>
      <c r="M37" s="2">
        <v>356431131186</v>
      </c>
      <c r="O37" s="2">
        <v>349619271912</v>
      </c>
      <c r="Q37" s="2">
        <f t="shared" si="0"/>
        <v>6811859274</v>
      </c>
    </row>
    <row r="38" spans="1:20" ht="21" x14ac:dyDescent="0.2">
      <c r="A38" s="6" t="s">
        <v>101</v>
      </c>
      <c r="C38" s="2">
        <v>34126755</v>
      </c>
      <c r="E38" s="2">
        <v>195739753660</v>
      </c>
      <c r="G38" s="2">
        <v>220504055250</v>
      </c>
      <c r="I38" s="2">
        <v>-24764301590</v>
      </c>
      <c r="K38" s="2">
        <v>34126755</v>
      </c>
      <c r="M38" s="2">
        <v>195739753660</v>
      </c>
      <c r="O38" s="2">
        <v>212633184636</v>
      </c>
      <c r="Q38" s="2">
        <f t="shared" si="0"/>
        <v>-16893430976</v>
      </c>
    </row>
    <row r="39" spans="1:20" ht="21" x14ac:dyDescent="0.2">
      <c r="A39" s="6" t="s">
        <v>73</v>
      </c>
      <c r="C39" s="2">
        <v>26144405</v>
      </c>
      <c r="E39" s="2">
        <v>32927867616</v>
      </c>
      <c r="G39" s="2">
        <v>33248059017</v>
      </c>
      <c r="I39" s="2">
        <v>-320191401</v>
      </c>
      <c r="K39" s="2">
        <v>26144405</v>
      </c>
      <c r="M39" s="2">
        <v>32927867616</v>
      </c>
      <c r="O39" s="2">
        <v>39555023268</v>
      </c>
      <c r="Q39" s="2">
        <f t="shared" si="0"/>
        <v>-6627155652</v>
      </c>
    </row>
    <row r="40" spans="1:20" ht="21" x14ac:dyDescent="0.45">
      <c r="A40" s="6" t="s">
        <v>121</v>
      </c>
      <c r="C40" s="2">
        <v>3750000</v>
      </c>
      <c r="E40" s="2">
        <v>12938803312</v>
      </c>
      <c r="G40" s="2">
        <v>11905800660</v>
      </c>
      <c r="I40" s="2">
        <v>1033002652</v>
      </c>
      <c r="K40" s="2">
        <v>3750000</v>
      </c>
      <c r="M40" s="2">
        <v>12938803312</v>
      </c>
      <c r="O40" s="2">
        <v>11905800660</v>
      </c>
      <c r="Q40" s="2">
        <f t="shared" si="0"/>
        <v>1033002652</v>
      </c>
      <c r="T40" s="30"/>
    </row>
    <row r="41" spans="1:20" ht="21" x14ac:dyDescent="0.2">
      <c r="A41" s="6" t="s">
        <v>113</v>
      </c>
      <c r="C41" s="2">
        <v>643870</v>
      </c>
      <c r="E41" s="2">
        <v>90578315530</v>
      </c>
      <c r="G41" s="2">
        <v>84165125015</v>
      </c>
      <c r="I41" s="2">
        <v>6413190515</v>
      </c>
      <c r="K41" s="2">
        <v>643870</v>
      </c>
      <c r="M41" s="2">
        <v>90578315530</v>
      </c>
      <c r="O41" s="2">
        <v>53334967527</v>
      </c>
      <c r="Q41" s="2">
        <f t="shared" si="0"/>
        <v>37243348003</v>
      </c>
    </row>
    <row r="42" spans="1:20" ht="21" x14ac:dyDescent="0.2">
      <c r="A42" s="6" t="s">
        <v>71</v>
      </c>
      <c r="C42" s="2">
        <v>7260463</v>
      </c>
      <c r="E42" s="2">
        <v>168956132569</v>
      </c>
      <c r="G42" s="2">
        <v>183895867486</v>
      </c>
      <c r="I42" s="2">
        <v>-14939734917</v>
      </c>
      <c r="K42" s="2">
        <v>7260463</v>
      </c>
      <c r="M42" s="2">
        <v>168956132569</v>
      </c>
      <c r="O42" s="2">
        <v>175699550887</v>
      </c>
      <c r="Q42" s="2">
        <f t="shared" si="0"/>
        <v>-6743418318</v>
      </c>
    </row>
    <row r="43" spans="1:20" ht="21.75" thickBot="1" x14ac:dyDescent="0.25">
      <c r="A43" s="6" t="s">
        <v>95</v>
      </c>
      <c r="C43" s="2">
        <v>10533312</v>
      </c>
      <c r="E43" s="2">
        <v>47913643119</v>
      </c>
      <c r="G43" s="2">
        <v>48793176778</v>
      </c>
      <c r="I43" s="2">
        <v>-879533659</v>
      </c>
      <c r="K43" s="2">
        <v>10533312</v>
      </c>
      <c r="M43" s="2">
        <v>47913643119</v>
      </c>
      <c r="O43" s="2">
        <v>51893038599</v>
      </c>
      <c r="Q43" s="2">
        <f t="shared" si="0"/>
        <v>-3979395480</v>
      </c>
    </row>
    <row r="44" spans="1:20" ht="21.75" thickBot="1" x14ac:dyDescent="0.25">
      <c r="E44" s="7">
        <f>SUM(E8:E43)</f>
        <v>8453340946095</v>
      </c>
      <c r="F44" s="13"/>
      <c r="G44" s="7">
        <f>SUM(G8:G43)</f>
        <v>8936227405953</v>
      </c>
      <c r="H44" s="13"/>
      <c r="I44" s="7">
        <f>SUM(I8:I43)</f>
        <v>-482886459858</v>
      </c>
      <c r="J44" s="13"/>
      <c r="K44" s="13" t="s">
        <v>15</v>
      </c>
      <c r="L44" s="13"/>
      <c r="M44" s="7">
        <f>SUM(M8:M43)</f>
        <v>8453340946095</v>
      </c>
      <c r="N44" s="13"/>
      <c r="O44" s="7">
        <f>SUM(O8:O43)</f>
        <v>8144392245335</v>
      </c>
      <c r="P44" s="13"/>
      <c r="Q44" s="7">
        <f>SUM(Q8:Q43)</f>
        <v>308948700760</v>
      </c>
    </row>
    <row r="45" spans="1:20" ht="19.5" thickTop="1" x14ac:dyDescent="0.2"/>
    <row r="50" spans="15:15" x14ac:dyDescent="0.45">
      <c r="O50" s="31"/>
    </row>
    <row r="52" spans="15:15" x14ac:dyDescent="0.45">
      <c r="O52" s="31"/>
    </row>
  </sheetData>
  <mergeCells count="7">
    <mergeCell ref="A1:Q1"/>
    <mergeCell ref="A2:Q2"/>
    <mergeCell ref="A3:Q3"/>
    <mergeCell ref="A4:Q4"/>
    <mergeCell ref="A6:A7"/>
    <mergeCell ref="C6:I6"/>
    <mergeCell ref="K6:Q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C458FB-D64A-4B1F-AA28-01BC909206F3}">
  <sheetPr>
    <tabColor rgb="FF92D050"/>
  </sheetPr>
  <dimension ref="A2:T11"/>
  <sheetViews>
    <sheetView rightToLeft="1" zoomScaleNormal="100" workbookViewId="0">
      <selection activeCell="K9" sqref="K9"/>
    </sheetView>
  </sheetViews>
  <sheetFormatPr defaultRowHeight="22.5" x14ac:dyDescent="0.2"/>
  <cols>
    <col min="1" max="1" width="24.75" style="15" bestFit="1" customWidth="1"/>
    <col min="2" max="2" width="0.875" style="15" customWidth="1"/>
    <col min="3" max="3" width="18" style="15" bestFit="1" customWidth="1"/>
    <col min="4" max="4" width="0.875" style="15" customWidth="1"/>
    <col min="5" max="5" width="20.5" style="15" customWidth="1"/>
    <col min="6" max="6" width="0.875" style="15" customWidth="1"/>
    <col min="7" max="7" width="20.5" style="15" customWidth="1"/>
    <col min="8" max="8" width="0.875" style="15" customWidth="1"/>
    <col min="9" max="9" width="18.875" style="15" bestFit="1" customWidth="1"/>
    <col min="10" max="10" width="0.875" style="15" customWidth="1"/>
    <col min="11" max="11" width="18.25" style="15" bestFit="1" customWidth="1"/>
    <col min="12" max="12" width="0.875" style="15" customWidth="1"/>
    <col min="13" max="13" width="18" style="15" bestFit="1" customWidth="1"/>
    <col min="14" max="16384" width="9" style="15"/>
  </cols>
  <sheetData>
    <row r="2" spans="1:20" ht="24" x14ac:dyDescent="0.2">
      <c r="A2" s="49" t="str">
        <f>+سهام!A2</f>
        <v>صندوق سرمایه‌گذاری بخشی صنایع مفید - اکتان</v>
      </c>
      <c r="B2" s="49" t="s">
        <v>0</v>
      </c>
      <c r="C2" s="49" t="s">
        <v>0</v>
      </c>
      <c r="D2" s="49" t="s">
        <v>0</v>
      </c>
      <c r="E2" s="49" t="s">
        <v>0</v>
      </c>
      <c r="F2" s="49" t="s">
        <v>0</v>
      </c>
      <c r="G2" s="49" t="s">
        <v>0</v>
      </c>
      <c r="H2" s="49" t="s">
        <v>0</v>
      </c>
      <c r="I2" s="49" t="s">
        <v>0</v>
      </c>
      <c r="J2" s="49" t="s">
        <v>0</v>
      </c>
      <c r="K2" s="49" t="s">
        <v>0</v>
      </c>
    </row>
    <row r="3" spans="1:20" ht="24" x14ac:dyDescent="0.2">
      <c r="A3" s="49" t="s">
        <v>1</v>
      </c>
      <c r="B3" s="49" t="s">
        <v>1</v>
      </c>
      <c r="C3" s="49" t="s">
        <v>1</v>
      </c>
      <c r="D3" s="49" t="s">
        <v>1</v>
      </c>
      <c r="E3" s="49" t="s">
        <v>1</v>
      </c>
      <c r="F3" s="49" t="s">
        <v>1</v>
      </c>
      <c r="G3" s="49" t="s">
        <v>1</v>
      </c>
      <c r="H3" s="49" t="s">
        <v>1</v>
      </c>
      <c r="I3" s="49" t="s">
        <v>1</v>
      </c>
      <c r="J3" s="49" t="s">
        <v>1</v>
      </c>
      <c r="K3" s="49" t="s">
        <v>1</v>
      </c>
    </row>
    <row r="4" spans="1:20" ht="24" x14ac:dyDescent="0.2">
      <c r="A4" s="49" t="str">
        <f>+سهام!A4</f>
        <v>برای ماه منتهی به 1404/03/31</v>
      </c>
      <c r="B4" s="49" t="s">
        <v>16</v>
      </c>
      <c r="C4" s="49" t="s">
        <v>16</v>
      </c>
      <c r="D4" s="49" t="s">
        <v>16</v>
      </c>
      <c r="E4" s="49" t="s">
        <v>16</v>
      </c>
      <c r="F4" s="49" t="s">
        <v>16</v>
      </c>
      <c r="G4" s="49" t="s">
        <v>16</v>
      </c>
      <c r="H4" s="49" t="s">
        <v>16</v>
      </c>
      <c r="I4" s="49" t="s">
        <v>16</v>
      </c>
      <c r="J4" s="49" t="s">
        <v>16</v>
      </c>
      <c r="K4" s="49" t="s">
        <v>16</v>
      </c>
    </row>
    <row r="5" spans="1:20" ht="25.5" x14ac:dyDescent="0.2">
      <c r="A5" s="50"/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</row>
    <row r="6" spans="1:20" ht="24.75" thickBot="1" x14ac:dyDescent="0.25">
      <c r="A6" s="51" t="s">
        <v>17</v>
      </c>
      <c r="C6" s="52" t="s">
        <v>116</v>
      </c>
      <c r="E6" s="51" t="s">
        <v>5</v>
      </c>
      <c r="F6" s="51" t="s">
        <v>5</v>
      </c>
      <c r="G6" s="51" t="s">
        <v>5</v>
      </c>
      <c r="I6" s="51" t="s">
        <v>118</v>
      </c>
      <c r="J6" s="51" t="s">
        <v>4</v>
      </c>
      <c r="K6" s="51" t="s">
        <v>4</v>
      </c>
    </row>
    <row r="7" spans="1:20" ht="24.75" thickBot="1" x14ac:dyDescent="0.25">
      <c r="A7" s="51" t="s">
        <v>17</v>
      </c>
      <c r="C7" s="52" t="s">
        <v>18</v>
      </c>
      <c r="E7" s="52" t="s">
        <v>19</v>
      </c>
      <c r="G7" s="52" t="s">
        <v>20</v>
      </c>
      <c r="I7" s="52" t="s">
        <v>18</v>
      </c>
      <c r="K7" s="52" t="s">
        <v>21</v>
      </c>
    </row>
    <row r="8" spans="1:20" ht="24" x14ac:dyDescent="0.2">
      <c r="A8" s="53" t="s">
        <v>22</v>
      </c>
      <c r="C8" s="15">
        <v>609386468</v>
      </c>
      <c r="E8" s="15">
        <v>572509090918</v>
      </c>
      <c r="G8" s="15">
        <v>572274000000</v>
      </c>
      <c r="I8" s="15">
        <f>+C8+E8-G8</f>
        <v>844477386</v>
      </c>
      <c r="K8" s="12">
        <v>9.9383790959281477E-5</v>
      </c>
    </row>
    <row r="9" spans="1:20" ht="24.75" thickBot="1" x14ac:dyDescent="0.25">
      <c r="A9" s="21" t="s">
        <v>82</v>
      </c>
      <c r="C9" s="15">
        <v>23924363</v>
      </c>
      <c r="E9" s="15">
        <v>101166</v>
      </c>
      <c r="F9" s="15">
        <v>0</v>
      </c>
      <c r="G9" s="15">
        <v>0</v>
      </c>
      <c r="I9" s="15">
        <f>+C9+E9-G9</f>
        <v>24025529</v>
      </c>
      <c r="K9" s="12">
        <v>2.8274861960864337E-6</v>
      </c>
    </row>
    <row r="10" spans="1:20" ht="24.75" thickBot="1" x14ac:dyDescent="0.25">
      <c r="A10" s="15" t="s">
        <v>15</v>
      </c>
      <c r="C10" s="20">
        <f>SUM(C8:C9)</f>
        <v>633310831</v>
      </c>
      <c r="D10" s="21"/>
      <c r="E10" s="20">
        <f>SUM(E8:E9)</f>
        <v>572509192084</v>
      </c>
      <c r="F10" s="21"/>
      <c r="G10" s="20">
        <f>SUM(G8:G9)</f>
        <v>572274000000</v>
      </c>
      <c r="H10" s="21"/>
      <c r="I10" s="20">
        <f>SUM(I8:I9)</f>
        <v>868502915</v>
      </c>
      <c r="J10" s="21"/>
      <c r="K10" s="58">
        <f>SUM(K8:K9)</f>
        <v>1.0221127715536791E-4</v>
      </c>
    </row>
    <row r="11" spans="1:20" ht="23.25" thickTop="1" x14ac:dyDescent="0.2"/>
  </sheetData>
  <mergeCells count="7">
    <mergeCell ref="A2:K2"/>
    <mergeCell ref="A3:K3"/>
    <mergeCell ref="A4:K4"/>
    <mergeCell ref="A5:T5"/>
    <mergeCell ref="A6:A7"/>
    <mergeCell ref="E6:G6"/>
    <mergeCell ref="I6:K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A1F39B-E8C2-4784-B9D2-77FA37691CB7}">
  <dimension ref="A2:G18"/>
  <sheetViews>
    <sheetView rightToLeft="1" workbookViewId="0">
      <selection activeCell="G12" sqref="G12"/>
    </sheetView>
  </sheetViews>
  <sheetFormatPr defaultRowHeight="18.75" x14ac:dyDescent="0.45"/>
  <cols>
    <col min="1" max="1" width="20.875" style="14" bestFit="1" customWidth="1"/>
    <col min="2" max="2" width="0.875" style="14" customWidth="1"/>
    <col min="3" max="3" width="20.125" style="14" customWidth="1"/>
    <col min="4" max="4" width="0.875" style="14" customWidth="1"/>
    <col min="5" max="5" width="20.125" style="14" customWidth="1"/>
    <col min="6" max="6" width="0.875" style="14" customWidth="1"/>
    <col min="7" max="7" width="28" style="14" customWidth="1"/>
    <col min="8" max="8" width="0.875" style="14" customWidth="1"/>
    <col min="9" max="9" width="8" style="14" customWidth="1"/>
    <col min="10" max="16384" width="9" style="14"/>
  </cols>
  <sheetData>
    <row r="2" spans="1:7" ht="26.25" x14ac:dyDescent="0.45">
      <c r="A2" s="17" t="str">
        <f>+سپرده!A2</f>
        <v>صندوق سرمایه‌گذاری بخشی صنایع مفید - اکتان</v>
      </c>
      <c r="B2" s="17" t="s">
        <v>0</v>
      </c>
      <c r="C2" s="17" t="s">
        <v>0</v>
      </c>
      <c r="D2" s="17" t="s">
        <v>0</v>
      </c>
      <c r="E2" s="17" t="s">
        <v>0</v>
      </c>
      <c r="F2" s="17" t="s">
        <v>0</v>
      </c>
      <c r="G2" s="17" t="s">
        <v>0</v>
      </c>
    </row>
    <row r="3" spans="1:7" ht="26.25" x14ac:dyDescent="0.45">
      <c r="A3" s="17" t="s">
        <v>23</v>
      </c>
      <c r="B3" s="17" t="s">
        <v>23</v>
      </c>
      <c r="C3" s="17" t="s">
        <v>23</v>
      </c>
      <c r="D3" s="17" t="s">
        <v>23</v>
      </c>
      <c r="E3" s="17" t="s">
        <v>23</v>
      </c>
      <c r="F3" s="17" t="s">
        <v>23</v>
      </c>
      <c r="G3" s="17" t="s">
        <v>23</v>
      </c>
    </row>
    <row r="4" spans="1:7" ht="26.25" x14ac:dyDescent="0.45">
      <c r="A4" s="17" t="str">
        <f>+سهام!A4</f>
        <v>برای ماه منتهی به 1404/03/31</v>
      </c>
      <c r="B4" s="17" t="s">
        <v>2</v>
      </c>
      <c r="C4" s="17" t="s">
        <v>2</v>
      </c>
      <c r="D4" s="17" t="s">
        <v>2</v>
      </c>
      <c r="E4" s="17" t="s">
        <v>2</v>
      </c>
      <c r="F4" s="17" t="s">
        <v>2</v>
      </c>
      <c r="G4" s="17" t="s">
        <v>2</v>
      </c>
    </row>
    <row r="6" spans="1:7" ht="27" thickBot="1" x14ac:dyDescent="0.5">
      <c r="A6" s="19" t="s">
        <v>27</v>
      </c>
      <c r="C6" s="19" t="s">
        <v>18</v>
      </c>
      <c r="E6" s="19" t="s">
        <v>44</v>
      </c>
      <c r="G6" s="19" t="s">
        <v>13</v>
      </c>
    </row>
    <row r="7" spans="1:7" ht="21" x14ac:dyDescent="0.55000000000000004">
      <c r="A7" s="45" t="s">
        <v>49</v>
      </c>
      <c r="C7" s="10">
        <f>+'درآمد سرمایه‌گذاری در سهام'!I61</f>
        <v>-407838578333</v>
      </c>
      <c r="D7" s="10"/>
      <c r="E7" s="1">
        <f>+C7/$C$9</f>
        <v>1.0000206009375496</v>
      </c>
      <c r="F7" s="10"/>
      <c r="G7" s="1">
        <v>-4.7997192922081891E-2</v>
      </c>
    </row>
    <row r="8" spans="1:7" ht="21.75" thickBot="1" x14ac:dyDescent="0.6">
      <c r="A8" s="45" t="s">
        <v>50</v>
      </c>
      <c r="C8" s="10">
        <f>+'درآمد سپرده بانکی'!C10</f>
        <v>8401684</v>
      </c>
      <c r="D8" s="10"/>
      <c r="E8" s="1">
        <f>+C8/$C$9</f>
        <v>-2.0600937549628481E-5</v>
      </c>
      <c r="F8" s="10"/>
      <c r="G8" s="1">
        <v>9.887668044220901E-7</v>
      </c>
    </row>
    <row r="9" spans="1:7" s="45" customFormat="1" ht="21.75" thickBot="1" x14ac:dyDescent="0.6">
      <c r="A9" s="45" t="s">
        <v>15</v>
      </c>
      <c r="C9" s="5">
        <f>SUM(C7:C8)</f>
        <v>-407830176649</v>
      </c>
      <c r="D9" s="4"/>
      <c r="E9" s="9">
        <f>SUM(E7:E8)</f>
        <v>1</v>
      </c>
      <c r="F9" s="4"/>
      <c r="G9" s="11">
        <f>SUM(G7:G8)</f>
        <v>-4.7996204155277472E-2</v>
      </c>
    </row>
    <row r="10" spans="1:7" ht="19.5" thickTop="1" x14ac:dyDescent="0.45"/>
    <row r="11" spans="1:7" x14ac:dyDescent="0.45">
      <c r="C11" s="46"/>
      <c r="G11" s="47"/>
    </row>
    <row r="12" spans="1:7" x14ac:dyDescent="0.45">
      <c r="C12" s="54"/>
      <c r="G12" s="47"/>
    </row>
    <row r="13" spans="1:7" x14ac:dyDescent="0.45">
      <c r="C13" s="54"/>
      <c r="G13" s="48"/>
    </row>
    <row r="14" spans="1:7" x14ac:dyDescent="0.45">
      <c r="C14" s="30"/>
    </row>
    <row r="16" spans="1:7" x14ac:dyDescent="0.45">
      <c r="G16" s="46"/>
    </row>
    <row r="17" spans="7:7" x14ac:dyDescent="0.45">
      <c r="G17" s="46"/>
    </row>
    <row r="18" spans="7:7" x14ac:dyDescent="0.45">
      <c r="G18" s="46"/>
    </row>
  </sheetData>
  <mergeCells count="3">
    <mergeCell ref="A2:G2"/>
    <mergeCell ref="A3:G3"/>
    <mergeCell ref="A4:G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188CA0-0039-458C-872A-640EA66ED8E9}">
  <dimension ref="A2:U62"/>
  <sheetViews>
    <sheetView rightToLeft="1" zoomScale="85" zoomScaleNormal="85" workbookViewId="0">
      <selection activeCell="C25" sqref="C25"/>
    </sheetView>
  </sheetViews>
  <sheetFormatPr defaultRowHeight="18.75" x14ac:dyDescent="0.45"/>
  <cols>
    <col min="1" max="1" width="35.25" style="16" bestFit="1" customWidth="1"/>
    <col min="2" max="2" width="0.875" style="16" customWidth="1"/>
    <col min="3" max="3" width="19.25" style="16" customWidth="1"/>
    <col min="4" max="4" width="0.875" style="16" customWidth="1"/>
    <col min="5" max="5" width="19.25" style="16" customWidth="1"/>
    <col min="6" max="6" width="0.875" style="16" customWidth="1"/>
    <col min="7" max="7" width="19.25" style="16" customWidth="1"/>
    <col min="8" max="8" width="0.875" style="16" customWidth="1"/>
    <col min="9" max="9" width="19.25" style="16" customWidth="1"/>
    <col min="10" max="10" width="0.875" style="16" customWidth="1"/>
    <col min="11" max="11" width="20.125" style="16" customWidth="1"/>
    <col min="12" max="12" width="0.875" style="16" customWidth="1"/>
    <col min="13" max="13" width="19.25" style="16" customWidth="1"/>
    <col min="14" max="14" width="0.875" style="16" customWidth="1"/>
    <col min="15" max="15" width="20.125" style="16" customWidth="1"/>
    <col min="16" max="16" width="0.875" style="16" customWidth="1"/>
    <col min="17" max="17" width="19.25" style="16" customWidth="1"/>
    <col min="18" max="18" width="0.875" style="16" customWidth="1"/>
    <col min="19" max="19" width="20.125" style="16" customWidth="1"/>
    <col min="20" max="20" width="0.875" style="16" customWidth="1"/>
    <col min="21" max="21" width="20.125" style="16" customWidth="1"/>
    <col min="22" max="22" width="0.875" style="16" customWidth="1"/>
    <col min="23" max="23" width="8" style="16" customWidth="1"/>
    <col min="24" max="16384" width="9" style="16"/>
  </cols>
  <sheetData>
    <row r="2" spans="1:21" ht="26.25" x14ac:dyDescent="0.45">
      <c r="A2" s="17" t="str">
        <f>+درآمدها!A2</f>
        <v>صندوق سرمایه‌گذاری بخشی صنایع مفید - اکتان</v>
      </c>
      <c r="B2" s="17" t="s">
        <v>0</v>
      </c>
      <c r="C2" s="17" t="s">
        <v>0</v>
      </c>
      <c r="D2" s="17" t="s">
        <v>0</v>
      </c>
      <c r="E2" s="17" t="s">
        <v>0</v>
      </c>
      <c r="F2" s="17" t="s">
        <v>0</v>
      </c>
      <c r="G2" s="17" t="s">
        <v>0</v>
      </c>
      <c r="H2" s="17" t="s">
        <v>0</v>
      </c>
      <c r="I2" s="17" t="s">
        <v>0</v>
      </c>
      <c r="J2" s="17" t="s">
        <v>0</v>
      </c>
      <c r="K2" s="17" t="s">
        <v>0</v>
      </c>
      <c r="L2" s="17" t="s">
        <v>0</v>
      </c>
      <c r="M2" s="17" t="s">
        <v>0</v>
      </c>
      <c r="N2" s="17" t="s">
        <v>0</v>
      </c>
      <c r="O2" s="17" t="s">
        <v>0</v>
      </c>
      <c r="P2" s="17" t="s">
        <v>0</v>
      </c>
      <c r="Q2" s="17" t="s">
        <v>0</v>
      </c>
      <c r="R2" s="17" t="s">
        <v>0</v>
      </c>
      <c r="S2" s="17" t="s">
        <v>0</v>
      </c>
      <c r="T2" s="17" t="s">
        <v>0</v>
      </c>
      <c r="U2" s="17" t="s">
        <v>0</v>
      </c>
    </row>
    <row r="3" spans="1:21" ht="26.25" x14ac:dyDescent="0.45">
      <c r="A3" s="17" t="s">
        <v>23</v>
      </c>
      <c r="B3" s="17" t="s">
        <v>23</v>
      </c>
      <c r="C3" s="17" t="s">
        <v>23</v>
      </c>
      <c r="D3" s="17" t="s">
        <v>23</v>
      </c>
      <c r="E3" s="17" t="s">
        <v>23</v>
      </c>
      <c r="F3" s="17" t="s">
        <v>23</v>
      </c>
      <c r="G3" s="17" t="s">
        <v>23</v>
      </c>
      <c r="H3" s="17" t="s">
        <v>23</v>
      </c>
      <c r="I3" s="17" t="s">
        <v>23</v>
      </c>
      <c r="J3" s="17" t="s">
        <v>23</v>
      </c>
      <c r="K3" s="17" t="s">
        <v>23</v>
      </c>
      <c r="L3" s="17" t="s">
        <v>23</v>
      </c>
      <c r="M3" s="17" t="s">
        <v>23</v>
      </c>
      <c r="N3" s="17" t="s">
        <v>23</v>
      </c>
      <c r="O3" s="17" t="s">
        <v>23</v>
      </c>
      <c r="P3" s="17" t="s">
        <v>23</v>
      </c>
      <c r="Q3" s="17" t="s">
        <v>23</v>
      </c>
      <c r="R3" s="17" t="s">
        <v>23</v>
      </c>
      <c r="S3" s="17" t="s">
        <v>23</v>
      </c>
      <c r="T3" s="17" t="s">
        <v>23</v>
      </c>
      <c r="U3" s="17" t="s">
        <v>23</v>
      </c>
    </row>
    <row r="4" spans="1:21" ht="26.25" x14ac:dyDescent="0.45">
      <c r="A4" s="17" t="str">
        <f>+سهام!A4</f>
        <v>برای ماه منتهی به 1404/03/31</v>
      </c>
      <c r="B4" s="17" t="s">
        <v>2</v>
      </c>
      <c r="C4" s="17" t="s">
        <v>2</v>
      </c>
      <c r="D4" s="17" t="s">
        <v>2</v>
      </c>
      <c r="E4" s="17" t="s">
        <v>2</v>
      </c>
      <c r="F4" s="17" t="s">
        <v>2</v>
      </c>
      <c r="G4" s="17" t="s">
        <v>2</v>
      </c>
      <c r="H4" s="17" t="s">
        <v>2</v>
      </c>
      <c r="I4" s="17" t="s">
        <v>2</v>
      </c>
      <c r="J4" s="17" t="s">
        <v>2</v>
      </c>
      <c r="K4" s="17" t="s">
        <v>2</v>
      </c>
      <c r="L4" s="17" t="s">
        <v>2</v>
      </c>
      <c r="M4" s="17" t="s">
        <v>2</v>
      </c>
      <c r="N4" s="17" t="s">
        <v>2</v>
      </c>
      <c r="O4" s="17" t="s">
        <v>2</v>
      </c>
      <c r="P4" s="17" t="s">
        <v>2</v>
      </c>
      <c r="Q4" s="17" t="s">
        <v>2</v>
      </c>
      <c r="R4" s="17" t="s">
        <v>2</v>
      </c>
      <c r="S4" s="17" t="s">
        <v>2</v>
      </c>
      <c r="T4" s="17" t="s">
        <v>2</v>
      </c>
      <c r="U4" s="17" t="s">
        <v>2</v>
      </c>
    </row>
    <row r="6" spans="1:21" ht="27" thickBot="1" x14ac:dyDescent="0.5">
      <c r="A6" s="18" t="s">
        <v>3</v>
      </c>
      <c r="C6" s="18" t="s">
        <v>25</v>
      </c>
      <c r="D6" s="18" t="s">
        <v>25</v>
      </c>
      <c r="E6" s="18" t="s">
        <v>25</v>
      </c>
      <c r="F6" s="18" t="s">
        <v>25</v>
      </c>
      <c r="G6" s="18" t="s">
        <v>25</v>
      </c>
      <c r="H6" s="18" t="s">
        <v>25</v>
      </c>
      <c r="I6" s="18" t="s">
        <v>25</v>
      </c>
      <c r="J6" s="18" t="s">
        <v>25</v>
      </c>
      <c r="K6" s="18" t="s">
        <v>25</v>
      </c>
      <c r="M6" s="18" t="s">
        <v>26</v>
      </c>
      <c r="N6" s="18" t="s">
        <v>26</v>
      </c>
      <c r="O6" s="18" t="s">
        <v>26</v>
      </c>
      <c r="P6" s="18" t="s">
        <v>26</v>
      </c>
      <c r="Q6" s="18" t="s">
        <v>26</v>
      </c>
      <c r="R6" s="18" t="s">
        <v>26</v>
      </c>
      <c r="S6" s="18" t="s">
        <v>26</v>
      </c>
      <c r="T6" s="18" t="s">
        <v>26</v>
      </c>
      <c r="U6" s="18" t="s">
        <v>26</v>
      </c>
    </row>
    <row r="7" spans="1:21" ht="27" thickBot="1" x14ac:dyDescent="0.5">
      <c r="A7" s="18" t="s">
        <v>3</v>
      </c>
      <c r="C7" s="19" t="s">
        <v>41</v>
      </c>
      <c r="E7" s="19" t="s">
        <v>42</v>
      </c>
      <c r="G7" s="19" t="s">
        <v>43</v>
      </c>
      <c r="I7" s="19" t="s">
        <v>18</v>
      </c>
      <c r="K7" s="19" t="s">
        <v>44</v>
      </c>
      <c r="M7" s="19" t="s">
        <v>41</v>
      </c>
      <c r="O7" s="19" t="s">
        <v>42</v>
      </c>
      <c r="Q7" s="19" t="s">
        <v>43</v>
      </c>
      <c r="S7" s="19" t="s">
        <v>18</v>
      </c>
      <c r="U7" s="19" t="s">
        <v>44</v>
      </c>
    </row>
    <row r="8" spans="1:21" ht="21" x14ac:dyDescent="0.55000000000000004">
      <c r="A8" s="43" t="s">
        <v>74</v>
      </c>
      <c r="C8" s="10">
        <v>0</v>
      </c>
      <c r="D8" s="10"/>
      <c r="E8" s="10">
        <f>IFERROR(VLOOKUP(A8,'درآمد ناشی از تغییر قیمت اوراق'!A:Q,9,0),0)</f>
        <v>-47184113852</v>
      </c>
      <c r="F8" s="10"/>
      <c r="G8" s="10">
        <f>IFERROR(VLOOKUP(A8,'درآمد ناشی از فروش'!A:Q,9,0),0)</f>
        <v>-310281166</v>
      </c>
      <c r="H8" s="10"/>
      <c r="I8" s="10">
        <f>+G8+E8+C8</f>
        <v>-47494395018</v>
      </c>
      <c r="J8" s="10"/>
      <c r="K8" s="1">
        <f>+I8/$I$61</f>
        <v>0.11645390490553556</v>
      </c>
      <c r="L8" s="10"/>
      <c r="M8" s="10">
        <f>IFERROR(VLOOKUP(A8,'درآمد سود سهام'!A:S,19,0),0)</f>
        <v>82510153200</v>
      </c>
      <c r="N8" s="10"/>
      <c r="O8" s="10">
        <f>IFERROR(VLOOKUP(A8,'درآمد ناشی از تغییر قیمت اوراق'!A:Q,17,0),0)</f>
        <v>-42409357184</v>
      </c>
      <c r="P8" s="10"/>
      <c r="Q8" s="10">
        <f>IFERROR(VLOOKUP(A8,'درآمد ناشی از فروش'!A:Q,17,0),0)</f>
        <v>-4473113042</v>
      </c>
      <c r="R8" s="10"/>
      <c r="S8" s="10">
        <f>+Q8+O8+M8</f>
        <v>35627682974</v>
      </c>
      <c r="T8" s="10"/>
      <c r="U8" s="1">
        <f>+S8/$S$61</f>
        <v>3.9857299219377161E-2</v>
      </c>
    </row>
    <row r="9" spans="1:21" ht="21" x14ac:dyDescent="0.55000000000000004">
      <c r="A9" s="43" t="s">
        <v>71</v>
      </c>
      <c r="C9" s="10">
        <v>0</v>
      </c>
      <c r="D9" s="10"/>
      <c r="E9" s="10">
        <f>IFERROR(VLOOKUP(A9,'درآمد ناشی از تغییر قیمت اوراق'!A:Q,9,0),0)</f>
        <v>-14939734917</v>
      </c>
      <c r="F9" s="10"/>
      <c r="G9" s="10">
        <f>IFERROR(VLOOKUP(A9,'درآمد ناشی از فروش'!A:Q,9,0),0)</f>
        <v>0</v>
      </c>
      <c r="H9" s="10"/>
      <c r="I9" s="10">
        <f t="shared" ref="I9:I60" si="0">+G9+E9+C9</f>
        <v>-14939734917</v>
      </c>
      <c r="J9" s="10"/>
      <c r="K9" s="1">
        <f t="shared" ref="K9:K60" si="1">+I9/$I$61</f>
        <v>3.6631490277512967E-2</v>
      </c>
      <c r="L9" s="10"/>
      <c r="M9" s="10">
        <f>IFERROR(VLOOKUP(A9,'درآمد سود سهام'!A:S,19,0),0)</f>
        <v>0</v>
      </c>
      <c r="N9" s="10"/>
      <c r="O9" s="10">
        <f>IFERROR(VLOOKUP(A9,'درآمد ناشی از تغییر قیمت اوراق'!A:Q,17,0),0)</f>
        <v>-6743418318</v>
      </c>
      <c r="P9" s="10"/>
      <c r="Q9" s="10">
        <f>IFERROR(VLOOKUP(A9,'درآمد ناشی از فروش'!A:Q,17,0),0)</f>
        <v>0</v>
      </c>
      <c r="R9" s="10"/>
      <c r="S9" s="10">
        <f t="shared" ref="S9:S60" si="2">+Q9+O9+M9</f>
        <v>-6743418318</v>
      </c>
      <c r="T9" s="10"/>
      <c r="U9" s="1">
        <f t="shared" ref="U9:U60" si="3">+S9/$S$61</f>
        <v>-7.5439775822103974E-3</v>
      </c>
    </row>
    <row r="10" spans="1:21" s="4" customFormat="1" ht="21" x14ac:dyDescent="0.55000000000000004">
      <c r="A10" s="43" t="s">
        <v>77</v>
      </c>
      <c r="C10" s="10">
        <v>0</v>
      </c>
      <c r="E10" s="10">
        <f>IFERROR(VLOOKUP(A10,'درآمد ناشی از تغییر قیمت اوراق'!A:Q,9,0),0)</f>
        <v>-944374949</v>
      </c>
      <c r="G10" s="10">
        <f>IFERROR(VLOOKUP(A10,'درآمد ناشی از فروش'!A:Q,9,0),0)</f>
        <v>97686715</v>
      </c>
      <c r="I10" s="10">
        <f t="shared" si="0"/>
        <v>-846688234</v>
      </c>
      <c r="K10" s="1">
        <f t="shared" si="1"/>
        <v>2.0760376261136325E-3</v>
      </c>
      <c r="M10" s="10">
        <f>IFERROR(VLOOKUP(A10,'درآمد سود سهام'!A:S,19,0),0)</f>
        <v>0</v>
      </c>
      <c r="O10" s="10">
        <f>IFERROR(VLOOKUP(A10,'درآمد ناشی از تغییر قیمت اوراق'!A:Q,17,0),0)</f>
        <v>3903974836</v>
      </c>
      <c r="Q10" s="10">
        <f>IFERROR(VLOOKUP(A10,'درآمد ناشی از فروش'!A:Q,17,0),0)</f>
        <v>97686715</v>
      </c>
      <c r="S10" s="10">
        <f t="shared" si="2"/>
        <v>4001661551</v>
      </c>
      <c r="U10" s="1">
        <f t="shared" si="3"/>
        <v>4.4767273226630766E-3</v>
      </c>
    </row>
    <row r="11" spans="1:21" ht="21" x14ac:dyDescent="0.55000000000000004">
      <c r="A11" s="43" t="s">
        <v>65</v>
      </c>
      <c r="C11" s="10">
        <v>25036790400</v>
      </c>
      <c r="D11" s="10"/>
      <c r="E11" s="10">
        <f>IFERROR(VLOOKUP(A11,'درآمد ناشی از تغییر قیمت اوراق'!A:Q,9,0),0)</f>
        <v>-28776543606</v>
      </c>
      <c r="F11" s="10"/>
      <c r="G11" s="10">
        <f>IFERROR(VLOOKUP(A11,'درآمد ناشی از فروش'!A:Q,9,0),0)</f>
        <v>0</v>
      </c>
      <c r="H11" s="10"/>
      <c r="I11" s="10">
        <f t="shared" si="0"/>
        <v>-3739753206</v>
      </c>
      <c r="J11" s="10"/>
      <c r="K11" s="1">
        <f t="shared" si="1"/>
        <v>9.1696896877334969E-3</v>
      </c>
      <c r="L11" s="10"/>
      <c r="M11" s="10">
        <f>IFERROR(VLOOKUP(A11,'درآمد سود سهام'!A:S,19,0),0)</f>
        <v>25036790400</v>
      </c>
      <c r="N11" s="10"/>
      <c r="O11" s="10">
        <f>IFERROR(VLOOKUP(A11,'درآمد ناشی از تغییر قیمت اوراق'!A:Q,17,0),0)</f>
        <v>13224543444</v>
      </c>
      <c r="P11" s="10"/>
      <c r="Q11" s="10">
        <f>IFERROR(VLOOKUP(A11,'درآمد ناشی از فروش'!A:Q,17,0),0)</f>
        <v>-12433</v>
      </c>
      <c r="R11" s="10"/>
      <c r="S11" s="10">
        <f t="shared" si="2"/>
        <v>38261321411</v>
      </c>
      <c r="T11" s="10"/>
      <c r="U11" s="1">
        <f t="shared" si="3"/>
        <v>4.280359565116492E-2</v>
      </c>
    </row>
    <row r="12" spans="1:21" ht="21" x14ac:dyDescent="0.55000000000000004">
      <c r="A12" s="43" t="s">
        <v>81</v>
      </c>
      <c r="C12" s="10">
        <v>0</v>
      </c>
      <c r="D12" s="10"/>
      <c r="E12" s="10">
        <f>IFERROR(VLOOKUP(A12,'درآمد ناشی از تغییر قیمت اوراق'!A:Q,9,0),0)</f>
        <v>1540777500</v>
      </c>
      <c r="F12" s="10"/>
      <c r="G12" s="10">
        <f>IFERROR(VLOOKUP(A12,'درآمد ناشی از فروش'!A:Q,9,0),0)</f>
        <v>0</v>
      </c>
      <c r="H12" s="10"/>
      <c r="I12" s="10">
        <f t="shared" si="0"/>
        <v>1540777500</v>
      </c>
      <c r="J12" s="10"/>
      <c r="K12" s="1">
        <f t="shared" si="1"/>
        <v>-3.777910138608702E-3</v>
      </c>
      <c r="L12" s="10"/>
      <c r="M12" s="10">
        <f>IFERROR(VLOOKUP(A12,'درآمد سود سهام'!A:S,19,0),0)</f>
        <v>4242264151</v>
      </c>
      <c r="N12" s="10"/>
      <c r="O12" s="10">
        <f>IFERROR(VLOOKUP(A12,'درآمد ناشی از تغییر قیمت اوراق'!A:Q,17,0),0)</f>
        <v>4310768981</v>
      </c>
      <c r="P12" s="10"/>
      <c r="Q12" s="10">
        <f>IFERROR(VLOOKUP(A12,'درآمد ناشی از فروش'!A:Q,17,0),0)</f>
        <v>0</v>
      </c>
      <c r="R12" s="10"/>
      <c r="S12" s="10">
        <f t="shared" si="2"/>
        <v>8553033132</v>
      </c>
      <c r="T12" s="10"/>
      <c r="U12" s="1">
        <f t="shared" si="3"/>
        <v>9.5684246720211825E-3</v>
      </c>
    </row>
    <row r="13" spans="1:21" ht="21" x14ac:dyDescent="0.55000000000000004">
      <c r="A13" s="43" t="s">
        <v>63</v>
      </c>
      <c r="C13" s="10">
        <v>0</v>
      </c>
      <c r="D13" s="10"/>
      <c r="E13" s="10">
        <f>IFERROR(VLOOKUP(A13,'درآمد ناشی از تغییر قیمت اوراق'!A:Q,9,0),0)</f>
        <v>9331031522</v>
      </c>
      <c r="F13" s="10"/>
      <c r="G13" s="10">
        <f>IFERROR(VLOOKUP(A13,'درآمد ناشی از فروش'!A:Q,9,0),0)</f>
        <v>1348117942</v>
      </c>
      <c r="H13" s="10"/>
      <c r="I13" s="10">
        <f t="shared" si="0"/>
        <v>10679149464</v>
      </c>
      <c r="J13" s="10"/>
      <c r="K13" s="1">
        <f t="shared" si="1"/>
        <v>-2.6184745709074336E-2</v>
      </c>
      <c r="L13" s="10"/>
      <c r="M13" s="10">
        <f>IFERROR(VLOOKUP(A13,'درآمد سود سهام'!A:S,19,0),0)</f>
        <v>0</v>
      </c>
      <c r="N13" s="10"/>
      <c r="O13" s="10">
        <f>IFERROR(VLOOKUP(A13,'درآمد ناشی از تغییر قیمت اوراق'!A:Q,17,0),0)</f>
        <v>13186819180</v>
      </c>
      <c r="P13" s="10"/>
      <c r="Q13" s="10">
        <f>IFERROR(VLOOKUP(A13,'درآمد ناشی از فروش'!A:Q,17,0),0)</f>
        <v>2352633880</v>
      </c>
      <c r="R13" s="10"/>
      <c r="S13" s="10">
        <f t="shared" si="2"/>
        <v>15539453060</v>
      </c>
      <c r="T13" s="10"/>
      <c r="U13" s="1">
        <f t="shared" si="3"/>
        <v>1.7384252317779875E-2</v>
      </c>
    </row>
    <row r="14" spans="1:21" ht="21" x14ac:dyDescent="0.55000000000000004">
      <c r="A14" s="43" t="s">
        <v>53</v>
      </c>
      <c r="C14" s="10">
        <v>0</v>
      </c>
      <c r="D14" s="10"/>
      <c r="E14" s="10">
        <f>IFERROR(VLOOKUP(A14,'درآمد ناشی از تغییر قیمت اوراق'!A:Q,9,0),0)</f>
        <v>-442603309</v>
      </c>
      <c r="F14" s="10"/>
      <c r="G14" s="10">
        <f>IFERROR(VLOOKUP(A14,'درآمد ناشی از فروش'!A:Q,9,0),0)</f>
        <v>306362858</v>
      </c>
      <c r="H14" s="10"/>
      <c r="I14" s="10">
        <f t="shared" si="0"/>
        <v>-136240451</v>
      </c>
      <c r="J14" s="10"/>
      <c r="K14" s="1">
        <f t="shared" si="1"/>
        <v>3.3405483992433822E-4</v>
      </c>
      <c r="L14" s="10"/>
      <c r="M14" s="10">
        <f>IFERROR(VLOOKUP(A14,'درآمد سود سهام'!A:S,19,0),0)</f>
        <v>0</v>
      </c>
      <c r="N14" s="10"/>
      <c r="O14" s="10">
        <f>IFERROR(VLOOKUP(A14,'درآمد ناشی از تغییر قیمت اوراق'!A:Q,17,0),0)</f>
        <v>-1941264115</v>
      </c>
      <c r="P14" s="10"/>
      <c r="Q14" s="10">
        <f>IFERROR(VLOOKUP(A14,'درآمد ناشی از فروش'!A:Q,17,0),0)</f>
        <v>306351707</v>
      </c>
      <c r="R14" s="10"/>
      <c r="S14" s="10">
        <f t="shared" si="2"/>
        <v>-1634912408</v>
      </c>
      <c r="T14" s="10"/>
      <c r="U14" s="1">
        <f t="shared" si="3"/>
        <v>-1.8290045156931073E-3</v>
      </c>
    </row>
    <row r="15" spans="1:21" ht="21" x14ac:dyDescent="0.55000000000000004">
      <c r="A15" s="43" t="s">
        <v>69</v>
      </c>
      <c r="C15" s="10">
        <v>0</v>
      </c>
      <c r="D15" s="10"/>
      <c r="E15" s="10">
        <f>IFERROR(VLOOKUP(A15,'درآمد ناشی از تغییر قیمت اوراق'!A:Q,9,0),0)</f>
        <v>4823685304</v>
      </c>
      <c r="F15" s="10"/>
      <c r="G15" s="10">
        <f>IFERROR(VLOOKUP(A15,'درآمد ناشی از فروش'!A:Q,9,0),0)</f>
        <v>0</v>
      </c>
      <c r="H15" s="10"/>
      <c r="I15" s="10">
        <f t="shared" si="0"/>
        <v>4823685304</v>
      </c>
      <c r="J15" s="10"/>
      <c r="K15" s="1">
        <f t="shared" si="1"/>
        <v>-1.1827437521277016E-2</v>
      </c>
      <c r="L15" s="10"/>
      <c r="M15" s="10">
        <f>IFERROR(VLOOKUP(A15,'درآمد سود سهام'!A:S,19,0),0)</f>
        <v>0</v>
      </c>
      <c r="N15" s="10"/>
      <c r="O15" s="10">
        <f>IFERROR(VLOOKUP(A15,'درآمد ناشی از تغییر قیمت اوراق'!A:Q,17,0),0)</f>
        <v>48698712595</v>
      </c>
      <c r="P15" s="10"/>
      <c r="Q15" s="10">
        <f>IFERROR(VLOOKUP(A15,'درآمد ناشی از فروش'!A:Q,17,0),0)</f>
        <v>130699873852</v>
      </c>
      <c r="R15" s="10"/>
      <c r="S15" s="10">
        <f t="shared" si="2"/>
        <v>179398586447</v>
      </c>
      <c r="T15" s="10"/>
      <c r="U15" s="1">
        <f t="shared" si="3"/>
        <v>0.20069627162590062</v>
      </c>
    </row>
    <row r="16" spans="1:21" ht="21" x14ac:dyDescent="0.55000000000000004">
      <c r="A16" s="43" t="s">
        <v>73</v>
      </c>
      <c r="C16" s="10">
        <v>0</v>
      </c>
      <c r="D16" s="10"/>
      <c r="E16" s="10">
        <f>IFERROR(VLOOKUP(A16,'درآمد ناشی از تغییر قیمت اوراق'!A:Q,9,0),0)</f>
        <v>-320191401</v>
      </c>
      <c r="F16" s="10"/>
      <c r="G16" s="10">
        <f>IFERROR(VLOOKUP(A16,'درآمد ناشی از فروش'!A:Q,9,0),0)</f>
        <v>-1689195042</v>
      </c>
      <c r="H16" s="10"/>
      <c r="I16" s="10">
        <f t="shared" si="0"/>
        <v>-2009386443</v>
      </c>
      <c r="J16" s="10"/>
      <c r="K16" s="1">
        <f t="shared" si="1"/>
        <v>4.9269160637357284E-3</v>
      </c>
      <c r="L16" s="10"/>
      <c r="M16" s="10">
        <f>IFERROR(VLOOKUP(A16,'درآمد سود سهام'!A:S,19,0),0)</f>
        <v>0</v>
      </c>
      <c r="N16" s="10"/>
      <c r="O16" s="10">
        <f>IFERROR(VLOOKUP(A16,'درآمد ناشی از تغییر قیمت اوراق'!A:Q,17,0),0)</f>
        <v>-6627155652</v>
      </c>
      <c r="P16" s="10"/>
      <c r="Q16" s="10">
        <f>IFERROR(VLOOKUP(A16,'درآمد ناشی از فروش'!A:Q,17,0),0)</f>
        <v>-2354167385</v>
      </c>
      <c r="R16" s="10"/>
      <c r="S16" s="10">
        <f t="shared" si="2"/>
        <v>-8981323037</v>
      </c>
      <c r="T16" s="10"/>
      <c r="U16" s="1">
        <f t="shared" si="3"/>
        <v>-1.0047559925040053E-2</v>
      </c>
    </row>
    <row r="17" spans="1:21" ht="21" x14ac:dyDescent="0.55000000000000004">
      <c r="A17" s="43" t="s">
        <v>51</v>
      </c>
      <c r="C17" s="10">
        <v>0</v>
      </c>
      <c r="D17" s="10"/>
      <c r="E17" s="10">
        <f>IFERROR(VLOOKUP(A17,'درآمد ناشی از تغییر قیمت اوراق'!A:Q,9,0),0)</f>
        <v>0</v>
      </c>
      <c r="F17" s="10"/>
      <c r="G17" s="10">
        <f>IFERROR(VLOOKUP(A17,'درآمد ناشی از فروش'!A:Q,9,0),0)</f>
        <v>0</v>
      </c>
      <c r="H17" s="10"/>
      <c r="I17" s="10">
        <f t="shared" si="0"/>
        <v>0</v>
      </c>
      <c r="J17" s="10"/>
      <c r="K17" s="1">
        <f t="shared" si="1"/>
        <v>0</v>
      </c>
      <c r="L17" s="10"/>
      <c r="M17" s="10">
        <f>IFERROR(VLOOKUP(A17,'درآمد سود سهام'!A:S,19,0),0)</f>
        <v>0</v>
      </c>
      <c r="N17" s="10"/>
      <c r="O17" s="10">
        <f>IFERROR(VLOOKUP(A17,'درآمد ناشی از تغییر قیمت اوراق'!A:Q,17,0),0)</f>
        <v>0</v>
      </c>
      <c r="P17" s="10"/>
      <c r="Q17" s="10">
        <f>IFERROR(VLOOKUP(A17,'درآمد ناشی از فروش'!A:Q,17,0),0)</f>
        <v>884933518</v>
      </c>
      <c r="R17" s="10"/>
      <c r="S17" s="10">
        <f t="shared" si="2"/>
        <v>884933518</v>
      </c>
      <c r="T17" s="10"/>
      <c r="U17" s="1">
        <f t="shared" si="3"/>
        <v>9.8999028485579135E-4</v>
      </c>
    </row>
    <row r="18" spans="1:21" ht="21" x14ac:dyDescent="0.55000000000000004">
      <c r="A18" s="43" t="s">
        <v>79</v>
      </c>
      <c r="C18" s="10">
        <v>0</v>
      </c>
      <c r="D18" s="10"/>
      <c r="E18" s="10">
        <f>IFERROR(VLOOKUP(A18,'درآمد ناشی از تغییر قیمت اوراق'!A:Q,9,0),0)</f>
        <v>0</v>
      </c>
      <c r="F18" s="10"/>
      <c r="G18" s="10">
        <f>IFERROR(VLOOKUP(A18,'درآمد ناشی از فروش'!A:Q,9,0),0)</f>
        <v>0</v>
      </c>
      <c r="H18" s="10"/>
      <c r="I18" s="10">
        <f t="shared" si="0"/>
        <v>0</v>
      </c>
      <c r="J18" s="10"/>
      <c r="K18" s="1">
        <f t="shared" si="1"/>
        <v>0</v>
      </c>
      <c r="L18" s="10"/>
      <c r="M18" s="10">
        <f>IFERROR(VLOOKUP(A18,'درآمد سود سهام'!A:S,19,0),0)</f>
        <v>0</v>
      </c>
      <c r="N18" s="10"/>
      <c r="O18" s="10">
        <f>IFERROR(VLOOKUP(A18,'درآمد ناشی از تغییر قیمت اوراق'!A:Q,17,0),0)</f>
        <v>0</v>
      </c>
      <c r="P18" s="10"/>
      <c r="Q18" s="10">
        <f>IFERROR(VLOOKUP(A18,'درآمد ناشی از فروش'!A:Q,17,0),0)</f>
        <v>-658574065</v>
      </c>
      <c r="R18" s="10"/>
      <c r="S18" s="10">
        <f t="shared" si="2"/>
        <v>-658574065</v>
      </c>
      <c r="T18" s="10"/>
      <c r="U18" s="1">
        <f t="shared" si="3"/>
        <v>-7.3675808741147314E-4</v>
      </c>
    </row>
    <row r="19" spans="1:21" ht="21" x14ac:dyDescent="0.55000000000000004">
      <c r="A19" s="43" t="s">
        <v>78</v>
      </c>
      <c r="C19" s="10">
        <v>0</v>
      </c>
      <c r="D19" s="10"/>
      <c r="E19" s="10">
        <f>IFERROR(VLOOKUP(A19,'درآمد ناشی از تغییر قیمت اوراق'!A:Q,9,0),0)</f>
        <v>2717012889</v>
      </c>
      <c r="F19" s="10"/>
      <c r="G19" s="10">
        <f>IFERROR(VLOOKUP(A19,'درآمد ناشی از فروش'!A:Q,9,0),0)</f>
        <v>0</v>
      </c>
      <c r="H19" s="10"/>
      <c r="I19" s="10">
        <f t="shared" si="0"/>
        <v>2717012889</v>
      </c>
      <c r="J19" s="10"/>
      <c r="K19" s="1">
        <f t="shared" si="1"/>
        <v>-6.6619810712991463E-3</v>
      </c>
      <c r="L19" s="10"/>
      <c r="M19" s="10">
        <f>IFERROR(VLOOKUP(A19,'درآمد سود سهام'!A:S,19,0),0)</f>
        <v>0</v>
      </c>
      <c r="N19" s="10"/>
      <c r="O19" s="10">
        <f>IFERROR(VLOOKUP(A19,'درآمد ناشی از تغییر قیمت اوراق'!A:Q,17,0),0)</f>
        <v>19871470043</v>
      </c>
      <c r="P19" s="10"/>
      <c r="Q19" s="10">
        <f>IFERROR(VLOOKUP(A19,'درآمد ناشی از فروش'!A:Q,17,0),0)</f>
        <v>-624182752</v>
      </c>
      <c r="R19" s="10"/>
      <c r="S19" s="10">
        <f t="shared" si="2"/>
        <v>19247287291</v>
      </c>
      <c r="T19" s="10"/>
      <c r="U19" s="1">
        <f t="shared" si="3"/>
        <v>2.1532269984510116E-2</v>
      </c>
    </row>
    <row r="20" spans="1:21" ht="21" x14ac:dyDescent="0.55000000000000004">
      <c r="A20" s="43" t="s">
        <v>67</v>
      </c>
      <c r="C20" s="10">
        <v>0</v>
      </c>
      <c r="D20" s="10"/>
      <c r="E20" s="10">
        <f>IFERROR(VLOOKUP(A20,'درآمد ناشی از تغییر قیمت اوراق'!A:Q,9,0),0)</f>
        <v>-61807703672</v>
      </c>
      <c r="F20" s="10"/>
      <c r="G20" s="10">
        <f>IFERROR(VLOOKUP(A20,'درآمد ناشی از فروش'!A:Q,9,0),0)</f>
        <v>15957589</v>
      </c>
      <c r="H20" s="10"/>
      <c r="I20" s="10">
        <f t="shared" si="0"/>
        <v>-61791746083</v>
      </c>
      <c r="J20" s="10"/>
      <c r="K20" s="1">
        <f t="shared" si="1"/>
        <v>0.15151030178549482</v>
      </c>
      <c r="L20" s="10"/>
      <c r="M20" s="10">
        <f>IFERROR(VLOOKUP(A20,'درآمد سود سهام'!A:S,19,0),0)</f>
        <v>0</v>
      </c>
      <c r="N20" s="10"/>
      <c r="O20" s="10">
        <f>IFERROR(VLOOKUP(A20,'درآمد ناشی از تغییر قیمت اوراق'!A:Q,17,0),0)</f>
        <v>-55285751801</v>
      </c>
      <c r="P20" s="10"/>
      <c r="Q20" s="10">
        <f>IFERROR(VLOOKUP(A20,'درآمد ناشی از فروش'!A:Q,17,0),0)</f>
        <v>-130811132</v>
      </c>
      <c r="R20" s="10"/>
      <c r="S20" s="10">
        <f t="shared" si="2"/>
        <v>-55416562933</v>
      </c>
      <c r="T20" s="10"/>
      <c r="U20" s="1">
        <f t="shared" si="3"/>
        <v>-6.1995458198668384E-2</v>
      </c>
    </row>
    <row r="21" spans="1:21" ht="21" x14ac:dyDescent="0.55000000000000004">
      <c r="A21" s="43" t="s">
        <v>68</v>
      </c>
      <c r="C21" s="10">
        <v>0</v>
      </c>
      <c r="D21" s="10"/>
      <c r="E21" s="10">
        <f>IFERROR(VLOOKUP(A21,'درآمد ناشی از تغییر قیمت اوراق'!A:Q,9,0),0)</f>
        <v>-19375676046</v>
      </c>
      <c r="F21" s="10"/>
      <c r="G21" s="10">
        <f>IFERROR(VLOOKUP(A21,'درآمد ناشی از فروش'!A:Q,9,0),0)</f>
        <v>-1485760688</v>
      </c>
      <c r="H21" s="10"/>
      <c r="I21" s="10">
        <f t="shared" si="0"/>
        <v>-20861436734</v>
      </c>
      <c r="J21" s="10"/>
      <c r="K21" s="1">
        <f t="shared" si="1"/>
        <v>5.1151209920525582E-2</v>
      </c>
      <c r="L21" s="10"/>
      <c r="M21" s="10">
        <f>IFERROR(VLOOKUP(A21,'درآمد سود سهام'!A:S,19,0),0)</f>
        <v>33088482180</v>
      </c>
      <c r="N21" s="10"/>
      <c r="O21" s="10">
        <f>IFERROR(VLOOKUP(A21,'درآمد ناشی از تغییر قیمت اوراق'!A:Q,17,0),0)</f>
        <v>-14896281094</v>
      </c>
      <c r="P21" s="10"/>
      <c r="Q21" s="10">
        <f>IFERROR(VLOOKUP(A21,'درآمد ناشی از فروش'!A:Q,17,0),0)</f>
        <v>-722683547</v>
      </c>
      <c r="R21" s="10"/>
      <c r="S21" s="10">
        <f t="shared" si="2"/>
        <v>17469517539</v>
      </c>
      <c r="T21" s="10"/>
      <c r="U21" s="1">
        <f t="shared" si="3"/>
        <v>1.954344851104154E-2</v>
      </c>
    </row>
    <row r="22" spans="1:21" ht="21" x14ac:dyDescent="0.55000000000000004">
      <c r="A22" s="43" t="s">
        <v>112</v>
      </c>
      <c r="C22" s="10">
        <v>0</v>
      </c>
      <c r="D22" s="10"/>
      <c r="E22" s="10">
        <f>IFERROR(VLOOKUP(A22,'درآمد ناشی از تغییر قیمت اوراق'!A:Q,9,0),0)</f>
        <v>-7731041437</v>
      </c>
      <c r="F22" s="10"/>
      <c r="G22" s="10">
        <f>IFERROR(VLOOKUP(A22,'درآمد ناشی از فروش'!A:Q,9,0),0)</f>
        <v>0</v>
      </c>
      <c r="H22" s="10"/>
      <c r="I22" s="10">
        <f t="shared" si="0"/>
        <v>-7731041437</v>
      </c>
      <c r="J22" s="10"/>
      <c r="K22" s="1">
        <f t="shared" si="1"/>
        <v>1.8956130802043961E-2</v>
      </c>
      <c r="L22" s="10"/>
      <c r="M22" s="10">
        <f>IFERROR(VLOOKUP(A22,'درآمد سود سهام'!A:S,19,0),0)</f>
        <v>0</v>
      </c>
      <c r="N22" s="10"/>
      <c r="O22" s="10">
        <f>IFERROR(VLOOKUP(A22,'درآمد ناشی از تغییر قیمت اوراق'!A:Q,17,0),0)</f>
        <v>6811859274</v>
      </c>
      <c r="P22" s="10"/>
      <c r="Q22" s="10">
        <f>IFERROR(VLOOKUP(A22,'درآمد ناشی از فروش'!A:Q,17,0),0)</f>
        <v>0</v>
      </c>
      <c r="R22" s="10"/>
      <c r="S22" s="10">
        <f t="shared" si="2"/>
        <v>6811859274</v>
      </c>
      <c r="T22" s="10"/>
      <c r="U22" s="1">
        <f t="shared" si="3"/>
        <v>7.620543652031523E-3</v>
      </c>
    </row>
    <row r="23" spans="1:21" ht="21" x14ac:dyDescent="0.55000000000000004">
      <c r="A23" s="43" t="s">
        <v>52</v>
      </c>
      <c r="C23" s="10">
        <v>0</v>
      </c>
      <c r="D23" s="10"/>
      <c r="E23" s="10">
        <f>IFERROR(VLOOKUP(A23,'درآمد ناشی از تغییر قیمت اوراق'!A:Q,9,0),0)</f>
        <v>0</v>
      </c>
      <c r="F23" s="10"/>
      <c r="G23" s="10">
        <f>IFERROR(VLOOKUP(A23,'درآمد ناشی از فروش'!A:Q,9,0),0)</f>
        <v>0</v>
      </c>
      <c r="H23" s="10"/>
      <c r="I23" s="10">
        <f t="shared" si="0"/>
        <v>0</v>
      </c>
      <c r="J23" s="10"/>
      <c r="K23" s="1">
        <f t="shared" si="1"/>
        <v>0</v>
      </c>
      <c r="L23" s="10"/>
      <c r="M23" s="10">
        <f>IFERROR(VLOOKUP(A23,'درآمد سود سهام'!A:S,19,0),0)</f>
        <v>0</v>
      </c>
      <c r="N23" s="10"/>
      <c r="O23" s="10">
        <f>IFERROR(VLOOKUP(A23,'درآمد ناشی از تغییر قیمت اوراق'!A:Q,17,0),0)</f>
        <v>0</v>
      </c>
      <c r="P23" s="10"/>
      <c r="Q23" s="10">
        <f>IFERROR(VLOOKUP(A23,'درآمد ناشی از فروش'!A:Q,17,0),0)</f>
        <v>423731001</v>
      </c>
      <c r="R23" s="10"/>
      <c r="S23" s="10">
        <f t="shared" si="2"/>
        <v>423731001</v>
      </c>
      <c r="T23" s="10"/>
      <c r="U23" s="1">
        <f t="shared" si="3"/>
        <v>4.7403512902335291E-4</v>
      </c>
    </row>
    <row r="24" spans="1:21" ht="21" x14ac:dyDescent="0.55000000000000004">
      <c r="A24" s="43" t="s">
        <v>115</v>
      </c>
      <c r="C24" s="10">
        <v>0</v>
      </c>
      <c r="D24" s="10"/>
      <c r="E24" s="10">
        <f>IFERROR(VLOOKUP(A24,'درآمد ناشی از تغییر قیمت اوراق'!A:Q,9,0),0)</f>
        <v>6413190515</v>
      </c>
      <c r="F24" s="10"/>
      <c r="G24" s="10">
        <f>IFERROR(VLOOKUP(A24,'درآمد ناشی از فروش'!A:Q,9,0),0)</f>
        <v>0</v>
      </c>
      <c r="H24" s="10"/>
      <c r="I24" s="10">
        <f t="shared" si="0"/>
        <v>6413190515</v>
      </c>
      <c r="J24" s="10"/>
      <c r="K24" s="1">
        <f t="shared" si="1"/>
        <v>-1.5724825594511643E-2</v>
      </c>
      <c r="L24" s="10"/>
      <c r="M24" s="10">
        <f>IFERROR(VLOOKUP(A24,'درآمد سود سهام'!A:S,19,0),0)</f>
        <v>9236433769</v>
      </c>
      <c r="N24" s="10"/>
      <c r="O24" s="10">
        <f>IFERROR(VLOOKUP(A24,'درآمد ناشی از تغییر قیمت اوراق'!A:Q,17,0),0)</f>
        <v>37243348003</v>
      </c>
      <c r="P24" s="10"/>
      <c r="Q24" s="10">
        <f>IFERROR(VLOOKUP(A24,'درآمد ناشی از فروش'!A:Q,17,0),0)</f>
        <v>65526780337</v>
      </c>
      <c r="R24" s="10"/>
      <c r="S24" s="10">
        <f t="shared" si="2"/>
        <v>112006562109</v>
      </c>
      <c r="T24" s="10"/>
      <c r="U24" s="1">
        <f t="shared" si="3"/>
        <v>0.12530365962249243</v>
      </c>
    </row>
    <row r="25" spans="1:21" ht="21" x14ac:dyDescent="0.55000000000000004">
      <c r="A25" s="43" t="s">
        <v>62</v>
      </c>
      <c r="C25" s="10">
        <v>19100085499</v>
      </c>
      <c r="D25" s="10"/>
      <c r="E25" s="10">
        <f>IFERROR(VLOOKUP(A25,'درآمد ناشی از تغییر قیمت اوراق'!A:Q,9,0),0)</f>
        <v>2682848034</v>
      </c>
      <c r="F25" s="10"/>
      <c r="G25" s="10">
        <f>IFERROR(VLOOKUP(A25,'درآمد ناشی از فروش'!A:Q,9,0),0)</f>
        <v>5509069516</v>
      </c>
      <c r="H25" s="10"/>
      <c r="I25" s="10">
        <f t="shared" si="0"/>
        <v>27292003049</v>
      </c>
      <c r="J25" s="10"/>
      <c r="K25" s="1">
        <f t="shared" si="1"/>
        <v>-6.6918640116276823E-2</v>
      </c>
      <c r="L25" s="10"/>
      <c r="M25" s="10">
        <f>IFERROR(VLOOKUP(A25,'درآمد سود سهام'!A:S,19,0),0)</f>
        <v>19100085499</v>
      </c>
      <c r="N25" s="10"/>
      <c r="O25" s="10">
        <f>IFERROR(VLOOKUP(A25,'درآمد ناشی از تغییر قیمت اوراق'!A:Q,17,0),0)</f>
        <v>33261059854</v>
      </c>
      <c r="P25" s="10"/>
      <c r="Q25" s="10">
        <f>IFERROR(VLOOKUP(A25,'درآمد ناشی از فروش'!A:Q,17,0),0)</f>
        <v>25807963592</v>
      </c>
      <c r="R25" s="10"/>
      <c r="S25" s="10">
        <f t="shared" si="2"/>
        <v>78169108945</v>
      </c>
      <c r="T25" s="10"/>
      <c r="U25" s="1">
        <f t="shared" si="3"/>
        <v>8.7449121156900206E-2</v>
      </c>
    </row>
    <row r="26" spans="1:21" ht="21" x14ac:dyDescent="0.55000000000000004">
      <c r="A26" s="43" t="s">
        <v>59</v>
      </c>
      <c r="C26" s="10">
        <v>0</v>
      </c>
      <c r="D26" s="10"/>
      <c r="E26" s="10">
        <f>IFERROR(VLOOKUP(A26,'درآمد ناشی از تغییر قیمت اوراق'!A:Q,9,0),0)</f>
        <v>3789736305</v>
      </c>
      <c r="F26" s="10"/>
      <c r="G26" s="10">
        <f>IFERROR(VLOOKUP(A26,'درآمد ناشی از فروش'!A:Q,9,0),0)</f>
        <v>-6286847490</v>
      </c>
      <c r="H26" s="10"/>
      <c r="I26" s="10">
        <f t="shared" si="0"/>
        <v>-2497111185</v>
      </c>
      <c r="J26" s="10"/>
      <c r="K26" s="1">
        <f t="shared" si="1"/>
        <v>6.1227929814945316E-3</v>
      </c>
      <c r="L26" s="10"/>
      <c r="M26" s="10">
        <f>IFERROR(VLOOKUP(A26,'درآمد سود سهام'!A:S,19,0),0)</f>
        <v>0</v>
      </c>
      <c r="N26" s="10"/>
      <c r="O26" s="10">
        <f>IFERROR(VLOOKUP(A26,'درآمد ناشی از تغییر قیمت اوراق'!A:Q,17,0),0)</f>
        <v>-10685550375</v>
      </c>
      <c r="P26" s="10"/>
      <c r="Q26" s="10">
        <f>IFERROR(VLOOKUP(A26,'درآمد ناشی از فروش'!A:Q,17,0),0)</f>
        <v>-6286847490</v>
      </c>
      <c r="R26" s="10"/>
      <c r="S26" s="10">
        <f t="shared" si="2"/>
        <v>-16972397865</v>
      </c>
      <c r="T26" s="10"/>
      <c r="U26" s="1">
        <f t="shared" si="3"/>
        <v>-1.898731221643836E-2</v>
      </c>
    </row>
    <row r="27" spans="1:21" ht="21" x14ac:dyDescent="0.55000000000000004">
      <c r="A27" s="43" t="s">
        <v>80</v>
      </c>
      <c r="C27" s="10">
        <v>0</v>
      </c>
      <c r="D27" s="10"/>
      <c r="E27" s="10">
        <f>IFERROR(VLOOKUP(A27,'درآمد ناشی از تغییر قیمت اوراق'!A:Q,9,0),0)</f>
        <v>18400883698</v>
      </c>
      <c r="F27" s="10"/>
      <c r="G27" s="10">
        <f>IFERROR(VLOOKUP(A27,'درآمد ناشی از فروش'!A:Q,9,0),0)</f>
        <v>-211492541</v>
      </c>
      <c r="H27" s="10"/>
      <c r="I27" s="10">
        <f t="shared" si="0"/>
        <v>18189391157</v>
      </c>
      <c r="J27" s="10"/>
      <c r="K27" s="1">
        <f t="shared" si="1"/>
        <v>-4.4599486471700013E-2</v>
      </c>
      <c r="L27" s="10"/>
      <c r="M27" s="10">
        <f>IFERROR(VLOOKUP(A27,'درآمد سود سهام'!A:S,19,0),0)</f>
        <v>0</v>
      </c>
      <c r="N27" s="10"/>
      <c r="O27" s="10">
        <f>IFERROR(VLOOKUP(A27,'درآمد ناشی از تغییر قیمت اوراق'!A:Q,17,0),0)</f>
        <v>1929396628</v>
      </c>
      <c r="P27" s="10"/>
      <c r="Q27" s="10">
        <f>IFERROR(VLOOKUP(A27,'درآمد ناشی از فروش'!A:Q,17,0),0)</f>
        <v>-211492541</v>
      </c>
      <c r="R27" s="10"/>
      <c r="S27" s="10">
        <f t="shared" si="2"/>
        <v>1717904087</v>
      </c>
      <c r="T27" s="10"/>
      <c r="U27" s="1">
        <f t="shared" si="3"/>
        <v>1.9218487285776625E-3</v>
      </c>
    </row>
    <row r="28" spans="1:21" ht="21" x14ac:dyDescent="0.55000000000000004">
      <c r="A28" s="43" t="s">
        <v>70</v>
      </c>
      <c r="C28" s="10">
        <v>0</v>
      </c>
      <c r="D28" s="10"/>
      <c r="E28" s="10">
        <f>IFERROR(VLOOKUP(A28,'درآمد ناشی از تغییر قیمت اوراق'!A:Q,9,0),0)</f>
        <v>-66612558798</v>
      </c>
      <c r="F28" s="10"/>
      <c r="G28" s="10">
        <f>IFERROR(VLOOKUP(A28,'درآمد ناشی از فروش'!A:Q,9,0),0)</f>
        <v>0</v>
      </c>
      <c r="H28" s="10"/>
      <c r="I28" s="10">
        <f t="shared" si="0"/>
        <v>-66612558798</v>
      </c>
      <c r="J28" s="10"/>
      <c r="K28" s="1">
        <f t="shared" si="1"/>
        <v>0.1633306958607797</v>
      </c>
      <c r="L28" s="10"/>
      <c r="M28" s="10">
        <f>IFERROR(VLOOKUP(A28,'درآمد سود سهام'!A:S,19,0),0)</f>
        <v>0</v>
      </c>
      <c r="N28" s="10"/>
      <c r="O28" s="10">
        <f>IFERROR(VLOOKUP(A28,'درآمد ناشی از تغییر قیمت اوراق'!A:Q,17,0),0)</f>
        <v>92598165542</v>
      </c>
      <c r="P28" s="10"/>
      <c r="Q28" s="10">
        <f>IFERROR(VLOOKUP(A28,'درآمد ناشی از فروش'!A:Q,17,0),0)</f>
        <v>30234854801</v>
      </c>
      <c r="R28" s="10"/>
      <c r="S28" s="10">
        <f t="shared" si="2"/>
        <v>122833020343</v>
      </c>
      <c r="T28" s="10"/>
      <c r="U28" s="1">
        <f t="shared" si="3"/>
        <v>0.13741540389824378</v>
      </c>
    </row>
    <row r="29" spans="1:21" ht="21" x14ac:dyDescent="0.55000000000000004">
      <c r="A29" s="43" t="s">
        <v>66</v>
      </c>
      <c r="C29" s="10">
        <v>0</v>
      </c>
      <c r="D29" s="10"/>
      <c r="E29" s="10">
        <f>IFERROR(VLOOKUP(A29,'درآمد ناشی از تغییر قیمت اوراق'!A:Q,9,0),0)</f>
        <v>-28453916711</v>
      </c>
      <c r="F29" s="10"/>
      <c r="G29" s="10">
        <f>IFERROR(VLOOKUP(A29,'درآمد ناشی از فروش'!A:Q,9,0),0)</f>
        <v>569924269</v>
      </c>
      <c r="H29" s="10"/>
      <c r="I29" s="10">
        <f t="shared" si="0"/>
        <v>-27883992442</v>
      </c>
      <c r="J29" s="10"/>
      <c r="K29" s="1">
        <f t="shared" si="1"/>
        <v>6.8370168795637412E-2</v>
      </c>
      <c r="L29" s="10"/>
      <c r="M29" s="10">
        <f>IFERROR(VLOOKUP(A29,'درآمد سود سهام'!A:S,19,0),0)</f>
        <v>0</v>
      </c>
      <c r="N29" s="10"/>
      <c r="O29" s="10">
        <f>IFERROR(VLOOKUP(A29,'درآمد ناشی از تغییر قیمت اوراق'!A:Q,17,0),0)</f>
        <v>-11242050544</v>
      </c>
      <c r="P29" s="10"/>
      <c r="Q29" s="10">
        <f>IFERROR(VLOOKUP(A29,'درآمد ناشی از فروش'!A:Q,17,0),0)</f>
        <v>-3524988932</v>
      </c>
      <c r="R29" s="10"/>
      <c r="S29" s="10">
        <f t="shared" si="2"/>
        <v>-14767039476</v>
      </c>
      <c r="T29" s="10"/>
      <c r="U29" s="1">
        <f t="shared" si="3"/>
        <v>-1.6520140010474724E-2</v>
      </c>
    </row>
    <row r="30" spans="1:21" ht="21" x14ac:dyDescent="0.55000000000000004">
      <c r="A30" s="43" t="s">
        <v>76</v>
      </c>
      <c r="C30" s="10">
        <v>0</v>
      </c>
      <c r="D30" s="10"/>
      <c r="E30" s="10">
        <f>IFERROR(VLOOKUP(A30,'درآمد ناشی از تغییر قیمت اوراق'!A:Q,9,0),0)</f>
        <v>0</v>
      </c>
      <c r="F30" s="10"/>
      <c r="G30" s="10">
        <f>IFERROR(VLOOKUP(A30,'درآمد ناشی از فروش'!A:Q,9,0),0)</f>
        <v>0</v>
      </c>
      <c r="H30" s="10"/>
      <c r="I30" s="10">
        <f t="shared" si="0"/>
        <v>0</v>
      </c>
      <c r="J30" s="10"/>
      <c r="K30" s="1">
        <f t="shared" si="1"/>
        <v>0</v>
      </c>
      <c r="L30" s="10"/>
      <c r="M30" s="10">
        <f>IFERROR(VLOOKUP(A30,'درآمد سود سهام'!A:S,19,0),0)</f>
        <v>0</v>
      </c>
      <c r="N30" s="10"/>
      <c r="O30" s="10">
        <f>IFERROR(VLOOKUP(A30,'درآمد ناشی از تغییر قیمت اوراق'!A:Q,17,0),0)</f>
        <v>0</v>
      </c>
      <c r="P30" s="10"/>
      <c r="Q30" s="10">
        <f>IFERROR(VLOOKUP(A30,'درآمد ناشی از فروش'!A:Q,17,0),0)</f>
        <v>-13819148</v>
      </c>
      <c r="R30" s="10"/>
      <c r="S30" s="10">
        <f t="shared" si="2"/>
        <v>-13819148</v>
      </c>
      <c r="T30" s="10"/>
      <c r="U30" s="1">
        <f t="shared" si="3"/>
        <v>-1.5459717579580184E-5</v>
      </c>
    </row>
    <row r="31" spans="1:21" ht="21" x14ac:dyDescent="0.55000000000000004">
      <c r="A31" s="43" t="s">
        <v>107</v>
      </c>
      <c r="C31" s="10">
        <v>0</v>
      </c>
      <c r="D31" s="10"/>
      <c r="E31" s="10">
        <f>IFERROR(VLOOKUP(A31,'درآمد ناشی از تغییر قیمت اوراق'!A:Q,9,0),0)</f>
        <v>0</v>
      </c>
      <c r="F31" s="10"/>
      <c r="G31" s="10">
        <f>IFERROR(VLOOKUP(A31,'درآمد ناشی از فروش'!A:Q,9,0),0)</f>
        <v>2949880867</v>
      </c>
      <c r="H31" s="10"/>
      <c r="I31" s="10">
        <f t="shared" si="0"/>
        <v>2949880867</v>
      </c>
      <c r="J31" s="10"/>
      <c r="K31" s="1">
        <f t="shared" si="1"/>
        <v>-7.232961822928442E-3</v>
      </c>
      <c r="L31" s="10"/>
      <c r="M31" s="10">
        <f>IFERROR(VLOOKUP(A31,'درآمد سود سهام'!A:S,19,0),0)</f>
        <v>0</v>
      </c>
      <c r="N31" s="10"/>
      <c r="O31" s="10">
        <f>IFERROR(VLOOKUP(A31,'درآمد ناشی از تغییر قیمت اوراق'!A:Q,17,0),0)</f>
        <v>0</v>
      </c>
      <c r="P31" s="10"/>
      <c r="Q31" s="10">
        <f>IFERROR(VLOOKUP(A31,'درآمد ناشی از فروش'!A:Q,17,0),0)</f>
        <v>4376849133</v>
      </c>
      <c r="R31" s="10"/>
      <c r="S31" s="10">
        <f t="shared" si="2"/>
        <v>4376849133</v>
      </c>
      <c r="T31" s="10"/>
      <c r="U31" s="1">
        <f t="shared" si="3"/>
        <v>4.8964560973375777E-3</v>
      </c>
    </row>
    <row r="32" spans="1:21" ht="21" x14ac:dyDescent="0.45">
      <c r="A32" s="6" t="s">
        <v>61</v>
      </c>
      <c r="C32" s="10">
        <v>0</v>
      </c>
      <c r="E32" s="10">
        <f>IFERROR(VLOOKUP(A32,'درآمد ناشی از تغییر قیمت اوراق'!A:Q,9,0),0)</f>
        <v>-7726803573</v>
      </c>
      <c r="G32" s="10">
        <f>IFERROR(VLOOKUP(A32,'درآمد ناشی از فروش'!A:Q,9,0),0)</f>
        <v>0</v>
      </c>
      <c r="I32" s="10">
        <f t="shared" si="0"/>
        <v>-7726803573</v>
      </c>
      <c r="K32" s="1">
        <f t="shared" si="1"/>
        <v>1.894573976935323E-2</v>
      </c>
      <c r="M32" s="10">
        <f>IFERROR(VLOOKUP(A32,'درآمد سود سهام'!A:S,19,0),0)</f>
        <v>0</v>
      </c>
      <c r="O32" s="10">
        <f>IFERROR(VLOOKUP(A32,'درآمد ناشی از تغییر قیمت اوراق'!A:Q,17,0),0)</f>
        <v>49280070348</v>
      </c>
      <c r="Q32" s="10">
        <f>IFERROR(VLOOKUP(A32,'درآمد ناشی از فروش'!A:Q,17,0),0)</f>
        <v>-38055</v>
      </c>
      <c r="S32" s="10">
        <f t="shared" si="2"/>
        <v>49280032293</v>
      </c>
      <c r="U32" s="1">
        <f t="shared" si="3"/>
        <v>5.5130416257382242E-2</v>
      </c>
    </row>
    <row r="33" spans="1:21" ht="21" x14ac:dyDescent="0.45">
      <c r="A33" s="6" t="s">
        <v>64</v>
      </c>
      <c r="C33" s="10">
        <v>0</v>
      </c>
      <c r="E33" s="10">
        <f>IFERROR(VLOOKUP(A33,'درآمد ناشی از تغییر قیمت اوراق'!A:Q,9,0),0)</f>
        <v>-73422088955</v>
      </c>
      <c r="G33" s="10">
        <f>IFERROR(VLOOKUP(A33,'درآمد ناشی از فروش'!A:Q,9,0),0)</f>
        <v>-965166045</v>
      </c>
      <c r="I33" s="10">
        <f t="shared" si="0"/>
        <v>-74387255000</v>
      </c>
      <c r="K33" s="1">
        <f t="shared" si="1"/>
        <v>0.18239386598504381</v>
      </c>
      <c r="M33" s="10">
        <f>IFERROR(VLOOKUP(A33,'درآمد سود سهام'!A:S,19,0),0)</f>
        <v>60923450884</v>
      </c>
      <c r="O33" s="10">
        <f>IFERROR(VLOOKUP(A33,'درآمد ناشی از تغییر قیمت اوراق'!A:Q,17,0),0)</f>
        <v>-117336219779</v>
      </c>
      <c r="Q33" s="10">
        <f>IFERROR(VLOOKUP(A33,'درآمد ناشی از فروش'!A:Q,17,0),0)</f>
        <v>-965166045</v>
      </c>
      <c r="S33" s="10">
        <f t="shared" si="2"/>
        <v>-57377934940</v>
      </c>
      <c r="U33" s="1">
        <f t="shared" si="3"/>
        <v>-6.4189678659778884E-2</v>
      </c>
    </row>
    <row r="34" spans="1:21" ht="21" x14ac:dyDescent="0.45">
      <c r="A34" s="6" t="s">
        <v>99</v>
      </c>
      <c r="C34" s="10">
        <v>0</v>
      </c>
      <c r="E34" s="10">
        <f>IFERROR(VLOOKUP(A34,'درآمد ناشی از تغییر قیمت اوراق'!A:Q,9,0),0)</f>
        <v>0</v>
      </c>
      <c r="G34" s="10">
        <f>IFERROR(VLOOKUP(A34,'درآمد ناشی از فروش'!A:Q,9,0),0)</f>
        <v>274193402</v>
      </c>
      <c r="I34" s="10">
        <f t="shared" si="0"/>
        <v>274193402</v>
      </c>
      <c r="K34" s="1">
        <f t="shared" si="1"/>
        <v>-6.7230864505446865E-4</v>
      </c>
      <c r="M34" s="10">
        <f>IFERROR(VLOOKUP(A34,'درآمد سود سهام'!A:S,19,0),0)</f>
        <v>0</v>
      </c>
      <c r="O34" s="10">
        <f>IFERROR(VLOOKUP(A34,'درآمد ناشی از تغییر قیمت اوراق'!A:Q,17,0),0)</f>
        <v>0</v>
      </c>
      <c r="Q34" s="10">
        <f>IFERROR(VLOOKUP(A34,'درآمد ناشی از فروش'!A:Q,17,0),0)</f>
        <v>777656201</v>
      </c>
      <c r="S34" s="10">
        <f t="shared" si="2"/>
        <v>777656201</v>
      </c>
      <c r="U34" s="1">
        <f t="shared" si="3"/>
        <v>8.6997731274527507E-4</v>
      </c>
    </row>
    <row r="35" spans="1:21" ht="21" x14ac:dyDescent="0.45">
      <c r="A35" s="6" t="s">
        <v>100</v>
      </c>
      <c r="C35" s="10">
        <v>0</v>
      </c>
      <c r="E35" s="10">
        <f>IFERROR(VLOOKUP(A35,'درآمد ناشی از تغییر قیمت اوراق'!A:Q,9,0),0)</f>
        <v>-1073574000</v>
      </c>
      <c r="G35" s="10">
        <f>IFERROR(VLOOKUP(A35,'درآمد ناشی از فروش'!A:Q,9,0),0)</f>
        <v>0</v>
      </c>
      <c r="I35" s="10">
        <f t="shared" si="0"/>
        <v>-1073574000</v>
      </c>
      <c r="K35" s="1">
        <f t="shared" si="1"/>
        <v>2.6323502901273534E-3</v>
      </c>
      <c r="M35" s="10">
        <f>IFERROR(VLOOKUP(A35,'درآمد سود سهام'!A:S,19,0),0)</f>
        <v>0</v>
      </c>
      <c r="O35" s="10">
        <f>IFERROR(VLOOKUP(A35,'درآمد ناشی از تغییر قیمت اوراق'!A:Q,17,0),0)</f>
        <v>-380296053</v>
      </c>
      <c r="Q35" s="10">
        <f>IFERROR(VLOOKUP(A35,'درآمد ناشی از فروش'!A:Q,17,0),0)</f>
        <v>0</v>
      </c>
      <c r="S35" s="10">
        <f t="shared" si="2"/>
        <v>-380296053</v>
      </c>
      <c r="U35" s="1">
        <f t="shared" si="3"/>
        <v>-4.2544370868660339E-4</v>
      </c>
    </row>
    <row r="36" spans="1:21" ht="21" x14ac:dyDescent="0.45">
      <c r="A36" s="6" t="s">
        <v>57</v>
      </c>
      <c r="C36" s="10">
        <v>0</v>
      </c>
      <c r="E36" s="10">
        <f>IFERROR(VLOOKUP(A36,'درآمد ناشی از تغییر قیمت اوراق'!A:Q,9,0),0)</f>
        <v>-61925360097</v>
      </c>
      <c r="G36" s="10">
        <f>IFERROR(VLOOKUP(A36,'درآمد ناشی از فروش'!A:Q,9,0),0)</f>
        <v>728567759</v>
      </c>
      <c r="I36" s="10">
        <f t="shared" si="0"/>
        <v>-61196792338</v>
      </c>
      <c r="K36" s="1">
        <f t="shared" si="1"/>
        <v>0.15005150466180972</v>
      </c>
      <c r="M36" s="10">
        <f>IFERROR(VLOOKUP(A36,'درآمد سود سهام'!A:S,19,0),0)</f>
        <v>0</v>
      </c>
      <c r="O36" s="10">
        <f>IFERROR(VLOOKUP(A36,'درآمد ناشی از تغییر قیمت اوراق'!A:Q,17,0),0)</f>
        <v>18391487942</v>
      </c>
      <c r="Q36" s="10">
        <f>IFERROR(VLOOKUP(A36,'درآمد ناشی از فروش'!A:Q,17,0),0)</f>
        <v>21432212921</v>
      </c>
      <c r="S36" s="10">
        <f t="shared" si="2"/>
        <v>39823700863</v>
      </c>
      <c r="U36" s="1">
        <f t="shared" si="3"/>
        <v>4.4551456306543911E-2</v>
      </c>
    </row>
    <row r="37" spans="1:21" ht="21" x14ac:dyDescent="0.45">
      <c r="A37" s="6" t="s">
        <v>102</v>
      </c>
      <c r="C37" s="10">
        <v>0</v>
      </c>
      <c r="E37" s="10">
        <f>IFERROR(VLOOKUP(A37,'درآمد ناشی از تغییر قیمت اوراق'!A:Q,9,0),0)</f>
        <v>-2483323655</v>
      </c>
      <c r="G37" s="10">
        <f>IFERROR(VLOOKUP(A37,'درآمد ناشی از فروش'!A:Q,9,0),0)</f>
        <v>2615768078</v>
      </c>
      <c r="I37" s="10">
        <f t="shared" si="0"/>
        <v>132444423</v>
      </c>
      <c r="K37" s="1">
        <f t="shared" si="1"/>
        <v>-3.2474716722815565E-4</v>
      </c>
      <c r="M37" s="10">
        <f>IFERROR(VLOOKUP(A37,'درآمد سود سهام'!A:S,19,0),0)</f>
        <v>0</v>
      </c>
      <c r="O37" s="10">
        <f>IFERROR(VLOOKUP(A37,'درآمد ناشی از تغییر قیمت اوراق'!A:Q,17,0),0)</f>
        <v>619171934</v>
      </c>
      <c r="Q37" s="10">
        <f>IFERROR(VLOOKUP(A37,'درآمد ناشی از فروش'!A:Q,17,0),0)</f>
        <v>3991598856</v>
      </c>
      <c r="S37" s="10">
        <f t="shared" si="2"/>
        <v>4610770790</v>
      </c>
      <c r="U37" s="1">
        <f t="shared" si="3"/>
        <v>5.158148261931764E-3</v>
      </c>
    </row>
    <row r="38" spans="1:21" ht="21" x14ac:dyDescent="0.45">
      <c r="A38" s="6" t="s">
        <v>58</v>
      </c>
      <c r="C38" s="10">
        <v>0</v>
      </c>
      <c r="E38" s="10">
        <f>IFERROR(VLOOKUP(A38,'درآمد ناشی از تغییر قیمت اوراق'!A:Q,9,0),0)</f>
        <v>0</v>
      </c>
      <c r="G38" s="10">
        <f>IFERROR(VLOOKUP(A38,'درآمد ناشی از فروش'!A:Q,9,0),0)</f>
        <v>0</v>
      </c>
      <c r="I38" s="10">
        <f t="shared" si="0"/>
        <v>0</v>
      </c>
      <c r="K38" s="1">
        <f t="shared" si="1"/>
        <v>0</v>
      </c>
      <c r="M38" s="10">
        <f>IFERROR(VLOOKUP(A38,'درآمد سود سهام'!A:S,19,0),0)</f>
        <v>0</v>
      </c>
      <c r="O38" s="10">
        <f>IFERROR(VLOOKUP(A38,'درآمد ناشی از تغییر قیمت اوراق'!A:Q,17,0),0)</f>
        <v>0</v>
      </c>
      <c r="Q38" s="10">
        <f>IFERROR(VLOOKUP(A38,'درآمد ناشی از فروش'!A:Q,17,0),0)</f>
        <v>-23977153084</v>
      </c>
      <c r="S38" s="10">
        <f t="shared" si="2"/>
        <v>-23977153084</v>
      </c>
      <c r="U38" s="1">
        <f t="shared" si="3"/>
        <v>-2.6823651866308983E-2</v>
      </c>
    </row>
    <row r="39" spans="1:21" ht="21" x14ac:dyDescent="0.45">
      <c r="A39" s="6" t="s">
        <v>56</v>
      </c>
      <c r="C39" s="10">
        <v>0</v>
      </c>
      <c r="E39" s="10">
        <f>IFERROR(VLOOKUP(A39,'درآمد ناشی از تغییر قیمت اوراق'!A:Q,9,0),0)</f>
        <v>-7931349663</v>
      </c>
      <c r="G39" s="10">
        <f>IFERROR(VLOOKUP(A39,'درآمد ناشی از فروش'!A:Q,9,0),0)</f>
        <v>144684355</v>
      </c>
      <c r="I39" s="10">
        <f t="shared" si="0"/>
        <v>-7786665308</v>
      </c>
      <c r="K39" s="1">
        <f t="shared" si="1"/>
        <v>1.9092517779527446E-2</v>
      </c>
      <c r="M39" s="10">
        <f>IFERROR(VLOOKUP(A39,'درآمد سود سهام'!A:S,19,0),0)</f>
        <v>0</v>
      </c>
      <c r="O39" s="10">
        <f>IFERROR(VLOOKUP(A39,'درآمد ناشی از تغییر قیمت اوراق'!A:Q,17,0),0)</f>
        <v>-1569617369</v>
      </c>
      <c r="Q39" s="10">
        <f>IFERROR(VLOOKUP(A39,'درآمد ناشی از فروش'!A:Q,17,0),0)</f>
        <v>144684355</v>
      </c>
      <c r="S39" s="10">
        <f t="shared" si="2"/>
        <v>-1424933014</v>
      </c>
      <c r="U39" s="1">
        <f t="shared" si="3"/>
        <v>-1.594096970830617E-3</v>
      </c>
    </row>
    <row r="40" spans="1:21" ht="21" x14ac:dyDescent="0.45">
      <c r="A40" s="6" t="s">
        <v>55</v>
      </c>
      <c r="C40" s="10">
        <v>0</v>
      </c>
      <c r="E40" s="10">
        <f>IFERROR(VLOOKUP(A40,'درآمد ناشی از تغییر قیمت اوراق'!A:Q,9,0),0)</f>
        <v>-73340325729</v>
      </c>
      <c r="G40" s="10">
        <f>IFERROR(VLOOKUP(A40,'درآمد ناشی از فروش'!A:Q,9,0),0)</f>
        <v>1931369158</v>
      </c>
      <c r="I40" s="10">
        <f t="shared" si="0"/>
        <v>-71408956571</v>
      </c>
      <c r="K40" s="1">
        <f t="shared" si="1"/>
        <v>0.17509122570718316</v>
      </c>
      <c r="M40" s="10">
        <f>IFERROR(VLOOKUP(A40,'درآمد سود سهام'!A:S,19,0),0)</f>
        <v>0</v>
      </c>
      <c r="O40" s="10">
        <f>IFERROR(VLOOKUP(A40,'درآمد ناشی از تغییر قیمت اوراق'!A:Q,17,0),0)</f>
        <v>135327610116</v>
      </c>
      <c r="Q40" s="10">
        <f>IFERROR(VLOOKUP(A40,'درآمد ناشی از فروش'!A:Q,17,0),0)</f>
        <v>4814654352</v>
      </c>
      <c r="S40" s="10">
        <f t="shared" si="2"/>
        <v>140142264468</v>
      </c>
      <c r="U40" s="1">
        <f t="shared" si="3"/>
        <v>0.15677955179567621</v>
      </c>
    </row>
    <row r="41" spans="1:21" ht="21" x14ac:dyDescent="0.45">
      <c r="A41" s="6" t="s">
        <v>60</v>
      </c>
      <c r="C41" s="10">
        <v>0</v>
      </c>
      <c r="E41" s="10">
        <f>IFERROR(VLOOKUP(A41,'درآمد ناشی از تغییر قیمت اوراق'!A:Q,9,0),0)</f>
        <v>-6436544051</v>
      </c>
      <c r="G41" s="10">
        <f>IFERROR(VLOOKUP(A41,'درآمد ناشی از فروش'!A:Q,9,0),0)</f>
        <v>-6383742361</v>
      </c>
      <c r="I41" s="10">
        <f t="shared" si="0"/>
        <v>-12820286412</v>
      </c>
      <c r="K41" s="1">
        <f t="shared" si="1"/>
        <v>3.143470748746148E-2</v>
      </c>
      <c r="M41" s="10">
        <f>IFERROR(VLOOKUP(A41,'درآمد سود سهام'!A:S,19,0),0)</f>
        <v>0</v>
      </c>
      <c r="O41" s="10">
        <f>IFERROR(VLOOKUP(A41,'درآمد ناشی از تغییر قیمت اوراق'!A:Q,17,0),0)</f>
        <v>-17135957930</v>
      </c>
      <c r="Q41" s="10">
        <f>IFERROR(VLOOKUP(A41,'درآمد ناشی از فروش'!A:Q,17,0),0)</f>
        <v>-6383742361</v>
      </c>
      <c r="S41" s="10">
        <f t="shared" si="2"/>
        <v>-23519700291</v>
      </c>
      <c r="U41" s="1">
        <f t="shared" si="3"/>
        <v>-2.6311891590945397E-2</v>
      </c>
    </row>
    <row r="42" spans="1:21" ht="21" x14ac:dyDescent="0.45">
      <c r="A42" s="6" t="s">
        <v>54</v>
      </c>
      <c r="C42" s="10">
        <v>0</v>
      </c>
      <c r="E42" s="10">
        <f>IFERROR(VLOOKUP(A42,'درآمد ناشی از تغییر قیمت اوراق'!A:Q,9,0),0)</f>
        <v>-865016749</v>
      </c>
      <c r="G42" s="10">
        <f>IFERROR(VLOOKUP(A42,'درآمد ناشی از فروش'!A:Q,9,0),0)</f>
        <v>6450895835</v>
      </c>
      <c r="I42" s="10">
        <f t="shared" si="0"/>
        <v>5585879086</v>
      </c>
      <c r="K42" s="1">
        <f t="shared" si="1"/>
        <v>-1.3696298934818109E-2</v>
      </c>
      <c r="M42" s="10">
        <f>IFERROR(VLOOKUP(A42,'درآمد سود سهام'!A:S,19,0),0)</f>
        <v>0</v>
      </c>
      <c r="O42" s="10">
        <f>IFERROR(VLOOKUP(A42,'درآمد ناشی از تغییر قیمت اوراق'!A:Q,17,0),0)</f>
        <v>75697827960</v>
      </c>
      <c r="Q42" s="10">
        <f>IFERROR(VLOOKUP(A42,'درآمد ناشی از فروش'!A:Q,17,0),0)</f>
        <v>12124288235</v>
      </c>
      <c r="S42" s="10">
        <f t="shared" si="2"/>
        <v>87822116195</v>
      </c>
      <c r="U42" s="1">
        <f t="shared" si="3"/>
        <v>9.8248105716486664E-2</v>
      </c>
    </row>
    <row r="43" spans="1:21" ht="21" x14ac:dyDescent="0.45">
      <c r="A43" s="6" t="s">
        <v>101</v>
      </c>
      <c r="C43" s="10">
        <v>0</v>
      </c>
      <c r="E43" s="10">
        <f>IFERROR(VLOOKUP(A43,'درآمد ناشی از تغییر قیمت اوراق'!A:Q,9,0),0)</f>
        <v>-24764301590</v>
      </c>
      <c r="G43" s="10">
        <f>IFERROR(VLOOKUP(A43,'درآمد ناشی از فروش'!A:Q,9,0),0)</f>
        <v>0</v>
      </c>
      <c r="I43" s="10">
        <f t="shared" si="0"/>
        <v>-24764301590</v>
      </c>
      <c r="K43" s="1">
        <f t="shared" si="1"/>
        <v>6.0720841297607603E-2</v>
      </c>
      <c r="M43" s="10">
        <f>IFERROR(VLOOKUP(A43,'درآمد سود سهام'!A:S,19,0),0)</f>
        <v>0</v>
      </c>
      <c r="O43" s="10">
        <f>IFERROR(VLOOKUP(A43,'درآمد ناشی از تغییر قیمت اوراق'!A:Q,17,0),0)</f>
        <v>-16893430976</v>
      </c>
      <c r="Q43" s="10">
        <f>IFERROR(VLOOKUP(A43,'درآمد ناشی از فروش'!A:Q,17,0),0)</f>
        <v>0</v>
      </c>
      <c r="S43" s="10">
        <f t="shared" si="2"/>
        <v>-16893430976</v>
      </c>
      <c r="U43" s="1">
        <f t="shared" si="3"/>
        <v>-1.8898970605068535E-2</v>
      </c>
    </row>
    <row r="44" spans="1:21" ht="21" x14ac:dyDescent="0.55000000000000004">
      <c r="A44" s="43" t="s">
        <v>87</v>
      </c>
      <c r="C44" s="10">
        <v>0</v>
      </c>
      <c r="D44" s="10"/>
      <c r="E44" s="10">
        <f>IFERROR(VLOOKUP(A44,'درآمد ناشی از تغییر قیمت اوراق'!A:Q,9,0),0)</f>
        <v>0</v>
      </c>
      <c r="F44" s="10"/>
      <c r="G44" s="10">
        <f>IFERROR(VLOOKUP(A44,'درآمد ناشی از فروش'!A:Q,9,0),0)</f>
        <v>0</v>
      </c>
      <c r="H44" s="10"/>
      <c r="I44" s="10">
        <f t="shared" si="0"/>
        <v>0</v>
      </c>
      <c r="J44" s="10"/>
      <c r="K44" s="1">
        <f t="shared" si="1"/>
        <v>0</v>
      </c>
      <c r="L44" s="10"/>
      <c r="M44" s="10">
        <f>IFERROR(VLOOKUP(A44,'درآمد سود سهام'!A:S,19,0),0)</f>
        <v>0</v>
      </c>
      <c r="N44" s="10"/>
      <c r="O44" s="10">
        <f>IFERROR(VLOOKUP(A44,'درآمد ناشی از تغییر قیمت اوراق'!A:Q,17,0),0)</f>
        <v>0</v>
      </c>
      <c r="P44" s="10"/>
      <c r="Q44" s="10">
        <f>IFERROR(VLOOKUP(A44,'درآمد ناشی از فروش'!A:Q,17,0),0)</f>
        <v>20299435647</v>
      </c>
      <c r="R44" s="10"/>
      <c r="S44" s="10">
        <f t="shared" si="2"/>
        <v>20299435647</v>
      </c>
      <c r="T44" s="10"/>
      <c r="U44" s="1">
        <f t="shared" si="3"/>
        <v>2.2709326372905375E-2</v>
      </c>
    </row>
    <row r="45" spans="1:21" ht="21" x14ac:dyDescent="0.55000000000000004">
      <c r="A45" s="43" t="s">
        <v>96</v>
      </c>
      <c r="C45" s="10">
        <v>0</v>
      </c>
      <c r="D45" s="10"/>
      <c r="E45" s="10">
        <f>IFERROR(VLOOKUP(A45,'درآمد ناشی از تغییر قیمت اوراق'!A:Q,9,0),0)</f>
        <v>0</v>
      </c>
      <c r="F45" s="10"/>
      <c r="G45" s="10">
        <f>IFERROR(VLOOKUP(A45,'درآمد ناشی از فروش'!A:Q,9,0),0)</f>
        <v>2179528210</v>
      </c>
      <c r="H45" s="10"/>
      <c r="I45" s="10">
        <f t="shared" si="0"/>
        <v>2179528210</v>
      </c>
      <c r="J45" s="10"/>
      <c r="K45" s="1">
        <f t="shared" si="1"/>
        <v>-5.3440952518729514E-3</v>
      </c>
      <c r="L45" s="10"/>
      <c r="M45" s="10">
        <f>IFERROR(VLOOKUP(A45,'درآمد سود سهام'!A:S,19,0),0)</f>
        <v>0</v>
      </c>
      <c r="N45" s="10"/>
      <c r="O45" s="10">
        <f>IFERROR(VLOOKUP(A45,'درآمد ناشی از تغییر قیمت اوراق'!A:Q,17,0),0)</f>
        <v>0</v>
      </c>
      <c r="P45" s="10"/>
      <c r="Q45" s="10">
        <f>IFERROR(VLOOKUP(A45,'درآمد ناشی از فروش'!A:Q,17,0),0)</f>
        <v>4474189256</v>
      </c>
      <c r="R45" s="10"/>
      <c r="S45" s="10">
        <f t="shared" si="2"/>
        <v>4474189256</v>
      </c>
      <c r="T45" s="10"/>
      <c r="U45" s="1">
        <f t="shared" si="3"/>
        <v>5.0053521603033698E-3</v>
      </c>
    </row>
    <row r="46" spans="1:21" ht="21" x14ac:dyDescent="0.55000000000000004">
      <c r="A46" s="43" t="s">
        <v>88</v>
      </c>
      <c r="C46" s="10">
        <v>0</v>
      </c>
      <c r="D46" s="10"/>
      <c r="E46" s="10">
        <f>IFERROR(VLOOKUP(A46,'درآمد ناشی از تغییر قیمت اوراق'!A:Q,9,0),0)</f>
        <v>0</v>
      </c>
      <c r="F46" s="10"/>
      <c r="G46" s="10">
        <f>IFERROR(VLOOKUP(A46,'درآمد ناشی از فروش'!A:Q,9,0),0)</f>
        <v>0</v>
      </c>
      <c r="H46" s="10"/>
      <c r="I46" s="10">
        <f t="shared" si="0"/>
        <v>0</v>
      </c>
      <c r="J46" s="10"/>
      <c r="K46" s="1">
        <f t="shared" si="1"/>
        <v>0</v>
      </c>
      <c r="L46" s="10"/>
      <c r="M46" s="10">
        <f>IFERROR(VLOOKUP(A46,'درآمد سود سهام'!A:S,19,0),0)</f>
        <v>0</v>
      </c>
      <c r="N46" s="10"/>
      <c r="O46" s="10">
        <f>IFERROR(VLOOKUP(A46,'درآمد ناشی از تغییر قیمت اوراق'!A:Q,17,0),0)</f>
        <v>0</v>
      </c>
      <c r="P46" s="10"/>
      <c r="Q46" s="10">
        <f>IFERROR(VLOOKUP(A46,'درآمد ناشی از فروش'!A:Q,17,0),0)</f>
        <v>1084633617</v>
      </c>
      <c r="R46" s="10"/>
      <c r="S46" s="10">
        <f t="shared" si="2"/>
        <v>1084633617</v>
      </c>
      <c r="T46" s="10"/>
      <c r="U46" s="1">
        <f t="shared" si="3"/>
        <v>1.2133982063249153E-3</v>
      </c>
    </row>
    <row r="47" spans="1:21" ht="21" x14ac:dyDescent="0.55000000000000004">
      <c r="A47" s="43" t="s">
        <v>85</v>
      </c>
      <c r="C47" s="10">
        <v>0</v>
      </c>
      <c r="D47" s="10"/>
      <c r="E47" s="10">
        <f>IFERROR(VLOOKUP(A47,'درآمد ناشی از تغییر قیمت اوراق'!A:Q,9,0),0)</f>
        <v>821932579</v>
      </c>
      <c r="F47" s="10"/>
      <c r="G47" s="10">
        <f>IFERROR(VLOOKUP(A47,'درآمد ناشی از فروش'!A:Q,9,0),0)</f>
        <v>0</v>
      </c>
      <c r="H47" s="10"/>
      <c r="I47" s="10">
        <f t="shared" si="0"/>
        <v>821932579</v>
      </c>
      <c r="J47" s="10"/>
      <c r="K47" s="1">
        <f t="shared" si="1"/>
        <v>-2.01533798582657E-3</v>
      </c>
      <c r="L47" s="10"/>
      <c r="M47" s="10">
        <f>IFERROR(VLOOKUP(A47,'درآمد سود سهام'!A:S,19,0),0)</f>
        <v>8923920013</v>
      </c>
      <c r="N47" s="10"/>
      <c r="O47" s="10">
        <f>IFERROR(VLOOKUP(A47,'درآمد ناشی از تغییر قیمت اوراق'!A:Q,17,0),0)</f>
        <v>1076790700</v>
      </c>
      <c r="P47" s="10"/>
      <c r="Q47" s="10">
        <f>IFERROR(VLOOKUP(A47,'درآمد ناشی از فروش'!A:Q,17,0),0)</f>
        <v>261529390</v>
      </c>
      <c r="R47" s="10"/>
      <c r="S47" s="10">
        <f t="shared" si="2"/>
        <v>10262240103</v>
      </c>
      <c r="T47" s="10"/>
      <c r="U47" s="1">
        <f t="shared" si="3"/>
        <v>1.1480543787954357E-2</v>
      </c>
    </row>
    <row r="48" spans="1:21" ht="21" x14ac:dyDescent="0.55000000000000004">
      <c r="A48" s="43" t="s">
        <v>86</v>
      </c>
      <c r="C48" s="10">
        <v>0</v>
      </c>
      <c r="D48" s="10"/>
      <c r="E48" s="10">
        <f>IFERROR(VLOOKUP(A48,'درآمد ناشی از تغییر قیمت اوراق'!A:Q,9,0),0)</f>
        <v>0</v>
      </c>
      <c r="F48" s="10"/>
      <c r="G48" s="10">
        <f>IFERROR(VLOOKUP(A48,'درآمد ناشی از فروش'!A:Q,9,0),0)</f>
        <v>0</v>
      </c>
      <c r="H48" s="10"/>
      <c r="I48" s="10">
        <f t="shared" si="0"/>
        <v>0</v>
      </c>
      <c r="J48" s="10"/>
      <c r="K48" s="1">
        <f t="shared" si="1"/>
        <v>0</v>
      </c>
      <c r="L48" s="10"/>
      <c r="M48" s="10">
        <f>IFERROR(VLOOKUP(A48,'درآمد سود سهام'!A:S,19,0),0)</f>
        <v>0</v>
      </c>
      <c r="N48" s="10"/>
      <c r="O48" s="10">
        <f>IFERROR(VLOOKUP(A48,'درآمد ناشی از تغییر قیمت اوراق'!A:Q,17,0),0)</f>
        <v>0</v>
      </c>
      <c r="P48" s="10"/>
      <c r="Q48" s="10">
        <f>IFERROR(VLOOKUP(A48,'درآمد ناشی از فروش'!A:Q,17,0),0)</f>
        <v>4584035908</v>
      </c>
      <c r="R48" s="10"/>
      <c r="S48" s="10">
        <f t="shared" si="2"/>
        <v>4584035908</v>
      </c>
      <c r="T48" s="10"/>
      <c r="U48" s="1">
        <f t="shared" si="3"/>
        <v>5.1282394914892301E-3</v>
      </c>
    </row>
    <row r="49" spans="1:21" ht="21" x14ac:dyDescent="0.55000000000000004">
      <c r="A49" s="43" t="s">
        <v>120</v>
      </c>
      <c r="C49" s="10">
        <v>0</v>
      </c>
      <c r="D49" s="10"/>
      <c r="E49" s="10">
        <f>IFERROR(VLOOKUP(A49,'درآمد ناشی از تغییر قیمت اوراق'!A:Q,9,0),0)</f>
        <v>915239988</v>
      </c>
      <c r="F49" s="10"/>
      <c r="G49" s="10">
        <f>IFERROR(VLOOKUP(A49,'درآمد ناشی از فروش'!A:Q,9,0),0)</f>
        <v>0</v>
      </c>
      <c r="H49" s="10"/>
      <c r="I49" s="10">
        <f t="shared" si="0"/>
        <v>915239988</v>
      </c>
      <c r="J49" s="10"/>
      <c r="K49" s="1">
        <f t="shared" si="1"/>
        <v>-2.2441231325907255E-3</v>
      </c>
      <c r="L49" s="10"/>
      <c r="M49" s="10">
        <f>IFERROR(VLOOKUP(A49,'درآمد سود سهام'!A:S,19,0),0)</f>
        <v>0</v>
      </c>
      <c r="N49" s="10"/>
      <c r="O49" s="10">
        <f>IFERROR(VLOOKUP(A49,'درآمد ناشی از تغییر قیمت اوراق'!A:Q,17,0),0)</f>
        <v>915239988</v>
      </c>
      <c r="P49" s="10"/>
      <c r="Q49" s="10">
        <f>IFERROR(VLOOKUP(A49,'درآمد ناشی از فروش'!A:Q,17,0),0)</f>
        <v>0</v>
      </c>
      <c r="R49" s="10"/>
      <c r="S49" s="10">
        <f t="shared" si="2"/>
        <v>915239988</v>
      </c>
      <c r="T49" s="10"/>
      <c r="U49" s="1">
        <f t="shared" si="3"/>
        <v>1.0238946519726367E-3</v>
      </c>
    </row>
    <row r="50" spans="1:21" ht="21" x14ac:dyDescent="0.55000000000000004">
      <c r="A50" s="43" t="s">
        <v>121</v>
      </c>
      <c r="C50" s="10">
        <v>0</v>
      </c>
      <c r="D50" s="10"/>
      <c r="E50" s="10">
        <f>IFERROR(VLOOKUP(A50,'درآمد ناشی از تغییر قیمت اوراق'!A:Q,9,0),0)</f>
        <v>1033002652</v>
      </c>
      <c r="F50" s="10"/>
      <c r="G50" s="10">
        <f>IFERROR(VLOOKUP(A50,'درآمد ناشی از فروش'!A:Q,9,0),0)</f>
        <v>0</v>
      </c>
      <c r="H50" s="10"/>
      <c r="I50" s="10">
        <f t="shared" si="0"/>
        <v>1033002652</v>
      </c>
      <c r="J50" s="10"/>
      <c r="K50" s="1">
        <f t="shared" si="1"/>
        <v>-2.5328713537162094E-3</v>
      </c>
      <c r="L50" s="10"/>
      <c r="M50" s="10">
        <f>IFERROR(VLOOKUP(A50,'درآمد سود سهام'!A:S,19,0),0)</f>
        <v>0</v>
      </c>
      <c r="N50" s="10"/>
      <c r="O50" s="10">
        <f>IFERROR(VLOOKUP(A50,'درآمد ناشی از تغییر قیمت اوراق'!A:Q,17,0),0)</f>
        <v>1033002652</v>
      </c>
      <c r="P50" s="10"/>
      <c r="Q50" s="10">
        <f>IFERROR(VLOOKUP(A50,'درآمد ناشی از فروش'!A:Q,17,0),0)</f>
        <v>0</v>
      </c>
      <c r="R50" s="10"/>
      <c r="S50" s="10">
        <f t="shared" si="2"/>
        <v>1033002652</v>
      </c>
      <c r="T50" s="10"/>
      <c r="U50" s="1">
        <f t="shared" si="3"/>
        <v>1.1556377613784405E-3</v>
      </c>
    </row>
    <row r="51" spans="1:21" ht="21" x14ac:dyDescent="0.55000000000000004">
      <c r="A51" s="43" t="s">
        <v>90</v>
      </c>
      <c r="C51" s="10">
        <v>0</v>
      </c>
      <c r="D51" s="10"/>
      <c r="E51" s="10">
        <f>IFERROR(VLOOKUP(A51,'درآمد ناشی از تغییر قیمت اوراق'!A:Q,9,0),0)</f>
        <v>0</v>
      </c>
      <c r="F51" s="10"/>
      <c r="G51" s="10">
        <f>IFERROR(VLOOKUP(A51,'درآمد ناشی از فروش'!A:Q,9,0),0)</f>
        <v>0</v>
      </c>
      <c r="H51" s="10"/>
      <c r="I51" s="10">
        <f t="shared" si="0"/>
        <v>0</v>
      </c>
      <c r="J51" s="10"/>
      <c r="K51" s="1">
        <f t="shared" si="1"/>
        <v>0</v>
      </c>
      <c r="L51" s="10"/>
      <c r="M51" s="10">
        <f>IFERROR(VLOOKUP(A51,'درآمد سود سهام'!A:S,19,0),0)</f>
        <v>0</v>
      </c>
      <c r="N51" s="10"/>
      <c r="O51" s="10">
        <f>IFERROR(VLOOKUP(A51,'درآمد ناشی از تغییر قیمت اوراق'!A:Q,17,0),0)</f>
        <v>0</v>
      </c>
      <c r="P51" s="10"/>
      <c r="Q51" s="10">
        <f>IFERROR(VLOOKUP(A51,'درآمد ناشی از فروش'!A:Q,17,0),0)</f>
        <v>12362152981</v>
      </c>
      <c r="R51" s="10"/>
      <c r="S51" s="10">
        <f t="shared" si="2"/>
        <v>12362152981</v>
      </c>
      <c r="T51" s="10"/>
      <c r="U51" s="1">
        <f t="shared" si="3"/>
        <v>1.3829752294557181E-2</v>
      </c>
    </row>
    <row r="52" spans="1:21" ht="21" x14ac:dyDescent="0.55000000000000004">
      <c r="A52" s="43" t="s">
        <v>97</v>
      </c>
      <c r="C52" s="10">
        <v>0</v>
      </c>
      <c r="D52" s="10"/>
      <c r="E52" s="10">
        <f>IFERROR(VLOOKUP(A52,'درآمد ناشی از تغییر قیمت اوراق'!A:Q,9,0),0)</f>
        <v>0</v>
      </c>
      <c r="F52" s="10"/>
      <c r="G52" s="10">
        <f>IFERROR(VLOOKUP(A52,'درآمد ناشی از فروش'!A:Q,9,0),0)</f>
        <v>0</v>
      </c>
      <c r="H52" s="10"/>
      <c r="I52" s="10">
        <f t="shared" si="0"/>
        <v>0</v>
      </c>
      <c r="J52" s="10"/>
      <c r="K52" s="1">
        <f t="shared" si="1"/>
        <v>0</v>
      </c>
      <c r="L52" s="10"/>
      <c r="M52" s="10">
        <f>IFERROR(VLOOKUP(A52,'درآمد سود سهام'!A:S,19,0),0)</f>
        <v>1257291200</v>
      </c>
      <c r="N52" s="10"/>
      <c r="O52" s="10">
        <f>IFERROR(VLOOKUP(A52,'درآمد ناشی از تغییر قیمت اوراق'!A:Q,17,0),0)</f>
        <v>0</v>
      </c>
      <c r="P52" s="10"/>
      <c r="Q52" s="10">
        <f>IFERROR(VLOOKUP(A52,'درآمد ناشی از فروش'!A:Q,17,0),0)</f>
        <v>5630952553</v>
      </c>
      <c r="R52" s="10"/>
      <c r="S52" s="10">
        <f t="shared" si="2"/>
        <v>6888243753</v>
      </c>
      <c r="T52" s="10"/>
      <c r="U52" s="1">
        <f t="shared" si="3"/>
        <v>7.7059962770995357E-3</v>
      </c>
    </row>
    <row r="53" spans="1:21" ht="21" x14ac:dyDescent="0.55000000000000004">
      <c r="A53" s="43" t="s">
        <v>92</v>
      </c>
      <c r="C53" s="10">
        <v>0</v>
      </c>
      <c r="D53" s="10"/>
      <c r="E53" s="10">
        <f>IFERROR(VLOOKUP(A53,'درآمد ناشی از تغییر قیمت اوراق'!A:Q,9,0),0)</f>
        <v>-6422677568</v>
      </c>
      <c r="F53" s="10"/>
      <c r="G53" s="10">
        <f>IFERROR(VLOOKUP(A53,'درآمد ناشی از فروش'!A:Q,9,0),0)</f>
        <v>8900086870</v>
      </c>
      <c r="H53" s="10"/>
      <c r="I53" s="10">
        <f t="shared" si="0"/>
        <v>2477409302</v>
      </c>
      <c r="J53" s="10"/>
      <c r="K53" s="1">
        <f t="shared" si="1"/>
        <v>-6.074484939914626E-3</v>
      </c>
      <c r="L53" s="10"/>
      <c r="M53" s="10">
        <f>IFERROR(VLOOKUP(A53,'درآمد سود سهام'!A:S,19,0),0)</f>
        <v>0</v>
      </c>
      <c r="N53" s="10"/>
      <c r="O53" s="10">
        <f>IFERROR(VLOOKUP(A53,'درآمد ناشی از تغییر قیمت اوراق'!A:Q,17,0),0)</f>
        <v>6438359187</v>
      </c>
      <c r="P53" s="10"/>
      <c r="Q53" s="10">
        <f>IFERROR(VLOOKUP(A53,'درآمد ناشی از فروش'!A:Q,17,0),0)</f>
        <v>10160162991</v>
      </c>
      <c r="R53" s="10"/>
      <c r="S53" s="10">
        <f t="shared" si="2"/>
        <v>16598522178</v>
      </c>
      <c r="T53" s="10"/>
      <c r="U53" s="1">
        <f t="shared" si="3"/>
        <v>1.8569051081172166E-2</v>
      </c>
    </row>
    <row r="54" spans="1:21" ht="21" x14ac:dyDescent="0.55000000000000004">
      <c r="A54" s="43" t="s">
        <v>93</v>
      </c>
      <c r="C54" s="10">
        <v>0</v>
      </c>
      <c r="D54" s="10"/>
      <c r="E54" s="10">
        <f>IFERROR(VLOOKUP(A54,'درآمد ناشی از تغییر قیمت اوراق'!A:Q,9,0),0)</f>
        <v>0</v>
      </c>
      <c r="F54" s="10"/>
      <c r="G54" s="10">
        <f>IFERROR(VLOOKUP(A54,'درآمد ناشی از فروش'!A:Q,9,0),0)</f>
        <v>0</v>
      </c>
      <c r="H54" s="10"/>
      <c r="I54" s="10">
        <f t="shared" si="0"/>
        <v>0</v>
      </c>
      <c r="J54" s="10"/>
      <c r="K54" s="1">
        <f t="shared" si="1"/>
        <v>0</v>
      </c>
      <c r="L54" s="10"/>
      <c r="M54" s="10">
        <f>IFERROR(VLOOKUP(A54,'درآمد سود سهام'!A:S,19,0),0)</f>
        <v>0</v>
      </c>
      <c r="N54" s="10"/>
      <c r="O54" s="10">
        <f>IFERROR(VLOOKUP(A54,'درآمد ناشی از تغییر قیمت اوراق'!A:Q,17,0),0)</f>
        <v>0</v>
      </c>
      <c r="P54" s="10"/>
      <c r="Q54" s="10">
        <f>IFERROR(VLOOKUP(A54,'درآمد ناشی از فروش'!A:Q,17,0),0)</f>
        <v>3271605657</v>
      </c>
      <c r="R54" s="10"/>
      <c r="S54" s="10">
        <f t="shared" si="2"/>
        <v>3271605657</v>
      </c>
      <c r="T54" s="10"/>
      <c r="U54" s="1">
        <f>+S54/$S$61</f>
        <v>3.6600012887174288E-3</v>
      </c>
    </row>
    <row r="55" spans="1:21" ht="21" x14ac:dyDescent="0.55000000000000004">
      <c r="A55" s="43" t="s">
        <v>94</v>
      </c>
      <c r="C55" s="10">
        <v>0</v>
      </c>
      <c r="D55" s="10"/>
      <c r="E55" s="10">
        <f>IFERROR(VLOOKUP(A55,'درآمد ناشی از تغییر قیمت اوراق'!A:Q,9,0),0)</f>
        <v>0</v>
      </c>
      <c r="F55" s="10"/>
      <c r="G55" s="10">
        <f>IFERROR(VLOOKUP(A55,'درآمد ناشی از فروش'!A:Q,9,0),0)</f>
        <v>0</v>
      </c>
      <c r="H55" s="10"/>
      <c r="I55" s="10">
        <f t="shared" si="0"/>
        <v>0</v>
      </c>
      <c r="J55" s="10"/>
      <c r="K55" s="1">
        <f t="shared" si="1"/>
        <v>0</v>
      </c>
      <c r="L55" s="10"/>
      <c r="M55" s="10">
        <f>IFERROR(VLOOKUP(A55,'درآمد سود سهام'!A:S,19,0),0)</f>
        <v>0</v>
      </c>
      <c r="N55" s="10"/>
      <c r="O55" s="10">
        <f>IFERROR(VLOOKUP(A55,'درآمد ناشی از تغییر قیمت اوراق'!A:Q,17,0),0)</f>
        <v>0</v>
      </c>
      <c r="P55" s="10"/>
      <c r="Q55" s="10">
        <f>IFERROR(VLOOKUP(A55,'درآمد ناشی از فروش'!A:Q,17,0),0)</f>
        <v>3134781730</v>
      </c>
      <c r="R55" s="10"/>
      <c r="S55" s="10">
        <f t="shared" si="2"/>
        <v>3134781730</v>
      </c>
      <c r="T55" s="10"/>
      <c r="U55" s="1">
        <f t="shared" ref="U55:U58" si="4">+S55/$S$61</f>
        <v>3.5069340178879179E-3</v>
      </c>
    </row>
    <row r="56" spans="1:21" ht="21" x14ac:dyDescent="0.55000000000000004">
      <c r="A56" s="43" t="s">
        <v>89</v>
      </c>
      <c r="C56" s="10">
        <v>0</v>
      </c>
      <c r="D56" s="10"/>
      <c r="E56" s="10">
        <f>IFERROR(VLOOKUP(A56,'درآمد ناشی از تغییر قیمت اوراق'!A:Q,9,0),0)</f>
        <v>0</v>
      </c>
      <c r="F56" s="10"/>
      <c r="G56" s="10">
        <f>IFERROR(VLOOKUP(A56,'درآمد ناشی از فروش'!A:Q,9,0),0)</f>
        <v>0</v>
      </c>
      <c r="H56" s="10"/>
      <c r="I56" s="10">
        <f t="shared" si="0"/>
        <v>0</v>
      </c>
      <c r="J56" s="10"/>
      <c r="K56" s="1">
        <f t="shared" si="1"/>
        <v>0</v>
      </c>
      <c r="L56" s="10"/>
      <c r="M56" s="10">
        <f>IFERROR(VLOOKUP(A56,'درآمد سود سهام'!A:S,19,0),0)</f>
        <v>0</v>
      </c>
      <c r="N56" s="10"/>
      <c r="O56" s="10">
        <f>IFERROR(VLOOKUP(A56,'درآمد ناشی از تغییر قیمت اوراق'!A:Q,17,0),0)</f>
        <v>0</v>
      </c>
      <c r="P56" s="10"/>
      <c r="Q56" s="10">
        <f>IFERROR(VLOOKUP(A56,'درآمد ناشی از فروش'!A:Q,17,0),0)</f>
        <v>6736573640</v>
      </c>
      <c r="R56" s="10"/>
      <c r="S56" s="10">
        <f t="shared" si="2"/>
        <v>6736573640</v>
      </c>
      <c r="T56" s="10"/>
      <c r="U56" s="1">
        <f t="shared" si="4"/>
        <v>7.5363203236874284E-3</v>
      </c>
    </row>
    <row r="57" spans="1:21" ht="21" x14ac:dyDescent="0.55000000000000004">
      <c r="A57" s="43" t="s">
        <v>91</v>
      </c>
      <c r="C57" s="10">
        <v>0</v>
      </c>
      <c r="D57" s="10"/>
      <c r="E57" s="10">
        <f>IFERROR(VLOOKUP(A57,'درآمد ناشی از تغییر قیمت اوراق'!A:Q,9,0),0)</f>
        <v>0</v>
      </c>
      <c r="F57" s="10"/>
      <c r="G57" s="10">
        <f>IFERROR(VLOOKUP(A57,'درآمد ناشی از فروش'!A:Q,9,0),0)</f>
        <v>0</v>
      </c>
      <c r="H57" s="10"/>
      <c r="I57" s="10">
        <f t="shared" si="0"/>
        <v>0</v>
      </c>
      <c r="J57" s="10"/>
      <c r="K57" s="1">
        <f t="shared" si="1"/>
        <v>0</v>
      </c>
      <c r="L57" s="10"/>
      <c r="M57" s="10">
        <f>IFERROR(VLOOKUP(A57,'درآمد سود سهام'!A:S,19,0),0)</f>
        <v>0</v>
      </c>
      <c r="N57" s="10"/>
      <c r="O57" s="10">
        <f>IFERROR(VLOOKUP(A57,'درآمد ناشی از تغییر قیمت اوراق'!A:Q,17,0),0)</f>
        <v>0</v>
      </c>
      <c r="P57" s="10"/>
      <c r="Q57" s="10">
        <f>IFERROR(VLOOKUP(A57,'درآمد ناشی از فروش'!A:Q,17,0),0)</f>
        <v>722027900</v>
      </c>
      <c r="R57" s="10"/>
      <c r="S57" s="10">
        <f t="shared" si="2"/>
        <v>722027900</v>
      </c>
      <c r="T57" s="10"/>
      <c r="U57" s="1">
        <f t="shared" si="4"/>
        <v>8.0774497954413428E-4</v>
      </c>
    </row>
    <row r="58" spans="1:21" ht="21" x14ac:dyDescent="0.55000000000000004">
      <c r="A58" s="43" t="s">
        <v>75</v>
      </c>
      <c r="C58" s="10">
        <v>0</v>
      </c>
      <c r="D58" s="10"/>
      <c r="E58" s="10">
        <f>IFERROR(VLOOKUP(A58,'درآمد ناشی از تغییر قیمت اوراق'!A:Q,9,0),0)</f>
        <v>-1437858935</v>
      </c>
      <c r="F58" s="10"/>
      <c r="G58" s="10">
        <f>IFERROR(VLOOKUP(A58,'درآمد ناشی از فروش'!A:Q,9,0),0)</f>
        <v>14221397536</v>
      </c>
      <c r="H58" s="10"/>
      <c r="I58" s="10">
        <f t="shared" si="0"/>
        <v>12783538601</v>
      </c>
      <c r="J58" s="10"/>
      <c r="K58" s="1">
        <f t="shared" si="1"/>
        <v>-3.1344603674452416E-2</v>
      </c>
      <c r="L58" s="10"/>
      <c r="M58" s="10">
        <f>IFERROR(VLOOKUP(A58,'درآمد سود سهام'!A:S,19,0),0)</f>
        <v>0</v>
      </c>
      <c r="N58" s="10"/>
      <c r="O58" s="10">
        <f>IFERROR(VLOOKUP(A58,'درآمد ناشی از تغییر قیمت اوراق'!A:Q,17,0),0)</f>
        <v>32033792665</v>
      </c>
      <c r="P58" s="10"/>
      <c r="Q58" s="10">
        <f>IFERROR(VLOOKUP(A58,'درآمد ناشی از فروش'!A:Q,17,0),0)</f>
        <v>14221397536</v>
      </c>
      <c r="R58" s="10"/>
      <c r="S58" s="10">
        <f t="shared" si="2"/>
        <v>46255190201</v>
      </c>
      <c r="T58" s="10"/>
      <c r="U58" s="1">
        <f t="shared" si="4"/>
        <v>5.1746473595711169E-2</v>
      </c>
    </row>
    <row r="59" spans="1:21" ht="21" x14ac:dyDescent="0.55000000000000004">
      <c r="A59" s="43" t="s">
        <v>72</v>
      </c>
      <c r="C59" s="10">
        <v>0</v>
      </c>
      <c r="D59" s="10"/>
      <c r="E59" s="10">
        <f>IFERROR(VLOOKUP(A59,'درآمد ناشی از تغییر قیمت اوراق'!A:Q,9,0),0)</f>
        <v>9941416078</v>
      </c>
      <c r="F59" s="10"/>
      <c r="G59" s="10">
        <f>IFERROR(VLOOKUP(A59,'درآمد ناشی از فروش'!A:Q,9,0),0)</f>
        <v>0</v>
      </c>
      <c r="H59" s="10"/>
      <c r="I59" s="10">
        <f t="shared" si="0"/>
        <v>9941416078</v>
      </c>
      <c r="J59" s="10"/>
      <c r="K59" s="1">
        <f t="shared" si="1"/>
        <v>-2.4375859975372019E-2</v>
      </c>
      <c r="L59" s="10"/>
      <c r="M59" s="10">
        <f>IFERROR(VLOOKUP(A59,'درآمد سود سهام'!A:S,19,0),0)</f>
        <v>0</v>
      </c>
      <c r="N59" s="10"/>
      <c r="O59" s="10">
        <f>IFERROR(VLOOKUP(A59,'درآمد ناشی از تغییر قیمت اوراق'!A:Q,17,0),0)</f>
        <v>20220975558</v>
      </c>
      <c r="P59" s="10"/>
      <c r="Q59" s="10">
        <f>IFERROR(VLOOKUP(A59,'درآمد ناشی از فروش'!A:Q,17,0),0)</f>
        <v>0</v>
      </c>
      <c r="R59" s="10"/>
      <c r="S59" s="10">
        <f t="shared" si="2"/>
        <v>20220975558</v>
      </c>
      <c r="T59" s="10"/>
      <c r="U59" s="1">
        <f t="shared" si="3"/>
        <v>2.2621551727376669E-2</v>
      </c>
    </row>
    <row r="60" spans="1:21" ht="21.75" thickBot="1" x14ac:dyDescent="0.6">
      <c r="A60" s="43" t="s">
        <v>95</v>
      </c>
      <c r="C60" s="10">
        <v>0</v>
      </c>
      <c r="D60" s="10"/>
      <c r="E60" s="10">
        <f>IFERROR(VLOOKUP(A60,'درآمد ناشی از تغییر قیمت اوراق'!A:Q,9,0),0)</f>
        <v>-879533659</v>
      </c>
      <c r="F60" s="10"/>
      <c r="G60" s="10">
        <f>IFERROR(VLOOKUP(A60,'درآمد ناشی از فروش'!A:Q,9,0),0)</f>
        <v>0</v>
      </c>
      <c r="H60" s="10"/>
      <c r="I60" s="10">
        <f t="shared" si="0"/>
        <v>-879533659</v>
      </c>
      <c r="J60" s="10"/>
      <c r="K60" s="1">
        <f t="shared" si="1"/>
        <v>2.156572981876818E-3</v>
      </c>
      <c r="L60" s="10"/>
      <c r="M60" s="10">
        <f>IFERROR(VLOOKUP(A60,'درآمد سود سهام'!A:S,19,0),0)</f>
        <v>0</v>
      </c>
      <c r="N60" s="10"/>
      <c r="O60" s="10">
        <f>IFERROR(VLOOKUP(A60,'درآمد ناشی از تغییر قیمت اوراق'!A:Q,17,0),0)</f>
        <v>-3979395480</v>
      </c>
      <c r="P60" s="10"/>
      <c r="Q60" s="10">
        <f>IFERROR(VLOOKUP(A60,'درآمد ناشی از فروش'!A:Q,17,0),0)</f>
        <v>0</v>
      </c>
      <c r="R60" s="10"/>
      <c r="S60" s="10">
        <f t="shared" si="2"/>
        <v>-3979395480</v>
      </c>
      <c r="T60" s="10"/>
      <c r="U60" s="1">
        <f t="shared" si="3"/>
        <v>-4.4518178876337333E-3</v>
      </c>
    </row>
    <row r="61" spans="1:21" s="43" customFormat="1" ht="21.75" thickBot="1" x14ac:dyDescent="0.6">
      <c r="A61" s="43" t="s">
        <v>15</v>
      </c>
      <c r="C61" s="5">
        <f>SUM(C8:C60)</f>
        <v>44136875899</v>
      </c>
      <c r="D61" s="4"/>
      <c r="E61" s="5">
        <f>SUM(E8:E60)</f>
        <v>-482886459858</v>
      </c>
      <c r="F61" s="4"/>
      <c r="G61" s="5">
        <f>SUM(G8:G60)</f>
        <v>30911005626</v>
      </c>
      <c r="H61" s="4"/>
      <c r="I61" s="5">
        <f>SUM(I8:I60)</f>
        <v>-407838578333</v>
      </c>
      <c r="J61" s="4"/>
      <c r="K61" s="9">
        <f>SUM(K8:K60)</f>
        <v>0.99999999999999989</v>
      </c>
      <c r="L61" s="4"/>
      <c r="M61" s="5">
        <f>SUM(M8:M60)</f>
        <v>244318871296</v>
      </c>
      <c r="N61" s="4"/>
      <c r="O61" s="5">
        <f>SUM(O8:O60)</f>
        <v>308948700760</v>
      </c>
      <c r="P61" s="4"/>
      <c r="Q61" s="5">
        <f>SUM(Q8:Q60)</f>
        <v>340613440250</v>
      </c>
      <c r="R61" s="4"/>
      <c r="S61" s="5">
        <f>SUM(S8:S60)</f>
        <v>893881012306</v>
      </c>
      <c r="T61" s="4"/>
      <c r="U61" s="9">
        <f>SUM(U8:U60)</f>
        <v>1</v>
      </c>
    </row>
    <row r="62" spans="1:21" ht="19.5" thickTop="1" x14ac:dyDescent="0.45"/>
  </sheetData>
  <mergeCells count="6">
    <mergeCell ref="A2:U2"/>
    <mergeCell ref="A3:U3"/>
    <mergeCell ref="A4:U4"/>
    <mergeCell ref="A6:A7"/>
    <mergeCell ref="C6:K6"/>
    <mergeCell ref="M6:U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51DFE0-1E58-48AA-BE43-947511E86492}">
  <sheetPr>
    <tabColor rgb="FF92D050"/>
  </sheetPr>
  <dimension ref="A2:I11"/>
  <sheetViews>
    <sheetView rightToLeft="1" workbookViewId="0">
      <selection activeCell="I11" sqref="I11"/>
    </sheetView>
  </sheetViews>
  <sheetFormatPr defaultRowHeight="18.75" x14ac:dyDescent="0.45"/>
  <cols>
    <col min="1" max="1" width="17.125" style="16" customWidth="1"/>
    <col min="2" max="2" width="0.875" style="16" customWidth="1"/>
    <col min="3" max="3" width="32.125" style="16" bestFit="1" customWidth="1"/>
    <col min="4" max="4" width="0.875" style="16" customWidth="1"/>
    <col min="5" max="5" width="27.875" style="16" bestFit="1" customWidth="1"/>
    <col min="6" max="6" width="0.875" style="16" customWidth="1"/>
    <col min="7" max="7" width="32.125" style="16" bestFit="1" customWidth="1"/>
    <col min="8" max="8" width="0.875" style="16" customWidth="1"/>
    <col min="9" max="9" width="27.875" style="16" bestFit="1" customWidth="1"/>
    <col min="10" max="10" width="0.875" style="16" customWidth="1"/>
    <col min="11" max="11" width="8" style="16" customWidth="1"/>
    <col min="12" max="16384" width="9" style="16"/>
  </cols>
  <sheetData>
    <row r="2" spans="1:9" ht="26.25" x14ac:dyDescent="0.45">
      <c r="A2" s="17" t="str">
        <f>+درآمدها!A2</f>
        <v>صندوق سرمایه‌گذاری بخشی صنایع مفید - اکتان</v>
      </c>
      <c r="B2" s="17" t="s">
        <v>0</v>
      </c>
      <c r="C2" s="17" t="s">
        <v>0</v>
      </c>
      <c r="D2" s="17" t="s">
        <v>0</v>
      </c>
      <c r="E2" s="17" t="s">
        <v>0</v>
      </c>
      <c r="F2" s="17" t="s">
        <v>0</v>
      </c>
      <c r="G2" s="17" t="s">
        <v>0</v>
      </c>
      <c r="H2" s="17" t="s">
        <v>0</v>
      </c>
      <c r="I2" s="17" t="s">
        <v>0</v>
      </c>
    </row>
    <row r="3" spans="1:9" ht="26.25" x14ac:dyDescent="0.45">
      <c r="A3" s="17" t="s">
        <v>23</v>
      </c>
      <c r="B3" s="17" t="s">
        <v>23</v>
      </c>
      <c r="C3" s="17" t="s">
        <v>23</v>
      </c>
      <c r="D3" s="17" t="s">
        <v>23</v>
      </c>
      <c r="E3" s="17" t="s">
        <v>23</v>
      </c>
      <c r="F3" s="17" t="s">
        <v>23</v>
      </c>
      <c r="G3" s="17" t="s">
        <v>23</v>
      </c>
      <c r="H3" s="17" t="s">
        <v>23</v>
      </c>
      <c r="I3" s="17" t="s">
        <v>23</v>
      </c>
    </row>
    <row r="4" spans="1:9" ht="26.25" x14ac:dyDescent="0.45">
      <c r="A4" s="17" t="str">
        <f>+سهام!A4</f>
        <v>برای ماه منتهی به 1404/03/31</v>
      </c>
      <c r="B4" s="17" t="s">
        <v>2</v>
      </c>
      <c r="C4" s="17" t="s">
        <v>2</v>
      </c>
      <c r="D4" s="17" t="s">
        <v>2</v>
      </c>
      <c r="E4" s="17" t="s">
        <v>2</v>
      </c>
      <c r="F4" s="17" t="s">
        <v>2</v>
      </c>
      <c r="G4" s="17" t="s">
        <v>2</v>
      </c>
      <c r="H4" s="17" t="s">
        <v>2</v>
      </c>
      <c r="I4" s="17" t="s">
        <v>2</v>
      </c>
    </row>
    <row r="6" spans="1:9" ht="27" thickBot="1" x14ac:dyDescent="0.5">
      <c r="A6" s="19" t="s">
        <v>45</v>
      </c>
      <c r="C6" s="18" t="s">
        <v>25</v>
      </c>
      <c r="D6" s="18" t="s">
        <v>25</v>
      </c>
      <c r="E6" s="18" t="s">
        <v>25</v>
      </c>
      <c r="G6" s="18" t="s">
        <v>26</v>
      </c>
      <c r="H6" s="18" t="s">
        <v>26</v>
      </c>
      <c r="I6" s="18" t="s">
        <v>26</v>
      </c>
    </row>
    <row r="7" spans="1:9" ht="27" thickBot="1" x14ac:dyDescent="0.5">
      <c r="A7" s="19" t="s">
        <v>46</v>
      </c>
      <c r="C7" s="19" t="s">
        <v>47</v>
      </c>
      <c r="E7" s="19" t="s">
        <v>48</v>
      </c>
      <c r="G7" s="19" t="s">
        <v>47</v>
      </c>
      <c r="I7" s="19" t="s">
        <v>48</v>
      </c>
    </row>
    <row r="8" spans="1:9" ht="22.5" x14ac:dyDescent="0.55000000000000004">
      <c r="A8" s="41" t="s">
        <v>22</v>
      </c>
      <c r="B8" s="42"/>
      <c r="C8" s="41">
        <f>+'سود سپرده بانکی'!G8</f>
        <v>8300518</v>
      </c>
      <c r="D8" s="42"/>
      <c r="E8" s="55">
        <f>+C8/$C$10</f>
        <v>0.98795884253680577</v>
      </c>
      <c r="F8" s="42"/>
      <c r="G8" s="41">
        <f>+'سود سپرده بانکی'!M8</f>
        <v>20755559014</v>
      </c>
      <c r="H8" s="42"/>
      <c r="I8" s="55">
        <f>+G8/$G$10</f>
        <v>0.99997595868157663</v>
      </c>
    </row>
    <row r="9" spans="1:9" ht="23.25" thickBot="1" x14ac:dyDescent="0.6">
      <c r="A9" s="41" t="s">
        <v>103</v>
      </c>
      <c r="B9" s="42"/>
      <c r="C9" s="41">
        <f>+'سود سپرده بانکی'!G9</f>
        <v>101166</v>
      </c>
      <c r="D9" s="42"/>
      <c r="E9" s="55">
        <f>+C9/$C$10</f>
        <v>1.2041157463194284E-2</v>
      </c>
      <c r="F9" s="42"/>
      <c r="G9" s="41">
        <f>+'سود سپرده بانکی'!M9</f>
        <v>499003</v>
      </c>
      <c r="H9" s="42"/>
      <c r="I9" s="55">
        <f>+G9/$G$10</f>
        <v>2.4041318423339229E-5</v>
      </c>
    </row>
    <row r="10" spans="1:9" ht="21.75" thickBot="1" x14ac:dyDescent="0.6">
      <c r="A10" s="16" t="s">
        <v>15</v>
      </c>
      <c r="B10" s="43"/>
      <c r="C10" s="5">
        <f>SUM(C8:C9)</f>
        <v>8401684</v>
      </c>
      <c r="D10" s="4"/>
      <c r="E10" s="56">
        <f>SUM(E8:E9)</f>
        <v>1</v>
      </c>
      <c r="F10" s="57"/>
      <c r="G10" s="5">
        <f>SUM(G8:G9)</f>
        <v>20756058017</v>
      </c>
      <c r="H10" s="57"/>
      <c r="I10" s="56">
        <f>SUM(I8:I9)</f>
        <v>1</v>
      </c>
    </row>
    <row r="11" spans="1:9" ht="19.5" thickTop="1" x14ac:dyDescent="0.45">
      <c r="E11" s="44"/>
    </row>
  </sheetData>
  <mergeCells count="5">
    <mergeCell ref="A2:I2"/>
    <mergeCell ref="A3:I3"/>
    <mergeCell ref="A4:I4"/>
    <mergeCell ref="C6:E6"/>
    <mergeCell ref="G6:I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E85D44-482F-4A43-9DF2-6D03A1A57554}">
  <sheetPr>
    <tabColor rgb="FF92D050"/>
  </sheetPr>
  <dimension ref="A2:E10"/>
  <sheetViews>
    <sheetView rightToLeft="1" workbookViewId="0">
      <selection activeCell="M14" sqref="M14"/>
    </sheetView>
  </sheetViews>
  <sheetFormatPr defaultRowHeight="18.75" x14ac:dyDescent="0.2"/>
  <cols>
    <col min="1" max="1" width="15" style="10" customWidth="1"/>
    <col min="2" max="2" width="0.875" style="10" customWidth="1"/>
    <col min="3" max="3" width="25.125" style="10" customWidth="1"/>
    <col min="4" max="4" width="0.875" style="10" customWidth="1"/>
    <col min="5" max="5" width="28.875" style="10" bestFit="1" customWidth="1"/>
    <col min="6" max="6" width="0.875" style="10" customWidth="1"/>
    <col min="7" max="7" width="8" style="10" customWidth="1"/>
    <col min="8" max="16384" width="9" style="10"/>
  </cols>
  <sheetData>
    <row r="2" spans="1:5" s="10" customFormat="1" ht="26.25" x14ac:dyDescent="0.2">
      <c r="A2" s="17" t="str">
        <f>+سهام!A2</f>
        <v>صندوق سرمایه‌گذاری بخشی صنایع مفید - اکتان</v>
      </c>
      <c r="B2" s="17" t="s">
        <v>0</v>
      </c>
      <c r="C2" s="17" t="s">
        <v>0</v>
      </c>
      <c r="D2" s="17" t="s">
        <v>0</v>
      </c>
      <c r="E2" s="17" t="s">
        <v>0</v>
      </c>
    </row>
    <row r="3" spans="1:5" s="10" customFormat="1" ht="26.25" x14ac:dyDescent="0.2">
      <c r="A3" s="17" t="s">
        <v>23</v>
      </c>
      <c r="B3" s="17" t="s">
        <v>23</v>
      </c>
      <c r="C3" s="17" t="s">
        <v>23</v>
      </c>
      <c r="D3" s="17" t="s">
        <v>23</v>
      </c>
      <c r="E3" s="17" t="s">
        <v>23</v>
      </c>
    </row>
    <row r="4" spans="1:5" s="10" customFormat="1" ht="26.25" x14ac:dyDescent="0.2">
      <c r="A4" s="17" t="str">
        <f>+سهام!A4</f>
        <v>برای ماه منتهی به 1404/03/31</v>
      </c>
      <c r="B4" s="17" t="s">
        <v>2</v>
      </c>
      <c r="C4" s="17" t="s">
        <v>2</v>
      </c>
      <c r="D4" s="17" t="s">
        <v>2</v>
      </c>
      <c r="E4" s="17" t="s">
        <v>2</v>
      </c>
    </row>
    <row r="6" spans="1:5" s="10" customFormat="1" ht="27" thickBot="1" x14ac:dyDescent="0.25">
      <c r="A6" s="18" t="s">
        <v>98</v>
      </c>
      <c r="C6" s="19" t="s">
        <v>25</v>
      </c>
      <c r="E6" s="19" t="s">
        <v>26</v>
      </c>
    </row>
    <row r="7" spans="1:5" s="10" customFormat="1" ht="27" thickBot="1" x14ac:dyDescent="0.25">
      <c r="A7" s="18" t="s">
        <v>98</v>
      </c>
      <c r="C7" s="19" t="s">
        <v>18</v>
      </c>
      <c r="E7" s="19" t="s">
        <v>18</v>
      </c>
    </row>
    <row r="8" spans="1:5" s="10" customFormat="1" ht="24.75" thickBot="1" x14ac:dyDescent="0.25">
      <c r="A8" s="21" t="s">
        <v>98</v>
      </c>
      <c r="B8" s="15"/>
      <c r="C8" s="15">
        <v>0</v>
      </c>
      <c r="D8" s="15"/>
      <c r="E8" s="15">
        <v>735259583</v>
      </c>
    </row>
    <row r="9" spans="1:5" s="10" customFormat="1" ht="24.75" thickBot="1" x14ac:dyDescent="0.25">
      <c r="A9" s="15" t="s">
        <v>15</v>
      </c>
      <c r="B9" s="15"/>
      <c r="C9" s="20">
        <f>SUM(C8:C8)</f>
        <v>0</v>
      </c>
      <c r="D9" s="15"/>
      <c r="E9" s="20">
        <f>SUM(E8:E8)</f>
        <v>735259583</v>
      </c>
    </row>
    <row r="10" spans="1:5" s="10" customFormat="1" ht="19.5" thickTop="1" x14ac:dyDescent="0.2"/>
  </sheetData>
  <mergeCells count="4">
    <mergeCell ref="A2:E2"/>
    <mergeCell ref="A3:E3"/>
    <mergeCell ref="A4:E4"/>
    <mergeCell ref="A6:A7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1A0042-E2B3-4562-9600-B63A93B87A34}">
  <sheetPr>
    <tabColor rgb="FF92D050"/>
  </sheetPr>
  <dimension ref="A2:S18"/>
  <sheetViews>
    <sheetView rightToLeft="1" zoomScale="85" zoomScaleNormal="85" workbookViewId="0">
      <selection activeCell="M10" sqref="M10"/>
    </sheetView>
  </sheetViews>
  <sheetFormatPr defaultRowHeight="18.75" x14ac:dyDescent="0.2"/>
  <cols>
    <col min="1" max="1" width="24" style="10" bestFit="1" customWidth="1"/>
    <col min="2" max="2" width="0.875" style="10" customWidth="1"/>
    <col min="3" max="3" width="17.5" style="10" customWidth="1"/>
    <col min="4" max="4" width="0.875" style="10" customWidth="1"/>
    <col min="5" max="5" width="30.625" style="10" customWidth="1"/>
    <col min="6" max="6" width="0.875" style="10" customWidth="1"/>
    <col min="7" max="7" width="21" style="10" customWidth="1"/>
    <col min="8" max="8" width="0.875" style="10" customWidth="1"/>
    <col min="9" max="9" width="20.125" style="10" customWidth="1"/>
    <col min="10" max="10" width="0.875" style="10" customWidth="1"/>
    <col min="11" max="11" width="17.5" style="10" customWidth="1"/>
    <col min="12" max="12" width="0.875" style="10" customWidth="1"/>
    <col min="13" max="13" width="21" style="10" customWidth="1"/>
    <col min="14" max="14" width="0.875" style="10" customWidth="1"/>
    <col min="15" max="15" width="20.125" style="10" customWidth="1"/>
    <col min="16" max="16" width="0.875" style="10" customWidth="1"/>
    <col min="17" max="17" width="17.5" style="10" customWidth="1"/>
    <col min="18" max="18" width="0.875" style="10" customWidth="1"/>
    <col min="19" max="19" width="21" style="10" customWidth="1"/>
    <col min="20" max="20" width="0.875" style="10" customWidth="1"/>
    <col min="21" max="21" width="9.875" style="10" bestFit="1" customWidth="1"/>
    <col min="22" max="16384" width="9" style="10"/>
  </cols>
  <sheetData>
    <row r="2" spans="1:19" ht="26.25" x14ac:dyDescent="0.2">
      <c r="A2" s="17" t="str">
        <f>+درآمدها!A2</f>
        <v>صندوق سرمایه‌گذاری بخشی صنایع مفید - اکتان</v>
      </c>
      <c r="B2" s="17" t="s">
        <v>0</v>
      </c>
      <c r="C2" s="17" t="s">
        <v>0</v>
      </c>
      <c r="D2" s="17" t="s">
        <v>0</v>
      </c>
      <c r="E2" s="17" t="s">
        <v>0</v>
      </c>
      <c r="F2" s="17" t="s">
        <v>0</v>
      </c>
      <c r="G2" s="17" t="s">
        <v>0</v>
      </c>
      <c r="H2" s="17" t="s">
        <v>0</v>
      </c>
      <c r="I2" s="17" t="s">
        <v>0</v>
      </c>
      <c r="J2" s="17" t="s">
        <v>0</v>
      </c>
      <c r="K2" s="17" t="s">
        <v>0</v>
      </c>
      <c r="L2" s="17" t="s">
        <v>0</v>
      </c>
      <c r="M2" s="17" t="s">
        <v>0</v>
      </c>
      <c r="N2" s="17" t="s">
        <v>0</v>
      </c>
      <c r="O2" s="17" t="s">
        <v>0</v>
      </c>
      <c r="P2" s="17" t="s">
        <v>0</v>
      </c>
      <c r="Q2" s="17" t="s">
        <v>0</v>
      </c>
      <c r="R2" s="17" t="s">
        <v>0</v>
      </c>
      <c r="S2" s="17" t="s">
        <v>0</v>
      </c>
    </row>
    <row r="3" spans="1:19" ht="26.25" x14ac:dyDescent="0.2">
      <c r="A3" s="17" t="s">
        <v>23</v>
      </c>
      <c r="B3" s="17" t="s">
        <v>23</v>
      </c>
      <c r="C3" s="17" t="s">
        <v>23</v>
      </c>
      <c r="D3" s="17" t="s">
        <v>23</v>
      </c>
      <c r="E3" s="17" t="s">
        <v>23</v>
      </c>
      <c r="F3" s="17" t="s">
        <v>23</v>
      </c>
      <c r="G3" s="17" t="s">
        <v>23</v>
      </c>
      <c r="H3" s="17" t="s">
        <v>23</v>
      </c>
      <c r="I3" s="17" t="s">
        <v>23</v>
      </c>
      <c r="J3" s="17" t="s">
        <v>23</v>
      </c>
      <c r="K3" s="17" t="s">
        <v>23</v>
      </c>
      <c r="L3" s="17" t="s">
        <v>23</v>
      </c>
      <c r="M3" s="17" t="s">
        <v>23</v>
      </c>
      <c r="N3" s="17" t="s">
        <v>23</v>
      </c>
      <c r="O3" s="17" t="s">
        <v>23</v>
      </c>
      <c r="P3" s="17" t="s">
        <v>23</v>
      </c>
      <c r="Q3" s="17" t="s">
        <v>23</v>
      </c>
      <c r="R3" s="17" t="s">
        <v>23</v>
      </c>
      <c r="S3" s="17" t="s">
        <v>23</v>
      </c>
    </row>
    <row r="4" spans="1:19" ht="26.25" x14ac:dyDescent="0.2">
      <c r="A4" s="17" t="str">
        <f>+سهام!A4</f>
        <v>برای ماه منتهی به 1404/03/31</v>
      </c>
      <c r="B4" s="17" t="s">
        <v>2</v>
      </c>
      <c r="C4" s="17" t="s">
        <v>2</v>
      </c>
      <c r="D4" s="17" t="s">
        <v>2</v>
      </c>
      <c r="E4" s="17" t="s">
        <v>2</v>
      </c>
      <c r="F4" s="17" t="s">
        <v>2</v>
      </c>
      <c r="G4" s="17" t="s">
        <v>2</v>
      </c>
      <c r="H4" s="17" t="s">
        <v>2</v>
      </c>
      <c r="I4" s="17" t="s">
        <v>2</v>
      </c>
      <c r="J4" s="17" t="s">
        <v>2</v>
      </c>
      <c r="K4" s="17" t="s">
        <v>2</v>
      </c>
      <c r="L4" s="17" t="s">
        <v>2</v>
      </c>
      <c r="M4" s="17" t="s">
        <v>2</v>
      </c>
      <c r="N4" s="17" t="s">
        <v>2</v>
      </c>
      <c r="O4" s="17" t="s">
        <v>2</v>
      </c>
      <c r="P4" s="17" t="s">
        <v>2</v>
      </c>
      <c r="Q4" s="17" t="s">
        <v>2</v>
      </c>
      <c r="R4" s="17" t="s">
        <v>2</v>
      </c>
      <c r="S4" s="17" t="s">
        <v>2</v>
      </c>
    </row>
    <row r="6" spans="1:19" ht="27" thickBot="1" x14ac:dyDescent="0.25">
      <c r="A6" s="18" t="s">
        <v>3</v>
      </c>
      <c r="C6" s="18" t="s">
        <v>31</v>
      </c>
      <c r="D6" s="18" t="s">
        <v>31</v>
      </c>
      <c r="E6" s="18" t="s">
        <v>31</v>
      </c>
      <c r="F6" s="18" t="s">
        <v>31</v>
      </c>
      <c r="G6" s="18" t="s">
        <v>31</v>
      </c>
      <c r="I6" s="18" t="s">
        <v>25</v>
      </c>
      <c r="J6" s="18" t="s">
        <v>25</v>
      </c>
      <c r="K6" s="18" t="s">
        <v>25</v>
      </c>
      <c r="L6" s="18" t="s">
        <v>25</v>
      </c>
      <c r="M6" s="18" t="s">
        <v>25</v>
      </c>
      <c r="O6" s="18" t="s">
        <v>26</v>
      </c>
      <c r="P6" s="18" t="s">
        <v>26</v>
      </c>
      <c r="Q6" s="18" t="s">
        <v>26</v>
      </c>
      <c r="R6" s="18" t="s">
        <v>26</v>
      </c>
      <c r="S6" s="18" t="s">
        <v>26</v>
      </c>
    </row>
    <row r="7" spans="1:19" ht="27" thickBot="1" x14ac:dyDescent="0.25">
      <c r="A7" s="18" t="s">
        <v>3</v>
      </c>
      <c r="C7" s="19" t="s">
        <v>32</v>
      </c>
      <c r="E7" s="19" t="s">
        <v>33</v>
      </c>
      <c r="G7" s="19" t="s">
        <v>34</v>
      </c>
      <c r="I7" s="19" t="s">
        <v>35</v>
      </c>
      <c r="K7" s="19" t="s">
        <v>29</v>
      </c>
      <c r="M7" s="19" t="s">
        <v>36</v>
      </c>
      <c r="O7" s="19" t="s">
        <v>35</v>
      </c>
      <c r="Q7" s="19" t="s">
        <v>29</v>
      </c>
      <c r="S7" s="19" t="s">
        <v>36</v>
      </c>
    </row>
    <row r="8" spans="1:19" ht="21" x14ac:dyDescent="0.2">
      <c r="A8" s="4" t="s">
        <v>68</v>
      </c>
      <c r="C8" s="10" t="s">
        <v>104</v>
      </c>
      <c r="E8" s="10">
        <v>0</v>
      </c>
      <c r="G8" s="10">
        <v>0</v>
      </c>
      <c r="I8" s="10">
        <v>0</v>
      </c>
      <c r="K8" s="10">
        <v>0</v>
      </c>
      <c r="M8" s="10">
        <v>0</v>
      </c>
      <c r="O8" s="10">
        <v>33088482180</v>
      </c>
      <c r="Q8" s="10">
        <v>0</v>
      </c>
      <c r="S8" s="10">
        <f>+Q8+O8</f>
        <v>33088482180</v>
      </c>
    </row>
    <row r="9" spans="1:19" ht="21" x14ac:dyDescent="0.2">
      <c r="A9" s="4" t="s">
        <v>113</v>
      </c>
      <c r="C9" s="10" t="s">
        <v>104</v>
      </c>
      <c r="E9" s="10">
        <v>0</v>
      </c>
      <c r="G9" s="10">
        <v>0</v>
      </c>
      <c r="I9" s="10">
        <v>0</v>
      </c>
      <c r="K9" s="10">
        <v>0</v>
      </c>
      <c r="M9" s="10">
        <v>0</v>
      </c>
      <c r="O9" s="10">
        <v>9786824000</v>
      </c>
      <c r="Q9" s="10">
        <v>-550390231</v>
      </c>
      <c r="S9" s="10">
        <f t="shared" ref="S9:S16" si="0">+Q9+O9</f>
        <v>9236433769</v>
      </c>
    </row>
    <row r="10" spans="1:19" ht="21" x14ac:dyDescent="0.2">
      <c r="A10" s="4" t="s">
        <v>110</v>
      </c>
      <c r="C10" s="10" t="s">
        <v>104</v>
      </c>
      <c r="E10" s="10">
        <v>0</v>
      </c>
      <c r="G10" s="10">
        <v>0</v>
      </c>
      <c r="I10" s="10">
        <v>19126250000</v>
      </c>
      <c r="K10" s="10">
        <v>-26164501</v>
      </c>
      <c r="M10" s="10">
        <f t="shared" ref="M10:M12" si="1">+K10+I10</f>
        <v>19100085499</v>
      </c>
      <c r="O10" s="10">
        <v>19126250000</v>
      </c>
      <c r="Q10" s="10">
        <v>-26164501</v>
      </c>
      <c r="S10" s="10">
        <f>+Q10+O10</f>
        <v>19100085499</v>
      </c>
    </row>
    <row r="11" spans="1:19" ht="21" x14ac:dyDescent="0.2">
      <c r="A11" s="4" t="s">
        <v>74</v>
      </c>
      <c r="C11" s="10" t="s">
        <v>104</v>
      </c>
      <c r="E11" s="10">
        <v>0</v>
      </c>
      <c r="G11" s="10">
        <v>0</v>
      </c>
      <c r="I11" s="10">
        <v>0</v>
      </c>
      <c r="K11" s="10">
        <v>0</v>
      </c>
      <c r="M11" s="10">
        <f t="shared" si="1"/>
        <v>0</v>
      </c>
      <c r="O11" s="10">
        <v>82510153200</v>
      </c>
      <c r="Q11" s="10">
        <v>0</v>
      </c>
      <c r="S11" s="10">
        <f t="shared" si="0"/>
        <v>82510153200</v>
      </c>
    </row>
    <row r="12" spans="1:19" ht="21" x14ac:dyDescent="0.2">
      <c r="A12" s="4" t="s">
        <v>65</v>
      </c>
      <c r="C12" s="10" t="s">
        <v>122</v>
      </c>
      <c r="E12" s="10">
        <v>15647994</v>
      </c>
      <c r="G12" s="10">
        <v>1600</v>
      </c>
      <c r="I12" s="10">
        <v>25036790400</v>
      </c>
      <c r="K12" s="10">
        <v>0</v>
      </c>
      <c r="M12" s="10">
        <f t="shared" si="1"/>
        <v>25036790400</v>
      </c>
      <c r="O12" s="10">
        <v>25036790400</v>
      </c>
      <c r="Q12" s="10">
        <v>0</v>
      </c>
      <c r="S12" s="10">
        <f t="shared" si="0"/>
        <v>25036790400</v>
      </c>
    </row>
    <row r="13" spans="1:19" ht="21" x14ac:dyDescent="0.2">
      <c r="A13" s="4" t="s">
        <v>85</v>
      </c>
      <c r="C13" s="10" t="s">
        <v>104</v>
      </c>
      <c r="E13" s="10">
        <v>0</v>
      </c>
      <c r="G13" s="10">
        <v>0</v>
      </c>
      <c r="I13" s="10">
        <v>0</v>
      </c>
      <c r="K13" s="10">
        <v>0</v>
      </c>
      <c r="M13" s="10">
        <v>0</v>
      </c>
      <c r="O13" s="10">
        <v>9302881000</v>
      </c>
      <c r="Q13" s="10">
        <v>-378960987</v>
      </c>
      <c r="S13" s="10">
        <f t="shared" si="0"/>
        <v>8923920013</v>
      </c>
    </row>
    <row r="14" spans="1:19" ht="21" x14ac:dyDescent="0.2">
      <c r="A14" s="4" t="s">
        <v>81</v>
      </c>
      <c r="C14" s="10" t="s">
        <v>104</v>
      </c>
      <c r="E14" s="10">
        <v>0</v>
      </c>
      <c r="G14" s="10">
        <v>0</v>
      </c>
      <c r="I14" s="10">
        <v>0</v>
      </c>
      <c r="K14" s="10">
        <v>0</v>
      </c>
      <c r="M14" s="10">
        <v>0</v>
      </c>
      <c r="O14" s="10">
        <v>4774000000</v>
      </c>
      <c r="Q14" s="10">
        <v>-531735849</v>
      </c>
      <c r="S14" s="10">
        <f t="shared" si="0"/>
        <v>4242264151</v>
      </c>
    </row>
    <row r="15" spans="1:19" ht="21" x14ac:dyDescent="0.2">
      <c r="A15" s="4" t="s">
        <v>64</v>
      </c>
      <c r="C15" s="10" t="s">
        <v>104</v>
      </c>
      <c r="E15" s="10">
        <v>0</v>
      </c>
      <c r="G15" s="10">
        <v>0</v>
      </c>
      <c r="I15" s="10">
        <v>0</v>
      </c>
      <c r="K15" s="10">
        <v>0</v>
      </c>
      <c r="M15" s="10">
        <v>0</v>
      </c>
      <c r="O15" s="10">
        <v>60923450884</v>
      </c>
      <c r="Q15" s="10">
        <v>0</v>
      </c>
      <c r="S15" s="10">
        <f t="shared" si="0"/>
        <v>60923450884</v>
      </c>
    </row>
    <row r="16" spans="1:19" ht="21.75" thickBot="1" x14ac:dyDescent="0.25">
      <c r="A16" s="4" t="s">
        <v>97</v>
      </c>
      <c r="C16" s="10" t="s">
        <v>104</v>
      </c>
      <c r="E16" s="10">
        <v>0</v>
      </c>
      <c r="G16" s="10">
        <v>0</v>
      </c>
      <c r="I16" s="10">
        <v>0</v>
      </c>
      <c r="K16" s="10">
        <v>0</v>
      </c>
      <c r="M16" s="10">
        <v>0</v>
      </c>
      <c r="O16" s="10">
        <v>1257291200</v>
      </c>
      <c r="Q16" s="10">
        <v>0</v>
      </c>
      <c r="S16" s="10">
        <f t="shared" si="0"/>
        <v>1257291200</v>
      </c>
    </row>
    <row r="17" spans="9:19" s="4" customFormat="1" ht="24.75" thickBot="1" x14ac:dyDescent="0.25">
      <c r="I17" s="20">
        <f>SUM(I8:I16)</f>
        <v>44163040400</v>
      </c>
      <c r="J17" s="21"/>
      <c r="K17" s="20">
        <f>SUM(K8:K16)</f>
        <v>-26164501</v>
      </c>
      <c r="L17" s="21"/>
      <c r="M17" s="20">
        <f>SUM(M8:M16)</f>
        <v>44136875899</v>
      </c>
      <c r="N17" s="21"/>
      <c r="O17" s="20">
        <f>SUM(O8:O16)</f>
        <v>245806122864</v>
      </c>
      <c r="P17" s="21"/>
      <c r="Q17" s="20">
        <f>SUM(Q8:Q16)</f>
        <v>-1487251568</v>
      </c>
      <c r="R17" s="21"/>
      <c r="S17" s="20">
        <f>SUM(S8:S16)</f>
        <v>244318871296</v>
      </c>
    </row>
    <row r="18" spans="9:19" ht="19.5" thickTop="1" x14ac:dyDescent="0.2"/>
  </sheetData>
  <mergeCells count="7">
    <mergeCell ref="A2:S2"/>
    <mergeCell ref="A3:S3"/>
    <mergeCell ref="A4:S4"/>
    <mergeCell ref="A6:A7"/>
    <mergeCell ref="C6:G6"/>
    <mergeCell ref="I6:M6"/>
    <mergeCell ref="O6:S6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939C12-AED8-44D9-A463-924DF8384FC6}">
  <sheetPr>
    <tabColor rgb="FF92D050"/>
  </sheetPr>
  <dimension ref="A2:M10"/>
  <sheetViews>
    <sheetView rightToLeft="1" tabSelected="1" workbookViewId="0">
      <selection activeCell="G10" sqref="G10"/>
    </sheetView>
  </sheetViews>
  <sheetFormatPr defaultRowHeight="18.75" x14ac:dyDescent="0.2"/>
  <cols>
    <col min="1" max="1" width="17.125" style="10" bestFit="1" customWidth="1"/>
    <col min="2" max="2" width="0.875" style="10" customWidth="1"/>
    <col min="3" max="3" width="18.375" style="10" customWidth="1"/>
    <col min="4" max="4" width="0.875" style="10" customWidth="1"/>
    <col min="5" max="5" width="15.75" style="10" customWidth="1"/>
    <col min="6" max="6" width="0.875" style="10" customWidth="1"/>
    <col min="7" max="7" width="18.375" style="10" customWidth="1"/>
    <col min="8" max="8" width="0.875" style="10" customWidth="1"/>
    <col min="9" max="9" width="19.25" style="10" customWidth="1"/>
    <col min="10" max="10" width="0.875" style="10" customWidth="1"/>
    <col min="11" max="11" width="14" style="10" customWidth="1"/>
    <col min="12" max="12" width="0.875" style="10" customWidth="1"/>
    <col min="13" max="13" width="19.25" style="10" customWidth="1"/>
    <col min="14" max="14" width="0.875" style="10" customWidth="1"/>
    <col min="15" max="15" width="8" style="10" customWidth="1"/>
    <col min="16" max="16384" width="9" style="10"/>
  </cols>
  <sheetData>
    <row r="2" spans="1:13" s="10" customFormat="1" ht="26.25" x14ac:dyDescent="0.2">
      <c r="A2" s="17" t="str">
        <f>+درآمدها!A2</f>
        <v>صندوق سرمایه‌گذاری بخشی صنایع مفید - اکتان</v>
      </c>
      <c r="B2" s="17" t="s">
        <v>0</v>
      </c>
      <c r="C2" s="17" t="s">
        <v>0</v>
      </c>
      <c r="D2" s="17" t="s">
        <v>0</v>
      </c>
      <c r="E2" s="17" t="s">
        <v>0</v>
      </c>
      <c r="F2" s="17" t="s">
        <v>0</v>
      </c>
      <c r="G2" s="17" t="s">
        <v>0</v>
      </c>
      <c r="H2" s="17" t="s">
        <v>0</v>
      </c>
      <c r="I2" s="17" t="s">
        <v>0</v>
      </c>
      <c r="J2" s="17" t="s">
        <v>0</v>
      </c>
      <c r="K2" s="17" t="s">
        <v>0</v>
      </c>
      <c r="L2" s="17" t="s">
        <v>0</v>
      </c>
      <c r="M2" s="17" t="s">
        <v>0</v>
      </c>
    </row>
    <row r="3" spans="1:13" s="10" customFormat="1" ht="26.25" x14ac:dyDescent="0.2">
      <c r="A3" s="17" t="s">
        <v>23</v>
      </c>
      <c r="B3" s="17" t="s">
        <v>23</v>
      </c>
      <c r="C3" s="17" t="s">
        <v>23</v>
      </c>
      <c r="D3" s="17" t="s">
        <v>23</v>
      </c>
      <c r="E3" s="17" t="s">
        <v>23</v>
      </c>
      <c r="F3" s="17" t="s">
        <v>23</v>
      </c>
      <c r="G3" s="17" t="s">
        <v>23</v>
      </c>
      <c r="H3" s="17" t="s">
        <v>23</v>
      </c>
      <c r="I3" s="17" t="s">
        <v>23</v>
      </c>
      <c r="J3" s="17" t="s">
        <v>23</v>
      </c>
      <c r="K3" s="17" t="s">
        <v>23</v>
      </c>
      <c r="L3" s="17" t="s">
        <v>23</v>
      </c>
      <c r="M3" s="17" t="s">
        <v>23</v>
      </c>
    </row>
    <row r="4" spans="1:13" s="10" customFormat="1" ht="26.25" x14ac:dyDescent="0.2">
      <c r="A4" s="17" t="str">
        <f>+سهام!A4</f>
        <v>برای ماه منتهی به 1404/03/31</v>
      </c>
      <c r="B4" s="17" t="s">
        <v>2</v>
      </c>
      <c r="C4" s="17" t="s">
        <v>2</v>
      </c>
      <c r="D4" s="17" t="s">
        <v>2</v>
      </c>
      <c r="E4" s="17" t="s">
        <v>2</v>
      </c>
      <c r="F4" s="17" t="s">
        <v>2</v>
      </c>
      <c r="G4" s="17" t="s">
        <v>2</v>
      </c>
      <c r="H4" s="17" t="s">
        <v>2</v>
      </c>
      <c r="I4" s="17" t="s">
        <v>2</v>
      </c>
      <c r="J4" s="17" t="s">
        <v>2</v>
      </c>
      <c r="K4" s="17" t="s">
        <v>2</v>
      </c>
      <c r="L4" s="17" t="s">
        <v>2</v>
      </c>
      <c r="M4" s="17" t="s">
        <v>2</v>
      </c>
    </row>
    <row r="6" spans="1:13" s="10" customFormat="1" ht="27" thickBot="1" x14ac:dyDescent="0.25">
      <c r="A6" s="18" t="s">
        <v>24</v>
      </c>
      <c r="B6" s="18" t="s">
        <v>24</v>
      </c>
      <c r="C6" s="18" t="s">
        <v>25</v>
      </c>
      <c r="D6" s="18" t="s">
        <v>25</v>
      </c>
      <c r="E6" s="18" t="s">
        <v>25</v>
      </c>
      <c r="F6" s="18" t="s">
        <v>25</v>
      </c>
      <c r="G6" s="18" t="s">
        <v>25</v>
      </c>
      <c r="I6" s="18" t="s">
        <v>26</v>
      </c>
      <c r="J6" s="18" t="s">
        <v>26</v>
      </c>
      <c r="K6" s="18" t="s">
        <v>26</v>
      </c>
      <c r="L6" s="18" t="s">
        <v>26</v>
      </c>
      <c r="M6" s="18" t="s">
        <v>26</v>
      </c>
    </row>
    <row r="7" spans="1:13" s="10" customFormat="1" ht="27" thickBot="1" x14ac:dyDescent="0.25">
      <c r="A7" s="19" t="s">
        <v>27</v>
      </c>
      <c r="C7" s="19" t="s">
        <v>28</v>
      </c>
      <c r="E7" s="19" t="s">
        <v>29</v>
      </c>
      <c r="G7" s="19" t="s">
        <v>30</v>
      </c>
      <c r="I7" s="19" t="s">
        <v>28</v>
      </c>
      <c r="K7" s="19" t="s">
        <v>29</v>
      </c>
      <c r="M7" s="19" t="s">
        <v>30</v>
      </c>
    </row>
    <row r="8" spans="1:13" s="10" customFormat="1" ht="19.5" customHeight="1" x14ac:dyDescent="0.2">
      <c r="A8" s="4" t="s">
        <v>22</v>
      </c>
      <c r="C8" s="10">
        <v>8300518</v>
      </c>
      <c r="G8" s="10">
        <f>+C8-E8</f>
        <v>8300518</v>
      </c>
      <c r="I8" s="10">
        <v>20755559014</v>
      </c>
      <c r="K8" s="10">
        <v>0</v>
      </c>
      <c r="M8" s="10">
        <f>+I8-K8</f>
        <v>20755559014</v>
      </c>
    </row>
    <row r="9" spans="1:13" s="10" customFormat="1" ht="19.5" customHeight="1" thickBot="1" x14ac:dyDescent="0.25">
      <c r="A9" s="4" t="s">
        <v>103</v>
      </c>
      <c r="C9" s="10">
        <v>101166</v>
      </c>
      <c r="E9" s="10">
        <v>0</v>
      </c>
      <c r="G9" s="10">
        <f>+C9-E9</f>
        <v>101166</v>
      </c>
      <c r="I9" s="10">
        <v>499003</v>
      </c>
      <c r="K9" s="10">
        <v>0</v>
      </c>
      <c r="M9" s="10">
        <f>+I9-K9</f>
        <v>499003</v>
      </c>
    </row>
    <row r="10" spans="1:13" s="10" customFormat="1" ht="21.75" thickBot="1" x14ac:dyDescent="0.25">
      <c r="A10" s="10" t="s">
        <v>15</v>
      </c>
      <c r="C10" s="5">
        <f>SUM(C8:C9)</f>
        <v>8401684</v>
      </c>
      <c r="D10" s="4"/>
      <c r="E10" s="5">
        <f>SUM(E8:E9)</f>
        <v>0</v>
      </c>
      <c r="F10" s="4"/>
      <c r="G10" s="5">
        <f>SUM(G8:G9)</f>
        <v>8401684</v>
      </c>
      <c r="H10" s="4"/>
      <c r="I10" s="5">
        <f>SUM(I8:I9)</f>
        <v>20756058017</v>
      </c>
      <c r="J10" s="4"/>
      <c r="K10" s="5">
        <f>SUM(K8:K9)</f>
        <v>0</v>
      </c>
      <c r="L10" s="4"/>
      <c r="M10" s="5">
        <f>SUM(M8:M9)</f>
        <v>20756058017</v>
      </c>
    </row>
  </sheetData>
  <mergeCells count="6">
    <mergeCell ref="A2:M2"/>
    <mergeCell ref="A3:M3"/>
    <mergeCell ref="A4:M4"/>
    <mergeCell ref="A6:B6"/>
    <mergeCell ref="C6:G6"/>
    <mergeCell ref="I6:M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1B3F23-56EA-40FB-8399-FEECFC0A16B2}">
  <sheetPr>
    <tabColor rgb="FF92D050"/>
  </sheetPr>
  <dimension ref="A2:U63"/>
  <sheetViews>
    <sheetView rightToLeft="1" topLeftCell="A28" zoomScale="70" zoomScaleNormal="70" workbookViewId="0">
      <selection activeCell="I54" sqref="I54:I55"/>
    </sheetView>
  </sheetViews>
  <sheetFormatPr defaultRowHeight="22.5" x14ac:dyDescent="0.2"/>
  <cols>
    <col min="1" max="1" width="36.75" style="8" customWidth="1"/>
    <col min="2" max="2" width="0.875" style="8" customWidth="1"/>
    <col min="3" max="3" width="15.75" style="8" customWidth="1"/>
    <col min="4" max="4" width="0.875" style="8" customWidth="1"/>
    <col min="5" max="5" width="19.25" style="8" customWidth="1"/>
    <col min="6" max="6" width="0.875" style="8" customWidth="1"/>
    <col min="7" max="7" width="19.25" style="8" customWidth="1"/>
    <col min="8" max="8" width="0.875" style="8" customWidth="1"/>
    <col min="9" max="9" width="24.5" style="8" customWidth="1"/>
    <col min="10" max="10" width="0.875" style="8" customWidth="1"/>
    <col min="11" max="11" width="16.625" style="8" customWidth="1"/>
    <col min="12" max="12" width="0.875" style="8" customWidth="1"/>
    <col min="13" max="13" width="20.125" style="8" customWidth="1"/>
    <col min="14" max="14" width="0.875" style="8" customWidth="1"/>
    <col min="15" max="15" width="20.125" style="8" customWidth="1"/>
    <col min="16" max="16" width="0.875" style="8" customWidth="1"/>
    <col min="17" max="17" width="24.5" style="8" customWidth="1"/>
    <col min="18" max="18" width="0.875" style="8" customWidth="1"/>
    <col min="19" max="19" width="15.875" style="8" bestFit="1" customWidth="1"/>
    <col min="20" max="20" width="17" style="8" bestFit="1" customWidth="1"/>
    <col min="21" max="16384" width="9" style="8"/>
  </cols>
  <sheetData>
    <row r="2" spans="1:17" ht="24" x14ac:dyDescent="0.2">
      <c r="A2" s="32" t="str">
        <f>+درآمدها!A2</f>
        <v>صندوق سرمایه‌گذاری بخشی صنایع مفید - اکتان</v>
      </c>
      <c r="B2" s="32" t="s">
        <v>0</v>
      </c>
      <c r="C2" s="32" t="s">
        <v>0</v>
      </c>
      <c r="D2" s="32" t="s">
        <v>0</v>
      </c>
      <c r="E2" s="32" t="s">
        <v>0</v>
      </c>
      <c r="F2" s="32" t="s">
        <v>0</v>
      </c>
      <c r="G2" s="32" t="s">
        <v>0</v>
      </c>
      <c r="H2" s="32" t="s">
        <v>0</v>
      </c>
      <c r="I2" s="32" t="s">
        <v>0</v>
      </c>
      <c r="J2" s="32" t="s">
        <v>0</v>
      </c>
      <c r="K2" s="32" t="s">
        <v>0</v>
      </c>
      <c r="L2" s="32" t="s">
        <v>0</v>
      </c>
      <c r="M2" s="32" t="s">
        <v>0</v>
      </c>
      <c r="N2" s="32" t="s">
        <v>0</v>
      </c>
      <c r="O2" s="32" t="s">
        <v>0</v>
      </c>
      <c r="P2" s="32" t="s">
        <v>0</v>
      </c>
      <c r="Q2" s="32" t="s">
        <v>0</v>
      </c>
    </row>
    <row r="3" spans="1:17" ht="24" x14ac:dyDescent="0.2">
      <c r="A3" s="32" t="s">
        <v>23</v>
      </c>
      <c r="B3" s="32" t="s">
        <v>23</v>
      </c>
      <c r="C3" s="32" t="s">
        <v>23</v>
      </c>
      <c r="D3" s="32" t="s">
        <v>23</v>
      </c>
      <c r="E3" s="32" t="s">
        <v>23</v>
      </c>
      <c r="F3" s="32" t="s">
        <v>23</v>
      </c>
      <c r="G3" s="32" t="s">
        <v>23</v>
      </c>
      <c r="H3" s="32" t="s">
        <v>23</v>
      </c>
      <c r="I3" s="32" t="s">
        <v>23</v>
      </c>
      <c r="J3" s="32" t="s">
        <v>23</v>
      </c>
      <c r="K3" s="32" t="s">
        <v>23</v>
      </c>
      <c r="L3" s="32" t="s">
        <v>23</v>
      </c>
      <c r="M3" s="32" t="s">
        <v>23</v>
      </c>
      <c r="N3" s="32" t="s">
        <v>23</v>
      </c>
      <c r="O3" s="32" t="s">
        <v>23</v>
      </c>
      <c r="P3" s="32" t="s">
        <v>23</v>
      </c>
      <c r="Q3" s="32" t="s">
        <v>23</v>
      </c>
    </row>
    <row r="4" spans="1:17" ht="24" x14ac:dyDescent="0.2">
      <c r="A4" s="32" t="str">
        <f>+سهام!A4</f>
        <v>برای ماه منتهی به 1404/03/31</v>
      </c>
      <c r="B4" s="32" t="s">
        <v>2</v>
      </c>
      <c r="C4" s="32" t="s">
        <v>2</v>
      </c>
      <c r="D4" s="32" t="s">
        <v>2</v>
      </c>
      <c r="E4" s="32" t="s">
        <v>2</v>
      </c>
      <c r="F4" s="32" t="s">
        <v>2</v>
      </c>
      <c r="G4" s="32" t="s">
        <v>2</v>
      </c>
      <c r="H4" s="32" t="s">
        <v>2</v>
      </c>
      <c r="I4" s="32" t="s">
        <v>2</v>
      </c>
      <c r="J4" s="32" t="s">
        <v>2</v>
      </c>
      <c r="K4" s="32" t="s">
        <v>2</v>
      </c>
      <c r="L4" s="32" t="s">
        <v>2</v>
      </c>
      <c r="M4" s="32" t="s">
        <v>2</v>
      </c>
      <c r="N4" s="32" t="s">
        <v>2</v>
      </c>
      <c r="O4" s="32" t="s">
        <v>2</v>
      </c>
      <c r="P4" s="32" t="s">
        <v>2</v>
      </c>
      <c r="Q4" s="32" t="s">
        <v>2</v>
      </c>
    </row>
    <row r="6" spans="1:17" ht="24.75" thickBot="1" x14ac:dyDescent="0.25">
      <c r="A6" s="33" t="s">
        <v>3</v>
      </c>
      <c r="C6" s="34" t="s">
        <v>25</v>
      </c>
      <c r="D6" s="34" t="s">
        <v>25</v>
      </c>
      <c r="E6" s="34" t="s">
        <v>25</v>
      </c>
      <c r="F6" s="34" t="s">
        <v>25</v>
      </c>
      <c r="G6" s="34" t="s">
        <v>25</v>
      </c>
      <c r="H6" s="34" t="s">
        <v>25</v>
      </c>
      <c r="I6" s="34" t="s">
        <v>25</v>
      </c>
      <c r="K6" s="34" t="s">
        <v>26</v>
      </c>
      <c r="L6" s="34" t="s">
        <v>26</v>
      </c>
      <c r="M6" s="34" t="s">
        <v>26</v>
      </c>
      <c r="N6" s="34" t="s">
        <v>26</v>
      </c>
      <c r="O6" s="34" t="s">
        <v>26</v>
      </c>
      <c r="P6" s="34" t="s">
        <v>26</v>
      </c>
      <c r="Q6" s="34" t="s">
        <v>26</v>
      </c>
    </row>
    <row r="7" spans="1:17" ht="24.75" thickBot="1" x14ac:dyDescent="0.25">
      <c r="A7" s="34" t="s">
        <v>3</v>
      </c>
      <c r="C7" s="35" t="s">
        <v>7</v>
      </c>
      <c r="E7" s="35" t="s">
        <v>37</v>
      </c>
      <c r="G7" s="35" t="s">
        <v>38</v>
      </c>
      <c r="I7" s="35" t="s">
        <v>40</v>
      </c>
      <c r="K7" s="35" t="s">
        <v>7</v>
      </c>
      <c r="M7" s="35" t="s">
        <v>37</v>
      </c>
      <c r="O7" s="35" t="s">
        <v>38</v>
      </c>
      <c r="Q7" s="35" t="s">
        <v>40</v>
      </c>
    </row>
    <row r="8" spans="1:17" ht="24" x14ac:dyDescent="0.2">
      <c r="A8" s="36" t="s">
        <v>87</v>
      </c>
      <c r="C8" s="15">
        <v>0</v>
      </c>
      <c r="D8" s="15"/>
      <c r="E8" s="15">
        <v>0</v>
      </c>
      <c r="F8" s="15"/>
      <c r="G8" s="15">
        <v>0</v>
      </c>
      <c r="H8" s="15"/>
      <c r="I8" s="15">
        <v>0</v>
      </c>
      <c r="J8" s="15"/>
      <c r="K8" s="15">
        <v>1715262</v>
      </c>
      <c r="L8" s="15"/>
      <c r="M8" s="15">
        <v>67995747341</v>
      </c>
      <c r="N8" s="15"/>
      <c r="O8" s="15">
        <v>47696311694</v>
      </c>
      <c r="P8" s="15"/>
      <c r="Q8" s="15">
        <v>20299435647</v>
      </c>
    </row>
    <row r="9" spans="1:17" ht="24" x14ac:dyDescent="0.2">
      <c r="A9" s="36" t="s">
        <v>96</v>
      </c>
      <c r="C9" s="15">
        <v>1400000</v>
      </c>
      <c r="D9" s="15"/>
      <c r="E9" s="15">
        <v>10718539817</v>
      </c>
      <c r="F9" s="15"/>
      <c r="G9" s="15">
        <v>8539011607</v>
      </c>
      <c r="H9" s="15"/>
      <c r="I9" s="15">
        <v>2179528210</v>
      </c>
      <c r="J9" s="15"/>
      <c r="K9" s="15">
        <v>3400000</v>
      </c>
      <c r="L9" s="15"/>
      <c r="M9" s="15">
        <v>25211788881</v>
      </c>
      <c r="N9" s="15"/>
      <c r="O9" s="15">
        <v>20737599625</v>
      </c>
      <c r="P9" s="15"/>
      <c r="Q9" s="15">
        <v>4474189256</v>
      </c>
    </row>
    <row r="10" spans="1:17" ht="24" x14ac:dyDescent="0.2">
      <c r="A10" s="36" t="s">
        <v>64</v>
      </c>
      <c r="C10" s="15">
        <v>109832</v>
      </c>
      <c r="D10" s="15"/>
      <c r="E10" s="15">
        <v>10094546313</v>
      </c>
      <c r="F10" s="15"/>
      <c r="G10" s="15">
        <v>11059712358</v>
      </c>
      <c r="H10" s="15"/>
      <c r="I10" s="15">
        <v>-965166045</v>
      </c>
      <c r="J10" s="15"/>
      <c r="K10" s="15">
        <v>109832</v>
      </c>
      <c r="L10" s="15"/>
      <c r="M10" s="15">
        <v>10094546313</v>
      </c>
      <c r="N10" s="15"/>
      <c r="O10" s="15">
        <v>11059712358</v>
      </c>
      <c r="P10" s="15"/>
      <c r="Q10" s="15">
        <v>-965166045</v>
      </c>
    </row>
    <row r="11" spans="1:17" ht="24" x14ac:dyDescent="0.2">
      <c r="A11" s="36" t="s">
        <v>59</v>
      </c>
      <c r="C11" s="15">
        <v>971946</v>
      </c>
      <c r="D11" s="15"/>
      <c r="E11" s="15">
        <v>19710153210</v>
      </c>
      <c r="F11" s="15"/>
      <c r="G11" s="15">
        <v>25997000700</v>
      </c>
      <c r="H11" s="15"/>
      <c r="I11" s="15">
        <v>-6286847490</v>
      </c>
      <c r="J11" s="15"/>
      <c r="K11" s="15">
        <v>971946</v>
      </c>
      <c r="L11" s="15"/>
      <c r="M11" s="15">
        <v>19710153210</v>
      </c>
      <c r="N11" s="15"/>
      <c r="O11" s="15">
        <v>25997000700</v>
      </c>
      <c r="P11" s="15"/>
      <c r="Q11" s="15">
        <v>-6286847490</v>
      </c>
    </row>
    <row r="12" spans="1:17" ht="24" x14ac:dyDescent="0.2">
      <c r="A12" s="36" t="s">
        <v>63</v>
      </c>
      <c r="C12" s="15">
        <v>699154</v>
      </c>
      <c r="D12" s="15"/>
      <c r="E12" s="15">
        <v>10028763940</v>
      </c>
      <c r="F12" s="15"/>
      <c r="G12" s="15">
        <v>8680645998</v>
      </c>
      <c r="H12" s="15"/>
      <c r="I12" s="15">
        <v>1348117942</v>
      </c>
      <c r="J12" s="15"/>
      <c r="K12" s="15">
        <v>2714218</v>
      </c>
      <c r="L12" s="15"/>
      <c r="M12" s="15">
        <v>36052170028</v>
      </c>
      <c r="N12" s="15"/>
      <c r="O12" s="15">
        <v>33699536148</v>
      </c>
      <c r="P12" s="15"/>
      <c r="Q12" s="15">
        <v>2352633880</v>
      </c>
    </row>
    <row r="13" spans="1:17" ht="24" x14ac:dyDescent="0.2">
      <c r="A13" s="36" t="s">
        <v>67</v>
      </c>
      <c r="C13" s="15">
        <v>422977</v>
      </c>
      <c r="D13" s="15"/>
      <c r="E13" s="15">
        <v>10082916998</v>
      </c>
      <c r="F13" s="15"/>
      <c r="G13" s="15">
        <v>10066959409</v>
      </c>
      <c r="H13" s="15"/>
      <c r="I13" s="15">
        <v>15957589</v>
      </c>
      <c r="J13" s="15"/>
      <c r="K13" s="15">
        <v>3159890</v>
      </c>
      <c r="L13" s="15"/>
      <c r="M13" s="15">
        <v>75098147113</v>
      </c>
      <c r="N13" s="15"/>
      <c r="O13" s="15">
        <v>75228958245</v>
      </c>
      <c r="P13" s="15"/>
      <c r="Q13" s="15">
        <v>-130811132</v>
      </c>
    </row>
    <row r="14" spans="1:17" ht="24" x14ac:dyDescent="0.2">
      <c r="A14" s="36" t="s">
        <v>54</v>
      </c>
      <c r="C14" s="15">
        <v>12809941</v>
      </c>
      <c r="D14" s="15"/>
      <c r="E14" s="15">
        <v>47878910306</v>
      </c>
      <c r="F14" s="15"/>
      <c r="G14" s="15">
        <v>41428014471</v>
      </c>
      <c r="H14" s="15"/>
      <c r="I14" s="15">
        <v>6450895835</v>
      </c>
      <c r="J14" s="15"/>
      <c r="K14" s="15">
        <v>28170859</v>
      </c>
      <c r="L14" s="15"/>
      <c r="M14" s="15">
        <v>103230309269</v>
      </c>
      <c r="N14" s="15"/>
      <c r="O14" s="15">
        <v>91106021034</v>
      </c>
      <c r="P14" s="15"/>
      <c r="Q14" s="15">
        <v>12124288235</v>
      </c>
    </row>
    <row r="15" spans="1:17" ht="24" x14ac:dyDescent="0.2">
      <c r="A15" s="36" t="s">
        <v>97</v>
      </c>
      <c r="C15" s="15">
        <v>0</v>
      </c>
      <c r="D15" s="15"/>
      <c r="E15" s="15">
        <v>0</v>
      </c>
      <c r="F15" s="15"/>
      <c r="G15" s="15">
        <v>0</v>
      </c>
      <c r="H15" s="15"/>
      <c r="I15" s="15">
        <v>0</v>
      </c>
      <c r="J15" s="15"/>
      <c r="K15" s="15">
        <v>571500</v>
      </c>
      <c r="L15" s="15"/>
      <c r="M15" s="15">
        <v>30800357133</v>
      </c>
      <c r="N15" s="15"/>
      <c r="O15" s="15">
        <v>25169404580</v>
      </c>
      <c r="P15" s="15"/>
      <c r="Q15" s="15">
        <v>5630952553</v>
      </c>
    </row>
    <row r="16" spans="1:17" ht="24" x14ac:dyDescent="0.2">
      <c r="A16" s="36" t="s">
        <v>61</v>
      </c>
      <c r="C16" s="15">
        <v>0</v>
      </c>
      <c r="D16" s="15"/>
      <c r="E16" s="15">
        <v>0</v>
      </c>
      <c r="F16" s="15"/>
      <c r="G16" s="15">
        <v>0</v>
      </c>
      <c r="H16" s="15"/>
      <c r="I16" s="15">
        <v>0</v>
      </c>
      <c r="J16" s="15"/>
      <c r="K16" s="15">
        <v>1</v>
      </c>
      <c r="L16" s="15"/>
      <c r="M16" s="15">
        <v>1</v>
      </c>
      <c r="N16" s="15"/>
      <c r="O16" s="15">
        <v>38056</v>
      </c>
      <c r="P16" s="15"/>
      <c r="Q16" s="15">
        <v>-38055</v>
      </c>
    </row>
    <row r="17" spans="1:21" ht="24" x14ac:dyDescent="0.2">
      <c r="A17" s="36" t="s">
        <v>75</v>
      </c>
      <c r="C17" s="15">
        <v>3792070</v>
      </c>
      <c r="D17" s="15"/>
      <c r="E17" s="15">
        <v>49089338980</v>
      </c>
      <c r="F17" s="15"/>
      <c r="G17" s="15">
        <v>34867941444</v>
      </c>
      <c r="H17" s="15"/>
      <c r="I17" s="15">
        <v>14221397536</v>
      </c>
      <c r="J17" s="15"/>
      <c r="K17" s="15">
        <v>3792070</v>
      </c>
      <c r="L17" s="15"/>
      <c r="M17" s="15">
        <v>49089338980</v>
      </c>
      <c r="N17" s="15"/>
      <c r="O17" s="15">
        <v>34867941444</v>
      </c>
      <c r="P17" s="15"/>
      <c r="Q17" s="15">
        <v>14221397536</v>
      </c>
    </row>
    <row r="18" spans="1:21" ht="24" x14ac:dyDescent="0.2">
      <c r="A18" s="36" t="s">
        <v>110</v>
      </c>
      <c r="C18" s="15">
        <v>436573</v>
      </c>
      <c r="D18" s="15"/>
      <c r="E18" s="15">
        <v>39825951828</v>
      </c>
      <c r="F18" s="15"/>
      <c r="G18" s="15">
        <v>34316882312</v>
      </c>
      <c r="H18" s="15"/>
      <c r="I18" s="15">
        <v>5509069516</v>
      </c>
      <c r="J18" s="15"/>
      <c r="K18" s="15">
        <v>2549535</v>
      </c>
      <c r="L18" s="15"/>
      <c r="M18" s="15">
        <v>226214522385</v>
      </c>
      <c r="N18" s="15"/>
      <c r="O18" s="15">
        <v>200406558793</v>
      </c>
      <c r="P18" s="15"/>
      <c r="Q18" s="15">
        <v>25807963592</v>
      </c>
    </row>
    <row r="19" spans="1:21" ht="24" x14ac:dyDescent="0.2">
      <c r="A19" s="36" t="s">
        <v>53</v>
      </c>
      <c r="C19" s="15">
        <v>863766</v>
      </c>
      <c r="D19" s="15"/>
      <c r="E19" s="15">
        <v>10028758644</v>
      </c>
      <c r="F19" s="15"/>
      <c r="G19" s="15">
        <v>9722395786</v>
      </c>
      <c r="H19" s="15"/>
      <c r="I19" s="15">
        <v>306362858</v>
      </c>
      <c r="J19" s="15"/>
      <c r="K19" s="15">
        <v>863767</v>
      </c>
      <c r="L19" s="15"/>
      <c r="M19" s="15">
        <v>10028758645</v>
      </c>
      <c r="N19" s="15"/>
      <c r="O19" s="15">
        <v>9722406938</v>
      </c>
      <c r="P19" s="15"/>
      <c r="Q19" s="15">
        <v>306351707</v>
      </c>
    </row>
    <row r="20" spans="1:21" ht="24" x14ac:dyDescent="0.2">
      <c r="A20" s="36" t="s">
        <v>109</v>
      </c>
      <c r="C20" s="15">
        <v>0</v>
      </c>
      <c r="D20" s="15"/>
      <c r="E20" s="15">
        <v>0</v>
      </c>
      <c r="F20" s="15"/>
      <c r="G20" s="15">
        <v>0</v>
      </c>
      <c r="H20" s="15"/>
      <c r="I20" s="15">
        <v>0</v>
      </c>
      <c r="J20" s="15"/>
      <c r="K20" s="15">
        <v>417454</v>
      </c>
      <c r="L20" s="15"/>
      <c r="M20" s="15">
        <v>6131792837</v>
      </c>
      <c r="N20" s="15"/>
      <c r="O20" s="15">
        <v>6755975589</v>
      </c>
      <c r="P20" s="15"/>
      <c r="Q20" s="15">
        <v>-624182752</v>
      </c>
    </row>
    <row r="21" spans="1:21" ht="24" x14ac:dyDescent="0.2">
      <c r="A21" s="36" t="s">
        <v>107</v>
      </c>
      <c r="C21" s="15">
        <v>1000000</v>
      </c>
      <c r="D21" s="15"/>
      <c r="E21" s="15">
        <v>6010541176</v>
      </c>
      <c r="F21" s="15"/>
      <c r="G21" s="15">
        <v>3060660309</v>
      </c>
      <c r="H21" s="15"/>
      <c r="I21" s="15">
        <v>2949880867</v>
      </c>
      <c r="J21" s="15"/>
      <c r="K21" s="15">
        <v>2000000</v>
      </c>
      <c r="L21" s="15"/>
      <c r="M21" s="15">
        <v>10498169748</v>
      </c>
      <c r="N21" s="15"/>
      <c r="O21" s="15">
        <v>6121320615</v>
      </c>
      <c r="P21" s="15"/>
      <c r="Q21" s="15">
        <v>4376849133</v>
      </c>
    </row>
    <row r="22" spans="1:21" ht="24" x14ac:dyDescent="0.2">
      <c r="A22" s="36" t="s">
        <v>92</v>
      </c>
      <c r="C22" s="15">
        <v>9864490</v>
      </c>
      <c r="D22" s="15"/>
      <c r="E22" s="15">
        <v>47672991941</v>
      </c>
      <c r="F22" s="15"/>
      <c r="G22" s="15">
        <v>38772905071</v>
      </c>
      <c r="H22" s="15"/>
      <c r="I22" s="15">
        <v>8900086870</v>
      </c>
      <c r="J22" s="15"/>
      <c r="K22" s="15">
        <v>16665112</v>
      </c>
      <c r="L22" s="15"/>
      <c r="M22" s="15">
        <v>75663276236</v>
      </c>
      <c r="N22" s="15"/>
      <c r="O22" s="15">
        <v>65503113245</v>
      </c>
      <c r="P22" s="15"/>
      <c r="Q22" s="15">
        <v>10160162991</v>
      </c>
    </row>
    <row r="23" spans="1:21" ht="24" x14ac:dyDescent="0.2">
      <c r="A23" s="36" t="s">
        <v>80</v>
      </c>
      <c r="C23" s="15">
        <v>2030909</v>
      </c>
      <c r="D23" s="15"/>
      <c r="E23" s="15">
        <v>21747746514</v>
      </c>
      <c r="F23" s="15"/>
      <c r="G23" s="15">
        <v>21959239055</v>
      </c>
      <c r="H23" s="15"/>
      <c r="I23" s="15">
        <v>-211492541</v>
      </c>
      <c r="J23" s="15"/>
      <c r="K23" s="15">
        <v>2030909</v>
      </c>
      <c r="L23" s="15"/>
      <c r="M23" s="15">
        <v>21747746514</v>
      </c>
      <c r="N23" s="15"/>
      <c r="O23" s="15">
        <v>21959239055</v>
      </c>
      <c r="P23" s="15"/>
      <c r="Q23" s="15">
        <v>-211492541</v>
      </c>
    </row>
    <row r="24" spans="1:21" ht="24" x14ac:dyDescent="0.2">
      <c r="A24" s="36" t="s">
        <v>74</v>
      </c>
      <c r="C24" s="15">
        <v>170752</v>
      </c>
      <c r="D24" s="15"/>
      <c r="E24" s="15">
        <v>10144163137</v>
      </c>
      <c r="F24" s="15"/>
      <c r="G24" s="15">
        <v>10454444303</v>
      </c>
      <c r="H24" s="15"/>
      <c r="I24" s="15">
        <v>-310281166</v>
      </c>
      <c r="J24" s="15"/>
      <c r="K24" s="15">
        <v>2603980</v>
      </c>
      <c r="L24" s="15"/>
      <c r="M24" s="15">
        <v>154625625772</v>
      </c>
      <c r="N24" s="15"/>
      <c r="O24" s="15">
        <v>159098738814</v>
      </c>
      <c r="P24" s="15"/>
      <c r="Q24" s="15">
        <v>-4473113042</v>
      </c>
    </row>
    <row r="25" spans="1:21" ht="24" x14ac:dyDescent="0.2">
      <c r="A25" s="36" t="s">
        <v>79</v>
      </c>
      <c r="C25" s="15">
        <v>0</v>
      </c>
      <c r="D25" s="15"/>
      <c r="E25" s="15">
        <v>0</v>
      </c>
      <c r="F25" s="15"/>
      <c r="G25" s="15">
        <v>0</v>
      </c>
      <c r="H25" s="15"/>
      <c r="I25" s="15">
        <v>0</v>
      </c>
      <c r="J25" s="15"/>
      <c r="K25" s="15">
        <v>500000</v>
      </c>
      <c r="L25" s="15"/>
      <c r="M25" s="15">
        <v>8422072685</v>
      </c>
      <c r="N25" s="15"/>
      <c r="O25" s="15">
        <v>9080646750</v>
      </c>
      <c r="P25" s="15"/>
      <c r="Q25" s="15">
        <v>-658574065</v>
      </c>
    </row>
    <row r="26" spans="1:21" ht="24" x14ac:dyDescent="0.2">
      <c r="A26" s="36" t="s">
        <v>94</v>
      </c>
      <c r="C26" s="15">
        <v>0</v>
      </c>
      <c r="D26" s="15"/>
      <c r="E26" s="15">
        <v>0</v>
      </c>
      <c r="F26" s="15"/>
      <c r="G26" s="15">
        <v>0</v>
      </c>
      <c r="H26" s="15"/>
      <c r="I26" s="15">
        <v>0</v>
      </c>
      <c r="J26" s="15"/>
      <c r="K26" s="15">
        <v>450000</v>
      </c>
      <c r="L26" s="15"/>
      <c r="M26" s="15">
        <v>5166574923</v>
      </c>
      <c r="N26" s="15"/>
      <c r="O26" s="15">
        <v>2031793193</v>
      </c>
      <c r="P26" s="15"/>
      <c r="Q26" s="15">
        <v>3134781730</v>
      </c>
    </row>
    <row r="27" spans="1:21" ht="24" x14ac:dyDescent="0.2">
      <c r="A27" s="37" t="s">
        <v>69</v>
      </c>
      <c r="C27" s="15">
        <v>0</v>
      </c>
      <c r="D27" s="15"/>
      <c r="E27" s="15">
        <v>0</v>
      </c>
      <c r="F27" s="15"/>
      <c r="G27" s="15">
        <v>0</v>
      </c>
      <c r="H27" s="15"/>
      <c r="I27" s="15">
        <v>0</v>
      </c>
      <c r="J27" s="15"/>
      <c r="K27" s="15">
        <v>49886</v>
      </c>
      <c r="L27" s="15"/>
      <c r="M27" s="15">
        <v>459554309850</v>
      </c>
      <c r="N27" s="15"/>
      <c r="O27" s="15">
        <v>328854435998</v>
      </c>
      <c r="P27" s="15"/>
      <c r="Q27" s="15">
        <v>130699873852</v>
      </c>
    </row>
    <row r="28" spans="1:21" ht="24" x14ac:dyDescent="0.2">
      <c r="A28" s="37" t="s">
        <v>55</v>
      </c>
      <c r="C28" s="15">
        <v>50815</v>
      </c>
      <c r="D28" s="15"/>
      <c r="E28" s="15">
        <v>13983532685</v>
      </c>
      <c r="F28" s="15"/>
      <c r="G28" s="15">
        <v>12052163527</v>
      </c>
      <c r="H28" s="15"/>
      <c r="I28" s="15">
        <v>1931369158</v>
      </c>
      <c r="J28" s="15"/>
      <c r="K28" s="15">
        <v>278141</v>
      </c>
      <c r="L28" s="15"/>
      <c r="M28" s="15">
        <v>70722746063</v>
      </c>
      <c r="N28" s="15"/>
      <c r="O28" s="15">
        <v>65908091711</v>
      </c>
      <c r="P28" s="15"/>
      <c r="Q28" s="15">
        <v>4814654352</v>
      </c>
    </row>
    <row r="29" spans="1:21" s="39" customFormat="1" ht="24" x14ac:dyDescent="0.2">
      <c r="A29" s="38" t="s">
        <v>89</v>
      </c>
      <c r="C29" s="15">
        <v>0</v>
      </c>
      <c r="D29" s="15"/>
      <c r="E29" s="15">
        <v>0</v>
      </c>
      <c r="F29" s="15"/>
      <c r="G29" s="15">
        <v>0</v>
      </c>
      <c r="H29" s="15"/>
      <c r="I29" s="15">
        <v>0</v>
      </c>
      <c r="J29" s="15"/>
      <c r="K29" s="15">
        <v>595000</v>
      </c>
      <c r="L29" s="15"/>
      <c r="M29" s="15">
        <v>17462849258</v>
      </c>
      <c r="N29" s="15"/>
      <c r="O29" s="15">
        <v>10726275618</v>
      </c>
      <c r="P29" s="15"/>
      <c r="Q29" s="15">
        <v>6736573640</v>
      </c>
      <c r="S29" s="8"/>
      <c r="T29" s="8"/>
      <c r="U29" s="8"/>
    </row>
    <row r="30" spans="1:21" ht="24" x14ac:dyDescent="0.2">
      <c r="A30" s="37" t="s">
        <v>60</v>
      </c>
      <c r="C30" s="15">
        <v>451437</v>
      </c>
      <c r="D30" s="15"/>
      <c r="E30" s="15">
        <v>23988077752</v>
      </c>
      <c r="F30" s="15"/>
      <c r="G30" s="15">
        <v>30371820113</v>
      </c>
      <c r="H30" s="15"/>
      <c r="I30" s="15">
        <v>-6383742361</v>
      </c>
      <c r="J30" s="15"/>
      <c r="K30" s="15">
        <v>451437</v>
      </c>
      <c r="L30" s="15"/>
      <c r="M30" s="15">
        <v>23988077752</v>
      </c>
      <c r="N30" s="15"/>
      <c r="O30" s="15">
        <v>30371820113</v>
      </c>
      <c r="P30" s="15"/>
      <c r="Q30" s="15">
        <v>-6383742361</v>
      </c>
    </row>
    <row r="31" spans="1:21" ht="24" x14ac:dyDescent="0.2">
      <c r="A31" s="37" t="s">
        <v>90</v>
      </c>
      <c r="C31" s="15">
        <v>0</v>
      </c>
      <c r="D31" s="15"/>
      <c r="E31" s="15">
        <v>0</v>
      </c>
      <c r="F31" s="15"/>
      <c r="G31" s="15">
        <v>0</v>
      </c>
      <c r="H31" s="15"/>
      <c r="I31" s="15">
        <v>0</v>
      </c>
      <c r="J31" s="15"/>
      <c r="K31" s="15">
        <v>8598231</v>
      </c>
      <c r="L31" s="15"/>
      <c r="M31" s="15">
        <v>129383991456</v>
      </c>
      <c r="N31" s="15"/>
      <c r="O31" s="15">
        <v>117021838475</v>
      </c>
      <c r="P31" s="15"/>
      <c r="Q31" s="15">
        <v>12362152981</v>
      </c>
    </row>
    <row r="32" spans="1:21" ht="24" x14ac:dyDescent="0.2">
      <c r="A32" s="37" t="s">
        <v>77</v>
      </c>
      <c r="C32" s="15">
        <v>1492424</v>
      </c>
      <c r="D32" s="15"/>
      <c r="E32" s="15">
        <v>9994244014</v>
      </c>
      <c r="F32" s="15"/>
      <c r="G32" s="15">
        <v>9896557299</v>
      </c>
      <c r="H32" s="15"/>
      <c r="I32" s="15">
        <v>97686715</v>
      </c>
      <c r="J32" s="15"/>
      <c r="K32" s="15">
        <v>1492424</v>
      </c>
      <c r="L32" s="15"/>
      <c r="M32" s="15">
        <v>9994244014</v>
      </c>
      <c r="N32" s="15"/>
      <c r="O32" s="15">
        <v>9896557299</v>
      </c>
      <c r="P32" s="15"/>
      <c r="Q32" s="15">
        <v>97686715</v>
      </c>
    </row>
    <row r="33" spans="1:17" ht="24" x14ac:dyDescent="0.2">
      <c r="A33" s="37" t="s">
        <v>99</v>
      </c>
      <c r="C33" s="15">
        <v>245000</v>
      </c>
      <c r="D33" s="15"/>
      <c r="E33" s="15">
        <v>2113607074</v>
      </c>
      <c r="F33" s="15"/>
      <c r="G33" s="15">
        <v>1839413672</v>
      </c>
      <c r="H33" s="15"/>
      <c r="I33" s="15">
        <v>274193402</v>
      </c>
      <c r="J33" s="15"/>
      <c r="K33" s="15">
        <v>490000</v>
      </c>
      <c r="L33" s="15"/>
      <c r="M33" s="15">
        <v>4456483543</v>
      </c>
      <c r="N33" s="15"/>
      <c r="O33" s="15">
        <v>3678827342</v>
      </c>
      <c r="P33" s="15"/>
      <c r="Q33" s="15">
        <v>777656201</v>
      </c>
    </row>
    <row r="34" spans="1:17" ht="24" x14ac:dyDescent="0.2">
      <c r="A34" s="37" t="s">
        <v>51</v>
      </c>
      <c r="C34" s="15">
        <v>0</v>
      </c>
      <c r="D34" s="15"/>
      <c r="E34" s="15">
        <v>0</v>
      </c>
      <c r="F34" s="15"/>
      <c r="G34" s="15">
        <v>0</v>
      </c>
      <c r="H34" s="15"/>
      <c r="I34" s="15">
        <v>0</v>
      </c>
      <c r="J34" s="15"/>
      <c r="K34" s="15">
        <v>1340000</v>
      </c>
      <c r="L34" s="15"/>
      <c r="M34" s="15">
        <v>9649671178</v>
      </c>
      <c r="N34" s="15"/>
      <c r="O34" s="15">
        <v>8764737660</v>
      </c>
      <c r="P34" s="15"/>
      <c r="Q34" s="15">
        <v>884933518</v>
      </c>
    </row>
    <row r="35" spans="1:17" ht="24" x14ac:dyDescent="0.2">
      <c r="A35" s="37" t="s">
        <v>68</v>
      </c>
      <c r="C35" s="15">
        <v>5353079</v>
      </c>
      <c r="D35" s="15"/>
      <c r="E35" s="15">
        <v>55192512998</v>
      </c>
      <c r="F35" s="15"/>
      <c r="G35" s="15">
        <v>56678273686</v>
      </c>
      <c r="H35" s="15"/>
      <c r="I35" s="15">
        <v>-1485760688</v>
      </c>
      <c r="J35" s="15"/>
      <c r="K35" s="15">
        <v>8314243</v>
      </c>
      <c r="L35" s="15"/>
      <c r="M35" s="15">
        <v>87308324653</v>
      </c>
      <c r="N35" s="15"/>
      <c r="O35" s="15">
        <v>88031008200</v>
      </c>
      <c r="P35" s="15"/>
      <c r="Q35" s="15">
        <v>-722683547</v>
      </c>
    </row>
    <row r="36" spans="1:17" ht="24" x14ac:dyDescent="0.2">
      <c r="A36" s="37" t="s">
        <v>76</v>
      </c>
      <c r="C36" s="15">
        <v>0</v>
      </c>
      <c r="D36" s="15"/>
      <c r="E36" s="15">
        <v>0</v>
      </c>
      <c r="F36" s="15"/>
      <c r="G36" s="15">
        <v>0</v>
      </c>
      <c r="H36" s="15"/>
      <c r="I36" s="15">
        <v>0</v>
      </c>
      <c r="J36" s="15"/>
      <c r="K36" s="15">
        <v>18000</v>
      </c>
      <c r="L36" s="15"/>
      <c r="M36" s="15">
        <v>1622486557</v>
      </c>
      <c r="N36" s="15"/>
      <c r="O36" s="15">
        <v>1636305705</v>
      </c>
      <c r="P36" s="15"/>
      <c r="Q36" s="15">
        <v>-13819148</v>
      </c>
    </row>
    <row r="37" spans="1:17" ht="24" x14ac:dyDescent="0.2">
      <c r="A37" s="37" t="s">
        <v>65</v>
      </c>
      <c r="C37" s="15">
        <v>0</v>
      </c>
      <c r="D37" s="15"/>
      <c r="E37" s="15">
        <v>0</v>
      </c>
      <c r="F37" s="15"/>
      <c r="G37" s="15">
        <v>0</v>
      </c>
      <c r="H37" s="15"/>
      <c r="I37" s="15">
        <v>0</v>
      </c>
      <c r="J37" s="15"/>
      <c r="K37" s="15">
        <v>1</v>
      </c>
      <c r="L37" s="15"/>
      <c r="M37" s="15">
        <v>1</v>
      </c>
      <c r="N37" s="15"/>
      <c r="O37" s="15">
        <v>12434</v>
      </c>
      <c r="P37" s="15"/>
      <c r="Q37" s="15">
        <v>-12433</v>
      </c>
    </row>
    <row r="38" spans="1:17" ht="24" x14ac:dyDescent="0.2">
      <c r="A38" s="37" t="s">
        <v>57</v>
      </c>
      <c r="C38" s="15">
        <v>79648</v>
      </c>
      <c r="D38" s="15"/>
      <c r="E38" s="15">
        <v>5499903378</v>
      </c>
      <c r="F38" s="15"/>
      <c r="G38" s="15">
        <v>4771335619</v>
      </c>
      <c r="H38" s="15"/>
      <c r="I38" s="15">
        <v>728567759</v>
      </c>
      <c r="J38" s="15"/>
      <c r="K38" s="15">
        <v>3525150</v>
      </c>
      <c r="L38" s="15"/>
      <c r="M38" s="15">
        <v>232607305335</v>
      </c>
      <c r="N38" s="15"/>
      <c r="O38" s="15">
        <v>211175092414</v>
      </c>
      <c r="P38" s="15"/>
      <c r="Q38" s="15">
        <v>21432212921</v>
      </c>
    </row>
    <row r="39" spans="1:17" ht="24" x14ac:dyDescent="0.2">
      <c r="A39" s="37" t="s">
        <v>93</v>
      </c>
      <c r="C39" s="15">
        <v>0</v>
      </c>
      <c r="D39" s="15"/>
      <c r="E39" s="15">
        <v>0</v>
      </c>
      <c r="F39" s="15"/>
      <c r="G39" s="15">
        <v>0</v>
      </c>
      <c r="H39" s="15"/>
      <c r="I39" s="15">
        <v>0</v>
      </c>
      <c r="J39" s="15"/>
      <c r="K39" s="15">
        <v>1600000</v>
      </c>
      <c r="L39" s="15"/>
      <c r="M39" s="15">
        <v>26125938565</v>
      </c>
      <c r="N39" s="15"/>
      <c r="O39" s="15">
        <v>22854332908</v>
      </c>
      <c r="P39" s="15"/>
      <c r="Q39" s="15">
        <v>3271605657</v>
      </c>
    </row>
    <row r="40" spans="1:17" ht="24" x14ac:dyDescent="0.2">
      <c r="A40" s="37" t="s">
        <v>73</v>
      </c>
      <c r="C40" s="15">
        <v>7784554</v>
      </c>
      <c r="D40" s="15"/>
      <c r="E40" s="15">
        <v>10088400002</v>
      </c>
      <c r="F40" s="15"/>
      <c r="G40" s="15">
        <v>11777595044</v>
      </c>
      <c r="H40" s="15"/>
      <c r="I40" s="15">
        <v>-1689195042</v>
      </c>
      <c r="J40" s="15"/>
      <c r="K40" s="15">
        <v>24610407</v>
      </c>
      <c r="L40" s="15"/>
      <c r="M40" s="15">
        <v>34880002709</v>
      </c>
      <c r="N40" s="15"/>
      <c r="O40" s="15">
        <v>37234170094</v>
      </c>
      <c r="P40" s="15"/>
      <c r="Q40" s="15">
        <v>-2354167385</v>
      </c>
    </row>
    <row r="41" spans="1:17" ht="24" x14ac:dyDescent="0.2">
      <c r="A41" s="37" t="s">
        <v>91</v>
      </c>
      <c r="C41" s="15">
        <v>0</v>
      </c>
      <c r="D41" s="15"/>
      <c r="E41" s="15">
        <v>0</v>
      </c>
      <c r="F41" s="15"/>
      <c r="G41" s="15">
        <v>0</v>
      </c>
      <c r="H41" s="15"/>
      <c r="I41" s="15">
        <v>0</v>
      </c>
      <c r="J41" s="15"/>
      <c r="K41" s="15">
        <v>500000</v>
      </c>
      <c r="L41" s="15"/>
      <c r="M41" s="15">
        <v>4300774444</v>
      </c>
      <c r="N41" s="15"/>
      <c r="O41" s="15">
        <v>3578746544</v>
      </c>
      <c r="P41" s="15"/>
      <c r="Q41" s="15">
        <v>722027900</v>
      </c>
    </row>
    <row r="42" spans="1:17" ht="24" x14ac:dyDescent="0.2">
      <c r="A42" s="37" t="s">
        <v>113</v>
      </c>
      <c r="C42" s="15">
        <v>0</v>
      </c>
      <c r="D42" s="15"/>
      <c r="E42" s="15">
        <v>0</v>
      </c>
      <c r="F42" s="15"/>
      <c r="G42" s="15">
        <v>0</v>
      </c>
      <c r="H42" s="15"/>
      <c r="I42" s="15">
        <v>0</v>
      </c>
      <c r="J42" s="15"/>
      <c r="K42" s="15">
        <v>1538732</v>
      </c>
      <c r="L42" s="15"/>
      <c r="M42" s="15">
        <v>192987636150</v>
      </c>
      <c r="N42" s="15"/>
      <c r="O42" s="15">
        <v>127460855813</v>
      </c>
      <c r="P42" s="15"/>
      <c r="Q42" s="15">
        <v>65526780337</v>
      </c>
    </row>
    <row r="43" spans="1:17" ht="24" x14ac:dyDescent="0.2">
      <c r="A43" s="37" t="s">
        <v>102</v>
      </c>
      <c r="C43" s="15">
        <v>1210385</v>
      </c>
      <c r="D43" s="15"/>
      <c r="E43" s="15">
        <v>5827412242</v>
      </c>
      <c r="F43" s="15"/>
      <c r="G43" s="15">
        <v>3211644164</v>
      </c>
      <c r="H43" s="15"/>
      <c r="I43" s="15">
        <v>2615768078</v>
      </c>
      <c r="J43" s="15"/>
      <c r="K43" s="15">
        <v>2710385</v>
      </c>
      <c r="L43" s="15"/>
      <c r="M43" s="15">
        <v>11183353683</v>
      </c>
      <c r="N43" s="15"/>
      <c r="O43" s="15">
        <v>7191754827</v>
      </c>
      <c r="P43" s="15"/>
      <c r="Q43" s="15">
        <v>3991598856</v>
      </c>
    </row>
    <row r="44" spans="1:17" ht="24" x14ac:dyDescent="0.2">
      <c r="A44" s="37" t="s">
        <v>88</v>
      </c>
      <c r="C44" s="15">
        <v>0</v>
      </c>
      <c r="D44" s="15"/>
      <c r="E44" s="15">
        <v>0</v>
      </c>
      <c r="F44" s="15"/>
      <c r="G44" s="15">
        <v>0</v>
      </c>
      <c r="H44" s="15"/>
      <c r="I44" s="15">
        <v>0</v>
      </c>
      <c r="J44" s="15"/>
      <c r="K44" s="15">
        <v>202824</v>
      </c>
      <c r="L44" s="15"/>
      <c r="M44" s="15">
        <v>7514697090</v>
      </c>
      <c r="N44" s="15"/>
      <c r="O44" s="15">
        <v>6430063473</v>
      </c>
      <c r="P44" s="15"/>
      <c r="Q44" s="15">
        <v>1084633617</v>
      </c>
    </row>
    <row r="45" spans="1:17" ht="24" x14ac:dyDescent="0.2">
      <c r="A45" s="37" t="s">
        <v>85</v>
      </c>
      <c r="C45" s="15">
        <v>0</v>
      </c>
      <c r="D45" s="15"/>
      <c r="E45" s="15">
        <v>0</v>
      </c>
      <c r="F45" s="15"/>
      <c r="G45" s="15">
        <v>0</v>
      </c>
      <c r="H45" s="15"/>
      <c r="I45" s="15">
        <v>0</v>
      </c>
      <c r="J45" s="15"/>
      <c r="K45" s="15">
        <v>515341</v>
      </c>
      <c r="L45" s="15"/>
      <c r="M45" s="15">
        <v>60924604764</v>
      </c>
      <c r="N45" s="15"/>
      <c r="O45" s="15">
        <v>60663075374</v>
      </c>
      <c r="P45" s="15"/>
      <c r="Q45" s="15">
        <v>261529390</v>
      </c>
    </row>
    <row r="46" spans="1:17" ht="24" x14ac:dyDescent="0.2">
      <c r="A46" s="37" t="s">
        <v>86</v>
      </c>
      <c r="C46" s="15">
        <v>0</v>
      </c>
      <c r="D46" s="15"/>
      <c r="E46" s="15">
        <v>0</v>
      </c>
      <c r="F46" s="15"/>
      <c r="G46" s="15">
        <v>0</v>
      </c>
      <c r="H46" s="15"/>
      <c r="I46" s="15">
        <v>0</v>
      </c>
      <c r="J46" s="15"/>
      <c r="K46" s="15">
        <v>634682</v>
      </c>
      <c r="L46" s="15"/>
      <c r="M46" s="15">
        <v>20796783092</v>
      </c>
      <c r="N46" s="15"/>
      <c r="O46" s="15">
        <v>16212747184</v>
      </c>
      <c r="P46" s="15"/>
      <c r="Q46" s="15">
        <v>4584035908</v>
      </c>
    </row>
    <row r="47" spans="1:17" ht="24" x14ac:dyDescent="0.2">
      <c r="A47" s="37" t="s">
        <v>58</v>
      </c>
      <c r="C47" s="15">
        <v>0</v>
      </c>
      <c r="D47" s="15"/>
      <c r="E47" s="15">
        <v>0</v>
      </c>
      <c r="F47" s="15"/>
      <c r="G47" s="15">
        <v>0</v>
      </c>
      <c r="H47" s="15"/>
      <c r="I47" s="15">
        <v>0</v>
      </c>
      <c r="J47" s="15"/>
      <c r="K47" s="15">
        <v>523161</v>
      </c>
      <c r="L47" s="15"/>
      <c r="M47" s="15">
        <v>59302064270</v>
      </c>
      <c r="N47" s="15"/>
      <c r="O47" s="15">
        <v>83279217354</v>
      </c>
      <c r="P47" s="15"/>
      <c r="Q47" s="15">
        <v>-23977153084</v>
      </c>
    </row>
    <row r="48" spans="1:17" ht="24" x14ac:dyDescent="0.2">
      <c r="A48" s="37" t="s">
        <v>56</v>
      </c>
      <c r="C48" s="15">
        <v>606605</v>
      </c>
      <c r="D48" s="15"/>
      <c r="E48" s="15">
        <v>6119066115</v>
      </c>
      <c r="F48" s="15"/>
      <c r="G48" s="15">
        <v>5974381760</v>
      </c>
      <c r="H48" s="15"/>
      <c r="I48" s="15">
        <v>144684355</v>
      </c>
      <c r="J48" s="15"/>
      <c r="K48" s="15">
        <v>606605</v>
      </c>
      <c r="L48" s="15"/>
      <c r="M48" s="15">
        <v>6119066115</v>
      </c>
      <c r="N48" s="15"/>
      <c r="O48" s="15">
        <v>5974381760</v>
      </c>
      <c r="P48" s="15"/>
      <c r="Q48" s="15">
        <v>144684355</v>
      </c>
    </row>
    <row r="49" spans="1:17" ht="24" x14ac:dyDescent="0.2">
      <c r="A49" s="37" t="s">
        <v>70</v>
      </c>
      <c r="C49" s="15">
        <v>0</v>
      </c>
      <c r="D49" s="15"/>
      <c r="E49" s="15">
        <v>0</v>
      </c>
      <c r="F49" s="15"/>
      <c r="G49" s="15">
        <v>0</v>
      </c>
      <c r="H49" s="15"/>
      <c r="I49" s="15">
        <v>0</v>
      </c>
      <c r="J49" s="15"/>
      <c r="K49" s="15">
        <v>45062933</v>
      </c>
      <c r="L49" s="15"/>
      <c r="M49" s="15">
        <v>425445419055</v>
      </c>
      <c r="N49" s="15"/>
      <c r="O49" s="15">
        <v>395210564254</v>
      </c>
      <c r="P49" s="15"/>
      <c r="Q49" s="15">
        <v>30234854801</v>
      </c>
    </row>
    <row r="50" spans="1:17" ht="24" x14ac:dyDescent="0.2">
      <c r="A50" s="37" t="s">
        <v>52</v>
      </c>
      <c r="C50" s="15">
        <v>0</v>
      </c>
      <c r="D50" s="15"/>
      <c r="E50" s="15">
        <v>0</v>
      </c>
      <c r="F50" s="15"/>
      <c r="G50" s="15">
        <v>0</v>
      </c>
      <c r="H50" s="15"/>
      <c r="I50" s="15">
        <v>0</v>
      </c>
      <c r="J50" s="15"/>
      <c r="K50" s="15">
        <v>311144</v>
      </c>
      <c r="L50" s="15"/>
      <c r="M50" s="15">
        <v>2675381807</v>
      </c>
      <c r="N50" s="15"/>
      <c r="O50" s="15">
        <v>2251650806</v>
      </c>
      <c r="P50" s="15"/>
      <c r="Q50" s="15">
        <v>423731001</v>
      </c>
    </row>
    <row r="51" spans="1:17" ht="24.75" thickBot="1" x14ac:dyDescent="0.25">
      <c r="A51" s="37" t="s">
        <v>66</v>
      </c>
      <c r="C51" s="15">
        <v>974291</v>
      </c>
      <c r="D51" s="15"/>
      <c r="E51" s="15">
        <v>19855813557</v>
      </c>
      <c r="F51" s="15"/>
      <c r="G51" s="15">
        <v>19285889288</v>
      </c>
      <c r="H51" s="15"/>
      <c r="I51" s="15">
        <v>569924269</v>
      </c>
      <c r="J51" s="15"/>
      <c r="K51" s="15">
        <v>2987572</v>
      </c>
      <c r="L51" s="15"/>
      <c r="M51" s="15">
        <v>55613382182</v>
      </c>
      <c r="N51" s="15"/>
      <c r="O51" s="15">
        <v>59138371114</v>
      </c>
      <c r="P51" s="15"/>
      <c r="Q51" s="15">
        <v>-3524988932</v>
      </c>
    </row>
    <row r="52" spans="1:17" ht="24.75" thickBot="1" x14ac:dyDescent="0.25">
      <c r="E52" s="40">
        <f>SUM(E8:E51)</f>
        <v>445695892621</v>
      </c>
      <c r="F52" s="37"/>
      <c r="G52" s="40">
        <f>SUM(G8:G51)</f>
        <v>414784886995</v>
      </c>
      <c r="H52" s="37"/>
      <c r="I52" s="40">
        <f>SUM(I8:I51)</f>
        <v>30911005626</v>
      </c>
      <c r="K52" s="8" t="s">
        <v>15</v>
      </c>
      <c r="M52" s="40">
        <f>SUM(M8:M51)</f>
        <v>2890400691600</v>
      </c>
      <c r="N52" s="37"/>
      <c r="O52" s="40">
        <f>SUM(O8:O51)</f>
        <v>2549787251350</v>
      </c>
      <c r="P52" s="37"/>
      <c r="Q52" s="40">
        <f>SUM(Q8:Q51)</f>
        <v>340613440250</v>
      </c>
    </row>
    <row r="53" spans="1:17" ht="23.25" thickTop="1" x14ac:dyDescent="0.2">
      <c r="Q53" s="15"/>
    </row>
    <row r="54" spans="1:17" x14ac:dyDescent="0.2">
      <c r="H54" s="15"/>
    </row>
    <row r="55" spans="1:17" x14ac:dyDescent="0.2">
      <c r="H55" s="15"/>
    </row>
    <row r="56" spans="1:17" x14ac:dyDescent="0.2">
      <c r="H56" s="15"/>
    </row>
    <row r="57" spans="1:17" x14ac:dyDescent="0.2">
      <c r="H57" s="15"/>
    </row>
    <row r="58" spans="1:17" x14ac:dyDescent="0.2">
      <c r="H58" s="15"/>
    </row>
    <row r="59" spans="1:17" x14ac:dyDescent="0.2">
      <c r="H59" s="15"/>
    </row>
    <row r="60" spans="1:17" x14ac:dyDescent="0.2">
      <c r="H60" s="15"/>
    </row>
    <row r="61" spans="1:17" x14ac:dyDescent="0.2">
      <c r="H61" s="15"/>
    </row>
    <row r="62" spans="1:17" x14ac:dyDescent="0.2">
      <c r="H62" s="15"/>
    </row>
    <row r="63" spans="1:17" x14ac:dyDescent="0.2">
      <c r="H63" s="15"/>
    </row>
  </sheetData>
  <mergeCells count="6">
    <mergeCell ref="A2:Q2"/>
    <mergeCell ref="A3:Q3"/>
    <mergeCell ref="A4:Q4"/>
    <mergeCell ref="A6:A7"/>
    <mergeCell ref="C6:I6"/>
    <mergeCell ref="K6:Q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سهام</vt:lpstr>
      <vt:lpstr>سپرده</vt:lpstr>
      <vt:lpstr>درآمدها</vt:lpstr>
      <vt:lpstr>درآمد سرمایه‌گذاری در سهام</vt:lpstr>
      <vt:lpstr>درآمد سپرده بانکی</vt:lpstr>
      <vt:lpstr>سایر درآمدها</vt:lpstr>
      <vt:lpstr>درآمد سود سهام</vt:lpstr>
      <vt:lpstr>سود سپرده بانکی</vt:lpstr>
      <vt:lpstr>درآمد ناشی از فروش</vt:lpstr>
      <vt:lpstr>درآمد ناشی از تغییر قیمت اوراق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Pirzadeh, Keyvan</dc:creator>
  <cp:lastModifiedBy>Pirzadeh, Keyvan</cp:lastModifiedBy>
  <dcterms:created xsi:type="dcterms:W3CDTF">2024-12-24T13:35:10Z</dcterms:created>
  <dcterms:modified xsi:type="dcterms:W3CDTF">2025-06-29T13:50:10Z</dcterms:modified>
</cp:coreProperties>
</file>