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3\بخشی\"/>
    </mc:Choice>
  </mc:AlternateContent>
  <xr:revisionPtr revIDLastSave="0" documentId="13_ncr:1_{C6F9411D-43B5-4279-AEAA-A2BC519868B6}" xr6:coauthVersionLast="47" xr6:coauthVersionMax="47" xr10:uidLastSave="{00000000-0000-0000-0000-000000000000}"/>
  <bookViews>
    <workbookView xWindow="-120" yWindow="-120" windowWidth="29040" windowHeight="15720" tabRatio="798" activeTab="3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درآمد سود سهام" sheetId="13" r:id="rId6"/>
    <sheet name="سود سپرده بانکی" sheetId="3" r:id="rId7"/>
    <sheet name="درآمد ناشی از فروش" sheetId="12" r:id="rId8"/>
    <sheet name="درآمد ناشی از تغییر قیمت اوراق" sheetId="5" r:id="rId9"/>
  </sheets>
  <definedNames>
    <definedName name="_xlnm._FilterDatabase" localSheetId="7" hidden="1">'درآمد ناشی از فروش'!$K$6:$Q$39</definedName>
    <definedName name="_xlnm._FilterDatabase" localSheetId="0" hidden="1">سهام!$A$6:$A$53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4" i="1" l="1"/>
  <c r="M9" i="13"/>
  <c r="M35" i="13" s="1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K30" i="13"/>
  <c r="K35" i="13"/>
  <c r="I35" i="13"/>
  <c r="I52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8" i="5"/>
  <c r="I42" i="12"/>
  <c r="G42" i="12"/>
  <c r="M42" i="12"/>
  <c r="O42" i="12"/>
  <c r="Q39" i="12"/>
  <c r="Q40" i="12"/>
  <c r="Q41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42" i="12" s="1"/>
  <c r="Q30" i="12"/>
  <c r="Q31" i="12"/>
  <c r="Q32" i="12"/>
  <c r="Q33" i="12"/>
  <c r="Q34" i="12"/>
  <c r="Q35" i="12"/>
  <c r="Q36" i="12"/>
  <c r="Q37" i="12"/>
  <c r="Q38" i="12"/>
  <c r="Q8" i="12"/>
  <c r="S35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8" i="13"/>
  <c r="G54" i="1"/>
  <c r="Q35" i="13"/>
  <c r="O35" i="13"/>
  <c r="E42" i="12" l="1"/>
  <c r="M8" i="13"/>
  <c r="K54" i="1"/>
  <c r="O54" i="1"/>
  <c r="U54" i="1"/>
  <c r="W54" i="1"/>
  <c r="A4" i="13"/>
  <c r="C38" i="7" l="1"/>
  <c r="M37" i="7"/>
  <c r="M38" i="7"/>
  <c r="C37" i="7"/>
  <c r="M15" i="7"/>
  <c r="M23" i="7"/>
  <c r="M31" i="7"/>
  <c r="M41" i="7"/>
  <c r="M49" i="7"/>
  <c r="M8" i="7"/>
  <c r="C16" i="7"/>
  <c r="C24" i="7"/>
  <c r="C32" i="7"/>
  <c r="C42" i="7"/>
  <c r="C50" i="7"/>
  <c r="M46" i="7"/>
  <c r="C57" i="7"/>
  <c r="M16" i="7"/>
  <c r="M24" i="7"/>
  <c r="M32" i="7"/>
  <c r="M42" i="7"/>
  <c r="M50" i="7"/>
  <c r="C9" i="7"/>
  <c r="C17" i="7"/>
  <c r="C25" i="7"/>
  <c r="C33" i="7"/>
  <c r="C43" i="7"/>
  <c r="C51" i="7"/>
  <c r="M36" i="7"/>
  <c r="C47" i="7"/>
  <c r="M9" i="7"/>
  <c r="M17" i="7"/>
  <c r="M25" i="7"/>
  <c r="M33" i="7"/>
  <c r="M43" i="7"/>
  <c r="M51" i="7"/>
  <c r="C10" i="7"/>
  <c r="C18" i="7"/>
  <c r="C26" i="7"/>
  <c r="C34" i="7"/>
  <c r="C44" i="7"/>
  <c r="C54" i="7"/>
  <c r="C13" i="7"/>
  <c r="M10" i="7"/>
  <c r="M18" i="7"/>
  <c r="M26" i="7"/>
  <c r="M34" i="7"/>
  <c r="M44" i="7"/>
  <c r="M54" i="7"/>
  <c r="C11" i="7"/>
  <c r="C19" i="7"/>
  <c r="C27" i="7"/>
  <c r="C35" i="7"/>
  <c r="C45" i="7"/>
  <c r="C55" i="7"/>
  <c r="M12" i="7"/>
  <c r="C21" i="7"/>
  <c r="M11" i="7"/>
  <c r="M19" i="7"/>
  <c r="M27" i="7"/>
  <c r="M35" i="7"/>
  <c r="M45" i="7"/>
  <c r="M55" i="7"/>
  <c r="C12" i="7"/>
  <c r="C20" i="7"/>
  <c r="C28" i="7"/>
  <c r="C36" i="7"/>
  <c r="C46" i="7"/>
  <c r="C56" i="7"/>
  <c r="M28" i="7"/>
  <c r="C39" i="7"/>
  <c r="M13" i="7"/>
  <c r="M21" i="7"/>
  <c r="M29" i="7"/>
  <c r="M39" i="7"/>
  <c r="M47" i="7"/>
  <c r="M57" i="7"/>
  <c r="C14" i="7"/>
  <c r="C22" i="7"/>
  <c r="C30" i="7"/>
  <c r="C40" i="7"/>
  <c r="C48" i="7"/>
  <c r="C58" i="7"/>
  <c r="M56" i="7"/>
  <c r="M14" i="7"/>
  <c r="M22" i="7"/>
  <c r="M30" i="7"/>
  <c r="M40" i="7"/>
  <c r="M48" i="7"/>
  <c r="M58" i="7"/>
  <c r="C15" i="7"/>
  <c r="C23" i="7"/>
  <c r="C31" i="7"/>
  <c r="C41" i="7"/>
  <c r="C49" i="7"/>
  <c r="C8" i="7"/>
  <c r="M20" i="7"/>
  <c r="C29" i="7"/>
  <c r="A4" i="12"/>
  <c r="A2" i="12"/>
  <c r="Q37" i="7" l="1"/>
  <c r="G38" i="7"/>
  <c r="Q38" i="7"/>
  <c r="G37" i="7"/>
  <c r="Q16" i="7"/>
  <c r="Q24" i="7"/>
  <c r="Q32" i="7"/>
  <c r="Q42" i="7"/>
  <c r="Q50" i="7"/>
  <c r="Q58" i="7"/>
  <c r="G15" i="7"/>
  <c r="G23" i="7"/>
  <c r="G31" i="7"/>
  <c r="G41" i="7"/>
  <c r="G49" i="7"/>
  <c r="G57" i="7"/>
  <c r="Q39" i="7"/>
  <c r="G46" i="7"/>
  <c r="Q9" i="7"/>
  <c r="Q17" i="7"/>
  <c r="Q25" i="7"/>
  <c r="Q33" i="7"/>
  <c r="Q43" i="7"/>
  <c r="Q51" i="7"/>
  <c r="Q8" i="7"/>
  <c r="G16" i="7"/>
  <c r="G24" i="7"/>
  <c r="G32" i="7"/>
  <c r="G42" i="7"/>
  <c r="G50" i="7"/>
  <c r="G58" i="7"/>
  <c r="Q47" i="7"/>
  <c r="G36" i="7"/>
  <c r="Q10" i="7"/>
  <c r="Q18" i="7"/>
  <c r="Q26" i="7"/>
  <c r="Q34" i="7"/>
  <c r="Q44" i="7"/>
  <c r="Q52" i="7"/>
  <c r="G9" i="7"/>
  <c r="G17" i="7"/>
  <c r="G25" i="7"/>
  <c r="G33" i="7"/>
  <c r="G43" i="7"/>
  <c r="G51" i="7"/>
  <c r="G8" i="7"/>
  <c r="Q11" i="7"/>
  <c r="Q19" i="7"/>
  <c r="Q27" i="7"/>
  <c r="Q35" i="7"/>
  <c r="Q45" i="7"/>
  <c r="Q53" i="7"/>
  <c r="G10" i="7"/>
  <c r="G18" i="7"/>
  <c r="G26" i="7"/>
  <c r="G34" i="7"/>
  <c r="G44" i="7"/>
  <c r="G52" i="7"/>
  <c r="Q21" i="7"/>
  <c r="G20" i="7"/>
  <c r="G54" i="7"/>
  <c r="Q12" i="7"/>
  <c r="Q20" i="7"/>
  <c r="Q28" i="7"/>
  <c r="Q36" i="7"/>
  <c r="Q46" i="7"/>
  <c r="Q54" i="7"/>
  <c r="G11" i="7"/>
  <c r="G19" i="7"/>
  <c r="G27" i="7"/>
  <c r="G35" i="7"/>
  <c r="G45" i="7"/>
  <c r="G53" i="7"/>
  <c r="Q29" i="7"/>
  <c r="G28" i="7"/>
  <c r="Q13" i="7"/>
  <c r="Q14" i="7"/>
  <c r="Q22" i="7"/>
  <c r="Q30" i="7"/>
  <c r="Q40" i="7"/>
  <c r="Q48" i="7"/>
  <c r="Q56" i="7"/>
  <c r="G13" i="7"/>
  <c r="G21" i="7"/>
  <c r="G29" i="7"/>
  <c r="G39" i="7"/>
  <c r="G47" i="7"/>
  <c r="G55" i="7"/>
  <c r="Q55" i="7"/>
  <c r="Q15" i="7"/>
  <c r="Q23" i="7"/>
  <c r="Q31" i="7"/>
  <c r="Q41" i="7"/>
  <c r="Q49" i="7"/>
  <c r="Q57" i="7"/>
  <c r="G14" i="7"/>
  <c r="G22" i="7"/>
  <c r="G30" i="7"/>
  <c r="G40" i="7"/>
  <c r="G48" i="7"/>
  <c r="G56" i="7"/>
  <c r="G12" i="7"/>
  <c r="I8" i="2"/>
  <c r="A4" i="5"/>
  <c r="A4" i="3"/>
  <c r="A4" i="8"/>
  <c r="A4" i="7"/>
  <c r="A4" i="10"/>
  <c r="A4" i="2"/>
  <c r="A2" i="5"/>
  <c r="A2" i="3"/>
  <c r="A2" i="8"/>
  <c r="A2" i="7"/>
  <c r="A2" i="10"/>
  <c r="A2" i="2"/>
  <c r="E38" i="7" l="1"/>
  <c r="I38" i="7" s="1"/>
  <c r="O37" i="7"/>
  <c r="S37" i="7" s="1"/>
  <c r="E37" i="7"/>
  <c r="I37" i="7" s="1"/>
  <c r="O38" i="7"/>
  <c r="S38" i="7" s="1"/>
  <c r="E55" i="7"/>
  <c r="I55" i="7" s="1"/>
  <c r="O16" i="7"/>
  <c r="S16" i="7" s="1"/>
  <c r="O24" i="7"/>
  <c r="S24" i="7" s="1"/>
  <c r="O32" i="7"/>
  <c r="S32" i="7" s="1"/>
  <c r="O42" i="7"/>
  <c r="S42" i="7" s="1"/>
  <c r="O50" i="7"/>
  <c r="S50" i="7" s="1"/>
  <c r="O58" i="7"/>
  <c r="S58" i="7" s="1"/>
  <c r="O39" i="7"/>
  <c r="S39" i="7" s="1"/>
  <c r="O9" i="7"/>
  <c r="S9" i="7" s="1"/>
  <c r="O17" i="7"/>
  <c r="S17" i="7" s="1"/>
  <c r="O25" i="7"/>
  <c r="S25" i="7" s="1"/>
  <c r="O33" i="7"/>
  <c r="S33" i="7" s="1"/>
  <c r="O43" i="7"/>
  <c r="S43" i="7" s="1"/>
  <c r="O51" i="7"/>
  <c r="S51" i="7" s="1"/>
  <c r="O8" i="7"/>
  <c r="S8" i="7" s="1"/>
  <c r="O47" i="7"/>
  <c r="S47" i="7" s="1"/>
  <c r="O10" i="7"/>
  <c r="S10" i="7" s="1"/>
  <c r="O18" i="7"/>
  <c r="S18" i="7" s="1"/>
  <c r="O26" i="7"/>
  <c r="S26" i="7" s="1"/>
  <c r="O34" i="7"/>
  <c r="S34" i="7" s="1"/>
  <c r="O44" i="7"/>
  <c r="S44" i="7" s="1"/>
  <c r="O52" i="7"/>
  <c r="S52" i="7" s="1"/>
  <c r="O29" i="7"/>
  <c r="S29" i="7" s="1"/>
  <c r="E40" i="7"/>
  <c r="I40" i="7" s="1"/>
  <c r="O11" i="7"/>
  <c r="S11" i="7" s="1"/>
  <c r="O19" i="7"/>
  <c r="S19" i="7" s="1"/>
  <c r="O27" i="7"/>
  <c r="S27" i="7" s="1"/>
  <c r="O35" i="7"/>
  <c r="S35" i="7" s="1"/>
  <c r="O45" i="7"/>
  <c r="S45" i="7" s="1"/>
  <c r="O53" i="7"/>
  <c r="S53" i="7" s="1"/>
  <c r="E43" i="7"/>
  <c r="I43" i="7" s="1"/>
  <c r="O12" i="7"/>
  <c r="S12" i="7" s="1"/>
  <c r="O20" i="7"/>
  <c r="S20" i="7" s="1"/>
  <c r="O28" i="7"/>
  <c r="S28" i="7" s="1"/>
  <c r="O36" i="7"/>
  <c r="S36" i="7" s="1"/>
  <c r="O46" i="7"/>
  <c r="S46" i="7" s="1"/>
  <c r="O54" i="7"/>
  <c r="S54" i="7" s="1"/>
  <c r="O21" i="7"/>
  <c r="S21" i="7" s="1"/>
  <c r="E47" i="7"/>
  <c r="I47" i="7" s="1"/>
  <c r="O14" i="7"/>
  <c r="S14" i="7" s="1"/>
  <c r="O22" i="7"/>
  <c r="S22" i="7" s="1"/>
  <c r="O30" i="7"/>
  <c r="S30" i="7" s="1"/>
  <c r="O40" i="7"/>
  <c r="S40" i="7" s="1"/>
  <c r="O48" i="7"/>
  <c r="S48" i="7" s="1"/>
  <c r="O56" i="7"/>
  <c r="S56" i="7" s="1"/>
  <c r="O13" i="7"/>
  <c r="S13" i="7" s="1"/>
  <c r="O55" i="7"/>
  <c r="S55" i="7" s="1"/>
  <c r="E51" i="7"/>
  <c r="I51" i="7" s="1"/>
  <c r="O15" i="7"/>
  <c r="S15" i="7" s="1"/>
  <c r="O23" i="7"/>
  <c r="S23" i="7" s="1"/>
  <c r="O31" i="7"/>
  <c r="S31" i="7" s="1"/>
  <c r="O41" i="7"/>
  <c r="S41" i="7" s="1"/>
  <c r="O49" i="7"/>
  <c r="S49" i="7" s="1"/>
  <c r="O57" i="7"/>
  <c r="S57" i="7" s="1"/>
  <c r="E45" i="7"/>
  <c r="I45" i="7" s="1"/>
  <c r="E34" i="7"/>
  <c r="I34" i="7" s="1"/>
  <c r="E14" i="7"/>
  <c r="I14" i="7" s="1"/>
  <c r="E58" i="7"/>
  <c r="I58" i="7" s="1"/>
  <c r="E42" i="7"/>
  <c r="I42" i="7" s="1"/>
  <c r="E8" i="7"/>
  <c r="I8" i="7" s="1"/>
  <c r="E25" i="7"/>
  <c r="I25" i="7" s="1"/>
  <c r="E52" i="7"/>
  <c r="I52" i="7" s="1"/>
  <c r="E24" i="7"/>
  <c r="I24" i="7" s="1"/>
  <c r="E48" i="7"/>
  <c r="I48" i="7" s="1"/>
  <c r="E49" i="7"/>
  <c r="I49" i="7" s="1"/>
  <c r="E30" i="7"/>
  <c r="I30" i="7" s="1"/>
  <c r="E41" i="7"/>
  <c r="I41" i="7" s="1"/>
  <c r="E19" i="7"/>
  <c r="I19" i="7" s="1"/>
  <c r="E12" i="7"/>
  <c r="I12" i="7" s="1"/>
  <c r="E17" i="7"/>
  <c r="I17" i="7" s="1"/>
  <c r="E9" i="7"/>
  <c r="I9" i="7" s="1"/>
  <c r="E26" i="7"/>
  <c r="I26" i="7" s="1"/>
  <c r="E57" i="7"/>
  <c r="I57" i="7" s="1"/>
  <c r="E56" i="7"/>
  <c r="I56" i="7" s="1"/>
  <c r="E13" i="7"/>
  <c r="I13" i="7" s="1"/>
  <c r="E20" i="7"/>
  <c r="I20" i="7" s="1"/>
  <c r="E10" i="7"/>
  <c r="I10" i="7" s="1"/>
  <c r="E31" i="7"/>
  <c r="I31" i="7" s="1"/>
  <c r="E36" i="7"/>
  <c r="I36" i="7" s="1"/>
  <c r="E35" i="7"/>
  <c r="I35" i="7" s="1"/>
  <c r="E28" i="7"/>
  <c r="I28" i="7" s="1"/>
  <c r="E27" i="7"/>
  <c r="I27" i="7" s="1"/>
  <c r="E54" i="7"/>
  <c r="I54" i="7" s="1"/>
  <c r="E18" i="7"/>
  <c r="I18" i="7" s="1"/>
  <c r="E53" i="7"/>
  <c r="I53" i="7" s="1"/>
  <c r="E22" i="7"/>
  <c r="I22" i="7" s="1"/>
  <c r="E21" i="7"/>
  <c r="I21" i="7" s="1"/>
  <c r="E44" i="7"/>
  <c r="I44" i="7" s="1"/>
  <c r="E11" i="7"/>
  <c r="I11" i="7" s="1"/>
  <c r="E39" i="7"/>
  <c r="I39" i="7" s="1"/>
  <c r="E33" i="7"/>
  <c r="I33" i="7" s="1"/>
  <c r="E16" i="7"/>
  <c r="I16" i="7" s="1"/>
  <c r="E15" i="7"/>
  <c r="I15" i="7" s="1"/>
  <c r="E32" i="7"/>
  <c r="I32" i="7" s="1"/>
  <c r="E46" i="7"/>
  <c r="I46" i="7" s="1"/>
  <c r="E29" i="7"/>
  <c r="I29" i="7" s="1"/>
  <c r="E50" i="7"/>
  <c r="I50" i="7" s="1"/>
  <c r="E23" i="7"/>
  <c r="I23" i="7" s="1"/>
  <c r="G8" i="3"/>
  <c r="M8" i="3" l="1"/>
  <c r="G8" i="8" s="1"/>
  <c r="C8" i="8"/>
  <c r="I59" i="7"/>
  <c r="G9" i="8"/>
  <c r="I8" i="8" s="1"/>
  <c r="I9" i="8" s="1"/>
  <c r="C9" i="8"/>
  <c r="C8" i="10" s="1"/>
  <c r="I9" i="2"/>
  <c r="K9" i="2" s="1"/>
  <c r="G9" i="2"/>
  <c r="E9" i="2"/>
  <c r="C9" i="2"/>
  <c r="K8" i="7" l="1"/>
  <c r="K38" i="7"/>
  <c r="K37" i="7"/>
  <c r="K28" i="7"/>
  <c r="K16" i="7"/>
  <c r="K53" i="7"/>
  <c r="K34" i="7"/>
  <c r="K50" i="7"/>
  <c r="K11" i="7"/>
  <c r="K17" i="7"/>
  <c r="K15" i="7"/>
  <c r="K26" i="7"/>
  <c r="K13" i="7"/>
  <c r="K56" i="7"/>
  <c r="K42" i="7"/>
  <c r="K52" i="7"/>
  <c r="K35" i="7"/>
  <c r="K18" i="7"/>
  <c r="K23" i="7"/>
  <c r="K43" i="7"/>
  <c r="K32" i="7"/>
  <c r="K44" i="7"/>
  <c r="C7" i="10"/>
  <c r="K22" i="7"/>
  <c r="K10" i="7"/>
  <c r="K41" i="7"/>
  <c r="K14" i="7"/>
  <c r="K51" i="7"/>
  <c r="K30" i="7"/>
  <c r="K48" i="7"/>
  <c r="K31" i="7"/>
  <c r="K12" i="7"/>
  <c r="K27" i="7"/>
  <c r="K40" i="7"/>
  <c r="K19" i="7"/>
  <c r="K45" i="7"/>
  <c r="K47" i="7"/>
  <c r="K29" i="7"/>
  <c r="K55" i="7"/>
  <c r="K54" i="7"/>
  <c r="K9" i="7"/>
  <c r="K24" i="7"/>
  <c r="K49" i="7"/>
  <c r="K33" i="7"/>
  <c r="K21" i="7"/>
  <c r="K46" i="7"/>
  <c r="K58" i="7"/>
  <c r="K57" i="7"/>
  <c r="K20" i="7"/>
  <c r="K25" i="7"/>
  <c r="K36" i="7"/>
  <c r="K39" i="7"/>
  <c r="E8" i="8"/>
  <c r="E9" i="8" s="1"/>
  <c r="E54" i="1"/>
  <c r="G52" i="5"/>
  <c r="M52" i="5"/>
  <c r="O52" i="5"/>
  <c r="Q52" i="5"/>
  <c r="M9" i="3"/>
  <c r="K9" i="3"/>
  <c r="I9" i="3"/>
  <c r="G9" i="3"/>
  <c r="E9" i="3"/>
  <c r="C9" i="3"/>
  <c r="C59" i="7"/>
  <c r="G59" i="7"/>
  <c r="M59" i="7" l="1"/>
  <c r="E59" i="7"/>
  <c r="Q59" i="7"/>
  <c r="O59" i="7"/>
  <c r="S59" i="7" l="1"/>
  <c r="E52" i="5"/>
  <c r="U37" i="7" l="1"/>
  <c r="U38" i="7"/>
  <c r="U52" i="7"/>
  <c r="U53" i="7"/>
  <c r="U14" i="7"/>
  <c r="U22" i="7"/>
  <c r="U30" i="7"/>
  <c r="U40" i="7"/>
  <c r="U48" i="7"/>
  <c r="U56" i="7"/>
  <c r="U15" i="7"/>
  <c r="U23" i="7"/>
  <c r="U31" i="7"/>
  <c r="U41" i="7"/>
  <c r="U57" i="7"/>
  <c r="U16" i="7"/>
  <c r="U24" i="7"/>
  <c r="U32" i="7"/>
  <c r="U42" i="7"/>
  <c r="U58" i="7"/>
  <c r="U26" i="7"/>
  <c r="U44" i="7"/>
  <c r="U19" i="7"/>
  <c r="U27" i="7"/>
  <c r="U51" i="7"/>
  <c r="U9" i="7"/>
  <c r="U17" i="7"/>
  <c r="U25" i="7"/>
  <c r="U33" i="7"/>
  <c r="U43" i="7"/>
  <c r="U49" i="7"/>
  <c r="U8" i="7"/>
  <c r="U10" i="7"/>
  <c r="U18" i="7"/>
  <c r="U34" i="7"/>
  <c r="U50" i="7"/>
  <c r="U35" i="7"/>
  <c r="U11" i="7"/>
  <c r="U45" i="7"/>
  <c r="U12" i="7"/>
  <c r="U20" i="7"/>
  <c r="U28" i="7"/>
  <c r="U36" i="7"/>
  <c r="U46" i="7"/>
  <c r="U54" i="7"/>
  <c r="U13" i="7"/>
  <c r="U21" i="7"/>
  <c r="U29" i="7"/>
  <c r="U39" i="7"/>
  <c r="U47" i="7"/>
  <c r="U55" i="7"/>
  <c r="K59" i="7"/>
  <c r="U59" i="7" l="1"/>
  <c r="C9" i="10"/>
  <c r="E7" i="10" l="1"/>
  <c r="E8" i="10"/>
  <c r="G9" i="10"/>
  <c r="E9" i="10" l="1"/>
</calcChain>
</file>

<file path=xl/sharedStrings.xml><?xml version="1.0" encoding="utf-8"?>
<sst xmlns="http://schemas.openxmlformats.org/spreadsheetml/2006/main" count="830" uniqueCount="127">
  <si>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</si>
  <si>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</si>
  <si>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</si>
  <si>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</si>
  <si>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</si>
  <si>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</si>
  <si>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</si>
  <si>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</si>
  <si>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</si>
  <si>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</si>
  <si>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</si>
  <si>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</si>
  <si>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</si>
  <si>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</si>
  <si>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</si>
  <si>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</si>
  <si>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</si>
  <si>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</si>
  <si>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</si>
  <si>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</si>
  <si>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</si>
  <si>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</si>
  <si>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</si>
  <si>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</si>
  <si>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</si>
  <si>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</si>
  <si>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</si>
  <si>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</si>
  <si>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</si>
  <si>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</si>
  <si>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</si>
  <si>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</si>
  <si>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</si>
  <si>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</si>
  <si>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</si>
  <si>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</si>
  <si>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</si>
  <si>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</si>
  <si>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</si>
  <si>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</si>
  <si>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</si>
  <si>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</si>
  <si>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</si>
  <si>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</si>
  <si>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</si>
  <si>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شمش طلا</t>
  </si>
  <si>
    <t>البرزدارو</t>
  </si>
  <si>
    <t>پارس‌ دارو</t>
  </si>
  <si>
    <t>پخش البرز</t>
  </si>
  <si>
    <t>پخش هجرت</t>
  </si>
  <si>
    <t>توزیع دارو پخش</t>
  </si>
  <si>
    <t>تولید ژلاتین کپسول ایران</t>
  </si>
  <si>
    <t>تولیدمواداولیه‌داروپخش‌</t>
  </si>
  <si>
    <t>داروپخش‌ (هلدینگ‌</t>
  </si>
  <si>
    <t>داروسازی سبحان انکولوژی</t>
  </si>
  <si>
    <t>داروسازی شهید قاضی</t>
  </si>
  <si>
    <t>داروسازی کاسپین تامین</t>
  </si>
  <si>
    <t>داروسازی‌ ابوریحان‌</t>
  </si>
  <si>
    <t>داروسازی‌ اسوه‌</t>
  </si>
  <si>
    <t>داروسازی‌ اکسیر</t>
  </si>
  <si>
    <t>داروسازی‌ سینا</t>
  </si>
  <si>
    <t>داروسازی‌ فارابی‌</t>
  </si>
  <si>
    <t>داروسازی‌زهراوی‌</t>
  </si>
  <si>
    <t>دارویی‌ رازک‌</t>
  </si>
  <si>
    <t>سبحان دارو</t>
  </si>
  <si>
    <t>سرمایه گذاری دارویی تامین</t>
  </si>
  <si>
    <t>سرمایه گذاری شفادارو</t>
  </si>
  <si>
    <t>سرمایه‌ گذاری‌ البرز(هلدینگ‌</t>
  </si>
  <si>
    <t>فرآورده‌های‌ تزریقی‌ ایران‌</t>
  </si>
  <si>
    <t>گروه دارویی سبحان</t>
  </si>
  <si>
    <t>لابراتوارداروسازی‌  دکترعبیدی‌</t>
  </si>
  <si>
    <t>کارخانجات‌داروپخش‌</t>
  </si>
  <si>
    <t>لابراتوارداروسازی‌ دکترعبیدی‌</t>
  </si>
  <si>
    <t>صندوق سرمایه‌گذاری بخشی صنایع مفید - دارونو</t>
  </si>
  <si>
    <t>آنتی بیوتیک سازی ایران</t>
  </si>
  <si>
    <t>داروسازی آوه سینا</t>
  </si>
  <si>
    <t>داروسازی دانا</t>
  </si>
  <si>
    <t>داروسازی‌ امین‌</t>
  </si>
  <si>
    <t>داروسازی‌ کوثر</t>
  </si>
  <si>
    <t>دارویی ره آورد تامین</t>
  </si>
  <si>
    <t>دارویی و نهاده های زاگرس دارو</t>
  </si>
  <si>
    <t>صنایع ارتباطی آوا</t>
  </si>
  <si>
    <t>مدیریت نیروگاهی ایرانیان مپنا</t>
  </si>
  <si>
    <t>نساجی بابکان</t>
  </si>
  <si>
    <t>کیمیدارو</t>
  </si>
  <si>
    <t>سود و زیان ناشی از فروش</t>
  </si>
  <si>
    <t>توسعه نیشکر و صنایع جانبی</t>
  </si>
  <si>
    <t>اخشان خراسان</t>
  </si>
  <si>
    <t>ح . البرزدارو</t>
  </si>
  <si>
    <t>ح. سبحان دارو</t>
  </si>
  <si>
    <t>داروسازی تولید دارو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</si>
  <si>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</si>
  <si>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</si>
  <si>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</si>
  <si>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</si>
  <si>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</si>
  <si>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</si>
  <si>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ح . پارس‌ دارو</t>
  </si>
  <si>
    <t>داروسازی  کوثر</t>
  </si>
  <si>
    <t>دارویی‌  رازک‌</t>
  </si>
  <si>
    <t>داروسازی ‌ اسوه‌</t>
  </si>
  <si>
    <t>داروسازی ‌ ابوریحان‌</t>
  </si>
  <si>
    <t>داروسازی  فارابی</t>
  </si>
  <si>
    <t>مهرمام میهن</t>
  </si>
  <si>
    <t>دارویی رازک</t>
  </si>
  <si>
    <t>داروسازی اسوه</t>
  </si>
  <si>
    <t>داروسازی ابوریحان</t>
  </si>
  <si>
    <t>داروسازی فارابی</t>
  </si>
  <si>
    <t>داروسازی کوثر</t>
  </si>
  <si>
    <t>1404/02/31</t>
  </si>
  <si>
    <t>جام‌دارو</t>
  </si>
  <si>
    <t>داروسازی‌ جابرابن‌حیان‌</t>
  </si>
  <si>
    <t>سرمایه گذاری مهر</t>
  </si>
  <si>
    <t>شیمی‌ داروئی‌ داروپخش‌</t>
  </si>
  <si>
    <t>`</t>
  </si>
  <si>
    <t>برای ماه منتهی به 1404/03/31</t>
  </si>
  <si>
    <t>1404/03/31</t>
  </si>
  <si>
    <t>ح . سرمایه گذاری‌البرز(هلدینگ‌</t>
  </si>
  <si>
    <t>مواد اولیه دارویی البرز بالک</t>
  </si>
  <si>
    <t>1404/03/08</t>
  </si>
  <si>
    <t>1404/03/27</t>
  </si>
  <si>
    <t>1404/03/06</t>
  </si>
  <si>
    <t>1404/03/10</t>
  </si>
  <si>
    <t>1404/03/07</t>
  </si>
  <si>
    <t>1404/03/05</t>
  </si>
  <si>
    <t>1404/03/18</t>
  </si>
  <si>
    <t>1404/03/13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</si>
</sst>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-;\(#,##0\)"/>
    <numFmt numFmtId="165" formatCode="#,##0;\(#,##0\)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74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0" fontId="9" fillId="0" borderId="0" xfId="5" applyFont="1" applyFill="1" applyAlignment="1">
      <alignment horizontal="center" vertical="center"/>
    </xf>
    <xf numFmtId="3" fontId="9" fillId="0" borderId="0" xfId="5" applyNumberFormat="1" applyFont="1" applyFill="1" applyAlignment="1">
      <alignment horizontal="center" vertical="center"/>
    </xf>
    <xf numFmtId="164" fontId="9" fillId="0" borderId="0" xfId="5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/>
    </xf>
    <xf numFmtId="3" fontId="13" fillId="0" borderId="0" xfId="2" applyNumberFormat="1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/>
    </xf>
    <xf numFmtId="10" fontId="7" fillId="0" borderId="0" xfId="1" applyNumberFormat="1" applyFont="1" applyFill="1" applyAlignment="1">
      <alignment horizontal="center"/>
    </xf>
    <xf numFmtId="10" fontId="13" fillId="0" borderId="0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9" fontId="4" fillId="0" borderId="2" xfId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3" fontId="12" fillId="0" borderId="0" xfId="0" applyNumberFormat="1" applyFont="1" applyFill="1"/>
    <xf numFmtId="0" fontId="2" fillId="0" borderId="0" xfId="2" applyFont="1" applyFill="1"/>
    <xf numFmtId="0" fontId="4" fillId="0" borderId="0" xfId="2" applyFont="1" applyFill="1"/>
    <xf numFmtId="9" fontId="4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2" fillId="0" borderId="0" xfId="2" applyNumberFormat="1" applyFont="1" applyFill="1"/>
    <xf numFmtId="3" fontId="11" fillId="0" borderId="0" xfId="0" applyNumberFormat="1" applyFont="1" applyFill="1"/>
    <xf numFmtId="0" fontId="7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3" fontId="9" fillId="0" borderId="2" xfId="5" applyNumberFormat="1" applyFont="1" applyFill="1" applyBorder="1" applyAlignment="1">
      <alignment horizontal="center" vertical="center"/>
    </xf>
    <xf numFmtId="3" fontId="14" fillId="0" borderId="0" xfId="0" applyNumberFormat="1" applyFont="1" applyFill="1"/>
    <xf numFmtId="3" fontId="9" fillId="0" borderId="2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9" fontId="9" fillId="0" borderId="2" xfId="1" applyFont="1" applyFill="1" applyBorder="1" applyAlignment="1">
      <alignment horizontal="center" vertical="center"/>
    </xf>
    <xf numFmtId="3" fontId="7" fillId="0" borderId="0" xfId="5" applyNumberFormat="1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 applyAlignment="1">
      <alignment horizontal="center"/>
    </xf>
    <xf numFmtId="165" fontId="0" fillId="0" borderId="0" xfId="0" applyNumberFormat="1" applyFill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164" fontId="9" fillId="0" borderId="0" xfId="0" applyNumberFormat="1" applyFont="1" applyFill="1" applyAlignment="1">
      <alignment horizontal="center" vertical="center"/>
    </xf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00C065AD-ADCD-4D92-802E-827F8297E228}"/>
    <cellStyle name="Percent" xfId="1" builtinId="5"/>
    <cellStyle name="Percent 2" xfId="3" xr:uid="{939923A2-5A58-4323-BED6-7D01AB1F4A9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Z55"/>
  <sheetViews>
    <sheetView rightToLeft="1" topLeftCell="A39" zoomScale="70" zoomScaleNormal="70" workbookViewId="0">
      <selection activeCell="A55" sqref="A55"/>
    </sheetView>
  </sheetViews>
  <sheetFormatPr defaultRowHeight="22.5" x14ac:dyDescent="0.2"/>
  <cols>
    <col min="1" max="1" width="28.375" style="5" bestFit="1" customWidth="1"/>
    <col min="2" max="2" width="0.875" style="5" customWidth="1"/>
    <col min="3" max="3" width="16.625" style="5" customWidth="1"/>
    <col min="4" max="4" width="0.875" style="5" customWidth="1"/>
    <col min="5" max="5" width="20.125" style="5" customWidth="1"/>
    <col min="6" max="6" width="0.875" style="5" customWidth="1"/>
    <col min="7" max="7" width="22.75" style="5" customWidth="1"/>
    <col min="8" max="8" width="0.875" style="5" customWidth="1"/>
    <col min="9" max="9" width="16.625" style="5" customWidth="1"/>
    <col min="10" max="10" width="0.875" style="5" customWidth="1"/>
    <col min="11" max="11" width="19.25" style="5" customWidth="1"/>
    <col min="12" max="12" width="0.875" style="5" customWidth="1"/>
    <col min="13" max="13" width="16.625" style="5" customWidth="1"/>
    <col min="14" max="14" width="0.875" style="5" customWidth="1"/>
    <col min="15" max="15" width="19.25" style="5" customWidth="1"/>
    <col min="16" max="16" width="0.875" style="5" customWidth="1"/>
    <col min="17" max="17" width="16.625" style="5" customWidth="1"/>
    <col min="18" max="18" width="0.875" style="5" customWidth="1"/>
    <col min="19" max="19" width="15.75" style="5" customWidth="1"/>
    <col min="20" max="20" width="0.875" style="5" customWidth="1"/>
    <col min="21" max="21" width="20.125" style="5" customWidth="1"/>
    <col min="22" max="22" width="0.875" style="5" customWidth="1"/>
    <col min="23" max="23" width="22.75" style="5" customWidth="1"/>
    <col min="24" max="24" width="0.875" style="5" customWidth="1"/>
    <col min="25" max="25" width="29.875" style="5" bestFit="1" customWidth="1"/>
    <col min="26" max="26" width="13.5" style="5" bestFit="1" customWidth="1"/>
    <col min="27" max="16384" width="9" style="5"/>
  </cols>
  <sheetData>
    <row r="2" spans="1:26" ht="24" x14ac:dyDescent="0.2">
      <c r="A2" s="62" t="s">
        <v>73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  <c r="R2" s="62" t="s">
        <v>0</v>
      </c>
      <c r="S2" s="62" t="s">
        <v>0</v>
      </c>
      <c r="T2" s="62" t="s">
        <v>0</v>
      </c>
      <c r="U2" s="62" t="s">
        <v>0</v>
      </c>
      <c r="V2" s="62" t="s">
        <v>0</v>
      </c>
      <c r="W2" s="62" t="s">
        <v>0</v>
      </c>
      <c r="X2" s="62" t="s">
        <v>0</v>
      </c>
      <c r="Y2" s="62" t="s">
        <v>0</v>
      </c>
    </row>
    <row r="3" spans="1:26" ht="24" x14ac:dyDescent="0.2">
      <c r="A3" s="62" t="s">
        <v>1</v>
      </c>
      <c r="B3" s="62" t="s">
        <v>1</v>
      </c>
      <c r="C3" s="62" t="s">
        <v>1</v>
      </c>
      <c r="D3" s="62" t="s">
        <v>1</v>
      </c>
      <c r="E3" s="62" t="s">
        <v>1</v>
      </c>
      <c r="F3" s="62" t="s">
        <v>1</v>
      </c>
      <c r="G3" s="62" t="s">
        <v>1</v>
      </c>
      <c r="H3" s="62" t="s">
        <v>1</v>
      </c>
      <c r="I3" s="62" t="s">
        <v>1</v>
      </c>
      <c r="J3" s="62" t="s">
        <v>1</v>
      </c>
      <c r="K3" s="62" t="s">
        <v>1</v>
      </c>
      <c r="L3" s="62" t="s">
        <v>1</v>
      </c>
      <c r="M3" s="62" t="s">
        <v>1</v>
      </c>
      <c r="N3" s="62" t="s">
        <v>1</v>
      </c>
      <c r="O3" s="62" t="s">
        <v>1</v>
      </c>
      <c r="P3" s="62" t="s">
        <v>1</v>
      </c>
      <c r="Q3" s="62" t="s">
        <v>1</v>
      </c>
      <c r="R3" s="62" t="s">
        <v>1</v>
      </c>
      <c r="S3" s="62" t="s">
        <v>1</v>
      </c>
      <c r="T3" s="62" t="s">
        <v>1</v>
      </c>
      <c r="U3" s="62" t="s">
        <v>1</v>
      </c>
      <c r="V3" s="62" t="s">
        <v>1</v>
      </c>
      <c r="W3" s="62" t="s">
        <v>1</v>
      </c>
      <c r="X3" s="62" t="s">
        <v>1</v>
      </c>
      <c r="Y3" s="62" t="s">
        <v>1</v>
      </c>
    </row>
    <row r="4" spans="1:26" ht="24" x14ac:dyDescent="0.2">
      <c r="A4" s="62" t="s">
        <v>115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  <c r="R4" s="62" t="s">
        <v>2</v>
      </c>
      <c r="S4" s="62" t="s">
        <v>2</v>
      </c>
      <c r="T4" s="62" t="s">
        <v>2</v>
      </c>
      <c r="U4" s="62" t="s">
        <v>2</v>
      </c>
      <c r="V4" s="62" t="s">
        <v>2</v>
      </c>
      <c r="W4" s="62" t="s">
        <v>2</v>
      </c>
      <c r="X4" s="62" t="s">
        <v>2</v>
      </c>
      <c r="Y4" s="62" t="s">
        <v>2</v>
      </c>
    </row>
    <row r="6" spans="1:26" ht="24.75" thickBot="1" x14ac:dyDescent="0.25">
      <c r="A6" s="61" t="s">
        <v>3</v>
      </c>
      <c r="C6" s="61" t="s">
        <v>109</v>
      </c>
      <c r="D6" s="61" t="s">
        <v>4</v>
      </c>
      <c r="E6" s="61" t="s">
        <v>4</v>
      </c>
      <c r="F6" s="61" t="s">
        <v>4</v>
      </c>
      <c r="G6" s="61" t="s">
        <v>4</v>
      </c>
      <c r="I6" s="61" t="s">
        <v>5</v>
      </c>
      <c r="J6" s="61" t="s">
        <v>5</v>
      </c>
      <c r="K6" s="61" t="s">
        <v>5</v>
      </c>
      <c r="L6" s="61" t="s">
        <v>5</v>
      </c>
      <c r="M6" s="61" t="s">
        <v>5</v>
      </c>
      <c r="N6" s="61" t="s">
        <v>5</v>
      </c>
      <c r="O6" s="61" t="s">
        <v>5</v>
      </c>
      <c r="Q6" s="61" t="s">
        <v>116</v>
      </c>
      <c r="R6" s="61" t="s">
        <v>6</v>
      </c>
      <c r="S6" s="61" t="s">
        <v>6</v>
      </c>
      <c r="T6" s="61" t="s">
        <v>6</v>
      </c>
      <c r="U6" s="61" t="s">
        <v>6</v>
      </c>
      <c r="V6" s="61" t="s">
        <v>6</v>
      </c>
      <c r="W6" s="61" t="s">
        <v>6</v>
      </c>
      <c r="X6" s="61" t="s">
        <v>6</v>
      </c>
      <c r="Y6" s="61" t="s">
        <v>6</v>
      </c>
    </row>
    <row r="7" spans="1:26" ht="24.75" thickBot="1" x14ac:dyDescent="0.25">
      <c r="A7" s="61" t="s">
        <v>3</v>
      </c>
      <c r="C7" s="61" t="s">
        <v>7</v>
      </c>
      <c r="E7" s="61" t="s">
        <v>8</v>
      </c>
      <c r="G7" s="61" t="s">
        <v>9</v>
      </c>
      <c r="I7" s="61" t="s">
        <v>10</v>
      </c>
      <c r="J7" s="61" t="s">
        <v>10</v>
      </c>
      <c r="K7" s="61" t="s">
        <v>10</v>
      </c>
      <c r="M7" s="61" t="s">
        <v>11</v>
      </c>
      <c r="N7" s="61" t="s">
        <v>11</v>
      </c>
      <c r="O7" s="61" t="s">
        <v>11</v>
      </c>
      <c r="Q7" s="61" t="s">
        <v>7</v>
      </c>
      <c r="S7" s="61" t="s">
        <v>12</v>
      </c>
      <c r="U7" s="61" t="s">
        <v>8</v>
      </c>
      <c r="W7" s="61" t="s">
        <v>9</v>
      </c>
      <c r="Y7" s="61" t="s">
        <v>13</v>
      </c>
    </row>
    <row r="8" spans="1:26" ht="24.75" thickBot="1" x14ac:dyDescent="0.25">
      <c r="A8" s="61" t="s">
        <v>3</v>
      </c>
      <c r="C8" s="61" t="s">
        <v>7</v>
      </c>
      <c r="E8" s="61" t="s">
        <v>8</v>
      </c>
      <c r="G8" s="61" t="s">
        <v>9</v>
      </c>
      <c r="I8" s="55" t="s">
        <v>7</v>
      </c>
      <c r="K8" s="55" t="s">
        <v>8</v>
      </c>
      <c r="M8" s="55" t="s">
        <v>7</v>
      </c>
      <c r="O8" s="55" t="s">
        <v>14</v>
      </c>
      <c r="Q8" s="61" t="s">
        <v>7</v>
      </c>
      <c r="S8" s="61" t="s">
        <v>12</v>
      </c>
      <c r="U8" s="61" t="s">
        <v>8</v>
      </c>
      <c r="W8" s="61" t="s">
        <v>9</v>
      </c>
      <c r="Y8" s="61" t="s">
        <v>13</v>
      </c>
    </row>
    <row r="9" spans="1:26" ht="24" x14ac:dyDescent="0.2">
      <c r="A9" s="6" t="s">
        <v>46</v>
      </c>
      <c r="C9" s="7">
        <v>138307799</v>
      </c>
      <c r="D9" s="7"/>
      <c r="E9" s="7">
        <v>405733954269</v>
      </c>
      <c r="F9" s="7"/>
      <c r="G9" s="7">
        <v>443113728261.74701</v>
      </c>
      <c r="H9" s="7"/>
      <c r="I9" s="7">
        <v>0</v>
      </c>
      <c r="J9" s="7"/>
      <c r="K9" s="7">
        <v>0</v>
      </c>
      <c r="L9" s="7"/>
      <c r="M9" s="7">
        <v>-5531131</v>
      </c>
      <c r="N9" s="7"/>
      <c r="O9" s="7">
        <v>20057509391</v>
      </c>
      <c r="P9" s="7"/>
      <c r="Q9" s="7">
        <v>132776668</v>
      </c>
      <c r="R9" s="7"/>
      <c r="S9" s="7">
        <v>3736</v>
      </c>
      <c r="T9" s="7"/>
      <c r="U9" s="7">
        <v>389508060510</v>
      </c>
      <c r="V9" s="7"/>
      <c r="W9" s="7">
        <v>493102112539.69397</v>
      </c>
      <c r="Y9" s="8">
        <v>3.8811746028456634E-2</v>
      </c>
      <c r="Z9" s="7"/>
    </row>
    <row r="10" spans="1:26" ht="24" x14ac:dyDescent="0.2">
      <c r="A10" s="6" t="s">
        <v>47</v>
      </c>
      <c r="C10" s="7">
        <v>4568868</v>
      </c>
      <c r="D10" s="7"/>
      <c r="E10" s="7">
        <v>109543959989</v>
      </c>
      <c r="F10" s="7"/>
      <c r="G10" s="7">
        <v>141382599118.00201</v>
      </c>
      <c r="H10" s="7"/>
      <c r="I10" s="7">
        <v>7214002</v>
      </c>
      <c r="J10" s="7"/>
      <c r="K10" s="7">
        <v>165734481948</v>
      </c>
      <c r="L10" s="7"/>
      <c r="M10" s="7">
        <v>-609539</v>
      </c>
      <c r="N10" s="7"/>
      <c r="O10" s="7">
        <v>20060540278</v>
      </c>
      <c r="P10" s="7"/>
      <c r="Q10" s="7">
        <v>11173331</v>
      </c>
      <c r="R10" s="7"/>
      <c r="S10" s="7">
        <v>37300</v>
      </c>
      <c r="T10" s="7"/>
      <c r="U10" s="7">
        <v>267878032700</v>
      </c>
      <c r="V10" s="7"/>
      <c r="W10" s="7">
        <v>414285493084.51501</v>
      </c>
      <c r="Y10" s="8">
        <v>3.2608141259130738E-2</v>
      </c>
      <c r="Z10" s="7"/>
    </row>
    <row r="11" spans="1:26" ht="24" x14ac:dyDescent="0.2">
      <c r="A11" s="6" t="s">
        <v>48</v>
      </c>
      <c r="C11" s="7">
        <v>64698036</v>
      </c>
      <c r="D11" s="7"/>
      <c r="E11" s="7">
        <v>299383156522</v>
      </c>
      <c r="F11" s="7"/>
      <c r="G11" s="7">
        <v>360153263040.47998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64698036</v>
      </c>
      <c r="R11" s="7"/>
      <c r="S11" s="7">
        <v>5800</v>
      </c>
      <c r="T11" s="7"/>
      <c r="U11" s="7">
        <v>299383156522</v>
      </c>
      <c r="V11" s="7"/>
      <c r="W11" s="7">
        <v>373015879577.64001</v>
      </c>
      <c r="Y11" s="8">
        <v>2.9359836866615165E-2</v>
      </c>
      <c r="Z11" s="7"/>
    </row>
    <row r="12" spans="1:26" ht="24" x14ac:dyDescent="0.2">
      <c r="A12" s="6" t="s">
        <v>49</v>
      </c>
      <c r="C12" s="7">
        <v>10604406</v>
      </c>
      <c r="D12" s="7"/>
      <c r="E12" s="7">
        <v>333871142152</v>
      </c>
      <c r="F12" s="7"/>
      <c r="G12" s="7">
        <v>339430175054.46002</v>
      </c>
      <c r="H12" s="7"/>
      <c r="I12" s="7">
        <v>126258709</v>
      </c>
      <c r="J12" s="7"/>
      <c r="K12" s="7">
        <v>0</v>
      </c>
      <c r="L12" s="7"/>
      <c r="M12" s="7">
        <v>-1</v>
      </c>
      <c r="N12" s="7"/>
      <c r="O12" s="7">
        <v>1</v>
      </c>
      <c r="P12" s="7"/>
      <c r="Q12" s="7">
        <v>136863114</v>
      </c>
      <c r="R12" s="7"/>
      <c r="S12" s="7">
        <v>2549</v>
      </c>
      <c r="T12" s="7"/>
      <c r="U12" s="7">
        <v>333871139713</v>
      </c>
      <c r="V12" s="7"/>
      <c r="W12" s="7">
        <v>346788336324.36298</v>
      </c>
      <c r="Y12" s="8">
        <v>2.7295484024049303E-2</v>
      </c>
      <c r="Z12" s="7"/>
    </row>
    <row r="13" spans="1:26" ht="24" x14ac:dyDescent="0.2">
      <c r="A13" s="6" t="s">
        <v>50</v>
      </c>
      <c r="C13" s="7">
        <v>191411866</v>
      </c>
      <c r="D13" s="7"/>
      <c r="E13" s="7">
        <v>297499223454</v>
      </c>
      <c r="F13" s="7"/>
      <c r="G13" s="7">
        <v>329172230137.32898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191411866</v>
      </c>
      <c r="R13" s="7"/>
      <c r="S13" s="7">
        <v>1655</v>
      </c>
      <c r="T13" s="7"/>
      <c r="U13" s="7">
        <v>297499223454</v>
      </c>
      <c r="V13" s="7"/>
      <c r="W13" s="7">
        <v>314901757732.53101</v>
      </c>
      <c r="Y13" s="8">
        <v>2.4785712196772895E-2</v>
      </c>
      <c r="Z13" s="7"/>
    </row>
    <row r="14" spans="1:26" ht="24" x14ac:dyDescent="0.2">
      <c r="A14" s="6" t="s">
        <v>51</v>
      </c>
      <c r="C14" s="7">
        <v>2915788</v>
      </c>
      <c r="D14" s="7"/>
      <c r="E14" s="7">
        <v>333018603183</v>
      </c>
      <c r="F14" s="7"/>
      <c r="G14" s="7">
        <v>349116984945.63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2915788</v>
      </c>
      <c r="R14" s="7"/>
      <c r="S14" s="7">
        <v>127000</v>
      </c>
      <c r="T14" s="7"/>
      <c r="U14" s="7">
        <v>333018603183</v>
      </c>
      <c r="V14" s="7"/>
      <c r="W14" s="7">
        <v>368101760797.79999</v>
      </c>
      <c r="Y14" s="8">
        <v>2.8973049778937728E-2</v>
      </c>
      <c r="Z14" s="7"/>
    </row>
    <row r="15" spans="1:26" ht="24" x14ac:dyDescent="0.2">
      <c r="A15" s="6" t="s">
        <v>52</v>
      </c>
      <c r="C15" s="7">
        <v>5777961</v>
      </c>
      <c r="D15" s="7"/>
      <c r="E15" s="7">
        <v>427178526337</v>
      </c>
      <c r="F15" s="7"/>
      <c r="G15" s="7">
        <v>362592339996.31598</v>
      </c>
      <c r="H15" s="7"/>
      <c r="I15" s="7">
        <v>126744</v>
      </c>
      <c r="J15" s="7"/>
      <c r="K15" s="7">
        <v>7901727738</v>
      </c>
      <c r="L15" s="7"/>
      <c r="M15" s="7">
        <v>0</v>
      </c>
      <c r="N15" s="7"/>
      <c r="O15" s="7">
        <v>0</v>
      </c>
      <c r="P15" s="7"/>
      <c r="Q15" s="7">
        <v>5904705</v>
      </c>
      <c r="R15" s="7"/>
      <c r="S15" s="7">
        <v>62750</v>
      </c>
      <c r="T15" s="7"/>
      <c r="U15" s="7">
        <v>435080254075</v>
      </c>
      <c r="V15" s="7"/>
      <c r="W15" s="7">
        <v>368315643329.43799</v>
      </c>
      <c r="Y15" s="8">
        <v>2.8989884333661297E-2</v>
      </c>
      <c r="Z15" s="7"/>
    </row>
    <row r="16" spans="1:26" ht="24" x14ac:dyDescent="0.2">
      <c r="A16" s="6" t="s">
        <v>53</v>
      </c>
      <c r="C16" s="7">
        <v>32646472</v>
      </c>
      <c r="D16" s="7"/>
      <c r="E16" s="7">
        <v>460083919663</v>
      </c>
      <c r="F16" s="7"/>
      <c r="G16" s="7">
        <v>470232747373.284</v>
      </c>
      <c r="H16" s="7"/>
      <c r="I16" s="7">
        <v>0</v>
      </c>
      <c r="J16" s="7"/>
      <c r="K16" s="7">
        <v>0</v>
      </c>
      <c r="L16" s="7"/>
      <c r="M16" s="7">
        <v>-652721</v>
      </c>
      <c r="N16" s="7"/>
      <c r="O16" s="7">
        <v>10004048397</v>
      </c>
      <c r="P16" s="7"/>
      <c r="Q16" s="7">
        <v>31993751</v>
      </c>
      <c r="R16" s="7"/>
      <c r="S16" s="7">
        <v>15490</v>
      </c>
      <c r="T16" s="7"/>
      <c r="U16" s="7">
        <v>450885178795</v>
      </c>
      <c r="V16" s="7"/>
      <c r="W16" s="7">
        <v>492634482932.20898</v>
      </c>
      <c r="Y16" s="8">
        <v>3.8774939206706029E-2</v>
      </c>
      <c r="Z16" s="7"/>
    </row>
    <row r="17" spans="1:26" ht="24" x14ac:dyDescent="0.2">
      <c r="A17" s="6" t="s">
        <v>54</v>
      </c>
      <c r="C17" s="7">
        <v>105653751</v>
      </c>
      <c r="D17" s="7"/>
      <c r="E17" s="7">
        <v>219667434946</v>
      </c>
      <c r="F17" s="7"/>
      <c r="G17" s="7">
        <v>216876854589.901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105653751</v>
      </c>
      <c r="R17" s="7"/>
      <c r="S17" s="7">
        <v>1999</v>
      </c>
      <c r="T17" s="7"/>
      <c r="U17" s="7">
        <v>219667434946</v>
      </c>
      <c r="V17" s="7"/>
      <c r="W17" s="7">
        <v>209945197251.918</v>
      </c>
      <c r="Y17" s="8">
        <v>1.6524649699162956E-2</v>
      </c>
      <c r="Z17" s="7"/>
    </row>
    <row r="18" spans="1:26" ht="24" x14ac:dyDescent="0.2">
      <c r="A18" s="6" t="s">
        <v>55</v>
      </c>
      <c r="C18" s="7">
        <v>61210245</v>
      </c>
      <c r="D18" s="7"/>
      <c r="E18" s="7">
        <v>343361888446</v>
      </c>
      <c r="F18" s="7"/>
      <c r="G18" s="7">
        <v>391240063191.66699</v>
      </c>
      <c r="H18" s="7"/>
      <c r="I18" s="7">
        <v>7400000</v>
      </c>
      <c r="J18" s="7"/>
      <c r="K18" s="7">
        <v>49921287200</v>
      </c>
      <c r="L18" s="7"/>
      <c r="M18" s="7">
        <v>0</v>
      </c>
      <c r="N18" s="7"/>
      <c r="O18" s="7">
        <v>0</v>
      </c>
      <c r="P18" s="7"/>
      <c r="Q18" s="7">
        <v>68610245</v>
      </c>
      <c r="R18" s="7"/>
      <c r="S18" s="7">
        <v>6900</v>
      </c>
      <c r="T18" s="7"/>
      <c r="U18" s="7">
        <v>393283175646</v>
      </c>
      <c r="V18" s="7"/>
      <c r="W18" s="7">
        <v>470593896891.52502</v>
      </c>
      <c r="Y18" s="8">
        <v>3.7040139038595793E-2</v>
      </c>
      <c r="Z18" s="7"/>
    </row>
    <row r="19" spans="1:26" ht="24" x14ac:dyDescent="0.2">
      <c r="A19" s="6" t="s">
        <v>56</v>
      </c>
      <c r="C19" s="7">
        <v>11211053</v>
      </c>
      <c r="D19" s="7"/>
      <c r="E19" s="7">
        <v>335157296386</v>
      </c>
      <c r="F19" s="7"/>
      <c r="G19" s="7">
        <v>533257015178.00299</v>
      </c>
      <c r="H19" s="7"/>
      <c r="I19" s="7">
        <v>0</v>
      </c>
      <c r="J19" s="7"/>
      <c r="K19" s="7">
        <v>0</v>
      </c>
      <c r="L19" s="7"/>
      <c r="M19" s="7">
        <v>-396480</v>
      </c>
      <c r="N19" s="7"/>
      <c r="O19" s="7">
        <v>18941448671</v>
      </c>
      <c r="P19" s="7"/>
      <c r="Q19" s="7">
        <v>10814573</v>
      </c>
      <c r="R19" s="7"/>
      <c r="S19" s="7">
        <v>48050</v>
      </c>
      <c r="T19" s="7"/>
      <c r="U19" s="7">
        <v>323304425394</v>
      </c>
      <c r="V19" s="7"/>
      <c r="W19" s="7">
        <v>516548373265.73199</v>
      </c>
      <c r="Y19" s="8">
        <v>4.0657185935272511E-2</v>
      </c>
      <c r="Z19" s="7"/>
    </row>
    <row r="20" spans="1:26" ht="24" x14ac:dyDescent="0.2">
      <c r="A20" s="6" t="s">
        <v>101</v>
      </c>
      <c r="C20" s="7">
        <v>26327517</v>
      </c>
      <c r="D20" s="7"/>
      <c r="E20" s="7">
        <v>418164845438</v>
      </c>
      <c r="F20" s="7"/>
      <c r="G20" s="7">
        <v>403031371417.28998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26327517</v>
      </c>
      <c r="R20" s="7"/>
      <c r="S20" s="7">
        <v>15920</v>
      </c>
      <c r="T20" s="7"/>
      <c r="U20" s="7">
        <v>418164845438</v>
      </c>
      <c r="V20" s="7"/>
      <c r="W20" s="7">
        <v>416640222919.69202</v>
      </c>
      <c r="Y20" s="8">
        <v>3.2793480510381993E-2</v>
      </c>
      <c r="Z20" s="7"/>
    </row>
    <row r="21" spans="1:26" ht="24" x14ac:dyDescent="0.2">
      <c r="A21" s="6" t="s">
        <v>100</v>
      </c>
      <c r="C21" s="7">
        <v>4294132</v>
      </c>
      <c r="D21" s="7"/>
      <c r="E21" s="7">
        <v>166964830461</v>
      </c>
      <c r="F21" s="7"/>
      <c r="G21" s="7">
        <v>143851210522.01999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4294132</v>
      </c>
      <c r="R21" s="7"/>
      <c r="S21" s="7">
        <v>31650</v>
      </c>
      <c r="T21" s="7"/>
      <c r="U21" s="7">
        <v>166964830461</v>
      </c>
      <c r="V21" s="7"/>
      <c r="W21" s="7">
        <v>135100617597.09</v>
      </c>
      <c r="Y21" s="8">
        <v>1.0633681594790983E-2</v>
      </c>
      <c r="Z21" s="7"/>
    </row>
    <row r="22" spans="1:26" ht="24" x14ac:dyDescent="0.2">
      <c r="A22" s="6" t="s">
        <v>59</v>
      </c>
      <c r="C22" s="7">
        <v>13080968</v>
      </c>
      <c r="D22" s="7"/>
      <c r="E22" s="7">
        <v>438879433318</v>
      </c>
      <c r="F22" s="7"/>
      <c r="G22" s="7">
        <v>430793903644.45203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13080968</v>
      </c>
      <c r="R22" s="7"/>
      <c r="S22" s="7">
        <v>30800</v>
      </c>
      <c r="T22" s="7"/>
      <c r="U22" s="7">
        <v>438879433318</v>
      </c>
      <c r="V22" s="7"/>
      <c r="W22" s="7">
        <v>400496596204.32001</v>
      </c>
      <c r="Y22" s="8">
        <v>3.1522826168975601E-2</v>
      </c>
      <c r="Z22" s="7"/>
    </row>
    <row r="23" spans="1:26" ht="24" x14ac:dyDescent="0.2">
      <c r="A23" s="6" t="s">
        <v>60</v>
      </c>
      <c r="C23" s="7">
        <v>13798522</v>
      </c>
      <c r="D23" s="7"/>
      <c r="E23" s="7">
        <v>282354524278</v>
      </c>
      <c r="F23" s="7"/>
      <c r="G23" s="7">
        <v>398599188276.54602</v>
      </c>
      <c r="H23" s="7"/>
      <c r="I23" s="7">
        <v>0</v>
      </c>
      <c r="J23" s="7"/>
      <c r="K23" s="7">
        <v>0</v>
      </c>
      <c r="L23" s="7"/>
      <c r="M23" s="7">
        <v>-1202584</v>
      </c>
      <c r="N23" s="7"/>
      <c r="O23" s="7">
        <v>40127808680</v>
      </c>
      <c r="P23" s="7"/>
      <c r="Q23" s="7">
        <v>12595938</v>
      </c>
      <c r="R23" s="7"/>
      <c r="S23" s="7">
        <v>34690</v>
      </c>
      <c r="T23" s="7"/>
      <c r="U23" s="7">
        <v>257746451520</v>
      </c>
      <c r="V23" s="7"/>
      <c r="W23" s="7">
        <v>434353218339.14099</v>
      </c>
      <c r="Y23" s="8">
        <v>3.4187658840063209E-2</v>
      </c>
      <c r="Z23" s="7"/>
    </row>
    <row r="24" spans="1:26" ht="24" x14ac:dyDescent="0.2">
      <c r="A24" s="6" t="s">
        <v>102</v>
      </c>
      <c r="C24" s="7">
        <v>19440250</v>
      </c>
      <c r="D24" s="7"/>
      <c r="E24" s="7">
        <v>540766396504</v>
      </c>
      <c r="F24" s="7"/>
      <c r="G24" s="7">
        <v>658388458060.875</v>
      </c>
      <c r="H24" s="7"/>
      <c r="I24" s="7">
        <v>0</v>
      </c>
      <c r="J24" s="7"/>
      <c r="K24" s="7">
        <v>0</v>
      </c>
      <c r="L24" s="7"/>
      <c r="M24" s="7">
        <v>-2273405</v>
      </c>
      <c r="N24" s="7"/>
      <c r="O24" s="7">
        <v>70456392843</v>
      </c>
      <c r="P24" s="7"/>
      <c r="Q24" s="7">
        <v>17166845</v>
      </c>
      <c r="R24" s="7"/>
      <c r="S24" s="7">
        <v>30940</v>
      </c>
      <c r="T24" s="7"/>
      <c r="U24" s="7">
        <v>477527444857</v>
      </c>
      <c r="V24" s="7"/>
      <c r="W24" s="7">
        <v>527981888303.41498</v>
      </c>
      <c r="Y24" s="8">
        <v>4.1557110455103824E-2</v>
      </c>
      <c r="Z24" s="7"/>
    </row>
    <row r="25" spans="1:26" ht="24" x14ac:dyDescent="0.2">
      <c r="A25" s="6" t="s">
        <v>62</v>
      </c>
      <c r="C25" s="7">
        <v>36366400</v>
      </c>
      <c r="D25" s="7"/>
      <c r="E25" s="7">
        <v>225195902885</v>
      </c>
      <c r="F25" s="7"/>
      <c r="G25" s="7">
        <v>199548109958.39999</v>
      </c>
      <c r="H25" s="7"/>
      <c r="I25" s="7">
        <v>84330719</v>
      </c>
      <c r="J25" s="7"/>
      <c r="K25" s="7">
        <v>0</v>
      </c>
      <c r="L25" s="7"/>
      <c r="M25" s="7">
        <v>-1</v>
      </c>
      <c r="N25" s="7"/>
      <c r="O25" s="7">
        <v>1</v>
      </c>
      <c r="P25" s="7"/>
      <c r="Q25" s="7">
        <v>120697118</v>
      </c>
      <c r="R25" s="7"/>
      <c r="S25" s="7">
        <v>1693</v>
      </c>
      <c r="T25" s="7"/>
      <c r="U25" s="7">
        <v>225195901019</v>
      </c>
      <c r="V25" s="7"/>
      <c r="W25" s="7">
        <v>203124396460.39499</v>
      </c>
      <c r="Y25" s="8">
        <v>1.5987788912524212E-2</v>
      </c>
      <c r="Z25" s="7"/>
    </row>
    <row r="26" spans="1:26" ht="24" x14ac:dyDescent="0.2">
      <c r="A26" s="6" t="s">
        <v>99</v>
      </c>
      <c r="C26" s="7">
        <v>12165628</v>
      </c>
      <c r="D26" s="7"/>
      <c r="E26" s="7">
        <v>128803377842</v>
      </c>
      <c r="F26" s="7"/>
      <c r="G26" s="7">
        <v>93722629478.850006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12165628</v>
      </c>
      <c r="R26" s="7"/>
      <c r="S26" s="7">
        <v>8599</v>
      </c>
      <c r="T26" s="7"/>
      <c r="U26" s="7">
        <v>128803377842</v>
      </c>
      <c r="V26" s="7"/>
      <c r="W26" s="7">
        <v>103989792372.72701</v>
      </c>
      <c r="Y26" s="8">
        <v>8.184968809674939E-3</v>
      </c>
      <c r="Z26" s="7"/>
    </row>
    <row r="27" spans="1:26" ht="24" x14ac:dyDescent="0.2">
      <c r="A27" s="6" t="s">
        <v>64</v>
      </c>
      <c r="C27" s="7">
        <v>103743155</v>
      </c>
      <c r="D27" s="7"/>
      <c r="E27" s="7">
        <v>294022534142</v>
      </c>
      <c r="F27" s="7"/>
      <c r="G27" s="7">
        <v>290918116585.48297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103743155</v>
      </c>
      <c r="R27" s="7"/>
      <c r="S27" s="7">
        <v>2985</v>
      </c>
      <c r="T27" s="7"/>
      <c r="U27" s="7">
        <v>294022534142</v>
      </c>
      <c r="V27" s="7"/>
      <c r="W27" s="7">
        <v>307830761434.83398</v>
      </c>
      <c r="Y27" s="8">
        <v>2.4229158684842274E-2</v>
      </c>
      <c r="Z27" s="7"/>
    </row>
    <row r="28" spans="1:26" ht="24" x14ac:dyDescent="0.2">
      <c r="A28" s="6" t="s">
        <v>65</v>
      </c>
      <c r="C28" s="7">
        <v>35489097</v>
      </c>
      <c r="D28" s="7"/>
      <c r="E28" s="7">
        <v>914452942574</v>
      </c>
      <c r="F28" s="7"/>
      <c r="G28" s="7">
        <v>1055515871235.67</v>
      </c>
      <c r="H28" s="7"/>
      <c r="I28" s="7">
        <v>0</v>
      </c>
      <c r="J28" s="7"/>
      <c r="K28" s="7">
        <v>0</v>
      </c>
      <c r="L28" s="7"/>
      <c r="M28" s="7">
        <v>-6430566</v>
      </c>
      <c r="N28" s="7"/>
      <c r="O28" s="7">
        <v>194628060687</v>
      </c>
      <c r="P28" s="7"/>
      <c r="Q28" s="7">
        <v>29058531</v>
      </c>
      <c r="R28" s="7"/>
      <c r="S28" s="7">
        <v>30550</v>
      </c>
      <c r="T28" s="7"/>
      <c r="U28" s="7">
        <v>748755573547</v>
      </c>
      <c r="V28" s="7"/>
      <c r="W28" s="7">
        <v>882456080223.802</v>
      </c>
      <c r="Y28" s="8">
        <v>6.9457543165882318E-2</v>
      </c>
      <c r="Z28" s="7"/>
    </row>
    <row r="29" spans="1:26" ht="24" x14ac:dyDescent="0.2">
      <c r="A29" s="6" t="s">
        <v>66</v>
      </c>
      <c r="C29" s="7">
        <v>19870613</v>
      </c>
      <c r="D29" s="7"/>
      <c r="E29" s="7">
        <v>279037195532</v>
      </c>
      <c r="F29" s="7"/>
      <c r="G29" s="7">
        <v>255398310284.76401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19870613</v>
      </c>
      <c r="R29" s="7"/>
      <c r="S29" s="7">
        <v>12670</v>
      </c>
      <c r="T29" s="7"/>
      <c r="U29" s="7">
        <v>279037195532</v>
      </c>
      <c r="V29" s="7"/>
      <c r="W29" s="7">
        <v>250262690743.07599</v>
      </c>
      <c r="Y29" s="8">
        <v>1.9698013345535115E-2</v>
      </c>
      <c r="Z29" s="7"/>
    </row>
    <row r="30" spans="1:26" ht="24" x14ac:dyDescent="0.2">
      <c r="A30" s="6" t="s">
        <v>67</v>
      </c>
      <c r="C30" s="7">
        <v>102183624</v>
      </c>
      <c r="D30" s="7"/>
      <c r="E30" s="7">
        <v>279628123038</v>
      </c>
      <c r="F30" s="7"/>
      <c r="G30" s="7">
        <v>290912608436.14099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102183624</v>
      </c>
      <c r="R30" s="7"/>
      <c r="S30" s="7">
        <v>2340</v>
      </c>
      <c r="T30" s="7"/>
      <c r="U30" s="7">
        <v>251815468278</v>
      </c>
      <c r="V30" s="7"/>
      <c r="W30" s="7">
        <v>237686977563.048</v>
      </c>
      <c r="Y30" s="8">
        <v>1.8708187154046894E-2</v>
      </c>
      <c r="Z30" s="7"/>
    </row>
    <row r="31" spans="1:26" ht="24" x14ac:dyDescent="0.2">
      <c r="A31" s="6" t="s">
        <v>117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v>18997715</v>
      </c>
      <c r="J31" s="7"/>
      <c r="K31" s="7">
        <v>27812654760</v>
      </c>
      <c r="L31" s="7"/>
      <c r="M31" s="7">
        <v>0</v>
      </c>
      <c r="N31" s="7"/>
      <c r="O31" s="7">
        <v>0</v>
      </c>
      <c r="P31" s="7"/>
      <c r="Q31" s="7">
        <v>18997715</v>
      </c>
      <c r="R31" s="7"/>
      <c r="S31" s="7">
        <v>1340</v>
      </c>
      <c r="T31" s="7"/>
      <c r="U31" s="7">
        <v>27812654760</v>
      </c>
      <c r="V31" s="7"/>
      <c r="W31" s="7">
        <v>25305469318.305</v>
      </c>
      <c r="Y31" s="8">
        <v>1.9917770038632592E-3</v>
      </c>
      <c r="Z31" s="7"/>
    </row>
    <row r="32" spans="1:26" ht="24" x14ac:dyDescent="0.2">
      <c r="A32" s="6" t="s">
        <v>45</v>
      </c>
      <c r="C32" s="7">
        <v>4610</v>
      </c>
      <c r="D32" s="7"/>
      <c r="E32" s="7">
        <v>30813249520</v>
      </c>
      <c r="F32" s="7"/>
      <c r="G32" s="7">
        <v>40010743200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4610</v>
      </c>
      <c r="R32" s="7"/>
      <c r="S32" s="7">
        <v>8930000</v>
      </c>
      <c r="T32" s="7"/>
      <c r="U32" s="7">
        <v>30813249520</v>
      </c>
      <c r="V32" s="7"/>
      <c r="W32" s="7">
        <v>41068498480</v>
      </c>
      <c r="Y32" s="8">
        <v>3.2324747597740366E-3</v>
      </c>
      <c r="Z32" s="7"/>
    </row>
    <row r="33" spans="1:26" ht="24" x14ac:dyDescent="0.2">
      <c r="A33" s="6" t="s">
        <v>113</v>
      </c>
      <c r="C33" s="7">
        <v>8559837</v>
      </c>
      <c r="D33" s="7"/>
      <c r="E33" s="7">
        <v>182865523202</v>
      </c>
      <c r="F33" s="7"/>
      <c r="G33" s="7">
        <v>131632775353.57899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8559837</v>
      </c>
      <c r="R33" s="7"/>
      <c r="S33" s="7">
        <v>18000</v>
      </c>
      <c r="T33" s="7"/>
      <c r="U33" s="7">
        <v>182865523202</v>
      </c>
      <c r="V33" s="7"/>
      <c r="W33" s="7">
        <v>153160307457.29999</v>
      </c>
      <c r="Y33" s="8">
        <v>1.2055148018037629E-2</v>
      </c>
      <c r="Z33" s="7"/>
    </row>
    <row r="34" spans="1:26" ht="24" x14ac:dyDescent="0.2">
      <c r="A34" s="6" t="s">
        <v>68</v>
      </c>
      <c r="C34" s="7">
        <v>5610123</v>
      </c>
      <c r="D34" s="7"/>
      <c r="E34" s="7">
        <v>126537610265</v>
      </c>
      <c r="F34" s="7"/>
      <c r="G34" s="7">
        <v>174942420636.866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5610123</v>
      </c>
      <c r="R34" s="7"/>
      <c r="S34" s="7">
        <v>35400</v>
      </c>
      <c r="T34" s="7"/>
      <c r="U34" s="7">
        <v>126537610265</v>
      </c>
      <c r="V34" s="7"/>
      <c r="W34" s="7">
        <v>197416693992.51001</v>
      </c>
      <c r="Y34" s="8">
        <v>1.5538539369770095E-2</v>
      </c>
      <c r="Z34" s="7"/>
    </row>
    <row r="35" spans="1:26" ht="24" x14ac:dyDescent="0.2">
      <c r="A35" s="6" t="s">
        <v>69</v>
      </c>
      <c r="C35" s="7">
        <v>10490769</v>
      </c>
      <c r="D35" s="7"/>
      <c r="E35" s="7">
        <v>70219981063</v>
      </c>
      <c r="F35" s="7"/>
      <c r="G35" s="7">
        <v>54227414407.139999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10490769</v>
      </c>
      <c r="R35" s="7"/>
      <c r="S35" s="7">
        <v>5060</v>
      </c>
      <c r="T35" s="7"/>
      <c r="U35" s="7">
        <v>70219981063</v>
      </c>
      <c r="V35" s="7"/>
      <c r="W35" s="7">
        <v>52767445557.717003</v>
      </c>
      <c r="Y35" s="8">
        <v>4.1532912625509462E-3</v>
      </c>
      <c r="Z35" s="7"/>
    </row>
    <row r="36" spans="1:26" ht="24" x14ac:dyDescent="0.2">
      <c r="A36" s="6" t="s">
        <v>70</v>
      </c>
      <c r="C36" s="7">
        <v>57099345</v>
      </c>
      <c r="D36" s="7"/>
      <c r="E36" s="7">
        <v>644160103090</v>
      </c>
      <c r="F36" s="7"/>
      <c r="G36" s="7">
        <v>659546597286.04504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57099345</v>
      </c>
      <c r="R36" s="7"/>
      <c r="S36" s="7">
        <v>11930</v>
      </c>
      <c r="T36" s="7"/>
      <c r="U36" s="7">
        <v>644160103090</v>
      </c>
      <c r="V36" s="7"/>
      <c r="W36" s="7">
        <v>677142074494.19299</v>
      </c>
      <c r="Y36" s="8">
        <v>5.3297411534279922E-2</v>
      </c>
      <c r="Z36" s="7"/>
    </row>
    <row r="37" spans="1:26" ht="24" x14ac:dyDescent="0.2">
      <c r="A37" s="6" t="s">
        <v>71</v>
      </c>
      <c r="C37" s="7">
        <v>17827138</v>
      </c>
      <c r="D37" s="7"/>
      <c r="E37" s="7">
        <v>341092035833</v>
      </c>
      <c r="F37" s="7"/>
      <c r="G37" s="7">
        <v>388091356982.90997</v>
      </c>
      <c r="H37" s="7"/>
      <c r="I37" s="7">
        <v>0</v>
      </c>
      <c r="J37" s="7"/>
      <c r="K37" s="7">
        <v>0</v>
      </c>
      <c r="L37" s="7"/>
      <c r="M37" s="7">
        <v>-391160</v>
      </c>
      <c r="N37" s="7"/>
      <c r="O37" s="7">
        <v>9628123245</v>
      </c>
      <c r="P37" s="7"/>
      <c r="Q37" s="7">
        <v>17435978</v>
      </c>
      <c r="R37" s="7"/>
      <c r="S37" s="7">
        <v>24540</v>
      </c>
      <c r="T37" s="7"/>
      <c r="U37" s="7">
        <v>333607852967</v>
      </c>
      <c r="V37" s="7"/>
      <c r="W37" s="7">
        <v>425333020664.28601</v>
      </c>
      <c r="Y37" s="8">
        <v>3.3477684957615557E-2</v>
      </c>
      <c r="Z37" s="7"/>
    </row>
    <row r="38" spans="1:26" ht="24" x14ac:dyDescent="0.2">
      <c r="A38" s="6" t="s">
        <v>74</v>
      </c>
      <c r="C38" s="7">
        <v>11548497</v>
      </c>
      <c r="D38" s="7"/>
      <c r="E38" s="7">
        <v>342148782775</v>
      </c>
      <c r="F38" s="7"/>
      <c r="G38" s="7">
        <v>323155903916.22699</v>
      </c>
      <c r="H38" s="7"/>
      <c r="I38" s="7">
        <v>2401243</v>
      </c>
      <c r="J38" s="7"/>
      <c r="K38" s="7">
        <v>70632170621</v>
      </c>
      <c r="L38" s="7"/>
      <c r="M38" s="7">
        <v>0</v>
      </c>
      <c r="N38" s="7"/>
      <c r="O38" s="7">
        <v>0</v>
      </c>
      <c r="P38" s="7"/>
      <c r="Q38" s="7">
        <v>13949740</v>
      </c>
      <c r="R38" s="7"/>
      <c r="S38" s="7">
        <v>28850</v>
      </c>
      <c r="T38" s="7"/>
      <c r="U38" s="7">
        <v>412780953396</v>
      </c>
      <c r="V38" s="7"/>
      <c r="W38" s="7">
        <v>400055421505.95001</v>
      </c>
      <c r="Y38" s="8">
        <v>3.1488101595886414E-2</v>
      </c>
      <c r="Z38" s="7"/>
    </row>
    <row r="39" spans="1:26" ht="24" x14ac:dyDescent="0.2">
      <c r="A39" s="6" t="s">
        <v>118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v>3680847</v>
      </c>
      <c r="J39" s="7"/>
      <c r="K39" s="7">
        <v>11709163445</v>
      </c>
      <c r="L39" s="7"/>
      <c r="M39" s="7">
        <v>0</v>
      </c>
      <c r="N39" s="7"/>
      <c r="O39" s="7">
        <v>0</v>
      </c>
      <c r="P39" s="7"/>
      <c r="Q39" s="7">
        <v>3680847</v>
      </c>
      <c r="R39" s="7"/>
      <c r="S39" s="7">
        <v>3316</v>
      </c>
      <c r="T39" s="7"/>
      <c r="U39" s="7">
        <v>11709163445</v>
      </c>
      <c r="V39" s="7"/>
      <c r="W39" s="7">
        <v>12133064804.520599</v>
      </c>
      <c r="Y39" s="8">
        <v>9.5498562623162991E-4</v>
      </c>
      <c r="Z39" s="7"/>
    </row>
    <row r="40" spans="1:26" ht="24" x14ac:dyDescent="0.2">
      <c r="A40" s="6" t="s">
        <v>75</v>
      </c>
      <c r="C40" s="7">
        <v>20631270</v>
      </c>
      <c r="D40" s="7"/>
      <c r="E40" s="7">
        <v>163285345887</v>
      </c>
      <c r="F40" s="7"/>
      <c r="G40" s="7">
        <v>123051083661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20631270</v>
      </c>
      <c r="R40" s="7"/>
      <c r="S40" s="7">
        <v>5370</v>
      </c>
      <c r="T40" s="7"/>
      <c r="U40" s="7">
        <v>163285345887</v>
      </c>
      <c r="V40" s="7"/>
      <c r="W40" s="7">
        <v>110130719876.595</v>
      </c>
      <c r="Y40" s="8">
        <v>8.6683172127708652E-3</v>
      </c>
      <c r="Z40" s="7"/>
    </row>
    <row r="41" spans="1:26" ht="24" x14ac:dyDescent="0.2">
      <c r="A41" s="6" t="s">
        <v>76</v>
      </c>
      <c r="C41" s="7">
        <v>24140852</v>
      </c>
      <c r="D41" s="7"/>
      <c r="E41" s="7">
        <v>316578138093</v>
      </c>
      <c r="F41" s="7"/>
      <c r="G41" s="7">
        <v>298285369157.35797</v>
      </c>
      <c r="H41" s="7"/>
      <c r="I41" s="7">
        <v>3557941</v>
      </c>
      <c r="J41" s="7"/>
      <c r="K41" s="7">
        <v>45020374019</v>
      </c>
      <c r="L41" s="7"/>
      <c r="M41" s="7">
        <v>0</v>
      </c>
      <c r="N41" s="7"/>
      <c r="O41" s="7">
        <v>0</v>
      </c>
      <c r="P41" s="7"/>
      <c r="Q41" s="7">
        <v>27698793</v>
      </c>
      <c r="R41" s="7"/>
      <c r="S41" s="7">
        <v>11980</v>
      </c>
      <c r="T41" s="7"/>
      <c r="U41" s="7">
        <v>361598512112</v>
      </c>
      <c r="V41" s="7"/>
      <c r="W41" s="7">
        <v>329857142476.16699</v>
      </c>
      <c r="Y41" s="8">
        <v>2.5962840786707964E-2</v>
      </c>
      <c r="Z41" s="7"/>
    </row>
    <row r="42" spans="1:26" ht="24" x14ac:dyDescent="0.2">
      <c r="A42" s="6" t="s">
        <v>87</v>
      </c>
      <c r="C42" s="7">
        <v>245000</v>
      </c>
      <c r="D42" s="7"/>
      <c r="E42" s="7">
        <v>1802630303</v>
      </c>
      <c r="F42" s="7"/>
      <c r="G42" s="7">
        <v>2204057362.5</v>
      </c>
      <c r="H42" s="7"/>
      <c r="I42" s="7">
        <v>0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245000</v>
      </c>
      <c r="R42" s="7"/>
      <c r="S42" s="7">
        <v>8190</v>
      </c>
      <c r="T42" s="7"/>
      <c r="U42" s="7">
        <v>1802630303</v>
      </c>
      <c r="V42" s="7"/>
      <c r="W42" s="7">
        <v>1994611027.5</v>
      </c>
      <c r="Y42" s="8">
        <v>1.5699453451166709E-4</v>
      </c>
      <c r="Z42" s="7"/>
    </row>
    <row r="43" spans="1:26" ht="24" x14ac:dyDescent="0.2">
      <c r="A43" s="6" t="s">
        <v>112</v>
      </c>
      <c r="C43" s="7">
        <v>1500000</v>
      </c>
      <c r="D43" s="7"/>
      <c r="E43" s="7">
        <v>4565641842</v>
      </c>
      <c r="F43" s="7"/>
      <c r="G43" s="7">
        <v>5552763300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1500000</v>
      </c>
      <c r="R43" s="7"/>
      <c r="S43" s="7">
        <v>4198</v>
      </c>
      <c r="T43" s="7"/>
      <c r="U43" s="7">
        <v>4565641842</v>
      </c>
      <c r="V43" s="7"/>
      <c r="W43" s="7">
        <v>6259532850</v>
      </c>
      <c r="Y43" s="8">
        <v>4.9268375262015278E-4</v>
      </c>
      <c r="Z43" s="7"/>
    </row>
    <row r="44" spans="1:26" ht="24" x14ac:dyDescent="0.2">
      <c r="A44" s="6" t="s">
        <v>110</v>
      </c>
      <c r="C44" s="7">
        <v>9072700</v>
      </c>
      <c r="D44" s="7"/>
      <c r="E44" s="7">
        <v>72676718973</v>
      </c>
      <c r="F44" s="7"/>
      <c r="G44" s="7">
        <v>78643216033.199997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9072700</v>
      </c>
      <c r="R44" s="7"/>
      <c r="S44" s="7">
        <v>8440</v>
      </c>
      <c r="T44" s="7"/>
      <c r="U44" s="7">
        <v>72676718973</v>
      </c>
      <c r="V44" s="7"/>
      <c r="W44" s="7">
        <v>76117975151.399994</v>
      </c>
      <c r="Y44" s="8">
        <v>5.9911962343067327E-3</v>
      </c>
      <c r="Z44" s="7"/>
    </row>
    <row r="45" spans="1:26" ht="24" x14ac:dyDescent="0.2">
      <c r="A45" s="6" t="s">
        <v>90</v>
      </c>
      <c r="C45" s="7">
        <v>1000000</v>
      </c>
      <c r="D45" s="7"/>
      <c r="E45" s="7">
        <v>3552315400</v>
      </c>
      <c r="F45" s="7"/>
      <c r="G45" s="7">
        <v>3118334850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1000000</v>
      </c>
      <c r="R45" s="7"/>
      <c r="S45" s="7">
        <v>2775</v>
      </c>
      <c r="T45" s="7"/>
      <c r="U45" s="7">
        <v>3552315400</v>
      </c>
      <c r="V45" s="7"/>
      <c r="W45" s="7">
        <v>2758488750</v>
      </c>
      <c r="Y45" s="8">
        <v>2.1711885239334984E-4</v>
      </c>
      <c r="Z45" s="7"/>
    </row>
    <row r="46" spans="1:26" ht="24" x14ac:dyDescent="0.2">
      <c r="A46" s="6" t="s">
        <v>77</v>
      </c>
      <c r="C46" s="7">
        <v>5078460</v>
      </c>
      <c r="D46" s="7"/>
      <c r="E46" s="7">
        <v>49357313704</v>
      </c>
      <c r="F46" s="7"/>
      <c r="G46" s="7">
        <v>77641979846.940002</v>
      </c>
      <c r="H46" s="7"/>
      <c r="I46" s="7">
        <v>0</v>
      </c>
      <c r="J46" s="7"/>
      <c r="K46" s="7">
        <v>0</v>
      </c>
      <c r="L46" s="7"/>
      <c r="M46" s="7">
        <v>-1423916</v>
      </c>
      <c r="N46" s="7"/>
      <c r="O46" s="7">
        <v>21826265774</v>
      </c>
      <c r="P46" s="7"/>
      <c r="Q46" s="7">
        <v>3654544</v>
      </c>
      <c r="R46" s="7"/>
      <c r="S46" s="7">
        <v>14180</v>
      </c>
      <c r="T46" s="7"/>
      <c r="U46" s="7">
        <v>35518341134</v>
      </c>
      <c r="V46" s="7"/>
      <c r="W46" s="7">
        <v>51513096388.176003</v>
      </c>
      <c r="Y46" s="8">
        <v>4.054562256608365E-3</v>
      </c>
      <c r="Z46" s="7"/>
    </row>
    <row r="47" spans="1:26" ht="24" x14ac:dyDescent="0.2">
      <c r="A47" s="6" t="s">
        <v>111</v>
      </c>
      <c r="C47" s="7">
        <v>7659998</v>
      </c>
      <c r="D47" s="7"/>
      <c r="E47" s="7">
        <v>98306756401</v>
      </c>
      <c r="F47" s="7"/>
      <c r="G47" s="7">
        <v>81245872196.973007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7659998</v>
      </c>
      <c r="R47" s="7"/>
      <c r="S47" s="7">
        <v>10760</v>
      </c>
      <c r="T47" s="7"/>
      <c r="U47" s="7">
        <v>98306756401</v>
      </c>
      <c r="V47" s="7"/>
      <c r="W47" s="7">
        <v>81931170088.044006</v>
      </c>
      <c r="Y47" s="8">
        <v>6.4487490205499178E-3</v>
      </c>
      <c r="Z47" s="7"/>
    </row>
    <row r="48" spans="1:26" ht="24" x14ac:dyDescent="0.2">
      <c r="A48" s="6" t="s">
        <v>98</v>
      </c>
      <c r="C48" s="7">
        <v>14355680</v>
      </c>
      <c r="D48" s="7"/>
      <c r="E48" s="7">
        <v>222843489646</v>
      </c>
      <c r="F48" s="7"/>
      <c r="G48" s="7">
        <v>189651804626.16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14355680</v>
      </c>
      <c r="R48" s="7"/>
      <c r="S48" s="7">
        <v>12620</v>
      </c>
      <c r="T48" s="7"/>
      <c r="U48" s="7">
        <v>222843489646</v>
      </c>
      <c r="V48" s="7"/>
      <c r="W48" s="7">
        <v>180090727944.48001</v>
      </c>
      <c r="Y48" s="8">
        <v>1.417482386976872E-2</v>
      </c>
      <c r="Z48" s="7"/>
    </row>
    <row r="49" spans="1:26" ht="24" x14ac:dyDescent="0.2">
      <c r="A49" s="6" t="s">
        <v>79</v>
      </c>
      <c r="C49" s="7">
        <v>33934229</v>
      </c>
      <c r="D49" s="7"/>
      <c r="E49" s="7">
        <v>384507723090</v>
      </c>
      <c r="F49" s="7"/>
      <c r="G49" s="7">
        <v>319782396799.026</v>
      </c>
      <c r="H49" s="7"/>
      <c r="I49" s="7">
        <v>1083008</v>
      </c>
      <c r="J49" s="7"/>
      <c r="K49" s="7">
        <v>9982909302</v>
      </c>
      <c r="L49" s="7"/>
      <c r="M49" s="7">
        <v>0</v>
      </c>
      <c r="N49" s="7"/>
      <c r="O49" s="7">
        <v>0</v>
      </c>
      <c r="P49" s="7"/>
      <c r="Q49" s="7">
        <v>35017237</v>
      </c>
      <c r="R49" s="7"/>
      <c r="S49" s="7">
        <v>9210</v>
      </c>
      <c r="T49" s="7"/>
      <c r="U49" s="7">
        <v>394490632392</v>
      </c>
      <c r="V49" s="7"/>
      <c r="W49" s="7">
        <v>320589825691.01801</v>
      </c>
      <c r="Y49" s="8">
        <v>2.5233416320083919E-2</v>
      </c>
      <c r="Z49" s="7"/>
    </row>
    <row r="50" spans="1:26" ht="24" x14ac:dyDescent="0.2">
      <c r="A50" s="6" t="s">
        <v>80</v>
      </c>
      <c r="C50" s="7">
        <v>13832606</v>
      </c>
      <c r="D50" s="7"/>
      <c r="E50" s="7">
        <v>425090144593</v>
      </c>
      <c r="F50" s="7"/>
      <c r="G50" s="7">
        <v>510823719088.245</v>
      </c>
      <c r="H50" s="7"/>
      <c r="I50" s="7">
        <v>0</v>
      </c>
      <c r="J50" s="7"/>
      <c r="K50" s="7">
        <v>0</v>
      </c>
      <c r="L50" s="7"/>
      <c r="M50" s="7">
        <v>-2222637</v>
      </c>
      <c r="N50" s="7"/>
      <c r="O50" s="7">
        <v>89370161725</v>
      </c>
      <c r="P50" s="7"/>
      <c r="Q50" s="7">
        <v>11609969</v>
      </c>
      <c r="R50" s="7"/>
      <c r="S50" s="7">
        <v>39400</v>
      </c>
      <c r="T50" s="7"/>
      <c r="U50" s="7">
        <v>356786233979</v>
      </c>
      <c r="V50" s="7"/>
      <c r="W50" s="7">
        <v>454711053567.33002</v>
      </c>
      <c r="Y50" s="8">
        <v>3.5790010788011993E-2</v>
      </c>
      <c r="Z50" s="7"/>
    </row>
    <row r="51" spans="1:26" ht="24" x14ac:dyDescent="0.2">
      <c r="A51" s="6" t="s">
        <v>84</v>
      </c>
      <c r="C51" s="7">
        <v>2056457</v>
      </c>
      <c r="D51" s="7"/>
      <c r="E51" s="7">
        <v>55270817932</v>
      </c>
      <c r="F51" s="7"/>
      <c r="G51" s="7">
        <v>43685004497.764503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2056457</v>
      </c>
      <c r="R51" s="7"/>
      <c r="S51" s="7">
        <v>20970</v>
      </c>
      <c r="T51" s="7"/>
      <c r="U51" s="7">
        <v>55270817932</v>
      </c>
      <c r="V51" s="7"/>
      <c r="W51" s="7">
        <v>42867316065.4245</v>
      </c>
      <c r="Y51" s="8">
        <v>3.374058520016794E-3</v>
      </c>
      <c r="Z51" s="7"/>
    </row>
    <row r="52" spans="1:26" ht="24" x14ac:dyDescent="0.2">
      <c r="A52" s="6" t="s">
        <v>103</v>
      </c>
      <c r="C52" s="7">
        <v>32221369</v>
      </c>
      <c r="D52" s="7"/>
      <c r="E52" s="7">
        <v>140789658890</v>
      </c>
      <c r="F52" s="7"/>
      <c r="G52" s="7">
        <v>190896725052.522</v>
      </c>
      <c r="H52" s="7"/>
      <c r="I52" s="7">
        <v>0</v>
      </c>
      <c r="J52" s="7"/>
      <c r="K52" s="7">
        <v>0</v>
      </c>
      <c r="L52" s="7"/>
      <c r="M52" s="7">
        <v>-9393149</v>
      </c>
      <c r="N52" s="7"/>
      <c r="O52" s="7">
        <v>59860453673</v>
      </c>
      <c r="P52" s="7"/>
      <c r="Q52" s="7">
        <v>22828220</v>
      </c>
      <c r="R52" s="7"/>
      <c r="S52" s="7">
        <v>5840</v>
      </c>
      <c r="T52" s="7"/>
      <c r="U52" s="7">
        <v>99746764544</v>
      </c>
      <c r="V52" s="7"/>
      <c r="W52" s="7">
        <v>132523569811.44</v>
      </c>
      <c r="Y52" s="8">
        <v>1.043084384249522E-2</v>
      </c>
      <c r="Z52" s="7"/>
    </row>
    <row r="53" spans="1:26" ht="24.75" thickBot="1" x14ac:dyDescent="0.25">
      <c r="A53" s="6" t="s">
        <v>97</v>
      </c>
      <c r="C53" s="7">
        <v>7214002</v>
      </c>
      <c r="D53" s="7"/>
      <c r="E53" s="7">
        <v>165734481948</v>
      </c>
      <c r="F53" s="7"/>
      <c r="G53" s="7">
        <v>175691427858.45001</v>
      </c>
      <c r="H53" s="7"/>
      <c r="I53" s="7">
        <v>0</v>
      </c>
      <c r="J53" s="7"/>
      <c r="K53" s="7">
        <v>0</v>
      </c>
      <c r="L53" s="7"/>
      <c r="M53" s="7">
        <v>-7214002</v>
      </c>
      <c r="N53" s="7"/>
      <c r="O53" s="7">
        <v>165734481948</v>
      </c>
      <c r="P53" s="7"/>
      <c r="Q53" s="7">
        <v>0</v>
      </c>
      <c r="R53" s="7"/>
      <c r="S53" s="7">
        <v>0</v>
      </c>
      <c r="T53" s="7"/>
      <c r="U53" s="7">
        <v>0</v>
      </c>
      <c r="V53" s="7"/>
      <c r="W53" s="7">
        <v>0</v>
      </c>
      <c r="Y53" s="8">
        <v>0</v>
      </c>
      <c r="Z53" s="7"/>
    </row>
    <row r="54" spans="1:26" s="6" customFormat="1" ht="24.75" thickBot="1" x14ac:dyDescent="0.25">
      <c r="E54" s="9">
        <f>SUM(E9:E53)</f>
        <v>11374967673809</v>
      </c>
      <c r="G54" s="9">
        <f>SUM(G9:G53)</f>
        <v>12029128744900.209</v>
      </c>
      <c r="I54" s="6" t="s">
        <v>15</v>
      </c>
      <c r="K54" s="9">
        <f>SUM(K9:K53)</f>
        <v>388714769033</v>
      </c>
      <c r="M54" s="6" t="s">
        <v>15</v>
      </c>
      <c r="O54" s="9">
        <f>SUM(O9:O53)</f>
        <v>720695295314</v>
      </c>
      <c r="Q54" s="73"/>
      <c r="S54" s="6" t="s">
        <v>15</v>
      </c>
      <c r="U54" s="9">
        <f>SUM(U9:U53)</f>
        <v>11141243033145</v>
      </c>
      <c r="W54" s="9">
        <f>SUM(W9:W53)</f>
        <v>12043883401851.258</v>
      </c>
      <c r="Y54" s="44">
        <f>SUM(Y9:Y53)</f>
        <v>0.94796621612803778</v>
      </c>
    </row>
    <row r="55" spans="1:26" ht="23.25" thickTop="1" x14ac:dyDescent="0.2"/>
  </sheetData>
  <mergeCells count="17">
    <mergeCell ref="Q7:Q8"/>
    <mergeCell ref="S7:S8"/>
    <mergeCell ref="U7:U8"/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6"/>
  <sheetViews>
    <sheetView rightToLeft="1" topLeftCell="A16" workbookViewId="0">
      <selection activeCell="A55" sqref="A55"/>
    </sheetView>
  </sheetViews>
  <sheetFormatPr defaultRowHeight="22.5" x14ac:dyDescent="0.2"/>
  <cols>
    <col min="1" max="1" width="24.75" style="39" bestFit="1" customWidth="1"/>
    <col min="2" max="2" width="0.875" style="39" customWidth="1"/>
    <col min="3" max="3" width="18" style="39" bestFit="1" customWidth="1"/>
    <col min="4" max="4" width="0.875" style="39" customWidth="1"/>
    <col min="5" max="5" width="19.125" style="39" bestFit="1" customWidth="1"/>
    <col min="6" max="6" width="0.875" style="39" customWidth="1"/>
    <col min="7" max="7" width="19.125" style="39" bestFit="1" customWidth="1"/>
    <col min="8" max="8" width="0.875" style="39" customWidth="1"/>
    <col min="9" max="9" width="19" style="39" bestFit="1" customWidth="1"/>
    <col min="10" max="10" width="0.875" style="39" customWidth="1"/>
    <col min="11" max="11" width="18.25" style="39" bestFit="1" customWidth="1"/>
    <col min="12" max="12" width="0.875" style="39" customWidth="1"/>
    <col min="13" max="13" width="8" style="39" customWidth="1"/>
    <col min="14" max="16384" width="9" style="39"/>
  </cols>
  <sheetData>
    <row r="2" spans="1:20" ht="24" x14ac:dyDescent="0.2">
      <c r="A2" s="63" t="str">
        <f>+سهام!A2</f>
        <v>صندوق سرمایه‌گذاری بخشی صنایع مفید - دارونو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  <c r="H2" s="63" t="s">
        <v>0</v>
      </c>
      <c r="I2" s="63" t="s">
        <v>0</v>
      </c>
      <c r="J2" s="63" t="s">
        <v>0</v>
      </c>
      <c r="K2" s="63" t="s">
        <v>0</v>
      </c>
    </row>
    <row r="3" spans="1:20" ht="24" x14ac:dyDescent="0.2">
      <c r="A3" s="63" t="s">
        <v>1</v>
      </c>
      <c r="B3" s="63" t="s">
        <v>1</v>
      </c>
      <c r="C3" s="63" t="s">
        <v>1</v>
      </c>
      <c r="D3" s="63" t="s">
        <v>1</v>
      </c>
      <c r="E3" s="63" t="s">
        <v>1</v>
      </c>
      <c r="F3" s="63" t="s">
        <v>1</v>
      </c>
      <c r="G3" s="63" t="s">
        <v>1</v>
      </c>
      <c r="H3" s="63" t="s">
        <v>1</v>
      </c>
      <c r="I3" s="63" t="s">
        <v>1</v>
      </c>
      <c r="J3" s="63" t="s">
        <v>1</v>
      </c>
      <c r="K3" s="63" t="s">
        <v>1</v>
      </c>
    </row>
    <row r="4" spans="1:20" ht="24" x14ac:dyDescent="0.2">
      <c r="A4" s="63" t="str">
        <f>+سهام!A4</f>
        <v>برای ماه منتهی به 1404/03/31</v>
      </c>
      <c r="B4" s="63" t="s">
        <v>16</v>
      </c>
      <c r="C4" s="63" t="s">
        <v>16</v>
      </c>
      <c r="D4" s="63" t="s">
        <v>16</v>
      </c>
      <c r="E4" s="63" t="s">
        <v>16</v>
      </c>
      <c r="F4" s="63" t="s">
        <v>16</v>
      </c>
      <c r="G4" s="63" t="s">
        <v>16</v>
      </c>
      <c r="H4" s="63" t="s">
        <v>16</v>
      </c>
      <c r="I4" s="63" t="s">
        <v>16</v>
      </c>
      <c r="J4" s="63" t="s">
        <v>16</v>
      </c>
      <c r="K4" s="63" t="s">
        <v>16</v>
      </c>
    </row>
    <row r="5" spans="1:20" ht="25.5" x14ac:dyDescent="0.2">
      <c r="A5" s="64" t="s">
        <v>17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ht="24.75" thickBot="1" x14ac:dyDescent="0.25">
      <c r="A6" s="65" t="s">
        <v>18</v>
      </c>
      <c r="C6" s="56" t="s">
        <v>109</v>
      </c>
      <c r="E6" s="65" t="s">
        <v>5</v>
      </c>
      <c r="F6" s="65" t="s">
        <v>5</v>
      </c>
      <c r="G6" s="65" t="s">
        <v>5</v>
      </c>
      <c r="I6" s="65" t="s">
        <v>116</v>
      </c>
      <c r="J6" s="65" t="s">
        <v>4</v>
      </c>
      <c r="K6" s="65" t="s">
        <v>4</v>
      </c>
    </row>
    <row r="7" spans="1:20" ht="24.75" thickBot="1" x14ac:dyDescent="0.25">
      <c r="A7" s="65" t="s">
        <v>18</v>
      </c>
      <c r="C7" s="56" t="s">
        <v>19</v>
      </c>
      <c r="E7" s="56" t="s">
        <v>20</v>
      </c>
      <c r="G7" s="56" t="s">
        <v>21</v>
      </c>
      <c r="I7" s="56" t="s">
        <v>19</v>
      </c>
      <c r="K7" s="56" t="s">
        <v>22</v>
      </c>
    </row>
    <row r="8" spans="1:20" ht="24.75" thickBot="1" x14ac:dyDescent="0.25">
      <c r="A8" s="40" t="s">
        <v>23</v>
      </c>
      <c r="C8" s="41">
        <v>3045070182</v>
      </c>
      <c r="D8" s="41"/>
      <c r="E8" s="41">
        <v>573644602850</v>
      </c>
      <c r="F8" s="41"/>
      <c r="G8" s="41">
        <v>504424302000</v>
      </c>
      <c r="H8" s="41"/>
      <c r="I8" s="41">
        <f>+C8+E8-G8</f>
        <v>72265371032</v>
      </c>
      <c r="K8" s="42">
        <v>5.6879602739896866E-3</v>
      </c>
      <c r="M8" s="41"/>
    </row>
    <row r="9" spans="1:20" ht="24.75" thickBot="1" x14ac:dyDescent="0.25">
      <c r="A9" s="39" t="s">
        <v>15</v>
      </c>
      <c r="C9" s="47">
        <f>SUM(C8:C8)</f>
        <v>3045070182</v>
      </c>
      <c r="D9" s="48"/>
      <c r="E9" s="47">
        <f>SUM(E8:E8)</f>
        <v>573644602850</v>
      </c>
      <c r="F9" s="48"/>
      <c r="G9" s="47">
        <f>SUM(G8:G8)</f>
        <v>504424302000</v>
      </c>
      <c r="H9" s="48"/>
      <c r="I9" s="47">
        <f>SUM(I8:I8)</f>
        <v>72265371032</v>
      </c>
      <c r="J9" s="48"/>
      <c r="K9" s="49">
        <f>SUM(K8:K8)</f>
        <v>5.6879602739896866E-3</v>
      </c>
      <c r="M9" s="41"/>
    </row>
    <row r="10" spans="1:20" ht="23.25" thickTop="1" x14ac:dyDescent="0.2"/>
    <row r="11" spans="1:20" x14ac:dyDescent="0.45">
      <c r="C11" s="41"/>
      <c r="E11" s="41"/>
      <c r="I11" s="32"/>
    </row>
    <row r="12" spans="1:20" x14ac:dyDescent="0.45">
      <c r="C12" s="41"/>
      <c r="E12" s="41"/>
      <c r="K12" s="32"/>
    </row>
    <row r="16" spans="1:20" x14ac:dyDescent="0.2">
      <c r="G16" s="39" t="s">
        <v>114</v>
      </c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9"/>
  <sheetViews>
    <sheetView rightToLeft="1" zoomScale="90" zoomScaleNormal="90" workbookViewId="0">
      <selection activeCell="A55" sqref="A55"/>
    </sheetView>
  </sheetViews>
  <sheetFormatPr defaultRowHeight="18.75" x14ac:dyDescent="0.45"/>
  <cols>
    <col min="1" max="1" width="20.875" style="33" bestFit="1" customWidth="1"/>
    <col min="2" max="2" width="0.875" style="33" customWidth="1"/>
    <col min="3" max="3" width="20.125" style="33" customWidth="1"/>
    <col min="4" max="4" width="0.875" style="33" customWidth="1"/>
    <col min="5" max="5" width="20.125" style="33" customWidth="1"/>
    <col min="6" max="6" width="0.875" style="33" customWidth="1"/>
    <col min="7" max="7" width="28" style="33" customWidth="1"/>
    <col min="8" max="8" width="0.875" style="33" customWidth="1"/>
    <col min="9" max="9" width="8" style="33" customWidth="1"/>
    <col min="10" max="16384" width="9" style="33"/>
  </cols>
  <sheetData>
    <row r="2" spans="1:7" ht="26.25" x14ac:dyDescent="0.45">
      <c r="A2" s="66" t="str">
        <f>+سهام!A2</f>
        <v>صندوق سرمایه‌گذاری بخشی صنایع مفید - دارونو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</row>
    <row r="3" spans="1:7" ht="26.25" x14ac:dyDescent="0.45">
      <c r="A3" s="66" t="s">
        <v>24</v>
      </c>
      <c r="B3" s="66" t="s">
        <v>24</v>
      </c>
      <c r="C3" s="66" t="s">
        <v>24</v>
      </c>
      <c r="D3" s="66" t="s">
        <v>24</v>
      </c>
      <c r="E3" s="66" t="s">
        <v>24</v>
      </c>
      <c r="F3" s="66" t="s">
        <v>24</v>
      </c>
      <c r="G3" s="66" t="s">
        <v>24</v>
      </c>
    </row>
    <row r="4" spans="1:7" ht="26.25" x14ac:dyDescent="0.45">
      <c r="A4" s="66" t="str">
        <f>+سهام!A4</f>
        <v>برای ماه منتهی به 1404/03/31</v>
      </c>
      <c r="B4" s="66" t="s">
        <v>2</v>
      </c>
      <c r="C4" s="66" t="s">
        <v>2</v>
      </c>
      <c r="D4" s="66" t="s">
        <v>2</v>
      </c>
      <c r="E4" s="66" t="s">
        <v>2</v>
      </c>
      <c r="F4" s="66" t="s">
        <v>2</v>
      </c>
      <c r="G4" s="66" t="s">
        <v>2</v>
      </c>
    </row>
    <row r="6" spans="1:7" ht="27" thickBot="1" x14ac:dyDescent="0.5">
      <c r="A6" s="57" t="s">
        <v>28</v>
      </c>
      <c r="C6" s="57" t="s">
        <v>19</v>
      </c>
      <c r="E6" s="57" t="s">
        <v>38</v>
      </c>
      <c r="G6" s="57" t="s">
        <v>13</v>
      </c>
    </row>
    <row r="7" spans="1:7" ht="21" x14ac:dyDescent="0.55000000000000004">
      <c r="A7" s="34" t="s">
        <v>43</v>
      </c>
      <c r="C7" s="20">
        <f>+'درآمد سرمایه‌گذاری در سهام'!I59</f>
        <v>580770355121</v>
      </c>
      <c r="D7" s="17"/>
      <c r="E7" s="1">
        <f>+C7/$C$9</f>
        <v>0.99946666049946908</v>
      </c>
      <c r="F7" s="17"/>
      <c r="G7" s="1">
        <v>4.5712056287323909E-2</v>
      </c>
    </row>
    <row r="8" spans="1:7" ht="21.75" thickBot="1" x14ac:dyDescent="0.6">
      <c r="A8" s="34" t="s">
        <v>44</v>
      </c>
      <c r="C8" s="18">
        <f>+'درآمد سپرده بانکی'!C9</f>
        <v>309913060</v>
      </c>
      <c r="D8" s="17"/>
      <c r="E8" s="1">
        <f>+C8/$C$9</f>
        <v>5.3333950053087258E-4</v>
      </c>
      <c r="F8" s="17"/>
      <c r="G8" s="1">
        <v>2.4393055048316357E-5</v>
      </c>
    </row>
    <row r="9" spans="1:7" ht="21.75" thickBot="1" x14ac:dyDescent="0.5">
      <c r="A9" s="33" t="s">
        <v>15</v>
      </c>
      <c r="C9" s="21">
        <f>SUM(C7:C8)</f>
        <v>581080268181</v>
      </c>
      <c r="D9" s="2"/>
      <c r="E9" s="35">
        <f>SUM(E7:E8)</f>
        <v>1</v>
      </c>
      <c r="F9" s="2"/>
      <c r="G9" s="36">
        <f>SUM(G7:G8)</f>
        <v>4.5736449342372226E-2</v>
      </c>
    </row>
    <row r="10" spans="1:7" ht="19.5" thickTop="1" x14ac:dyDescent="0.45"/>
    <row r="11" spans="1:7" x14ac:dyDescent="0.45">
      <c r="C11" s="32"/>
      <c r="G11" s="37"/>
    </row>
    <row r="12" spans="1:7" x14ac:dyDescent="0.45">
      <c r="C12" s="38"/>
      <c r="E12" s="37"/>
      <c r="G12" s="32"/>
    </row>
    <row r="13" spans="1:7" x14ac:dyDescent="0.45">
      <c r="C13" s="38"/>
      <c r="E13" s="37"/>
      <c r="G13" s="32"/>
    </row>
    <row r="14" spans="1:7" x14ac:dyDescent="0.45">
      <c r="C14" s="37"/>
      <c r="E14" s="37"/>
    </row>
    <row r="15" spans="1:7" x14ac:dyDescent="0.45">
      <c r="C15" s="46"/>
      <c r="E15" s="37"/>
    </row>
    <row r="16" spans="1:7" x14ac:dyDescent="0.45">
      <c r="C16" s="37"/>
      <c r="E16" s="37"/>
    </row>
    <row r="17" spans="3:7" x14ac:dyDescent="0.45">
      <c r="C17" s="37"/>
    </row>
    <row r="18" spans="3:7" x14ac:dyDescent="0.45">
      <c r="C18" s="37"/>
    </row>
    <row r="19" spans="3:7" x14ac:dyDescent="0.45">
      <c r="C19" s="37"/>
      <c r="G19" s="54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60"/>
  <sheetViews>
    <sheetView rightToLeft="1" tabSelected="1" topLeftCell="A76" zoomScale="85" zoomScaleNormal="85" workbookViewId="0">
      <selection activeCell="G93" sqref="G93"/>
    </sheetView>
  </sheetViews>
  <sheetFormatPr defaultRowHeight="18.75" x14ac:dyDescent="0.45"/>
  <cols>
    <col min="1" max="1" width="35.25" style="22" bestFit="1" customWidth="1"/>
    <col min="2" max="2" width="0.875" style="22" customWidth="1"/>
    <col min="3" max="3" width="19.25" style="22" customWidth="1"/>
    <col min="4" max="4" width="0.875" style="22" customWidth="1"/>
    <col min="5" max="5" width="19.25" style="22" customWidth="1"/>
    <col min="6" max="6" width="0.875" style="22" customWidth="1"/>
    <col min="7" max="7" width="19.25" style="22" customWidth="1"/>
    <col min="8" max="8" width="0.875" style="22" customWidth="1"/>
    <col min="9" max="9" width="19.25" style="22" customWidth="1"/>
    <col min="10" max="10" width="0.875" style="22" customWidth="1"/>
    <col min="11" max="11" width="20.125" style="22" customWidth="1"/>
    <col min="12" max="12" width="0.875" style="22" customWidth="1"/>
    <col min="13" max="13" width="19.25" style="22" customWidth="1"/>
    <col min="14" max="14" width="0.875" style="22" customWidth="1"/>
    <col min="15" max="15" width="20.125" style="22" customWidth="1"/>
    <col min="16" max="16" width="0.875" style="22" customWidth="1"/>
    <col min="17" max="17" width="19.25" style="22" customWidth="1"/>
    <col min="18" max="18" width="0.875" style="22" customWidth="1"/>
    <col min="19" max="19" width="20.125" style="22" customWidth="1"/>
    <col min="20" max="20" width="0.875" style="22" customWidth="1"/>
    <col min="21" max="21" width="20.125" style="22" customWidth="1"/>
    <col min="22" max="22" width="0.875" style="22" customWidth="1"/>
    <col min="23" max="23" width="8" style="22" customWidth="1"/>
    <col min="24" max="16384" width="9" style="22"/>
  </cols>
  <sheetData>
    <row r="2" spans="1:21" ht="26.25" x14ac:dyDescent="0.45">
      <c r="A2" s="66" t="str">
        <f>+سهام!A2</f>
        <v>صندوق سرمایه‌گذاری بخشی صنایع مفید - دارونو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  <c r="L2" s="66" t="s">
        <v>0</v>
      </c>
      <c r="M2" s="66" t="s">
        <v>0</v>
      </c>
      <c r="N2" s="66" t="s">
        <v>0</v>
      </c>
      <c r="O2" s="66" t="s">
        <v>0</v>
      </c>
      <c r="P2" s="66" t="s">
        <v>0</v>
      </c>
      <c r="Q2" s="66" t="s">
        <v>0</v>
      </c>
      <c r="R2" s="66" t="s">
        <v>0</v>
      </c>
      <c r="S2" s="66" t="s">
        <v>0</v>
      </c>
      <c r="T2" s="66" t="s">
        <v>0</v>
      </c>
      <c r="U2" s="66" t="s">
        <v>0</v>
      </c>
    </row>
    <row r="3" spans="1:21" ht="26.25" x14ac:dyDescent="0.45">
      <c r="A3" s="66" t="s">
        <v>24</v>
      </c>
      <c r="B3" s="66" t="s">
        <v>24</v>
      </c>
      <c r="C3" s="66" t="s">
        <v>24</v>
      </c>
      <c r="D3" s="66" t="s">
        <v>24</v>
      </c>
      <c r="E3" s="66" t="s">
        <v>24</v>
      </c>
      <c r="F3" s="66" t="s">
        <v>24</v>
      </c>
      <c r="G3" s="66" t="s">
        <v>24</v>
      </c>
      <c r="H3" s="66" t="s">
        <v>24</v>
      </c>
      <c r="I3" s="66" t="s">
        <v>24</v>
      </c>
      <c r="J3" s="66" t="s">
        <v>24</v>
      </c>
      <c r="K3" s="66" t="s">
        <v>24</v>
      </c>
      <c r="L3" s="66" t="s">
        <v>24</v>
      </c>
      <c r="M3" s="66" t="s">
        <v>24</v>
      </c>
      <c r="N3" s="66" t="s">
        <v>24</v>
      </c>
      <c r="O3" s="66" t="s">
        <v>24</v>
      </c>
      <c r="P3" s="66" t="s">
        <v>24</v>
      </c>
      <c r="Q3" s="66" t="s">
        <v>24</v>
      </c>
      <c r="R3" s="66" t="s">
        <v>24</v>
      </c>
      <c r="S3" s="66" t="s">
        <v>24</v>
      </c>
      <c r="T3" s="66" t="s">
        <v>24</v>
      </c>
      <c r="U3" s="66" t="s">
        <v>24</v>
      </c>
    </row>
    <row r="4" spans="1:21" ht="26.25" x14ac:dyDescent="0.45">
      <c r="A4" s="66" t="str">
        <f>+سهام!A4</f>
        <v>برای ماه منتهی به 1404/03/31</v>
      </c>
      <c r="B4" s="66" t="s">
        <v>2</v>
      </c>
      <c r="C4" s="66" t="s">
        <v>2</v>
      </c>
      <c r="D4" s="66" t="s">
        <v>2</v>
      </c>
      <c r="E4" s="66" t="s">
        <v>2</v>
      </c>
      <c r="F4" s="66" t="s">
        <v>2</v>
      </c>
      <c r="G4" s="66" t="s">
        <v>2</v>
      </c>
      <c r="H4" s="66" t="s">
        <v>2</v>
      </c>
      <c r="I4" s="66" t="s">
        <v>2</v>
      </c>
      <c r="J4" s="66" t="s">
        <v>2</v>
      </c>
      <c r="K4" s="66" t="s">
        <v>2</v>
      </c>
      <c r="L4" s="66" t="s">
        <v>2</v>
      </c>
      <c r="M4" s="66" t="s">
        <v>2</v>
      </c>
      <c r="N4" s="66" t="s">
        <v>2</v>
      </c>
      <c r="O4" s="66" t="s">
        <v>2</v>
      </c>
      <c r="P4" s="66" t="s">
        <v>2</v>
      </c>
      <c r="Q4" s="66" t="s">
        <v>2</v>
      </c>
      <c r="R4" s="66" t="s">
        <v>2</v>
      </c>
      <c r="S4" s="66" t="s">
        <v>2</v>
      </c>
      <c r="T4" s="66" t="s">
        <v>2</v>
      </c>
      <c r="U4" s="66" t="s">
        <v>2</v>
      </c>
    </row>
    <row r="6" spans="1:21" ht="27" thickBot="1" x14ac:dyDescent="0.5">
      <c r="A6" s="67" t="s">
        <v>3</v>
      </c>
      <c r="C6" s="67" t="s">
        <v>26</v>
      </c>
      <c r="D6" s="67" t="s">
        <v>26</v>
      </c>
      <c r="E6" s="67" t="s">
        <v>26</v>
      </c>
      <c r="F6" s="67" t="s">
        <v>26</v>
      </c>
      <c r="G6" s="67" t="s">
        <v>26</v>
      </c>
      <c r="H6" s="67" t="s">
        <v>26</v>
      </c>
      <c r="I6" s="67" t="s">
        <v>26</v>
      </c>
      <c r="J6" s="67" t="s">
        <v>26</v>
      </c>
      <c r="K6" s="67" t="s">
        <v>26</v>
      </c>
      <c r="M6" s="67" t="s">
        <v>27</v>
      </c>
      <c r="N6" s="67" t="s">
        <v>27</v>
      </c>
      <c r="O6" s="67" t="s">
        <v>27</v>
      </c>
      <c r="P6" s="67" t="s">
        <v>27</v>
      </c>
      <c r="Q6" s="67" t="s">
        <v>27</v>
      </c>
      <c r="R6" s="67" t="s">
        <v>27</v>
      </c>
      <c r="S6" s="67" t="s">
        <v>27</v>
      </c>
      <c r="T6" s="67" t="s">
        <v>27</v>
      </c>
      <c r="U6" s="67" t="s">
        <v>27</v>
      </c>
    </row>
    <row r="7" spans="1:21" ht="27" thickBot="1" x14ac:dyDescent="0.5">
      <c r="A7" s="67" t="s">
        <v>3</v>
      </c>
      <c r="C7" s="57" t="s">
        <v>35</v>
      </c>
      <c r="E7" s="57" t="s">
        <v>36</v>
      </c>
      <c r="G7" s="57" t="s">
        <v>37</v>
      </c>
      <c r="I7" s="57" t="s">
        <v>19</v>
      </c>
      <c r="K7" s="57" t="s">
        <v>38</v>
      </c>
      <c r="M7" s="57" t="s">
        <v>35</v>
      </c>
      <c r="O7" s="57" t="s">
        <v>36</v>
      </c>
      <c r="Q7" s="57" t="s">
        <v>37</v>
      </c>
      <c r="S7" s="57" t="s">
        <v>19</v>
      </c>
      <c r="U7" s="57" t="s">
        <v>38</v>
      </c>
    </row>
    <row r="8" spans="1:21" ht="21" x14ac:dyDescent="0.55000000000000004">
      <c r="A8" s="29" t="s">
        <v>66</v>
      </c>
      <c r="C8" s="20">
        <f>IFERROR(VLOOKUP(A8,'درآمد سود سهام'!A:S,13,0),0)</f>
        <v>0</v>
      </c>
      <c r="D8" s="20"/>
      <c r="E8" s="20">
        <f>IFERROR(VLOOKUP(A8,'درآمد ناشی از تغییر قیمت اوراق'!A:Q,9,0),0)</f>
        <v>-5135619541</v>
      </c>
      <c r="F8" s="20"/>
      <c r="G8" s="20">
        <f>IFERROR(VLOOKUP(A8,'درآمد ناشی از فروش'!A:Q,9,0),0)</f>
        <v>0</v>
      </c>
      <c r="H8" s="20"/>
      <c r="I8" s="20">
        <f>+G8+E8+C8</f>
        <v>-5135619541</v>
      </c>
      <c r="J8" s="17"/>
      <c r="K8" s="1">
        <f>+I8/$I$59</f>
        <v>-8.8427714943026398E-3</v>
      </c>
      <c r="L8" s="17"/>
      <c r="M8" s="20">
        <f>IFERROR(VLOOKUP(A8,'درآمد سود سهام'!A:S,19,0),0)</f>
        <v>11283154936</v>
      </c>
      <c r="N8" s="20"/>
      <c r="O8" s="20">
        <f>IFERROR(VLOOKUP(A8,'درآمد ناشی از تغییر قیمت اوراق'!A:Q,17,0),0)</f>
        <v>-28397112611</v>
      </c>
      <c r="P8" s="20"/>
      <c r="Q8" s="20">
        <f>IFERROR(VLOOKUP(A8,'درآمد ناشی از فروش'!A:Q,17,0),0)</f>
        <v>25467955</v>
      </c>
      <c r="R8" s="20"/>
      <c r="S8" s="20">
        <f>+Q8+O8+M8</f>
        <v>-17088489720</v>
      </c>
      <c r="T8" s="17"/>
      <c r="U8" s="1">
        <f>+S8/$S$59</f>
        <v>-8.677291970371202E-3</v>
      </c>
    </row>
    <row r="9" spans="1:21" ht="21" x14ac:dyDescent="0.55000000000000004">
      <c r="A9" s="29" t="s">
        <v>77</v>
      </c>
      <c r="C9" s="20">
        <f>IFERROR(VLOOKUP(A9,'درآمد سود سهام'!A:S,13,0),0)</f>
        <v>0</v>
      </c>
      <c r="D9" s="20"/>
      <c r="E9" s="20">
        <f>IFERROR(VLOOKUP(A9,'درآمد ناشی از تغییر قیمت اوراق'!A:Q,9,0),0)</f>
        <v>-12289910888</v>
      </c>
      <c r="F9" s="20"/>
      <c r="G9" s="20">
        <f>IFERROR(VLOOKUP(A9,'درآمد ناشی از فروش'!A:Q,9,0),0)</f>
        <v>7987293204</v>
      </c>
      <c r="H9" s="20"/>
      <c r="I9" s="20">
        <f t="shared" ref="I9:I58" si="0">+G9+E9+C9</f>
        <v>-4302617684</v>
      </c>
      <c r="J9" s="17"/>
      <c r="K9" s="1">
        <f>+I9/$I$59</f>
        <v>-7.4084664378290723E-3</v>
      </c>
      <c r="L9" s="17"/>
      <c r="M9" s="20">
        <f>IFERROR(VLOOKUP(A9,'درآمد سود سهام'!A:S,19,0),0)</f>
        <v>0</v>
      </c>
      <c r="N9" s="20"/>
      <c r="O9" s="20">
        <f>IFERROR(VLOOKUP(A9,'درآمد ناشی از تغییر قیمت اوراق'!A:Q,17,0),0)</f>
        <v>15994755254</v>
      </c>
      <c r="P9" s="20"/>
      <c r="Q9" s="20">
        <f>IFERROR(VLOOKUP(A9,'درآمد ناشی از فروش'!A:Q,17,0),0)</f>
        <v>46322965721</v>
      </c>
      <c r="R9" s="20"/>
      <c r="S9" s="20">
        <f t="shared" ref="S9:S58" si="1">+Q9+O9+M9</f>
        <v>62317720975</v>
      </c>
      <c r="T9" s="17"/>
      <c r="U9" s="1">
        <f>+S9/$S$59</f>
        <v>3.164405214788054E-2</v>
      </c>
    </row>
    <row r="10" spans="1:21" ht="21" x14ac:dyDescent="0.55000000000000004">
      <c r="A10" s="29" t="s">
        <v>53</v>
      </c>
      <c r="C10" s="20">
        <f>IFERROR(VLOOKUP(A10,'درآمد سود سهام'!A:S,13,0),0)</f>
        <v>0</v>
      </c>
      <c r="D10" s="20"/>
      <c r="E10" s="20">
        <f>IFERROR(VLOOKUP(A10,'درآمد ناشی از تغییر قیمت اوراق'!A:Q,9,0),0)</f>
        <v>31546836481</v>
      </c>
      <c r="F10" s="20"/>
      <c r="G10" s="20">
        <f>IFERROR(VLOOKUP(A10,'درآمد ناشی از فروش'!A:Q,9,0),0)</f>
        <v>858947475</v>
      </c>
      <c r="H10" s="20"/>
      <c r="I10" s="20">
        <f t="shared" si="0"/>
        <v>32405783956</v>
      </c>
      <c r="J10" s="17"/>
      <c r="K10" s="1">
        <f>+I10/$I$59</f>
        <v>5.5797930576619137E-2</v>
      </c>
      <c r="L10" s="17"/>
      <c r="M10" s="20">
        <f>IFERROR(VLOOKUP(A10,'درآمد سود سهام'!A:S,19,0),0)</f>
        <v>0</v>
      </c>
      <c r="N10" s="20"/>
      <c r="O10" s="20">
        <f>IFERROR(VLOOKUP(A10,'درآمد ناشی از تغییر قیمت اوراق'!A:Q,17,0),0)</f>
        <v>44378518098</v>
      </c>
      <c r="P10" s="20"/>
      <c r="Q10" s="20">
        <f>IFERROR(VLOOKUP(A10,'درآمد ناشی از فروش'!A:Q,17,0),0)</f>
        <v>1062480885</v>
      </c>
      <c r="R10" s="20"/>
      <c r="S10" s="20">
        <f t="shared" si="1"/>
        <v>45440998983</v>
      </c>
      <c r="T10" s="17"/>
      <c r="U10" s="1">
        <f>+S10/$S$59</f>
        <v>2.3074292817073589E-2</v>
      </c>
    </row>
    <row r="11" spans="1:21" ht="21" x14ac:dyDescent="0.55000000000000004">
      <c r="A11" s="29" t="s">
        <v>111</v>
      </c>
      <c r="C11" s="20">
        <f>IFERROR(VLOOKUP(A11,'درآمد سود سهام'!A:S,13,0),0)</f>
        <v>0</v>
      </c>
      <c r="D11" s="20"/>
      <c r="E11" s="20">
        <f>IFERROR(VLOOKUP(A11,'درآمد ناشی از تغییر قیمت اوراق'!A:Q,9,0),0)</f>
        <v>685297892</v>
      </c>
      <c r="F11" s="20"/>
      <c r="G11" s="20">
        <f>IFERROR(VLOOKUP(A11,'درآمد ناشی از فروش'!A:Q,9,0),0)</f>
        <v>0</v>
      </c>
      <c r="H11" s="20"/>
      <c r="I11" s="20">
        <f t="shared" si="0"/>
        <v>685297892</v>
      </c>
      <c r="J11" s="17"/>
      <c r="K11" s="1">
        <f>+I11/$I$59</f>
        <v>1.1799808408905828E-3</v>
      </c>
      <c r="L11" s="17"/>
      <c r="M11" s="20">
        <f>IFERROR(VLOOKUP(A11,'درآمد سود سهام'!A:S,19,0),0)</f>
        <v>10943545122</v>
      </c>
      <c r="N11" s="20"/>
      <c r="O11" s="20">
        <f>IFERROR(VLOOKUP(A11,'درآمد ناشی از تغییر قیمت اوراق'!A:Q,17,0),0)</f>
        <v>-16375586313</v>
      </c>
      <c r="P11" s="20"/>
      <c r="Q11" s="20">
        <f>IFERROR(VLOOKUP(A11,'درآمد ناشی از فروش'!A:Q,17,0),0)</f>
        <v>0</v>
      </c>
      <c r="R11" s="20"/>
      <c r="S11" s="20">
        <f t="shared" si="1"/>
        <v>-5432041191</v>
      </c>
      <c r="T11" s="17"/>
      <c r="U11" s="1">
        <f>+S11/$S$59</f>
        <v>-2.758313237841239E-3</v>
      </c>
    </row>
    <row r="12" spans="1:21" ht="21" x14ac:dyDescent="0.55000000000000004">
      <c r="A12" s="29" t="s">
        <v>54</v>
      </c>
      <c r="C12" s="20">
        <f>IFERROR(VLOOKUP(A12,'درآمد سود سهام'!A:S,13,0),0)</f>
        <v>0</v>
      </c>
      <c r="D12" s="20"/>
      <c r="E12" s="20">
        <f>IFERROR(VLOOKUP(A12,'درآمد ناشی از تغییر قیمت اوراق'!A:Q,9,0),0)</f>
        <v>-6931657337</v>
      </c>
      <c r="F12" s="20"/>
      <c r="G12" s="20">
        <f>IFERROR(VLOOKUP(A12,'درآمد ناشی از فروش'!A:Q,9,0),0)</f>
        <v>0</v>
      </c>
      <c r="H12" s="20"/>
      <c r="I12" s="20">
        <f t="shared" si="0"/>
        <v>-6931657337</v>
      </c>
      <c r="J12" s="17"/>
      <c r="K12" s="1">
        <f>+I12/$I$59</f>
        <v>-1.1935280917628502E-2</v>
      </c>
      <c r="L12" s="17"/>
      <c r="M12" s="20">
        <f>IFERROR(VLOOKUP(A12,'درآمد سود سهام'!A:S,19,0),0)</f>
        <v>1360225544</v>
      </c>
      <c r="N12" s="20"/>
      <c r="O12" s="20">
        <f>IFERROR(VLOOKUP(A12,'درآمد ناشی از تغییر قیمت اوراق'!A:Q,17,0),0)</f>
        <v>-5552055906</v>
      </c>
      <c r="P12" s="20"/>
      <c r="Q12" s="20">
        <f>IFERROR(VLOOKUP(A12,'درآمد ناشی از فروش'!A:Q,17,0),0)</f>
        <v>0</v>
      </c>
      <c r="R12" s="20"/>
      <c r="S12" s="20">
        <f t="shared" si="1"/>
        <v>-4191830362</v>
      </c>
      <c r="T12" s="17"/>
      <c r="U12" s="1">
        <f>+S12/$S$59</f>
        <v>-2.1285518227377211E-3</v>
      </c>
    </row>
    <row r="13" spans="1:21" ht="21" x14ac:dyDescent="0.55000000000000004">
      <c r="A13" s="29" t="s">
        <v>113</v>
      </c>
      <c r="C13" s="20">
        <f>IFERROR(VLOOKUP(A13,'درآمد سود سهام'!A:S,13,0),0)</f>
        <v>0</v>
      </c>
      <c r="D13" s="20"/>
      <c r="E13" s="20">
        <f>IFERROR(VLOOKUP(A13,'درآمد ناشی از تغییر قیمت اوراق'!A:Q,9,0),0)</f>
        <v>21527532104</v>
      </c>
      <c r="F13" s="20"/>
      <c r="G13" s="20">
        <f>IFERROR(VLOOKUP(A13,'درآمد ناشی از فروش'!A:Q,9,0),0)</f>
        <v>0</v>
      </c>
      <c r="H13" s="20"/>
      <c r="I13" s="20">
        <f t="shared" si="0"/>
        <v>21527532104</v>
      </c>
      <c r="J13" s="17"/>
      <c r="K13" s="1">
        <f>+I13/$I$59</f>
        <v>3.7067202060468235E-2</v>
      </c>
      <c r="L13" s="17"/>
      <c r="M13" s="20">
        <f>IFERROR(VLOOKUP(A13,'درآمد سود سهام'!A:S,19,0),0)</f>
        <v>7138146369</v>
      </c>
      <c r="N13" s="20"/>
      <c r="O13" s="20">
        <f>IFERROR(VLOOKUP(A13,'درآمد ناشی از تغییر قیمت اوراق'!A:Q,17,0),0)</f>
        <v>-27357515287</v>
      </c>
      <c r="P13" s="20"/>
      <c r="Q13" s="20">
        <f>IFERROR(VLOOKUP(A13,'درآمد ناشی از فروش'!A:Q,17,0),0)</f>
        <v>0</v>
      </c>
      <c r="R13" s="20"/>
      <c r="S13" s="20">
        <f t="shared" si="1"/>
        <v>-20219368918</v>
      </c>
      <c r="T13" s="17"/>
      <c r="U13" s="1">
        <f>+S13/$S$59</f>
        <v>-1.0267107885654301E-2</v>
      </c>
    </row>
    <row r="14" spans="1:21" ht="21" x14ac:dyDescent="0.55000000000000004">
      <c r="A14" s="29" t="s">
        <v>64</v>
      </c>
      <c r="C14" s="20">
        <f>IFERROR(VLOOKUP(A14,'درآمد سود سهام'!A:S,13,0),0)</f>
        <v>0</v>
      </c>
      <c r="D14" s="20"/>
      <c r="E14" s="20">
        <f>IFERROR(VLOOKUP(A14,'درآمد ناشی از تغییر قیمت اوراق'!A:Q,9,0),0)</f>
        <v>16912644850</v>
      </c>
      <c r="F14" s="20"/>
      <c r="G14" s="20">
        <f>IFERROR(VLOOKUP(A14,'درآمد ناشی از فروش'!A:Q,9,0),0)</f>
        <v>0</v>
      </c>
      <c r="H14" s="20"/>
      <c r="I14" s="20">
        <f t="shared" si="0"/>
        <v>16912644850</v>
      </c>
      <c r="J14" s="17"/>
      <c r="K14" s="1">
        <f>+I14/$I$59</f>
        <v>2.9121053960263439E-2</v>
      </c>
      <c r="L14" s="17"/>
      <c r="M14" s="20">
        <f>IFERROR(VLOOKUP(A14,'درآمد سود سهام'!A:S,19,0),0)</f>
        <v>10080215801</v>
      </c>
      <c r="N14" s="20"/>
      <c r="O14" s="20">
        <f>IFERROR(VLOOKUP(A14,'درآمد ناشی از تغییر قیمت اوراق'!A:Q,17,0),0)</f>
        <v>13882381698</v>
      </c>
      <c r="P14" s="20"/>
      <c r="Q14" s="20">
        <f>IFERROR(VLOOKUP(A14,'درآمد ناشی از فروش'!A:Q,17,0),0)</f>
        <v>-1116684344</v>
      </c>
      <c r="R14" s="20"/>
      <c r="S14" s="20">
        <f t="shared" si="1"/>
        <v>22845913155</v>
      </c>
      <c r="T14" s="17"/>
      <c r="U14" s="1">
        <f>+S14/$S$59</f>
        <v>1.1600829682664276E-2</v>
      </c>
    </row>
    <row r="15" spans="1:21" ht="21" x14ac:dyDescent="0.55000000000000004">
      <c r="A15" s="29" t="s">
        <v>63</v>
      </c>
      <c r="C15" s="20">
        <f>IFERROR(VLOOKUP(A15,'درآمد سود سهام'!A:S,13,0),0)</f>
        <v>11220352</v>
      </c>
      <c r="D15" s="20"/>
      <c r="E15" s="20">
        <f>IFERROR(VLOOKUP(A15,'درآمد ناشی از تغییر قیمت اوراق'!A:Q,9,0),0)</f>
        <v>10267162895</v>
      </c>
      <c r="F15" s="20"/>
      <c r="G15" s="20">
        <f>IFERROR(VLOOKUP(A15,'درآمد ناشی از فروش'!A:Q,9,0),0)</f>
        <v>0</v>
      </c>
      <c r="H15" s="20"/>
      <c r="I15" s="20">
        <f t="shared" si="0"/>
        <v>10278383247</v>
      </c>
      <c r="J15" s="17"/>
      <c r="K15" s="1">
        <f>+I15/$I$59</f>
        <v>1.7697844176048829E-2</v>
      </c>
      <c r="L15" s="17"/>
      <c r="M15" s="20">
        <f>IFERROR(VLOOKUP(A15,'درآمد سود سهام'!A:S,19,0),0)</f>
        <v>11220352</v>
      </c>
      <c r="N15" s="20"/>
      <c r="O15" s="20">
        <f>IFERROR(VLOOKUP(A15,'درآمد ناشی از تغییر قیمت اوراق'!A:Q,17,0),0)</f>
        <v>-18949560039</v>
      </c>
      <c r="P15" s="20"/>
      <c r="Q15" s="20">
        <f>IFERROR(VLOOKUP(A15,'درآمد ناشی از فروش'!A:Q,17,0),0)</f>
        <v>-1400826946</v>
      </c>
      <c r="R15" s="20"/>
      <c r="S15" s="20">
        <f t="shared" si="1"/>
        <v>-20339166633</v>
      </c>
      <c r="T15" s="17"/>
      <c r="U15" s="1">
        <f>+S15/$S$59</f>
        <v>-1.0327939461028788E-2</v>
      </c>
    </row>
    <row r="16" spans="1:21" ht="21" x14ac:dyDescent="0.55000000000000004">
      <c r="A16" s="29" t="s">
        <v>69</v>
      </c>
      <c r="C16" s="20">
        <f>IFERROR(VLOOKUP(A16,'درآمد سود سهام'!A:S,13,0),0)</f>
        <v>730227544</v>
      </c>
      <c r="D16" s="20"/>
      <c r="E16" s="20">
        <f>IFERROR(VLOOKUP(A16,'درآمد ناشی از تغییر قیمت اوراق'!A:Q,9,0),0)</f>
        <v>-1459968850</v>
      </c>
      <c r="F16" s="20"/>
      <c r="G16" s="20">
        <f>IFERROR(VLOOKUP(A16,'درآمد ناشی از فروش'!A:Q,9,0),0)</f>
        <v>0</v>
      </c>
      <c r="H16" s="20"/>
      <c r="I16" s="20">
        <f t="shared" si="0"/>
        <v>-729741306</v>
      </c>
      <c r="J16" s="17"/>
      <c r="K16" s="1">
        <f>+I16/$I$59</f>
        <v>-1.2565057764492176E-3</v>
      </c>
      <c r="L16" s="17"/>
      <c r="M16" s="20">
        <f>IFERROR(VLOOKUP(A16,'درآمد سود سهام'!A:S,19,0),0)</f>
        <v>730227544</v>
      </c>
      <c r="N16" s="20"/>
      <c r="O16" s="20">
        <f>IFERROR(VLOOKUP(A16,'درآمد ناشی از تغییر قیمت اوراق'!A:Q,17,0),0)</f>
        <v>-16775567898</v>
      </c>
      <c r="P16" s="20"/>
      <c r="Q16" s="20">
        <f>IFERROR(VLOOKUP(A16,'درآمد ناشی از فروش'!A:Q,17,0),0)</f>
        <v>-16801430927</v>
      </c>
      <c r="R16" s="20"/>
      <c r="S16" s="20">
        <f t="shared" si="1"/>
        <v>-32846771281</v>
      </c>
      <c r="T16" s="17"/>
      <c r="U16" s="1">
        <f>+S16/$S$59</f>
        <v>-1.6679123161812144E-2</v>
      </c>
    </row>
    <row r="17" spans="1:21" ht="21" x14ac:dyDescent="0.55000000000000004">
      <c r="A17" s="29" t="s">
        <v>67</v>
      </c>
      <c r="C17" s="20">
        <f>IFERROR(VLOOKUP(A17,'درآمد سود سهام'!A:S,13,0),0)</f>
        <v>7277467856</v>
      </c>
      <c r="D17" s="20"/>
      <c r="E17" s="20">
        <f>IFERROR(VLOOKUP(A17,'درآمد ناشی از تغییر قیمت اوراق'!A:Q,9,0),0)</f>
        <v>-25412976113</v>
      </c>
      <c r="F17" s="20"/>
      <c r="G17" s="20">
        <f>IFERROR(VLOOKUP(A17,'درآمد ناشی از فروش'!A:Q,9,0),0)</f>
        <v>0</v>
      </c>
      <c r="H17" s="20"/>
      <c r="I17" s="20">
        <f t="shared" si="0"/>
        <v>-18135508257</v>
      </c>
      <c r="J17" s="17"/>
      <c r="K17" s="1">
        <f>+I17/$I$59</f>
        <v>-3.1226642505231824E-2</v>
      </c>
      <c r="L17" s="17"/>
      <c r="M17" s="20">
        <f>IFERROR(VLOOKUP(A17,'درآمد سود سهام'!A:S,19,0),0)</f>
        <v>7277467856</v>
      </c>
      <c r="N17" s="20"/>
      <c r="O17" s="20">
        <f>IFERROR(VLOOKUP(A17,'درآمد ناشی از تغییر قیمت اوراق'!A:Q,17,0),0)</f>
        <v>-2476282634</v>
      </c>
      <c r="P17" s="20"/>
      <c r="Q17" s="20">
        <f>IFERROR(VLOOKUP(A17,'درآمد ناشی از فروش'!A:Q,17,0),0)</f>
        <v>-1576636865</v>
      </c>
      <c r="R17" s="20"/>
      <c r="S17" s="20">
        <f t="shared" si="1"/>
        <v>3224548357</v>
      </c>
      <c r="T17" s="17"/>
      <c r="U17" s="1">
        <f>+S17/$S$59</f>
        <v>1.6373797816387576E-3</v>
      </c>
    </row>
    <row r="18" spans="1:21" ht="21" x14ac:dyDescent="0.55000000000000004">
      <c r="A18" s="29" t="s">
        <v>58</v>
      </c>
      <c r="C18" s="20">
        <f>IFERROR(VLOOKUP(A18,'درآمد سود سهام'!A:S,13,0),0)</f>
        <v>0</v>
      </c>
      <c r="D18" s="20"/>
      <c r="E18" s="20">
        <f>IFERROR(VLOOKUP(A18,'درآمد ناشی از تغییر قیمت اوراق'!A:Q,9,0),0)</f>
        <v>-8750592925</v>
      </c>
      <c r="F18" s="20"/>
      <c r="G18" s="20">
        <f>IFERROR(VLOOKUP(A18,'درآمد ناشی از فروش'!A:Q,9,0),0)</f>
        <v>0</v>
      </c>
      <c r="H18" s="20"/>
      <c r="I18" s="20">
        <f t="shared" si="0"/>
        <v>-8750592925</v>
      </c>
      <c r="J18" s="17"/>
      <c r="K18" s="1">
        <f>+I18/$I$59</f>
        <v>-1.5067216926347535E-2</v>
      </c>
      <c r="L18" s="17"/>
      <c r="M18" s="20">
        <f>IFERROR(VLOOKUP(A18,'درآمد سود سهام'!A:S,19,0),0)</f>
        <v>0</v>
      </c>
      <c r="N18" s="20"/>
      <c r="O18" s="20">
        <f>IFERROR(VLOOKUP(A18,'درآمد ناشی از تغییر قیمت اوراق'!A:Q,17,0),0)</f>
        <v>-31876357931</v>
      </c>
      <c r="P18" s="20"/>
      <c r="Q18" s="20">
        <f>IFERROR(VLOOKUP(A18,'درآمد ناشی از فروش'!A:Q,17,0),0)</f>
        <v>0</v>
      </c>
      <c r="R18" s="20"/>
      <c r="S18" s="20">
        <f t="shared" si="1"/>
        <v>-31876357931</v>
      </c>
      <c r="T18" s="17"/>
      <c r="U18" s="1">
        <f>+S18/$S$59</f>
        <v>-1.6186361068270268E-2</v>
      </c>
    </row>
    <row r="19" spans="1:21" ht="21" x14ac:dyDescent="0.55000000000000004">
      <c r="A19" s="29" t="s">
        <v>74</v>
      </c>
      <c r="C19" s="20">
        <f>IFERROR(VLOOKUP(A19,'درآمد سود سهام'!A:S,13,0),0)</f>
        <v>0</v>
      </c>
      <c r="D19" s="20"/>
      <c r="E19" s="20">
        <f>IFERROR(VLOOKUP(A19,'درآمد ناشی از تغییر قیمت اوراق'!A:Q,9,0),0)</f>
        <v>6267346969</v>
      </c>
      <c r="F19" s="20"/>
      <c r="G19" s="20">
        <f>IFERROR(VLOOKUP(A19,'درآمد ناشی از فروش'!A:Q,9,0),0)</f>
        <v>0</v>
      </c>
      <c r="H19" s="20"/>
      <c r="I19" s="20">
        <f t="shared" si="0"/>
        <v>6267346969</v>
      </c>
      <c r="J19" s="17"/>
      <c r="K19" s="1">
        <f>+I19/$I$59</f>
        <v>1.0791437465320068E-2</v>
      </c>
      <c r="L19" s="17"/>
      <c r="M19" s="20">
        <f>IFERROR(VLOOKUP(A19,'درآمد سود سهام'!A:S,19,0),0)</f>
        <v>38973398339</v>
      </c>
      <c r="N19" s="20"/>
      <c r="O19" s="20">
        <f>IFERROR(VLOOKUP(A19,'درآمد ناشی از تغییر قیمت اوراق'!A:Q,17,0),0)</f>
        <v>-12725531890</v>
      </c>
      <c r="P19" s="20"/>
      <c r="Q19" s="20">
        <f>IFERROR(VLOOKUP(A19,'درآمد ناشی از فروش'!A:Q,17,0),0)</f>
        <v>0</v>
      </c>
      <c r="R19" s="20"/>
      <c r="S19" s="20">
        <f t="shared" si="1"/>
        <v>26247866449</v>
      </c>
      <c r="T19" s="17"/>
      <c r="U19" s="1">
        <f>+S19/$S$59</f>
        <v>1.3328293167459822E-2</v>
      </c>
    </row>
    <row r="20" spans="1:21" ht="21" x14ac:dyDescent="0.55000000000000004">
      <c r="A20" s="29" t="s">
        <v>50</v>
      </c>
      <c r="C20" s="20">
        <f>IFERROR(VLOOKUP(A20,'درآمد سود سهام'!A:S,13,0),0)</f>
        <v>29434772104</v>
      </c>
      <c r="D20" s="20"/>
      <c r="E20" s="20">
        <f>IFERROR(VLOOKUP(A20,'درآمد ناشی از تغییر قیمت اوراق'!A:Q,9,0),0)</f>
        <v>-14270472404</v>
      </c>
      <c r="F20" s="20"/>
      <c r="G20" s="20">
        <f>IFERROR(VLOOKUP(A20,'درآمد ناشی از فروش'!A:Q,9,0),0)</f>
        <v>0</v>
      </c>
      <c r="H20" s="20"/>
      <c r="I20" s="20">
        <f t="shared" si="0"/>
        <v>15164299700</v>
      </c>
      <c r="J20" s="17"/>
      <c r="K20" s="1">
        <f>+I20/$I$59</f>
        <v>2.6110664165771014E-2</v>
      </c>
      <c r="L20" s="17"/>
      <c r="M20" s="20">
        <f>IFERROR(VLOOKUP(A20,'درآمد سود سهام'!A:S,19,0),0)</f>
        <v>29482022216</v>
      </c>
      <c r="N20" s="20"/>
      <c r="O20" s="20">
        <f>IFERROR(VLOOKUP(A20,'درآمد ناشی از تغییر قیمت اوراق'!A:Q,17,0),0)</f>
        <v>16906865635</v>
      </c>
      <c r="P20" s="20"/>
      <c r="Q20" s="20">
        <f>IFERROR(VLOOKUP(A20,'درآمد ناشی از فروش'!A:Q,17,0),0)</f>
        <v>-859248200</v>
      </c>
      <c r="R20" s="20"/>
      <c r="S20" s="20">
        <f t="shared" si="1"/>
        <v>45529639651</v>
      </c>
      <c r="T20" s="17"/>
      <c r="U20" s="1">
        <f>+S20/$S$59</f>
        <v>2.311930328723729E-2</v>
      </c>
    </row>
    <row r="21" spans="1:21" ht="21" x14ac:dyDescent="0.55000000000000004">
      <c r="A21" s="29" t="s">
        <v>56</v>
      </c>
      <c r="C21" s="20">
        <f>IFERROR(VLOOKUP(A21,'درآمد سود سهام'!A:S,13,0),0)</f>
        <v>0</v>
      </c>
      <c r="D21" s="20"/>
      <c r="E21" s="20">
        <f>IFERROR(VLOOKUP(A21,'درآمد ناشی از تغییر قیمت اوراق'!A:Q,9,0),0)</f>
        <v>-4976208579</v>
      </c>
      <c r="F21" s="20"/>
      <c r="G21" s="20">
        <f>IFERROR(VLOOKUP(A21,'درآمد ناشی از فروش'!A:Q,9,0),0)</f>
        <v>7209015338</v>
      </c>
      <c r="H21" s="20"/>
      <c r="I21" s="20">
        <f t="shared" si="0"/>
        <v>2232806759</v>
      </c>
      <c r="J21" s="17"/>
      <c r="K21" s="1">
        <f>+I21/$I$59</f>
        <v>3.8445604864504631E-3</v>
      </c>
      <c r="L21" s="17"/>
      <c r="M21" s="20">
        <f>IFERROR(VLOOKUP(A21,'درآمد سود سهام'!A:S,19,0),0)</f>
        <v>60231364148</v>
      </c>
      <c r="N21" s="20"/>
      <c r="O21" s="20">
        <f>IFERROR(VLOOKUP(A21,'درآمد ناشی از تغییر قیمت اوراق'!A:Q,17,0),0)</f>
        <v>196529061555</v>
      </c>
      <c r="P21" s="20"/>
      <c r="Q21" s="20">
        <f>IFERROR(VLOOKUP(A21,'درآمد ناشی از فروش'!A:Q,17,0),0)</f>
        <v>42437487416</v>
      </c>
      <c r="R21" s="20"/>
      <c r="S21" s="20">
        <f t="shared" si="1"/>
        <v>299197913119</v>
      </c>
      <c r="T21" s="17"/>
      <c r="U21" s="1">
        <f>+S21/$S$59</f>
        <v>0.15192844374191539</v>
      </c>
    </row>
    <row r="22" spans="1:21" ht="21" x14ac:dyDescent="0.55000000000000004">
      <c r="A22" s="29" t="s">
        <v>57</v>
      </c>
      <c r="C22" s="20">
        <f>IFERROR(VLOOKUP(A22,'درآمد سود سهام'!A:S,13,0),0)</f>
        <v>14681406880</v>
      </c>
      <c r="D22" s="20"/>
      <c r="E22" s="20">
        <f>IFERROR(VLOOKUP(A22,'درآمد ناشی از تغییر قیمت اوراق'!A:Q,9,0),0)</f>
        <v>13608851503</v>
      </c>
      <c r="F22" s="20"/>
      <c r="G22" s="20">
        <f>IFERROR(VLOOKUP(A22,'درآمد ناشی از فروش'!A:Q,9,0),0)</f>
        <v>0</v>
      </c>
      <c r="H22" s="20"/>
      <c r="I22" s="20">
        <f t="shared" si="0"/>
        <v>28290258383</v>
      </c>
      <c r="J22" s="17"/>
      <c r="K22" s="1">
        <f>+I22/$I$59</f>
        <v>4.8711608871816289E-2</v>
      </c>
      <c r="L22" s="17"/>
      <c r="M22" s="20">
        <f>IFERROR(VLOOKUP(A22,'درآمد سود سهام'!A:S,19,0),0)</f>
        <v>14681406880</v>
      </c>
      <c r="N22" s="20"/>
      <c r="O22" s="20">
        <f>IFERROR(VLOOKUP(A22,'درآمد ناشی از تغییر قیمت اوراق'!A:Q,17,0),0)</f>
        <v>-894775858</v>
      </c>
      <c r="P22" s="20"/>
      <c r="Q22" s="20">
        <f>IFERROR(VLOOKUP(A22,'درآمد ناشی از فروش'!A:Q,17,0),0)</f>
        <v>259690220</v>
      </c>
      <c r="R22" s="20"/>
      <c r="S22" s="20">
        <f t="shared" si="1"/>
        <v>14046321242</v>
      </c>
      <c r="T22" s="17"/>
      <c r="U22" s="1">
        <f>+S22/$S$59</f>
        <v>7.1325220966608075E-3</v>
      </c>
    </row>
    <row r="23" spans="1:21" ht="21" x14ac:dyDescent="0.55000000000000004">
      <c r="A23" s="29" t="s">
        <v>60</v>
      </c>
      <c r="C23" s="20">
        <f>IFERROR(VLOOKUP(A23,'درآمد سود سهام'!A:S,13,0),0)</f>
        <v>0</v>
      </c>
      <c r="D23" s="20"/>
      <c r="E23" s="20">
        <f>IFERROR(VLOOKUP(A23,'درآمد ناشی از تغییر قیمت اوراق'!A:Q,9,0),0)</f>
        <v>60349956101</v>
      </c>
      <c r="F23" s="20"/>
      <c r="G23" s="20">
        <f>IFERROR(VLOOKUP(A23,'درآمد ناشی از فروش'!A:Q,9,0),0)</f>
        <v>15531882642</v>
      </c>
      <c r="H23" s="20"/>
      <c r="I23" s="20">
        <f t="shared" si="0"/>
        <v>75881838743</v>
      </c>
      <c r="J23" s="17"/>
      <c r="K23" s="1">
        <f>+I23/$I$59</f>
        <v>0.1306572177348661</v>
      </c>
      <c r="L23" s="17"/>
      <c r="M23" s="20">
        <f>IFERROR(VLOOKUP(A23,'درآمد سود سهام'!A:S,19,0),0)</f>
        <v>0</v>
      </c>
      <c r="N23" s="20"/>
      <c r="O23" s="20">
        <f>IFERROR(VLOOKUP(A23,'درآمد ناشی از تغییر قیمت اوراق'!A:Q,17,0),0)</f>
        <v>176733992321</v>
      </c>
      <c r="P23" s="20"/>
      <c r="Q23" s="20">
        <f>IFERROR(VLOOKUP(A23,'درآمد ناشی از فروش'!A:Q,17,0),0)</f>
        <v>50320395787</v>
      </c>
      <c r="R23" s="20"/>
      <c r="S23" s="20">
        <f t="shared" si="1"/>
        <v>227054388108</v>
      </c>
      <c r="T23" s="17"/>
      <c r="U23" s="1">
        <f>+S23/$S$59</f>
        <v>0.11529498809138149</v>
      </c>
    </row>
    <row r="24" spans="1:21" ht="21" x14ac:dyDescent="0.55000000000000004">
      <c r="A24" s="29" t="s">
        <v>61</v>
      </c>
      <c r="C24" s="20">
        <f>IFERROR(VLOOKUP(A24,'درآمد سود سهام'!A:S,13,0),0)</f>
        <v>90862038043</v>
      </c>
      <c r="D24" s="20"/>
      <c r="E24" s="20">
        <f>IFERROR(VLOOKUP(A24,'درآمد ناشی از تغییر قیمت اوراق'!A:Q,9,0),0)</f>
        <v>-67237321203</v>
      </c>
      <c r="F24" s="20"/>
      <c r="G24" s="20">
        <f>IFERROR(VLOOKUP(A24,'درآمد ناشی از فروش'!A:Q,9,0),0)</f>
        <v>7287144289</v>
      </c>
      <c r="H24" s="20"/>
      <c r="I24" s="20">
        <f t="shared" si="0"/>
        <v>30911861129</v>
      </c>
      <c r="J24" s="17"/>
      <c r="K24" s="1">
        <f>+I24/$I$59</f>
        <v>5.3225618106075165E-2</v>
      </c>
      <c r="L24" s="17"/>
      <c r="M24" s="20">
        <f>IFERROR(VLOOKUP(A24,'درآمد سود سهام'!A:S,19,0),0)</f>
        <v>90862038043</v>
      </c>
      <c r="N24" s="20"/>
      <c r="O24" s="20">
        <f>IFERROR(VLOOKUP(A24,'درآمد ناشی از تغییر قیمت اوراق'!A:Q,17,0),0)</f>
        <v>50980782889</v>
      </c>
      <c r="P24" s="20"/>
      <c r="Q24" s="20">
        <f>IFERROR(VLOOKUP(A24,'درآمد ناشی از فروش'!A:Q,17,0),0)</f>
        <v>21412379192</v>
      </c>
      <c r="R24" s="20"/>
      <c r="S24" s="20">
        <f t="shared" si="1"/>
        <v>163255200124</v>
      </c>
      <c r="T24" s="17"/>
      <c r="U24" s="1">
        <f>+S24/$S$59</f>
        <v>8.289866807242513E-2</v>
      </c>
    </row>
    <row r="25" spans="1:21" ht="21" x14ac:dyDescent="0.55000000000000004">
      <c r="A25" s="29" t="s">
        <v>59</v>
      </c>
      <c r="C25" s="20">
        <f>IFERROR(VLOOKUP(A25,'درآمد سود سهام'!A:S,13,0),0)</f>
        <v>42889544037</v>
      </c>
      <c r="D25" s="20"/>
      <c r="E25" s="20">
        <f>IFERROR(VLOOKUP(A25,'درآمد ناشی از تغییر قیمت اوراق'!A:Q,9,0),0)</f>
        <v>-30297307440</v>
      </c>
      <c r="F25" s="20"/>
      <c r="G25" s="20">
        <f>IFERROR(VLOOKUP(A25,'درآمد ناشی از فروش'!A:Q,9,0),0)</f>
        <v>0</v>
      </c>
      <c r="H25" s="20"/>
      <c r="I25" s="20">
        <f t="shared" si="0"/>
        <v>12592236597</v>
      </c>
      <c r="J25" s="17"/>
      <c r="K25" s="1">
        <f>+I25/$I$59</f>
        <v>2.16819548139238E-2</v>
      </c>
      <c r="L25" s="17"/>
      <c r="M25" s="20">
        <f>IFERROR(VLOOKUP(A25,'درآمد سود سهام'!A:S,19,0),0)</f>
        <v>42889544037</v>
      </c>
      <c r="N25" s="20"/>
      <c r="O25" s="20">
        <f>IFERROR(VLOOKUP(A25,'درآمد ناشی از تغییر قیمت اوراق'!A:Q,17,0),0)</f>
        <v>-37515107064</v>
      </c>
      <c r="P25" s="20"/>
      <c r="Q25" s="20">
        <f>IFERROR(VLOOKUP(A25,'درآمد ناشی از فروش'!A:Q,17,0),0)</f>
        <v>118830047</v>
      </c>
      <c r="R25" s="20"/>
      <c r="S25" s="20">
        <f t="shared" si="1"/>
        <v>5493267020</v>
      </c>
      <c r="T25" s="17"/>
      <c r="U25" s="1">
        <f>+S25/$S$59</f>
        <v>2.7894028427780182E-3</v>
      </c>
    </row>
    <row r="26" spans="1:21" ht="21" x14ac:dyDescent="0.55000000000000004">
      <c r="A26" s="29" t="s">
        <v>49</v>
      </c>
      <c r="C26" s="20">
        <f>IFERROR(VLOOKUP(A26,'درآمد سود سهام'!A:S,13,0),0)</f>
        <v>0</v>
      </c>
      <c r="D26" s="20"/>
      <c r="E26" s="20">
        <f>IFERROR(VLOOKUP(A26,'درآمد ناشی از تغییر قیمت اوراق'!A:Q,9,0),0)</f>
        <v>7358163697</v>
      </c>
      <c r="F26" s="20"/>
      <c r="G26" s="20">
        <f>IFERROR(VLOOKUP(A26,'درآمد ناشی از فروش'!A:Q,9,0),0)</f>
        <v>-2426</v>
      </c>
      <c r="H26" s="20"/>
      <c r="I26" s="20">
        <f t="shared" si="0"/>
        <v>7358161271</v>
      </c>
      <c r="J26" s="17"/>
      <c r="K26" s="1">
        <f>+I26/$I$59</f>
        <v>1.2669657130600221E-2</v>
      </c>
      <c r="L26" s="17"/>
      <c r="M26" s="20">
        <f>IFERROR(VLOOKUP(A26,'درآمد سود سهام'!A:S,19,0),0)</f>
        <v>47223334671</v>
      </c>
      <c r="N26" s="20"/>
      <c r="O26" s="20">
        <f>IFERROR(VLOOKUP(A26,'درآمد ناشی از تغییر قیمت اوراق'!A:Q,17,0),0)</f>
        <v>14525627630</v>
      </c>
      <c r="P26" s="20"/>
      <c r="Q26" s="20">
        <f>IFERROR(VLOOKUP(A26,'درآمد ناشی از فروش'!A:Q,17,0),0)</f>
        <v>2434905779</v>
      </c>
      <c r="R26" s="20"/>
      <c r="S26" s="20">
        <f t="shared" si="1"/>
        <v>64183868080</v>
      </c>
      <c r="T26" s="17"/>
      <c r="U26" s="1">
        <f>+S26/$S$59</f>
        <v>3.2591655099052749E-2</v>
      </c>
    </row>
    <row r="27" spans="1:21" ht="21" x14ac:dyDescent="0.55000000000000004">
      <c r="A27" s="29" t="s">
        <v>51</v>
      </c>
      <c r="C27" s="20">
        <f>IFERROR(VLOOKUP(A27,'درآمد سود سهام'!A:S,13,0),0)</f>
        <v>0</v>
      </c>
      <c r="D27" s="20"/>
      <c r="E27" s="20">
        <f>IFERROR(VLOOKUP(A27,'درآمد ناشی از تغییر قیمت اوراق'!A:Q,9,0),0)</f>
        <v>18984775853</v>
      </c>
      <c r="F27" s="20"/>
      <c r="G27" s="20">
        <f>IFERROR(VLOOKUP(A27,'درآمد ناشی از فروش'!A:Q,9,0),0)</f>
        <v>0</v>
      </c>
      <c r="H27" s="20"/>
      <c r="I27" s="20">
        <f t="shared" si="0"/>
        <v>18984775853</v>
      </c>
      <c r="J27" s="17"/>
      <c r="K27" s="1">
        <f>+I27/$I$59</f>
        <v>3.2688954740199568E-2</v>
      </c>
      <c r="L27" s="17"/>
      <c r="M27" s="20">
        <f>IFERROR(VLOOKUP(A27,'درآمد سود سهام'!A:S,19,0),0)</f>
        <v>47365301774</v>
      </c>
      <c r="N27" s="20"/>
      <c r="O27" s="20">
        <f>IFERROR(VLOOKUP(A27,'درآمد ناشی از تغییر قیمت اوراق'!A:Q,17,0),0)</f>
        <v>36366442926</v>
      </c>
      <c r="P27" s="20"/>
      <c r="Q27" s="20">
        <f>IFERROR(VLOOKUP(A27,'درآمد ناشی از فروش'!A:Q,17,0),0)</f>
        <v>5731354853</v>
      </c>
      <c r="R27" s="20"/>
      <c r="S27" s="20">
        <f t="shared" si="1"/>
        <v>89463099553</v>
      </c>
      <c r="T27" s="17"/>
      <c r="U27" s="1">
        <f>+S27/$S$59</f>
        <v>4.5428089205987857E-2</v>
      </c>
    </row>
    <row r="28" spans="1:21" ht="21" x14ac:dyDescent="0.55000000000000004">
      <c r="A28" s="29" t="s">
        <v>71</v>
      </c>
      <c r="C28" s="20">
        <f>IFERROR(VLOOKUP(A28,'درآمد سود سهام'!A:S,13,0),0)</f>
        <v>17592896389</v>
      </c>
      <c r="D28" s="20"/>
      <c r="E28" s="20">
        <f>IFERROR(VLOOKUP(A28,'درآمد ناشی از تغییر قیمت اوراق'!A:Q,9,0),0)</f>
        <v>44754280947</v>
      </c>
      <c r="F28" s="20"/>
      <c r="G28" s="20">
        <f>IFERROR(VLOOKUP(A28,'درآمد ناشی از فروش'!A:Q,9,0),0)</f>
        <v>2115505980</v>
      </c>
      <c r="H28" s="20"/>
      <c r="I28" s="20">
        <f t="shared" si="0"/>
        <v>64462683316</v>
      </c>
      <c r="J28" s="17"/>
      <c r="K28" s="1">
        <f>+I28/$I$59</f>
        <v>0.11099513387278452</v>
      </c>
      <c r="L28" s="17"/>
      <c r="M28" s="20">
        <f>IFERROR(VLOOKUP(A28,'درآمد سود سهام'!A:S,19,0),0)</f>
        <v>17592896389</v>
      </c>
      <c r="N28" s="20"/>
      <c r="O28" s="20">
        <f>IFERROR(VLOOKUP(A28,'درآمد ناشی از تغییر قیمت اوراق'!A:Q,17,0),0)</f>
        <v>90457702692</v>
      </c>
      <c r="P28" s="20"/>
      <c r="Q28" s="20">
        <f>IFERROR(VLOOKUP(A28,'درآمد ناشی از فروش'!A:Q,17,0),0)</f>
        <v>1535581450</v>
      </c>
      <c r="R28" s="20"/>
      <c r="S28" s="20">
        <f t="shared" si="1"/>
        <v>109586180531</v>
      </c>
      <c r="T28" s="17"/>
      <c r="U28" s="1">
        <f>+S28/$S$59</f>
        <v>5.5646303445550792E-2</v>
      </c>
    </row>
    <row r="29" spans="1:21" ht="21" x14ac:dyDescent="0.55000000000000004">
      <c r="A29" s="29" t="s">
        <v>55</v>
      </c>
      <c r="C29" s="20">
        <f>IFERROR(VLOOKUP(A29,'درآمد سود سهام'!A:S,13,0),0)</f>
        <v>0</v>
      </c>
      <c r="D29" s="20"/>
      <c r="E29" s="20">
        <f>IFERROR(VLOOKUP(A29,'درآمد ناشی از تغییر قیمت اوراق'!A:Q,9,0),0)</f>
        <v>29432546500</v>
      </c>
      <c r="F29" s="20"/>
      <c r="G29" s="20">
        <f>IFERROR(VLOOKUP(A29,'درآمد ناشی از فروش'!A:Q,9,0),0)</f>
        <v>0</v>
      </c>
      <c r="H29" s="20"/>
      <c r="I29" s="20">
        <f t="shared" si="0"/>
        <v>29432546500</v>
      </c>
      <c r="J29" s="17"/>
      <c r="K29" s="1">
        <f>+I29/$I$59</f>
        <v>5.0678458775444739E-2</v>
      </c>
      <c r="L29" s="17"/>
      <c r="M29" s="20">
        <f>IFERROR(VLOOKUP(A29,'درآمد سود سهام'!A:S,19,0),0)</f>
        <v>32301310012</v>
      </c>
      <c r="N29" s="20"/>
      <c r="O29" s="20">
        <f>IFERROR(VLOOKUP(A29,'درآمد ناشی از تغییر قیمت اوراق'!A:Q,17,0),0)</f>
        <v>77334409188</v>
      </c>
      <c r="P29" s="20"/>
      <c r="Q29" s="20">
        <f>IFERROR(VLOOKUP(A29,'درآمد ناشی از فروش'!A:Q,17,0),0)</f>
        <v>-5609</v>
      </c>
      <c r="R29" s="20"/>
      <c r="S29" s="20">
        <f t="shared" si="1"/>
        <v>109635713591</v>
      </c>
      <c r="T29" s="17"/>
      <c r="U29" s="1">
        <f>+S29/$S$59</f>
        <v>5.5671455628736585E-2</v>
      </c>
    </row>
    <row r="30" spans="1:21" ht="21" x14ac:dyDescent="0.55000000000000004">
      <c r="A30" s="29" t="s">
        <v>47</v>
      </c>
      <c r="C30" s="20">
        <f>IFERROR(VLOOKUP(A30,'درآمد سود سهام'!A:S,13,0),0)</f>
        <v>0</v>
      </c>
      <c r="D30" s="20"/>
      <c r="E30" s="20">
        <f>IFERROR(VLOOKUP(A30,'درآمد ناشی از تغییر قیمت اوراق'!A:Q,9,0),0)</f>
        <v>114600895334</v>
      </c>
      <c r="F30" s="20"/>
      <c r="G30" s="20">
        <f>IFERROR(VLOOKUP(A30,'درآمد ناشی از فروش'!A:Q,9,0),0)</f>
        <v>5414054962</v>
      </c>
      <c r="H30" s="20"/>
      <c r="I30" s="20">
        <f t="shared" si="0"/>
        <v>120014950296</v>
      </c>
      <c r="J30" s="17"/>
      <c r="K30" s="1">
        <f>+I30/$I$59</f>
        <v>0.2066478587237732</v>
      </c>
      <c r="L30" s="17"/>
      <c r="M30" s="20">
        <f>IFERROR(VLOOKUP(A30,'درآمد سود سهام'!A:S,19,0),0)</f>
        <v>0</v>
      </c>
      <c r="N30" s="20"/>
      <c r="O30" s="20">
        <f>IFERROR(VLOOKUP(A30,'درآمد ناشی از تغییر قیمت اوراق'!A:Q,17,0),0)</f>
        <v>146199119589</v>
      </c>
      <c r="P30" s="20"/>
      <c r="Q30" s="20">
        <f>IFERROR(VLOOKUP(A30,'درآمد ناشی از فروش'!A:Q,17,0),0)</f>
        <v>5542031803</v>
      </c>
      <c r="R30" s="20"/>
      <c r="S30" s="20">
        <f t="shared" si="1"/>
        <v>151741151392</v>
      </c>
      <c r="T30" s="17"/>
      <c r="U30" s="1">
        <f>+S30/$S$59</f>
        <v>7.7051997930960667E-2</v>
      </c>
    </row>
    <row r="31" spans="1:21" ht="21" x14ac:dyDescent="0.55000000000000004">
      <c r="A31" s="29" t="s">
        <v>79</v>
      </c>
      <c r="C31" s="20">
        <f>IFERROR(VLOOKUP(A31,'درآمد سود سهام'!A:S,13,0),0)</f>
        <v>0</v>
      </c>
      <c r="D31" s="20"/>
      <c r="E31" s="20">
        <f>IFERROR(VLOOKUP(A31,'درآمد ناشی از تغییر قیمت اوراق'!A:Q,9,0),0)</f>
        <v>-9175480410</v>
      </c>
      <c r="F31" s="20"/>
      <c r="G31" s="20">
        <f>IFERROR(VLOOKUP(A31,'درآمد ناشی از فروش'!A:Q,9,0),0)</f>
        <v>0</v>
      </c>
      <c r="H31" s="20"/>
      <c r="I31" s="20">
        <f t="shared" si="0"/>
        <v>-9175480410</v>
      </c>
      <c r="J31" s="17"/>
      <c r="K31" s="1">
        <f>+I31/$I$59</f>
        <v>-1.5798809855038735E-2</v>
      </c>
      <c r="L31" s="17"/>
      <c r="M31" s="20">
        <f>IFERROR(VLOOKUP(A31,'درآمد سود سهام'!A:S,19,0),0)</f>
        <v>30669877498</v>
      </c>
      <c r="N31" s="20"/>
      <c r="O31" s="20">
        <f>IFERROR(VLOOKUP(A31,'درآمد ناشی از تغییر قیمت اوراق'!A:Q,17,0),0)</f>
        <v>-73900806701</v>
      </c>
      <c r="P31" s="20"/>
      <c r="Q31" s="20">
        <f>IFERROR(VLOOKUP(A31,'درآمد ناشی از فروش'!A:Q,17,0),0)</f>
        <v>654114816</v>
      </c>
      <c r="R31" s="20"/>
      <c r="S31" s="20">
        <f t="shared" si="1"/>
        <v>-42576814387</v>
      </c>
      <c r="T31" s="17"/>
      <c r="U31" s="1">
        <f>+S31/$S$59</f>
        <v>-2.1619900626554622E-2</v>
      </c>
    </row>
    <row r="32" spans="1:21" ht="21" x14ac:dyDescent="0.55000000000000004">
      <c r="A32" s="29" t="s">
        <v>48</v>
      </c>
      <c r="C32" s="20">
        <f>IFERROR(VLOOKUP(A32,'درآمد سود سهام'!A:S,13,0),0)</f>
        <v>0</v>
      </c>
      <c r="D32" s="20"/>
      <c r="E32" s="20">
        <f>IFERROR(VLOOKUP(A32,'درآمد ناشی از تغییر قیمت اوراق'!A:Q,9,0),0)</f>
        <v>12862616538</v>
      </c>
      <c r="F32" s="20"/>
      <c r="G32" s="20">
        <f>IFERROR(VLOOKUP(A32,'درآمد ناشی از فروش'!A:Q,9,0),0)</f>
        <v>0</v>
      </c>
      <c r="H32" s="20"/>
      <c r="I32" s="20">
        <f t="shared" si="0"/>
        <v>12862616538</v>
      </c>
      <c r="J32" s="17"/>
      <c r="K32" s="1">
        <f>+I32/$I$59</f>
        <v>2.2147508777923337E-2</v>
      </c>
      <c r="L32" s="17"/>
      <c r="M32" s="20">
        <f>IFERROR(VLOOKUP(A32,'درآمد سود سهام'!A:S,19,0),0)</f>
        <v>17081217461</v>
      </c>
      <c r="N32" s="20"/>
      <c r="O32" s="20">
        <f>IFERROR(VLOOKUP(A32,'درآمد ناشی از تغییر قیمت اوراق'!A:Q,17,0),0)</f>
        <v>77327806097</v>
      </c>
      <c r="P32" s="20"/>
      <c r="Q32" s="20">
        <f>IFERROR(VLOOKUP(A32,'درآمد ناشی از فروش'!A:Q,17,0),0)</f>
        <v>5259527478</v>
      </c>
      <c r="R32" s="20"/>
      <c r="S32" s="20">
        <f t="shared" si="1"/>
        <v>99668551036</v>
      </c>
      <c r="T32" s="17"/>
      <c r="U32" s="1">
        <f>+S32/$S$59</f>
        <v>5.0610272281172382E-2</v>
      </c>
    </row>
    <row r="33" spans="1:21" ht="21" x14ac:dyDescent="0.55000000000000004">
      <c r="A33" s="29" t="s">
        <v>75</v>
      </c>
      <c r="C33" s="20">
        <f>IFERROR(VLOOKUP(A33,'درآمد سود سهام'!A:S,13,0),0)</f>
        <v>0</v>
      </c>
      <c r="D33" s="20"/>
      <c r="E33" s="20">
        <f>IFERROR(VLOOKUP(A33,'درآمد ناشی از تغییر قیمت اوراق'!A:Q,9,0),0)</f>
        <v>-12920363785</v>
      </c>
      <c r="F33" s="20"/>
      <c r="G33" s="20">
        <f>IFERROR(VLOOKUP(A33,'درآمد ناشی از فروش'!A:Q,9,0),0)</f>
        <v>0</v>
      </c>
      <c r="H33" s="20"/>
      <c r="I33" s="20">
        <f t="shared" si="0"/>
        <v>-12920363785</v>
      </c>
      <c r="J33" s="17"/>
      <c r="K33" s="1">
        <f>+I33/$I$59</f>
        <v>-2.2246940931253491E-2</v>
      </c>
      <c r="L33" s="17"/>
      <c r="M33" s="20">
        <f>IFERROR(VLOOKUP(A33,'درآمد سود سهام'!A:S,19,0),0)</f>
        <v>0</v>
      </c>
      <c r="N33" s="20"/>
      <c r="O33" s="20">
        <f>IFERROR(VLOOKUP(A33,'درآمد ناشی از تغییر قیمت اوراق'!A:Q,17,0),0)</f>
        <v>-53154626011</v>
      </c>
      <c r="P33" s="20"/>
      <c r="Q33" s="20">
        <f>IFERROR(VLOOKUP(A33,'درآمد ناشی از فروش'!A:Q,17,0),0)</f>
        <v>0</v>
      </c>
      <c r="R33" s="20"/>
      <c r="S33" s="20">
        <f t="shared" si="1"/>
        <v>-53154626011</v>
      </c>
      <c r="T33" s="17"/>
      <c r="U33" s="1">
        <f>+S33/$S$59</f>
        <v>-2.6991162883956404E-2</v>
      </c>
    </row>
    <row r="34" spans="1:21" ht="21" x14ac:dyDescent="0.55000000000000004">
      <c r="A34" s="29" t="s">
        <v>65</v>
      </c>
      <c r="C34" s="20">
        <f>IFERROR(VLOOKUP(A34,'درآمد سود سهام'!A:S,13,0),0)</f>
        <v>0</v>
      </c>
      <c r="D34" s="20"/>
      <c r="E34" s="20">
        <f>IFERROR(VLOOKUP(A34,'درآمد ناشی از تغییر قیمت اوراق'!A:Q,9,0),0)</f>
        <v>-9041503850</v>
      </c>
      <c r="F34" s="20"/>
      <c r="G34" s="20">
        <f>IFERROR(VLOOKUP(A34,'درآمد ناشی از فروش'!A:Q,9,0),0)</f>
        <v>30609773526</v>
      </c>
      <c r="H34" s="20"/>
      <c r="I34" s="20">
        <f t="shared" si="0"/>
        <v>21568269676</v>
      </c>
      <c r="J34" s="17"/>
      <c r="K34" s="1">
        <f>+I34/$I$59</f>
        <v>3.7137346088380117E-2</v>
      </c>
      <c r="L34" s="17"/>
      <c r="M34" s="20">
        <f>IFERROR(VLOOKUP(A34,'درآمد سود سهام'!A:S,19,0),0)</f>
        <v>0</v>
      </c>
      <c r="N34" s="20"/>
      <c r="O34" s="20">
        <f>IFERROR(VLOOKUP(A34,'درآمد ناشی از تغییر قیمت اوراق'!A:Q,17,0),0)</f>
        <v>141287965174</v>
      </c>
      <c r="P34" s="20"/>
      <c r="Q34" s="20">
        <f>IFERROR(VLOOKUP(A34,'درآمد ناشی از فروش'!A:Q,17,0),0)</f>
        <v>71212293592</v>
      </c>
      <c r="R34" s="20"/>
      <c r="S34" s="20">
        <f t="shared" si="1"/>
        <v>212500258766</v>
      </c>
      <c r="T34" s="17"/>
      <c r="U34" s="1">
        <f>+S34/$S$59</f>
        <v>0.10790460826587397</v>
      </c>
    </row>
    <row r="35" spans="1:21" ht="21" x14ac:dyDescent="0.55000000000000004">
      <c r="A35" s="29" t="s">
        <v>84</v>
      </c>
      <c r="C35" s="20">
        <f>IFERROR(VLOOKUP(A35,'درآمد سود سهام'!A:S,13,0),0)</f>
        <v>0</v>
      </c>
      <c r="D35" s="20"/>
      <c r="E35" s="20">
        <f>IFERROR(VLOOKUP(A35,'درآمد ناشی از تغییر قیمت اوراق'!A:Q,9,0),0)</f>
        <v>-817688431</v>
      </c>
      <c r="F35" s="20"/>
      <c r="G35" s="20">
        <f>IFERROR(VLOOKUP(A35,'درآمد ناشی از فروش'!A:Q,9,0),0)</f>
        <v>0</v>
      </c>
      <c r="H35" s="20"/>
      <c r="I35" s="20">
        <f t="shared" si="0"/>
        <v>-817688431</v>
      </c>
      <c r="J35" s="17"/>
      <c r="K35" s="1">
        <f>+I35/$I$59</f>
        <v>-1.4079376190433129E-3</v>
      </c>
      <c r="L35" s="17"/>
      <c r="M35" s="20">
        <f>IFERROR(VLOOKUP(A35,'درآمد سود سهام'!A:S,19,0),0)</f>
        <v>0</v>
      </c>
      <c r="N35" s="20"/>
      <c r="O35" s="20">
        <f>IFERROR(VLOOKUP(A35,'درآمد ناشی از تغییر قیمت اوراق'!A:Q,17,0),0)</f>
        <v>-12403501866</v>
      </c>
      <c r="P35" s="20"/>
      <c r="Q35" s="20">
        <f>IFERROR(VLOOKUP(A35,'درآمد ناشی از فروش'!A:Q,17,0),0)</f>
        <v>0</v>
      </c>
      <c r="R35" s="20"/>
      <c r="S35" s="20">
        <f t="shared" si="1"/>
        <v>-12403501866</v>
      </c>
      <c r="T35" s="17"/>
      <c r="U35" s="1">
        <f>+S35/$S$59</f>
        <v>-6.2983217891022627E-3</v>
      </c>
    </row>
    <row r="36" spans="1:21" ht="21" x14ac:dyDescent="0.55000000000000004">
      <c r="A36" s="29" t="s">
        <v>76</v>
      </c>
      <c r="C36" s="20">
        <f>IFERROR(VLOOKUP(A36,'درآمد سود سهام'!A:S,13,0),0)</f>
        <v>0</v>
      </c>
      <c r="D36" s="20"/>
      <c r="E36" s="20">
        <f>IFERROR(VLOOKUP(A36,'درآمد ناشی از تغییر قیمت اوراق'!A:Q,9,0),0)</f>
        <v>-13448600700</v>
      </c>
      <c r="F36" s="20"/>
      <c r="G36" s="20">
        <f>IFERROR(VLOOKUP(A36,'درآمد ناشی از فروش'!A:Q,9,0),0)</f>
        <v>0</v>
      </c>
      <c r="H36" s="20"/>
      <c r="I36" s="20">
        <f t="shared" si="0"/>
        <v>-13448600700</v>
      </c>
      <c r="J36" s="17"/>
      <c r="K36" s="1">
        <f>+I36/$I$59</f>
        <v>-2.3156486176361506E-2</v>
      </c>
      <c r="L36" s="17"/>
      <c r="M36" s="20">
        <f>IFERROR(VLOOKUP(A36,'درآمد سود سهام'!A:S,19,0),0)</f>
        <v>13986033013</v>
      </c>
      <c r="N36" s="20"/>
      <c r="O36" s="20">
        <f>IFERROR(VLOOKUP(A36,'درآمد ناشی از تغییر قیمت اوراق'!A:Q,17,0),0)</f>
        <v>-31741369636</v>
      </c>
      <c r="P36" s="20"/>
      <c r="Q36" s="20">
        <f>IFERROR(VLOOKUP(A36,'درآمد ناشی از فروش'!A:Q,17,0),0)</f>
        <v>0</v>
      </c>
      <c r="R36" s="20"/>
      <c r="S36" s="20">
        <f t="shared" si="1"/>
        <v>-17755336623</v>
      </c>
      <c r="T36" s="17"/>
      <c r="U36" s="1">
        <f>+S36/$S$59</f>
        <v>-9.01590734081535E-3</v>
      </c>
    </row>
    <row r="37" spans="1:21" ht="21" x14ac:dyDescent="0.55000000000000004">
      <c r="A37" s="29" t="s">
        <v>118</v>
      </c>
      <c r="C37" s="20">
        <f>IFERROR(VLOOKUP(A37,'درآمد سود سهام'!A:S,13,0),0)</f>
        <v>0</v>
      </c>
      <c r="D37" s="20"/>
      <c r="E37" s="20">
        <f>IFERROR(VLOOKUP(A37,'درآمد ناشی از تغییر قیمت اوراق'!A:Q,9,0),0)</f>
        <v>423901360</v>
      </c>
      <c r="F37" s="20"/>
      <c r="G37" s="20">
        <f>IFERROR(VLOOKUP(A37,'درآمد ناشی از فروش'!A:Q,9,0),0)</f>
        <v>0</v>
      </c>
      <c r="H37" s="20"/>
      <c r="I37" s="20">
        <f t="shared" si="0"/>
        <v>423901360</v>
      </c>
      <c r="J37" s="17"/>
      <c r="K37" s="1">
        <f>+I37/$I$59</f>
        <v>7.2989496840224005E-4</v>
      </c>
      <c r="L37" s="17"/>
      <c r="M37" s="20">
        <f>IFERROR(VLOOKUP(A37,'درآمد سود سهام'!A:S,19,0),0)</f>
        <v>0</v>
      </c>
      <c r="N37" s="20"/>
      <c r="O37" s="20">
        <f>IFERROR(VLOOKUP(A37,'درآمد ناشی از تغییر قیمت اوراق'!A:Q,17,0),0)</f>
        <v>423901360</v>
      </c>
      <c r="P37" s="20"/>
      <c r="Q37" s="20">
        <f>IFERROR(VLOOKUP(A37,'درآمد ناشی از فروش'!A:Q,17,0),0)</f>
        <v>0</v>
      </c>
      <c r="R37" s="20"/>
      <c r="S37" s="20">
        <f t="shared" si="1"/>
        <v>423901360</v>
      </c>
      <c r="T37" s="17"/>
      <c r="U37" s="1">
        <f>+S37/$S$59</f>
        <v>2.1525107997416592E-4</v>
      </c>
    </row>
    <row r="38" spans="1:21" ht="21" x14ac:dyDescent="0.55000000000000004">
      <c r="A38" s="29" t="s">
        <v>117</v>
      </c>
      <c r="C38" s="20">
        <f>IFERROR(VLOOKUP(A38,'درآمد سود سهام'!A:S,13,0),0)</f>
        <v>0</v>
      </c>
      <c r="D38" s="20"/>
      <c r="E38" s="20">
        <f>IFERROR(VLOOKUP(A38,'درآمد ناشی از تغییر قیمت اوراق'!A:Q,9,0),0)</f>
        <v>-2507185442</v>
      </c>
      <c r="F38" s="20"/>
      <c r="G38" s="20">
        <f>IFERROR(VLOOKUP(A38,'درآمد ناشی از فروش'!A:Q,9,0),0)</f>
        <v>0</v>
      </c>
      <c r="H38" s="20"/>
      <c r="I38" s="20">
        <f t="shared" si="0"/>
        <v>-2507185442</v>
      </c>
      <c r="J38" s="17"/>
      <c r="K38" s="1">
        <f>+I38/$I$59</f>
        <v>-4.3169996882462137E-3</v>
      </c>
      <c r="L38" s="17"/>
      <c r="M38" s="20">
        <f>IFERROR(VLOOKUP(A38,'درآمد سود سهام'!A:S,19,0),0)</f>
        <v>0</v>
      </c>
      <c r="N38" s="20"/>
      <c r="O38" s="20">
        <f>IFERROR(VLOOKUP(A38,'درآمد ناشی از تغییر قیمت اوراق'!A:Q,17,0),0)</f>
        <v>-2507185442</v>
      </c>
      <c r="P38" s="20"/>
      <c r="Q38" s="20">
        <f>IFERROR(VLOOKUP(A38,'درآمد ناشی از فروش'!A:Q,17,0),0)</f>
        <v>0</v>
      </c>
      <c r="R38" s="20"/>
      <c r="S38" s="20">
        <f t="shared" si="1"/>
        <v>-2507185442</v>
      </c>
      <c r="T38" s="17"/>
      <c r="U38" s="1">
        <f>+S38/$S$59</f>
        <v>-1.2731130989671903E-3</v>
      </c>
    </row>
    <row r="39" spans="1:21" ht="21" x14ac:dyDescent="0.55000000000000004">
      <c r="A39" s="29" t="s">
        <v>62</v>
      </c>
      <c r="C39" s="20">
        <f>IFERROR(VLOOKUP(A39,'درآمد سود سهام'!A:S,13,0),0)</f>
        <v>0</v>
      </c>
      <c r="D39" s="20"/>
      <c r="E39" s="20">
        <f>IFERROR(VLOOKUP(A39,'درآمد ناشی از تغییر قیمت اوراق'!A:Q,9,0),0)</f>
        <v>3576288342</v>
      </c>
      <c r="F39" s="20"/>
      <c r="G39" s="20">
        <f>IFERROR(VLOOKUP(A39,'درآمد ناشی از فروش'!A:Q,9,0),0)</f>
        <v>-1839</v>
      </c>
      <c r="H39" s="20"/>
      <c r="I39" s="20">
        <f t="shared" si="0"/>
        <v>3576286503</v>
      </c>
      <c r="J39" s="17"/>
      <c r="K39" s="1">
        <f>+I39/$I$59</f>
        <v>6.1578323884229633E-3</v>
      </c>
      <c r="L39" s="17"/>
      <c r="M39" s="20">
        <f>IFERROR(VLOOKUP(A39,'درآمد سود سهام'!A:S,19,0),0)</f>
        <v>1567403878</v>
      </c>
      <c r="N39" s="20"/>
      <c r="O39" s="20">
        <f>IFERROR(VLOOKUP(A39,'درآمد ناشی از تغییر قیمت اوراق'!A:Q,17,0),0)</f>
        <v>-18848537145</v>
      </c>
      <c r="P39" s="20"/>
      <c r="Q39" s="20">
        <f>IFERROR(VLOOKUP(A39,'درآمد ناشی از فروش'!A:Q,17,0),0)</f>
        <v>-1839</v>
      </c>
      <c r="R39" s="20"/>
      <c r="S39" s="20">
        <f t="shared" si="1"/>
        <v>-17281135106</v>
      </c>
      <c r="T39" s="17"/>
      <c r="U39" s="1">
        <f>+S39/$S$59</f>
        <v>-8.7751145567119028E-3</v>
      </c>
    </row>
    <row r="40" spans="1:21" ht="21" x14ac:dyDescent="0.55000000000000004">
      <c r="A40" s="29" t="s">
        <v>83</v>
      </c>
      <c r="C40" s="20">
        <f>IFERROR(VLOOKUP(A40,'درآمد سود سهام'!A:S,13,0),0)</f>
        <v>0</v>
      </c>
      <c r="D40" s="20"/>
      <c r="E40" s="20">
        <f>IFERROR(VLOOKUP(A40,'درآمد ناشی از تغییر قیمت اوراق'!A:Q,9,0),0)</f>
        <v>0</v>
      </c>
      <c r="F40" s="20"/>
      <c r="G40" s="20">
        <f>IFERROR(VLOOKUP(A40,'درآمد ناشی از فروش'!A:Q,9,0),0)</f>
        <v>0</v>
      </c>
      <c r="H40" s="20"/>
      <c r="I40" s="20">
        <f t="shared" si="0"/>
        <v>0</v>
      </c>
      <c r="J40" s="17"/>
      <c r="K40" s="1">
        <f>+I40/$I$59</f>
        <v>0</v>
      </c>
      <c r="L40" s="17"/>
      <c r="M40" s="20">
        <f>IFERROR(VLOOKUP(A40,'درآمد سود سهام'!A:S,19,0),0)</f>
        <v>0</v>
      </c>
      <c r="N40" s="20"/>
      <c r="O40" s="20">
        <f>IFERROR(VLOOKUP(A40,'درآمد ناشی از تغییر قیمت اوراق'!A:Q,17,0),0)</f>
        <v>0</v>
      </c>
      <c r="P40" s="20"/>
      <c r="Q40" s="20">
        <f>IFERROR(VLOOKUP(A40,'درآمد ناشی از فروش'!A:Q,17,0),0)</f>
        <v>4536896404</v>
      </c>
      <c r="R40" s="20"/>
      <c r="S40" s="20">
        <f t="shared" si="1"/>
        <v>4536896404</v>
      </c>
      <c r="T40" s="17"/>
      <c r="U40" s="1">
        <f>+S40/$S$59</f>
        <v>2.3037714497823499E-3</v>
      </c>
    </row>
    <row r="41" spans="1:21" ht="21" x14ac:dyDescent="0.55000000000000004">
      <c r="A41" s="29" t="s">
        <v>45</v>
      </c>
      <c r="C41" s="20">
        <f>IFERROR(VLOOKUP(A41,'درآمد سود سهام'!A:S,13,0),0)</f>
        <v>0</v>
      </c>
      <c r="D41" s="20"/>
      <c r="E41" s="20">
        <f>IFERROR(VLOOKUP(A41,'درآمد ناشی از تغییر قیمت اوراق'!A:Q,9,0),0)</f>
        <v>1057755280</v>
      </c>
      <c r="F41" s="20"/>
      <c r="G41" s="20">
        <f>IFERROR(VLOOKUP(A41,'درآمد ناشی از فروش'!A:Q,9,0),0)</f>
        <v>0</v>
      </c>
      <c r="H41" s="20"/>
      <c r="I41" s="20">
        <f t="shared" si="0"/>
        <v>1057755280</v>
      </c>
      <c r="J41" s="17"/>
      <c r="K41" s="1">
        <f>+I41/$I$59</f>
        <v>1.8212969561430578E-3</v>
      </c>
      <c r="L41" s="17"/>
      <c r="M41" s="20">
        <f>IFERROR(VLOOKUP(A41,'درآمد سود سهام'!A:S,19,0),0)</f>
        <v>0</v>
      </c>
      <c r="N41" s="20"/>
      <c r="O41" s="20">
        <f>IFERROR(VLOOKUP(A41,'درآمد ناشی از تغییر قیمت اوراق'!A:Q,17,0),0)</f>
        <v>10929969270</v>
      </c>
      <c r="P41" s="20"/>
      <c r="Q41" s="20">
        <f>IFERROR(VLOOKUP(A41,'درآمد ناشی از فروش'!A:Q,17,0),0)</f>
        <v>148323557386</v>
      </c>
      <c r="R41" s="20"/>
      <c r="S41" s="20">
        <f t="shared" si="1"/>
        <v>159253526656</v>
      </c>
      <c r="T41" s="17"/>
      <c r="U41" s="1">
        <f>+S41/$S$59</f>
        <v>8.0866675215193043E-2</v>
      </c>
    </row>
    <row r="42" spans="1:21" ht="21" x14ac:dyDescent="0.55000000000000004">
      <c r="A42" s="29" t="s">
        <v>80</v>
      </c>
      <c r="C42" s="20">
        <f>IFERROR(VLOOKUP(A42,'درآمد سود سهام'!A:S,13,0),0)</f>
        <v>0</v>
      </c>
      <c r="D42" s="20"/>
      <c r="E42" s="20">
        <f>IFERROR(VLOOKUP(A42,'درآمد ناشی از تغییر قیمت اوراق'!A:Q,9,0),0)</f>
        <v>12191245093</v>
      </c>
      <c r="F42" s="20"/>
      <c r="G42" s="20">
        <f>IFERROR(VLOOKUP(A42,'درآمد ناشی از فروش'!A:Q,9,0),0)</f>
        <v>21066251111</v>
      </c>
      <c r="H42" s="20"/>
      <c r="I42" s="20">
        <f t="shared" si="0"/>
        <v>33257496204</v>
      </c>
      <c r="J42" s="17"/>
      <c r="K42" s="1">
        <f>+I42/$I$59</f>
        <v>5.7264452138007287E-2</v>
      </c>
      <c r="L42" s="17"/>
      <c r="M42" s="20">
        <f>IFERROR(VLOOKUP(A42,'درآمد سود سهام'!A:S,19,0),0)</f>
        <v>0</v>
      </c>
      <c r="N42" s="20"/>
      <c r="O42" s="20">
        <f>IFERROR(VLOOKUP(A42,'درآمد ناشی از تغییر قیمت اوراق'!A:Q,17,0),0)</f>
        <v>97924819588</v>
      </c>
      <c r="P42" s="20"/>
      <c r="Q42" s="20">
        <f>IFERROR(VLOOKUP(A42,'درآمد ناشی از فروش'!A:Q,17,0),0)</f>
        <v>21066251111</v>
      </c>
      <c r="R42" s="20"/>
      <c r="S42" s="20">
        <f t="shared" si="1"/>
        <v>118991070699</v>
      </c>
      <c r="T42" s="17"/>
      <c r="U42" s="1">
        <f>+S42/$S$59</f>
        <v>6.0421972874166015E-2</v>
      </c>
    </row>
    <row r="43" spans="1:21" ht="21" x14ac:dyDescent="0.55000000000000004">
      <c r="A43" s="29" t="s">
        <v>86</v>
      </c>
      <c r="C43" s="20">
        <f>IFERROR(VLOOKUP(A43,'درآمد سود سهام'!A:S,13,0),0)</f>
        <v>0</v>
      </c>
      <c r="D43" s="20"/>
      <c r="E43" s="20">
        <f>IFERROR(VLOOKUP(A43,'درآمد ناشی از تغییر قیمت اوراق'!A:Q,9,0),0)</f>
        <v>0</v>
      </c>
      <c r="F43" s="20"/>
      <c r="G43" s="20">
        <f>IFERROR(VLOOKUP(A43,'درآمد ناشی از فروش'!A:Q,9,0),0)</f>
        <v>0</v>
      </c>
      <c r="H43" s="20"/>
      <c r="I43" s="20">
        <f t="shared" si="0"/>
        <v>0</v>
      </c>
      <c r="J43" s="17"/>
      <c r="K43" s="1">
        <f>+I43/$I$59</f>
        <v>0</v>
      </c>
      <c r="L43" s="17"/>
      <c r="M43" s="20">
        <f>IFERROR(VLOOKUP(A43,'درآمد سود سهام'!A:S,19,0),0)</f>
        <v>1257291200</v>
      </c>
      <c r="N43" s="20"/>
      <c r="O43" s="20">
        <f>IFERROR(VLOOKUP(A43,'درآمد ناشی از تغییر قیمت اوراق'!A:Q,17,0),0)</f>
        <v>0</v>
      </c>
      <c r="P43" s="20"/>
      <c r="Q43" s="20">
        <f>IFERROR(VLOOKUP(A43,'درآمد ناشی از فروش'!A:Q,17,0),0)</f>
        <v>5660700788</v>
      </c>
      <c r="R43" s="20"/>
      <c r="S43" s="20">
        <f t="shared" si="1"/>
        <v>6917991988</v>
      </c>
      <c r="T43" s="17"/>
      <c r="U43" s="1">
        <f>+S43/$S$59</f>
        <v>3.5128579126748431E-3</v>
      </c>
    </row>
    <row r="44" spans="1:21" ht="21" x14ac:dyDescent="0.55000000000000004">
      <c r="A44" s="29" t="s">
        <v>46</v>
      </c>
      <c r="C44" s="20">
        <f>IFERROR(VLOOKUP(A44,'درآمد سود سهام'!A:S,13,0),0)</f>
        <v>0</v>
      </c>
      <c r="D44" s="20"/>
      <c r="E44" s="20">
        <f>IFERROR(VLOOKUP(A44,'درآمد ناشی از تغییر قیمت اوراق'!A:Q,9,0),0)</f>
        <v>66153321973</v>
      </c>
      <c r="F44" s="20"/>
      <c r="G44" s="20">
        <f>IFERROR(VLOOKUP(A44,'درآمد ناشی از فروش'!A:Q,9,0),0)</f>
        <v>3892571697</v>
      </c>
      <c r="H44" s="20"/>
      <c r="I44" s="20">
        <f t="shared" si="0"/>
        <v>70045893670</v>
      </c>
      <c r="J44" s="17"/>
      <c r="K44" s="1">
        <f>+I44/$I$59</f>
        <v>0.12060859004314427</v>
      </c>
      <c r="L44" s="17"/>
      <c r="M44" s="20">
        <f>IFERROR(VLOOKUP(A44,'درآمد سود سهام'!A:S,19,0),0)</f>
        <v>10654388949</v>
      </c>
      <c r="N44" s="20"/>
      <c r="O44" s="20">
        <f>IFERROR(VLOOKUP(A44,'درآمد ناشی از تغییر قیمت اوراق'!A:Q,17,0),0)</f>
        <v>105057322911</v>
      </c>
      <c r="P44" s="20"/>
      <c r="Q44" s="20">
        <f>IFERROR(VLOOKUP(A44,'درآمد ناشی از فروش'!A:Q,17,0),0)</f>
        <v>4936458385</v>
      </c>
      <c r="R44" s="20"/>
      <c r="S44" s="20">
        <f t="shared" si="1"/>
        <v>120648170245</v>
      </c>
      <c r="T44" s="17"/>
      <c r="U44" s="1">
        <f>+S44/$S$59</f>
        <v>6.1263424448893683E-2</v>
      </c>
    </row>
    <row r="45" spans="1:21" ht="21" x14ac:dyDescent="0.55000000000000004">
      <c r="A45" s="29" t="s">
        <v>82</v>
      </c>
      <c r="C45" s="20">
        <f>IFERROR(VLOOKUP(A45,'درآمد سود سهام'!A:S,13,0),0)</f>
        <v>0</v>
      </c>
      <c r="D45" s="20"/>
      <c r="E45" s="20">
        <f>IFERROR(VLOOKUP(A45,'درآمد ناشی از تغییر قیمت اوراق'!A:Q,9,0),0)</f>
        <v>0</v>
      </c>
      <c r="F45" s="20"/>
      <c r="G45" s="20">
        <f>IFERROR(VLOOKUP(A45,'درآمد ناشی از فروش'!A:Q,9,0),0)</f>
        <v>0</v>
      </c>
      <c r="H45" s="20"/>
      <c r="I45" s="20">
        <f t="shared" si="0"/>
        <v>0</v>
      </c>
      <c r="J45" s="17"/>
      <c r="K45" s="1">
        <f>+I45/$I$59</f>
        <v>0</v>
      </c>
      <c r="L45" s="17"/>
      <c r="M45" s="20">
        <f>IFERROR(VLOOKUP(A45,'درآمد سود سهام'!A:S,19,0),0)</f>
        <v>0</v>
      </c>
      <c r="N45" s="20"/>
      <c r="O45" s="20">
        <f>IFERROR(VLOOKUP(A45,'درآمد ناشی از تغییر قیمت اوراق'!A:Q,17,0),0)</f>
        <v>0</v>
      </c>
      <c r="P45" s="20"/>
      <c r="Q45" s="20">
        <f>IFERROR(VLOOKUP(A45,'درآمد ناشی از فروش'!A:Q,17,0),0)</f>
        <v>4492275817</v>
      </c>
      <c r="R45" s="20"/>
      <c r="S45" s="20">
        <f t="shared" si="1"/>
        <v>4492275817</v>
      </c>
      <c r="T45" s="17"/>
      <c r="U45" s="1">
        <f>+S45/$S$59</f>
        <v>2.2811137504986506E-3</v>
      </c>
    </row>
    <row r="46" spans="1:21" ht="21" x14ac:dyDescent="0.55000000000000004">
      <c r="A46" s="29" t="s">
        <v>78</v>
      </c>
      <c r="C46" s="20">
        <f>IFERROR(VLOOKUP(A46,'درآمد سود سهام'!A:S,13,0),0)</f>
        <v>0</v>
      </c>
      <c r="D46" s="20"/>
      <c r="E46" s="20">
        <f>IFERROR(VLOOKUP(A46,'درآمد ناشی از تغییر قیمت اوراق'!A:Q,9,0),0)</f>
        <v>-9561076682</v>
      </c>
      <c r="F46" s="20"/>
      <c r="G46" s="20">
        <f>IFERROR(VLOOKUP(A46,'درآمد ناشی از فروش'!A:Q,9,0),0)</f>
        <v>0</v>
      </c>
      <c r="H46" s="20"/>
      <c r="I46" s="20">
        <f t="shared" si="0"/>
        <v>-9561076682</v>
      </c>
      <c r="J46" s="17"/>
      <c r="K46" s="1">
        <f>+I46/$I$59</f>
        <v>-1.6462749170466882E-2</v>
      </c>
      <c r="L46" s="17"/>
      <c r="M46" s="20">
        <f>IFERROR(VLOOKUP(A46,'درآمد سود سهام'!A:S,19,0),0)</f>
        <v>0</v>
      </c>
      <c r="N46" s="20"/>
      <c r="O46" s="20">
        <f>IFERROR(VLOOKUP(A46,'درآمد ناشی از تغییر قیمت اوراق'!A:Q,17,0),0)</f>
        <v>-42752761702</v>
      </c>
      <c r="P46" s="20"/>
      <c r="Q46" s="20">
        <f>IFERROR(VLOOKUP(A46,'درآمد ناشی از فروش'!A:Q,17,0),0)</f>
        <v>0</v>
      </c>
      <c r="R46" s="20"/>
      <c r="S46" s="20">
        <f t="shared" si="1"/>
        <v>-42752761702</v>
      </c>
      <c r="T46" s="17"/>
      <c r="U46" s="1">
        <f>+S46/$S$59</f>
        <v>-2.1709244169996672E-2</v>
      </c>
    </row>
    <row r="47" spans="1:21" ht="21" x14ac:dyDescent="0.55000000000000004">
      <c r="A47" s="29" t="s">
        <v>89</v>
      </c>
      <c r="C47" s="20">
        <f>IFERROR(VLOOKUP(A47,'درآمد سود سهام'!A:S,13,0),0)</f>
        <v>0</v>
      </c>
      <c r="D47" s="20"/>
      <c r="E47" s="20">
        <f>IFERROR(VLOOKUP(A47,'درآمد ناشی از تغییر قیمت اوراق'!A:Q,9,0),0)</f>
        <v>0</v>
      </c>
      <c r="F47" s="20"/>
      <c r="G47" s="20">
        <f>IFERROR(VLOOKUP(A47,'درآمد ناشی از فروش'!A:Q,9,0),0)</f>
        <v>0</v>
      </c>
      <c r="H47" s="20"/>
      <c r="I47" s="20">
        <f t="shared" si="0"/>
        <v>0</v>
      </c>
      <c r="J47" s="17"/>
      <c r="K47" s="1">
        <f>+I47/$I$59</f>
        <v>0</v>
      </c>
      <c r="L47" s="17"/>
      <c r="M47" s="20">
        <f>IFERROR(VLOOKUP(A47,'درآمد سود سهام'!A:S,19,0),0)</f>
        <v>0</v>
      </c>
      <c r="N47" s="20"/>
      <c r="O47" s="20">
        <f>IFERROR(VLOOKUP(A47,'درآمد ناشی از تغییر قیمت اوراق'!A:Q,17,0),0)</f>
        <v>0</v>
      </c>
      <c r="P47" s="20"/>
      <c r="Q47" s="20">
        <f>IFERROR(VLOOKUP(A47,'درآمد ناشی از فروش'!A:Q,17,0),0)</f>
        <v>-1833</v>
      </c>
      <c r="R47" s="20"/>
      <c r="S47" s="20">
        <f t="shared" si="1"/>
        <v>-1833</v>
      </c>
      <c r="T47" s="17"/>
      <c r="U47" s="1">
        <f>+S47/$S$59</f>
        <v>-9.3077132282058773E-10</v>
      </c>
    </row>
    <row r="48" spans="1:21" ht="21" x14ac:dyDescent="0.55000000000000004">
      <c r="A48" s="29" t="s">
        <v>97</v>
      </c>
      <c r="C48" s="20">
        <f>IFERROR(VLOOKUP(A48,'درآمد سود سهام'!A:S,13,0),0)</f>
        <v>0</v>
      </c>
      <c r="D48" s="20"/>
      <c r="E48" s="20">
        <f>IFERROR(VLOOKUP(A48,'درآمد ناشی از تغییر قیمت اوراق'!A:Q,9,0),0)</f>
        <v>0</v>
      </c>
      <c r="F48" s="20"/>
      <c r="G48" s="20">
        <f>IFERROR(VLOOKUP(A48,'درآمد ناشی از فروش'!A:Q,9,0),0)</f>
        <v>0</v>
      </c>
      <c r="H48" s="20"/>
      <c r="I48" s="20">
        <f t="shared" si="0"/>
        <v>0</v>
      </c>
      <c r="J48" s="17"/>
      <c r="K48" s="1">
        <f>+I48/$I$59</f>
        <v>0</v>
      </c>
      <c r="L48" s="17"/>
      <c r="M48" s="20">
        <f>IFERROR(VLOOKUP(A48,'درآمد سود سهام'!A:S,19,0),0)</f>
        <v>0</v>
      </c>
      <c r="N48" s="20"/>
      <c r="O48" s="20">
        <f>IFERROR(VLOOKUP(A48,'درآمد ناشی از تغییر قیمت اوراق'!A:Q,17,0),0)</f>
        <v>0</v>
      </c>
      <c r="P48" s="20"/>
      <c r="Q48" s="20">
        <f>IFERROR(VLOOKUP(A48,'درآمد ناشی از فروش'!A:Q,17,0),0)</f>
        <v>0</v>
      </c>
      <c r="R48" s="20"/>
      <c r="S48" s="20">
        <f t="shared" si="1"/>
        <v>0</v>
      </c>
      <c r="T48" s="17"/>
      <c r="U48" s="1">
        <f>+S48/$S$59</f>
        <v>0</v>
      </c>
    </row>
    <row r="49" spans="1:21" ht="21" x14ac:dyDescent="0.55000000000000004">
      <c r="A49" s="29" t="s">
        <v>87</v>
      </c>
      <c r="C49" s="20">
        <f>IFERROR(VLOOKUP(A49,'درآمد سود سهام'!A:S,13,0),0)</f>
        <v>0</v>
      </c>
      <c r="D49" s="20"/>
      <c r="E49" s="20">
        <f>IFERROR(VLOOKUP(A49,'درآمد ناشی از تغییر قیمت اوراق'!A:Q,9,0),0)</f>
        <v>-209446335</v>
      </c>
      <c r="F49" s="20"/>
      <c r="G49" s="20">
        <f>IFERROR(VLOOKUP(A49,'درآمد ناشی از فروش'!A:Q,9,0),0)</f>
        <v>0</v>
      </c>
      <c r="H49" s="20"/>
      <c r="I49" s="20">
        <f t="shared" si="0"/>
        <v>-209446335</v>
      </c>
      <c r="J49" s="17"/>
      <c r="K49" s="1">
        <f>+I49/$I$59</f>
        <v>-3.6063537533069008E-4</v>
      </c>
      <c r="L49" s="17"/>
      <c r="M49" s="20">
        <f>IFERROR(VLOOKUP(A49,'درآمد سود سهام'!A:S,19,0),0)</f>
        <v>0</v>
      </c>
      <c r="N49" s="20"/>
      <c r="O49" s="20">
        <f>IFERROR(VLOOKUP(A49,'درآمد ناشی از تغییر قیمت اوراق'!A:Q,17,0),0)</f>
        <v>191980724</v>
      </c>
      <c r="P49" s="20"/>
      <c r="Q49" s="20">
        <f>IFERROR(VLOOKUP(A49,'درآمد ناشی از فروش'!A:Q,17,0),0)</f>
        <v>250430876</v>
      </c>
      <c r="R49" s="20"/>
      <c r="S49" s="20">
        <f t="shared" si="1"/>
        <v>442411600</v>
      </c>
      <c r="T49" s="17"/>
      <c r="U49" s="1">
        <f>+S49/$S$59</f>
        <v>2.2465031651018697E-4</v>
      </c>
    </row>
    <row r="50" spans="1:21" ht="21" x14ac:dyDescent="0.55000000000000004">
      <c r="A50" s="29" t="s">
        <v>90</v>
      </c>
      <c r="C50" s="20">
        <f>IFERROR(VLOOKUP(A50,'درآمد سود سهام'!A:S,13,0),0)</f>
        <v>0</v>
      </c>
      <c r="D50" s="20"/>
      <c r="E50" s="20">
        <f>IFERROR(VLOOKUP(A50,'درآمد ناشی از تغییر قیمت اوراق'!A:Q,9,0),0)</f>
        <v>-359846100</v>
      </c>
      <c r="F50" s="20"/>
      <c r="G50" s="20">
        <f>IFERROR(VLOOKUP(A50,'درآمد ناشی از فروش'!A:Q,9,0),0)</f>
        <v>0</v>
      </c>
      <c r="H50" s="20"/>
      <c r="I50" s="20">
        <f t="shared" si="0"/>
        <v>-359846100</v>
      </c>
      <c r="J50" s="17"/>
      <c r="K50" s="1">
        <f>+I50/$I$59</f>
        <v>-6.1960135676179307E-4</v>
      </c>
      <c r="L50" s="17"/>
      <c r="M50" s="20">
        <f>IFERROR(VLOOKUP(A50,'درآمد سود سهام'!A:S,19,0),0)</f>
        <v>7674113</v>
      </c>
      <c r="N50" s="20"/>
      <c r="O50" s="20">
        <f>IFERROR(VLOOKUP(A50,'درآمد ناشی از تغییر قیمت اوراق'!A:Q,17,0),0)</f>
        <v>-793826650</v>
      </c>
      <c r="P50" s="20"/>
      <c r="Q50" s="20">
        <f>IFERROR(VLOOKUP(A50,'درآمد ناشی از فروش'!A:Q,17,0),0)</f>
        <v>0</v>
      </c>
      <c r="R50" s="20"/>
      <c r="S50" s="20">
        <f t="shared" si="1"/>
        <v>-786152537</v>
      </c>
      <c r="T50" s="17"/>
      <c r="U50" s="1">
        <f>+S50/$S$59</f>
        <v>-3.9919707408742555E-4</v>
      </c>
    </row>
    <row r="51" spans="1:21" ht="21" x14ac:dyDescent="0.55000000000000004">
      <c r="A51" s="29" t="s">
        <v>88</v>
      </c>
      <c r="C51" s="20">
        <f>IFERROR(VLOOKUP(A51,'درآمد سود سهام'!A:S,13,0),0)</f>
        <v>0</v>
      </c>
      <c r="D51" s="20"/>
      <c r="E51" s="20">
        <f>IFERROR(VLOOKUP(A51,'درآمد ناشی از تغییر قیمت اوراق'!A:Q,9,0),0)</f>
        <v>0</v>
      </c>
      <c r="F51" s="20"/>
      <c r="G51" s="20">
        <f>IFERROR(VLOOKUP(A51,'درآمد ناشی از فروش'!A:Q,9,0),0)</f>
        <v>0</v>
      </c>
      <c r="H51" s="20"/>
      <c r="I51" s="20">
        <f t="shared" si="0"/>
        <v>0</v>
      </c>
      <c r="J51" s="17"/>
      <c r="K51" s="1">
        <f>+I51/$I$59</f>
        <v>0</v>
      </c>
      <c r="L51" s="17"/>
      <c r="M51" s="20">
        <f>IFERROR(VLOOKUP(A51,'درآمد سود سهام'!A:S,19,0),0)</f>
        <v>0</v>
      </c>
      <c r="N51" s="20"/>
      <c r="O51" s="20">
        <f>IFERROR(VLOOKUP(A51,'درآمد ناشی از تغییر قیمت اوراق'!A:Q,17,0),0)</f>
        <v>0</v>
      </c>
      <c r="P51" s="20"/>
      <c r="Q51" s="20">
        <f>IFERROR(VLOOKUP(A51,'درآمد ناشی از فروش'!A:Q,17,0),0)</f>
        <v>-345795745</v>
      </c>
      <c r="R51" s="20"/>
      <c r="S51" s="20">
        <f t="shared" si="1"/>
        <v>-345795745</v>
      </c>
      <c r="T51" s="17"/>
      <c r="U51" s="1">
        <f>+S51/$S$59</f>
        <v>-1.7559015984690705E-4</v>
      </c>
    </row>
    <row r="52" spans="1:21" ht="21" x14ac:dyDescent="0.55000000000000004">
      <c r="A52" s="29" t="s">
        <v>110</v>
      </c>
      <c r="C52" s="20">
        <v>0</v>
      </c>
      <c r="D52" s="20"/>
      <c r="E52" s="20">
        <f>IFERROR(VLOOKUP(A52,'درآمد ناشی از تغییر قیمت اوراق'!A:Q,9,0),0)</f>
        <v>-2525240882</v>
      </c>
      <c r="F52" s="20"/>
      <c r="G52" s="20">
        <f>IFERROR(VLOOKUP(A52,'درآمد ناشی از فروش'!A:Q,9,0),0)</f>
        <v>0</v>
      </c>
      <c r="H52" s="20"/>
      <c r="I52" s="20">
        <f t="shared" si="0"/>
        <v>-2525240882</v>
      </c>
      <c r="J52" s="17"/>
      <c r="K52" s="1">
        <f>+I52/$I$59</f>
        <v>-4.3480884651453692E-3</v>
      </c>
      <c r="L52" s="17"/>
      <c r="M52" s="20">
        <v>0</v>
      </c>
      <c r="N52" s="20"/>
      <c r="O52" s="20">
        <f>IFERROR(VLOOKUP(A52,'درآمد ناشی از تغییر قیمت اوراق'!A:Q,17,0),0)</f>
        <v>3441256178</v>
      </c>
      <c r="P52" s="20"/>
      <c r="Q52" s="20">
        <f>IFERROR(VLOOKUP(A52,'درآمد ناشی از فروش'!A:Q,17,0),0)</f>
        <v>0</v>
      </c>
      <c r="R52" s="20"/>
      <c r="S52" s="20">
        <f t="shared" si="1"/>
        <v>3441256178</v>
      </c>
      <c r="T52" s="17"/>
      <c r="U52" s="1">
        <f>+S52/$S$59</f>
        <v>1.7474209301481614E-3</v>
      </c>
    </row>
    <row r="53" spans="1:21" ht="21" x14ac:dyDescent="0.55000000000000004">
      <c r="A53" s="29" t="s">
        <v>112</v>
      </c>
      <c r="C53" s="20">
        <v>0</v>
      </c>
      <c r="D53" s="20"/>
      <c r="E53" s="20">
        <f>IFERROR(VLOOKUP(A53,'درآمد ناشی از تغییر قیمت اوراق'!A:Q,9,0),0)</f>
        <v>706769550</v>
      </c>
      <c r="F53" s="20"/>
      <c r="G53" s="20">
        <f>IFERROR(VLOOKUP(A53,'درآمد ناشی از فروش'!A:Q,9,0),0)</f>
        <v>0</v>
      </c>
      <c r="H53" s="20"/>
      <c r="I53" s="20">
        <f t="shared" si="0"/>
        <v>706769550</v>
      </c>
      <c r="J53" s="17"/>
      <c r="K53" s="1">
        <f>+I53/$I$59</f>
        <v>1.2169518360708145E-3</v>
      </c>
      <c r="L53" s="17"/>
      <c r="M53" s="20">
        <v>0</v>
      </c>
      <c r="N53" s="20"/>
      <c r="O53" s="20">
        <f>IFERROR(VLOOKUP(A53,'درآمد ناشی از تغییر قیمت اوراق'!A:Q,17,0),0)</f>
        <v>1693891008</v>
      </c>
      <c r="P53" s="20"/>
      <c r="Q53" s="20">
        <f>IFERROR(VLOOKUP(A53,'درآمد ناشی از فروش'!A:Q,17,0),0)</f>
        <v>0</v>
      </c>
      <c r="R53" s="20"/>
      <c r="S53" s="20">
        <f t="shared" si="1"/>
        <v>1693891008</v>
      </c>
      <c r="T53" s="17"/>
      <c r="U53" s="1">
        <f>+S53/$S$59</f>
        <v>8.6013375571743515E-4</v>
      </c>
    </row>
    <row r="54" spans="1:21" ht="21" x14ac:dyDescent="0.55000000000000004">
      <c r="A54" s="29" t="s">
        <v>103</v>
      </c>
      <c r="C54" s="20">
        <f>IFERROR(VLOOKUP(A54,'درآمد سود سهام'!A:S,13,0),0)</f>
        <v>0</v>
      </c>
      <c r="D54" s="20"/>
      <c r="E54" s="20">
        <f>IFERROR(VLOOKUP(A54,'درآمد ناشی از تغییر قیمت اوراق'!A:Q,9,0),0)</f>
        <v>-17330260895</v>
      </c>
      <c r="F54" s="20"/>
      <c r="G54" s="20">
        <f>IFERROR(VLOOKUP(A54,'درآمد ناشی از فروش'!A:Q,9,0),0)</f>
        <v>18817559327</v>
      </c>
      <c r="H54" s="20"/>
      <c r="I54" s="20">
        <f t="shared" si="0"/>
        <v>1487298432</v>
      </c>
      <c r="J54" s="17"/>
      <c r="K54" s="1">
        <f>+I54/$I$59</f>
        <v>2.5609062495797162E-3</v>
      </c>
      <c r="L54" s="17"/>
      <c r="M54" s="20">
        <f>IFERROR(VLOOKUP(A54,'درآمد سود سهام'!A:S,19,0),0)</f>
        <v>0</v>
      </c>
      <c r="N54" s="20"/>
      <c r="O54" s="20">
        <f>IFERROR(VLOOKUP(A54,'درآمد ناشی از تغییر قیمت اوراق'!A:Q,17,0),0)</f>
        <v>32776805267</v>
      </c>
      <c r="P54" s="20"/>
      <c r="Q54" s="20">
        <f>IFERROR(VLOOKUP(A54,'درآمد ناشی از فروش'!A:Q,17,0),0)</f>
        <v>21013615487</v>
      </c>
      <c r="R54" s="20"/>
      <c r="S54" s="20">
        <f t="shared" si="1"/>
        <v>53790420754</v>
      </c>
      <c r="T54" s="17"/>
      <c r="U54" s="1">
        <f>+S54/$S$59</f>
        <v>2.7314010409316188E-2</v>
      </c>
    </row>
    <row r="55" spans="1:21" ht="21" x14ac:dyDescent="0.55000000000000004">
      <c r="A55" s="29" t="s">
        <v>81</v>
      </c>
      <c r="C55" s="20">
        <f>IFERROR(VLOOKUP(A55,'درآمد سود سهام'!A:S,13,0),0)</f>
        <v>0</v>
      </c>
      <c r="D55" s="20"/>
      <c r="E55" s="20">
        <f>IFERROR(VLOOKUP(A55,'درآمد ناشی از تغییر قیمت اوراق'!A:Q,9,0),0)</f>
        <v>0</v>
      </c>
      <c r="F55" s="20"/>
      <c r="G55" s="20">
        <f>IFERROR(VLOOKUP(A55,'درآمد ناشی از فروش'!A:Q,9,0),0)</f>
        <v>0</v>
      </c>
      <c r="H55" s="20"/>
      <c r="I55" s="20">
        <f t="shared" si="0"/>
        <v>0</v>
      </c>
      <c r="J55" s="17"/>
      <c r="K55" s="1">
        <f>+I55/$I$59</f>
        <v>0</v>
      </c>
      <c r="L55" s="17"/>
      <c r="M55" s="20">
        <f>IFERROR(VLOOKUP(A55,'درآمد سود سهام'!A:S,19,0),0)</f>
        <v>0</v>
      </c>
      <c r="N55" s="20"/>
      <c r="O55" s="20">
        <f>IFERROR(VLOOKUP(A55,'درآمد ناشی از تغییر قیمت اوراق'!A:Q,17,0),0)</f>
        <v>0</v>
      </c>
      <c r="P55" s="20"/>
      <c r="Q55" s="20">
        <f>IFERROR(VLOOKUP(A55,'درآمد ناشی از فروش'!A:Q,17,0),0)</f>
        <v>658391660</v>
      </c>
      <c r="R55" s="20"/>
      <c r="S55" s="20">
        <f t="shared" si="1"/>
        <v>658391660</v>
      </c>
      <c r="T55" s="17"/>
      <c r="U55" s="1">
        <f>+S55/$S$59</f>
        <v>3.3432191833728458E-4</v>
      </c>
    </row>
    <row r="56" spans="1:21" ht="21" x14ac:dyDescent="0.55000000000000004">
      <c r="A56" s="29" t="s">
        <v>52</v>
      </c>
      <c r="C56" s="20">
        <f>IFERROR(VLOOKUP(A56,'درآمد سود سهام'!A:S,13,0),0)</f>
        <v>0</v>
      </c>
      <c r="D56" s="20"/>
      <c r="E56" s="20">
        <f>IFERROR(VLOOKUP(A56,'درآمد ناشی از تغییر قیمت اوراق'!A:Q,9,0),0)</f>
        <v>-2178424405</v>
      </c>
      <c r="F56" s="20"/>
      <c r="G56" s="20">
        <f>IFERROR(VLOOKUP(A56,'درآمد ناشی از فروش'!A:Q,9,0),0)</f>
        <v>0</v>
      </c>
      <c r="H56" s="20"/>
      <c r="I56" s="20">
        <f t="shared" si="0"/>
        <v>-2178424405</v>
      </c>
      <c r="J56" s="17"/>
      <c r="K56" s="1">
        <f>+I56/$I$59</f>
        <v>-3.7509221774002883E-3</v>
      </c>
      <c r="L56" s="17"/>
      <c r="M56" s="20">
        <f>IFERROR(VLOOKUP(A56,'درآمد سود سهام'!A:S,19,0),0)</f>
        <v>41988259575</v>
      </c>
      <c r="N56" s="20"/>
      <c r="O56" s="20">
        <f>IFERROR(VLOOKUP(A56,'درآمد ناشی از تغییر قیمت اوراق'!A:Q,17,0),0)</f>
        <v>-64813714543</v>
      </c>
      <c r="P56" s="20"/>
      <c r="Q56" s="20">
        <f>IFERROR(VLOOKUP(A56,'درآمد ناشی از فروش'!A:Q,17,0),0)</f>
        <v>0</v>
      </c>
      <c r="R56" s="20"/>
      <c r="S56" s="20">
        <f t="shared" si="1"/>
        <v>-22825454968</v>
      </c>
      <c r="T56" s="17"/>
      <c r="U56" s="1">
        <f>+S56/$S$59</f>
        <v>-1.1590441306354128E-2</v>
      </c>
    </row>
    <row r="57" spans="1:21" ht="21" x14ac:dyDescent="0.55000000000000004">
      <c r="A57" s="29" t="s">
        <v>72</v>
      </c>
      <c r="C57" s="20">
        <f>IFERROR(VLOOKUP(A57,'درآمد سود سهام'!A:S,13,0),0)</f>
        <v>0</v>
      </c>
      <c r="D57" s="20"/>
      <c r="E57" s="20">
        <f>IFERROR(VLOOKUP(A57,'درآمد ناشی از تغییر قیمت اوراق'!A:Q,9,0),0)</f>
        <v>17595477208</v>
      </c>
      <c r="F57" s="20"/>
      <c r="G57" s="20">
        <f>IFERROR(VLOOKUP(A57,'درآمد ناشی از فروش'!A:Q,9,0),0)</f>
        <v>0</v>
      </c>
      <c r="H57" s="20"/>
      <c r="I57" s="20">
        <f t="shared" si="0"/>
        <v>17595477208</v>
      </c>
      <c r="J57" s="17"/>
      <c r="K57" s="1">
        <f>+I57/$I$59</f>
        <v>3.0296789519041634E-2</v>
      </c>
      <c r="L57" s="17"/>
      <c r="M57" s="20">
        <f>IFERROR(VLOOKUP(A57,'درآمد سود سهام'!A:S,19,0),0)</f>
        <v>5073689790</v>
      </c>
      <c r="N57" s="20"/>
      <c r="O57" s="20">
        <f>IFERROR(VLOOKUP(A57,'درآمد ناشی از تغییر قیمت اوراق'!A:Q,17,0),0)</f>
        <v>13191144990</v>
      </c>
      <c r="P57" s="20"/>
      <c r="Q57" s="20">
        <f>IFERROR(VLOOKUP(A57,'درآمد ناشی از فروش'!A:Q,17,0),0)</f>
        <v>-1227048956</v>
      </c>
      <c r="R57" s="20"/>
      <c r="S57" s="20">
        <f t="shared" si="1"/>
        <v>17037785824</v>
      </c>
      <c r="T57" s="17"/>
      <c r="U57" s="1">
        <f>+S57/$S$59</f>
        <v>8.6515452533215149E-3</v>
      </c>
    </row>
    <row r="58" spans="1:21" ht="21.75" thickBot="1" x14ac:dyDescent="0.6">
      <c r="A58" s="29" t="s">
        <v>68</v>
      </c>
      <c r="C58" s="20">
        <f>IFERROR(VLOOKUP(A58,'درآمد سود سهام'!A:S,13,0),0)</f>
        <v>0</v>
      </c>
      <c r="D58" s="20"/>
      <c r="E58" s="20">
        <f>IFERROR(VLOOKUP(A58,'درآمد ناشی از تغییر قیمت اوراق'!A:Q,9,0),0)</f>
        <v>22474273357</v>
      </c>
      <c r="F58" s="20"/>
      <c r="G58" s="20">
        <f>IFERROR(VLOOKUP(A58,'درآمد ناشی از فروش'!A:Q,9,0),0)</f>
        <v>0</v>
      </c>
      <c r="H58" s="20"/>
      <c r="I58" s="20">
        <f t="shared" si="0"/>
        <v>22474273357</v>
      </c>
      <c r="J58" s="17"/>
      <c r="K58" s="1">
        <f>+I58/$I$59</f>
        <v>3.869734940640629E-2</v>
      </c>
      <c r="L58" s="17"/>
      <c r="M58" s="20">
        <f>IFERROR(VLOOKUP(A58,'درآمد سود سهام'!A:S,19,0),0)</f>
        <v>0</v>
      </c>
      <c r="N58" s="20"/>
      <c r="O58" s="20">
        <f>IFERROR(VLOOKUP(A58,'درآمد ناشی از تغییر قیمت اوراق'!A:Q,17,0),0)</f>
        <v>69956618515</v>
      </c>
      <c r="P58" s="20"/>
      <c r="Q58" s="20">
        <f>IFERROR(VLOOKUP(A58,'درآمد ناشی از فروش'!A:Q,17,0),0)</f>
        <v>0</v>
      </c>
      <c r="R58" s="20"/>
      <c r="S58" s="20">
        <f t="shared" si="1"/>
        <v>69956618515</v>
      </c>
      <c r="T58" s="17"/>
      <c r="U58" s="1">
        <f>+S58/$S$59</f>
        <v>3.5522975643896219E-2</v>
      </c>
    </row>
    <row r="59" spans="1:21" s="29" customFormat="1" ht="21.75" thickBot="1" x14ac:dyDescent="0.6">
      <c r="A59" s="29" t="s">
        <v>15</v>
      </c>
      <c r="C59" s="19">
        <f>SUM(C8:C58)</f>
        <v>203479573205</v>
      </c>
      <c r="D59" s="2"/>
      <c r="E59" s="21">
        <f>SUM(E8:E58)</f>
        <v>256500786630</v>
      </c>
      <c r="F59" s="4"/>
      <c r="G59" s="21">
        <f>SUM(G8:G58)</f>
        <v>120789995286</v>
      </c>
      <c r="H59" s="4"/>
      <c r="I59" s="21">
        <f>SUM(I8:I58)</f>
        <v>580770355121</v>
      </c>
      <c r="J59" s="2"/>
      <c r="K59" s="30">
        <f>SUM(K8:K58)</f>
        <v>1.0000000000000002</v>
      </c>
      <c r="L59" s="2"/>
      <c r="M59" s="21">
        <f>SUM(M8:M58)</f>
        <v>592712655510</v>
      </c>
      <c r="N59" s="4"/>
      <c r="O59" s="21">
        <f>SUM(O8:O58)</f>
        <v>934681357430</v>
      </c>
      <c r="P59" s="4"/>
      <c r="Q59" s="21">
        <f>SUM(Q8:Q58)</f>
        <v>441940403644</v>
      </c>
      <c r="R59" s="4"/>
      <c r="S59" s="21">
        <f>SUM(S8:S58)</f>
        <v>1969334416584</v>
      </c>
      <c r="T59" s="2"/>
      <c r="U59" s="30">
        <f>SUM(U8:U58)</f>
        <v>1.0000000000000002</v>
      </c>
    </row>
    <row r="60" spans="1:21" ht="19.5" thickTop="1" x14ac:dyDescent="0.45">
      <c r="C60" s="52"/>
      <c r="E60" s="53"/>
      <c r="G60" s="52"/>
      <c r="M60" s="52"/>
      <c r="O60" s="53"/>
      <c r="Q60" s="52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I10"/>
  <sheetViews>
    <sheetView rightToLeft="1" workbookViewId="0">
      <selection activeCell="A55" sqref="A55"/>
    </sheetView>
  </sheetViews>
  <sheetFormatPr defaultRowHeight="18.75" x14ac:dyDescent="0.45"/>
  <cols>
    <col min="1" max="1" width="17.125" style="22" bestFit="1" customWidth="1"/>
    <col min="2" max="2" width="0.875" style="22" customWidth="1"/>
    <col min="3" max="3" width="32.125" style="22" bestFit="1" customWidth="1"/>
    <col min="4" max="4" width="0.875" style="22" customWidth="1"/>
    <col min="5" max="5" width="27.875" style="22" bestFit="1" customWidth="1"/>
    <col min="6" max="6" width="0.875" style="22" customWidth="1"/>
    <col min="7" max="7" width="32.125" style="22" bestFit="1" customWidth="1"/>
    <col min="8" max="8" width="0.875" style="22" customWidth="1"/>
    <col min="9" max="9" width="27.875" style="22" bestFit="1" customWidth="1"/>
    <col min="10" max="10" width="0.875" style="22" customWidth="1"/>
    <col min="11" max="11" width="8" style="22" customWidth="1"/>
    <col min="12" max="16384" width="9" style="22"/>
  </cols>
  <sheetData>
    <row r="2" spans="1:9" ht="26.25" x14ac:dyDescent="0.45">
      <c r="A2" s="66" t="str">
        <f>+سهام!A2</f>
        <v>صندوق سرمایه‌گذاری بخشی صنایع مفید - دارونو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</row>
    <row r="3" spans="1:9" ht="26.25" x14ac:dyDescent="0.45">
      <c r="A3" s="66" t="s">
        <v>24</v>
      </c>
      <c r="B3" s="66" t="s">
        <v>24</v>
      </c>
      <c r="C3" s="66" t="s">
        <v>24</v>
      </c>
      <c r="D3" s="66" t="s">
        <v>24</v>
      </c>
      <c r="E3" s="66" t="s">
        <v>24</v>
      </c>
      <c r="F3" s="66" t="s">
        <v>24</v>
      </c>
      <c r="G3" s="66" t="s">
        <v>24</v>
      </c>
      <c r="H3" s="66" t="s">
        <v>24</v>
      </c>
      <c r="I3" s="66" t="s">
        <v>24</v>
      </c>
    </row>
    <row r="4" spans="1:9" ht="26.25" x14ac:dyDescent="0.45">
      <c r="A4" s="66" t="str">
        <f>+سهام!A4</f>
        <v>برای ماه منتهی به 1404/03/31</v>
      </c>
      <c r="B4" s="66" t="s">
        <v>2</v>
      </c>
      <c r="C4" s="66" t="s">
        <v>2</v>
      </c>
      <c r="D4" s="66" t="s">
        <v>2</v>
      </c>
      <c r="E4" s="66" t="s">
        <v>2</v>
      </c>
      <c r="F4" s="66" t="s">
        <v>2</v>
      </c>
      <c r="G4" s="66" t="s">
        <v>2</v>
      </c>
      <c r="H4" s="66" t="s">
        <v>2</v>
      </c>
      <c r="I4" s="66" t="s">
        <v>2</v>
      </c>
    </row>
    <row r="6" spans="1:9" ht="27" thickBot="1" x14ac:dyDescent="0.5">
      <c r="A6" s="67" t="s">
        <v>39</v>
      </c>
      <c r="B6" s="67" t="s">
        <v>39</v>
      </c>
      <c r="C6" s="67" t="s">
        <v>26</v>
      </c>
      <c r="D6" s="67" t="s">
        <v>26</v>
      </c>
      <c r="E6" s="67" t="s">
        <v>26</v>
      </c>
      <c r="G6" s="67" t="s">
        <v>27</v>
      </c>
      <c r="H6" s="67" t="s">
        <v>27</v>
      </c>
      <c r="I6" s="67" t="s">
        <v>27</v>
      </c>
    </row>
    <row r="7" spans="1:9" ht="27" thickBot="1" x14ac:dyDescent="0.5">
      <c r="A7" s="57" t="s">
        <v>40</v>
      </c>
      <c r="C7" s="57" t="s">
        <v>41</v>
      </c>
      <c r="E7" s="57" t="s">
        <v>42</v>
      </c>
      <c r="G7" s="57" t="s">
        <v>41</v>
      </c>
      <c r="I7" s="57" t="s">
        <v>42</v>
      </c>
    </row>
    <row r="8" spans="1:9" ht="23.25" thickBot="1" x14ac:dyDescent="0.6">
      <c r="A8" s="23" t="s">
        <v>23</v>
      </c>
      <c r="B8" s="24"/>
      <c r="C8" s="25">
        <f>+'سود سپرده بانکی'!G8</f>
        <v>309913060</v>
      </c>
      <c r="D8" s="26"/>
      <c r="E8" s="27">
        <f>+C8/$C$9</f>
        <v>1</v>
      </c>
      <c r="F8" s="26"/>
      <c r="G8" s="25">
        <f>+'سود سپرده بانکی'!M8</f>
        <v>50814713180</v>
      </c>
      <c r="H8" s="24"/>
      <c r="I8" s="28">
        <f>+G8/$G$9</f>
        <v>1</v>
      </c>
    </row>
    <row r="9" spans="1:9" ht="24.75" thickBot="1" x14ac:dyDescent="0.5">
      <c r="C9" s="47">
        <f>SUM(C8:C8)</f>
        <v>309913060</v>
      </c>
      <c r="D9" s="48"/>
      <c r="E9" s="50">
        <f>SUM(E8:E8)</f>
        <v>1</v>
      </c>
      <c r="F9" s="48"/>
      <c r="G9" s="47">
        <f>SUM(G8:G8)</f>
        <v>50814713180</v>
      </c>
      <c r="H9" s="48"/>
      <c r="I9" s="50">
        <f>SUM(I8:I8)</f>
        <v>1</v>
      </c>
    </row>
    <row r="10" spans="1:9" ht="19.5" thickTop="1" x14ac:dyDescent="0.45">
      <c r="E10" s="31"/>
    </row>
  </sheetData>
  <mergeCells count="6">
    <mergeCell ref="A2:I2"/>
    <mergeCell ref="A3:I3"/>
    <mergeCell ref="A4:I4"/>
    <mergeCell ref="A6:B6"/>
    <mergeCell ref="C6:E6"/>
    <mergeCell ref="G6:I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1C1C-66B0-469B-A3F3-E06C1F03A7A2}">
  <dimension ref="A2:S39"/>
  <sheetViews>
    <sheetView rightToLeft="1" topLeftCell="A28" zoomScale="85" zoomScaleNormal="85" workbookViewId="0">
      <selection activeCell="A55" sqref="A55"/>
    </sheetView>
  </sheetViews>
  <sheetFormatPr defaultRowHeight="18.75" x14ac:dyDescent="0.2"/>
  <cols>
    <col min="1" max="1" width="24" style="17" bestFit="1" customWidth="1"/>
    <col min="2" max="2" width="0.875" style="17" customWidth="1"/>
    <col min="3" max="3" width="17.5" style="17" customWidth="1"/>
    <col min="4" max="4" width="0.875" style="17" customWidth="1"/>
    <col min="5" max="5" width="30.625" style="17" customWidth="1"/>
    <col min="6" max="6" width="0.875" style="17" customWidth="1"/>
    <col min="7" max="7" width="21" style="17" customWidth="1"/>
    <col min="8" max="8" width="0.875" style="17" customWidth="1"/>
    <col min="9" max="9" width="20.125" style="17" customWidth="1"/>
    <col min="10" max="10" width="0.875" style="17" customWidth="1"/>
    <col min="11" max="11" width="17.5" style="17" customWidth="1"/>
    <col min="12" max="12" width="0.875" style="17" customWidth="1"/>
    <col min="13" max="13" width="21" style="17" customWidth="1"/>
    <col min="14" max="14" width="0.875" style="17" customWidth="1"/>
    <col min="15" max="15" width="20.125" style="17" customWidth="1"/>
    <col min="16" max="16" width="0.875" style="17" customWidth="1"/>
    <col min="17" max="17" width="17.5" style="17" customWidth="1"/>
    <col min="18" max="18" width="0.875" style="17" customWidth="1"/>
    <col min="19" max="19" width="21" style="17" customWidth="1"/>
    <col min="20" max="20" width="0.875" style="17" customWidth="1"/>
    <col min="21" max="16384" width="9" style="17"/>
  </cols>
  <sheetData>
    <row r="2" spans="1:19" ht="26.25" x14ac:dyDescent="0.2">
      <c r="A2" s="66" t="s">
        <v>73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  <c r="L2" s="66" t="s">
        <v>0</v>
      </c>
      <c r="M2" s="66" t="s">
        <v>0</v>
      </c>
      <c r="N2" s="66" t="s">
        <v>0</v>
      </c>
      <c r="O2" s="66" t="s">
        <v>0</v>
      </c>
      <c r="P2" s="66" t="s">
        <v>0</v>
      </c>
      <c r="Q2" s="66" t="s">
        <v>0</v>
      </c>
      <c r="R2" s="66" t="s">
        <v>0</v>
      </c>
      <c r="S2" s="66" t="s">
        <v>0</v>
      </c>
    </row>
    <row r="3" spans="1:19" ht="26.25" x14ac:dyDescent="0.2">
      <c r="A3" s="66" t="s">
        <v>24</v>
      </c>
      <c r="B3" s="66" t="s">
        <v>24</v>
      </c>
      <c r="C3" s="66" t="s">
        <v>24</v>
      </c>
      <c r="D3" s="66" t="s">
        <v>24</v>
      </c>
      <c r="E3" s="66" t="s">
        <v>24</v>
      </c>
      <c r="F3" s="66" t="s">
        <v>24</v>
      </c>
      <c r="G3" s="66" t="s">
        <v>24</v>
      </c>
      <c r="H3" s="66" t="s">
        <v>24</v>
      </c>
      <c r="I3" s="66" t="s">
        <v>24</v>
      </c>
      <c r="J3" s="66" t="s">
        <v>24</v>
      </c>
      <c r="K3" s="66" t="s">
        <v>24</v>
      </c>
      <c r="L3" s="66" t="s">
        <v>24</v>
      </c>
      <c r="M3" s="66" t="s">
        <v>24</v>
      </c>
      <c r="N3" s="66" t="s">
        <v>24</v>
      </c>
      <c r="O3" s="66" t="s">
        <v>24</v>
      </c>
      <c r="P3" s="66" t="s">
        <v>24</v>
      </c>
      <c r="Q3" s="66" t="s">
        <v>24</v>
      </c>
      <c r="R3" s="66" t="s">
        <v>24</v>
      </c>
      <c r="S3" s="66" t="s">
        <v>24</v>
      </c>
    </row>
    <row r="4" spans="1:19" ht="26.25" x14ac:dyDescent="0.2">
      <c r="A4" s="66" t="str">
        <f>+سهام!A4</f>
        <v>برای ماه منتهی به 1404/03/31</v>
      </c>
      <c r="B4" s="66" t="s">
        <v>2</v>
      </c>
      <c r="C4" s="66" t="s">
        <v>2</v>
      </c>
      <c r="D4" s="66" t="s">
        <v>2</v>
      </c>
      <c r="E4" s="66" t="s">
        <v>2</v>
      </c>
      <c r="F4" s="66" t="s">
        <v>2</v>
      </c>
      <c r="G4" s="66" t="s">
        <v>2</v>
      </c>
      <c r="H4" s="66" t="s">
        <v>2</v>
      </c>
      <c r="I4" s="66" t="s">
        <v>2</v>
      </c>
      <c r="J4" s="66" t="s">
        <v>2</v>
      </c>
      <c r="K4" s="66" t="s">
        <v>2</v>
      </c>
      <c r="L4" s="66" t="s">
        <v>2</v>
      </c>
      <c r="M4" s="66" t="s">
        <v>2</v>
      </c>
      <c r="N4" s="66" t="s">
        <v>2</v>
      </c>
      <c r="O4" s="66" t="s">
        <v>2</v>
      </c>
      <c r="P4" s="66" t="s">
        <v>2</v>
      </c>
      <c r="Q4" s="66" t="s">
        <v>2</v>
      </c>
      <c r="R4" s="66" t="s">
        <v>2</v>
      </c>
      <c r="S4" s="66" t="s">
        <v>2</v>
      </c>
    </row>
    <row r="6" spans="1:19" ht="27" thickBot="1" x14ac:dyDescent="0.25">
      <c r="A6" s="67" t="s">
        <v>3</v>
      </c>
      <c r="C6" s="67" t="s">
        <v>91</v>
      </c>
      <c r="D6" s="67" t="s">
        <v>91</v>
      </c>
      <c r="E6" s="67" t="s">
        <v>91</v>
      </c>
      <c r="F6" s="67" t="s">
        <v>91</v>
      </c>
      <c r="G6" s="67" t="s">
        <v>91</v>
      </c>
      <c r="I6" s="67" t="s">
        <v>26</v>
      </c>
      <c r="J6" s="67" t="s">
        <v>26</v>
      </c>
      <c r="K6" s="67" t="s">
        <v>26</v>
      </c>
      <c r="L6" s="67" t="s">
        <v>26</v>
      </c>
      <c r="M6" s="67" t="s">
        <v>26</v>
      </c>
      <c r="O6" s="67" t="s">
        <v>27</v>
      </c>
      <c r="P6" s="67" t="s">
        <v>27</v>
      </c>
      <c r="Q6" s="67" t="s">
        <v>27</v>
      </c>
      <c r="R6" s="67" t="s">
        <v>27</v>
      </c>
      <c r="S6" s="67" t="s">
        <v>27</v>
      </c>
    </row>
    <row r="7" spans="1:19" ht="27" thickBot="1" x14ac:dyDescent="0.25">
      <c r="A7" s="67" t="s">
        <v>3</v>
      </c>
      <c r="C7" s="57" t="s">
        <v>92</v>
      </c>
      <c r="E7" s="57" t="s">
        <v>93</v>
      </c>
      <c r="G7" s="57" t="s">
        <v>94</v>
      </c>
      <c r="I7" s="57" t="s">
        <v>95</v>
      </c>
      <c r="K7" s="57" t="s">
        <v>30</v>
      </c>
      <c r="M7" s="57" t="s">
        <v>96</v>
      </c>
      <c r="O7" s="57" t="s">
        <v>95</v>
      </c>
      <c r="Q7" s="57" t="s">
        <v>30</v>
      </c>
      <c r="S7" s="57" t="s">
        <v>96</v>
      </c>
    </row>
    <row r="8" spans="1:19" ht="21" x14ac:dyDescent="0.2">
      <c r="A8" s="2" t="s">
        <v>67</v>
      </c>
      <c r="C8" s="17" t="s">
        <v>119</v>
      </c>
      <c r="E8" s="18">
        <v>102183624</v>
      </c>
      <c r="G8" s="20">
        <v>82</v>
      </c>
      <c r="H8" s="20"/>
      <c r="I8" s="20">
        <v>8379057168</v>
      </c>
      <c r="J8" s="20"/>
      <c r="K8" s="20">
        <v>-1101589312</v>
      </c>
      <c r="L8" s="20"/>
      <c r="M8" s="20">
        <f>+K8+I8</f>
        <v>7277467856</v>
      </c>
      <c r="N8" s="20"/>
      <c r="O8" s="20">
        <v>8379057168</v>
      </c>
      <c r="Q8" s="20">
        <v>-1101589312</v>
      </c>
      <c r="S8" s="18">
        <f>+Q8+O8</f>
        <v>7277467856</v>
      </c>
    </row>
    <row r="9" spans="1:19" ht="21" x14ac:dyDescent="0.2">
      <c r="A9" s="2" t="s">
        <v>104</v>
      </c>
      <c r="C9" s="17" t="s">
        <v>120</v>
      </c>
      <c r="E9" s="18">
        <v>12165628</v>
      </c>
      <c r="G9" s="20">
        <v>1</v>
      </c>
      <c r="H9" s="20"/>
      <c r="I9" s="20">
        <v>12165628</v>
      </c>
      <c r="J9" s="20"/>
      <c r="K9" s="20">
        <v>-945276</v>
      </c>
      <c r="L9" s="20"/>
      <c r="M9" s="20">
        <f t="shared" ref="M9:M34" si="0">+K9+I9</f>
        <v>11220352</v>
      </c>
      <c r="N9" s="20"/>
      <c r="O9" s="20">
        <v>12165628</v>
      </c>
      <c r="Q9" s="20">
        <v>-945276</v>
      </c>
      <c r="S9" s="18">
        <f t="shared" ref="S9:S34" si="1">+Q9+O9</f>
        <v>11220352</v>
      </c>
    </row>
    <row r="10" spans="1:19" ht="21" x14ac:dyDescent="0.2">
      <c r="A10" s="2" t="s">
        <v>62</v>
      </c>
      <c r="C10" s="17">
        <v>0</v>
      </c>
      <c r="E10" s="18">
        <v>0</v>
      </c>
      <c r="G10" s="20">
        <v>0</v>
      </c>
      <c r="H10" s="20"/>
      <c r="I10" s="20">
        <v>0</v>
      </c>
      <c r="J10" s="20"/>
      <c r="K10" s="20">
        <v>0</v>
      </c>
      <c r="L10" s="20"/>
      <c r="M10" s="20">
        <f t="shared" si="0"/>
        <v>0</v>
      </c>
      <c r="N10" s="20"/>
      <c r="O10" s="20">
        <v>1647921200</v>
      </c>
      <c r="Q10" s="20">
        <v>-80517322</v>
      </c>
      <c r="S10" s="18">
        <f t="shared" si="1"/>
        <v>1567403878</v>
      </c>
    </row>
    <row r="11" spans="1:19" ht="21" x14ac:dyDescent="0.2">
      <c r="A11" s="2" t="s">
        <v>107</v>
      </c>
      <c r="C11" s="17" t="s">
        <v>121</v>
      </c>
      <c r="E11" s="18">
        <v>19440250</v>
      </c>
      <c r="G11" s="20">
        <v>5375</v>
      </c>
      <c r="H11" s="20"/>
      <c r="I11" s="20">
        <v>104491343750</v>
      </c>
      <c r="J11" s="20"/>
      <c r="K11" s="20">
        <v>-13629305707</v>
      </c>
      <c r="L11" s="20"/>
      <c r="M11" s="20">
        <f t="shared" si="0"/>
        <v>90862038043</v>
      </c>
      <c r="N11" s="20"/>
      <c r="O11" s="20">
        <v>104491343750</v>
      </c>
      <c r="Q11" s="20">
        <v>-13629305707</v>
      </c>
      <c r="S11" s="18">
        <f t="shared" si="1"/>
        <v>90862038043</v>
      </c>
    </row>
    <row r="12" spans="1:19" ht="21" x14ac:dyDescent="0.2">
      <c r="A12" s="2" t="s">
        <v>52</v>
      </c>
      <c r="C12" s="17">
        <v>0</v>
      </c>
      <c r="E12" s="18">
        <v>0</v>
      </c>
      <c r="G12" s="20">
        <v>0</v>
      </c>
      <c r="H12" s="20"/>
      <c r="I12" s="20">
        <v>0</v>
      </c>
      <c r="J12" s="20"/>
      <c r="K12" s="20">
        <v>0</v>
      </c>
      <c r="L12" s="20"/>
      <c r="M12" s="20">
        <f t="shared" si="0"/>
        <v>0</v>
      </c>
      <c r="N12" s="20"/>
      <c r="O12" s="20">
        <v>44490299700</v>
      </c>
      <c r="Q12" s="20">
        <v>-2502040125</v>
      </c>
      <c r="S12" s="18">
        <f t="shared" si="1"/>
        <v>41988259575</v>
      </c>
    </row>
    <row r="13" spans="1:19" ht="21" x14ac:dyDescent="0.2">
      <c r="A13" s="2" t="s">
        <v>113</v>
      </c>
      <c r="C13" s="17">
        <v>0</v>
      </c>
      <c r="E13" s="18">
        <v>0</v>
      </c>
      <c r="G13" s="20">
        <v>0</v>
      </c>
      <c r="H13" s="20"/>
      <c r="I13" s="20">
        <v>0</v>
      </c>
      <c r="J13" s="20"/>
      <c r="K13" s="20">
        <v>0</v>
      </c>
      <c r="L13" s="20"/>
      <c r="M13" s="20">
        <f t="shared" si="0"/>
        <v>0</v>
      </c>
      <c r="N13" s="20"/>
      <c r="O13" s="20">
        <v>8174644335</v>
      </c>
      <c r="Q13" s="20">
        <v>-1036497966</v>
      </c>
      <c r="S13" s="18">
        <f t="shared" si="1"/>
        <v>7138146369</v>
      </c>
    </row>
    <row r="14" spans="1:19" ht="21" x14ac:dyDescent="0.2">
      <c r="A14" s="2" t="s">
        <v>59</v>
      </c>
      <c r="C14" s="17" t="s">
        <v>122</v>
      </c>
      <c r="E14" s="18">
        <v>13080968</v>
      </c>
      <c r="G14" s="20">
        <v>3555</v>
      </c>
      <c r="H14" s="20"/>
      <c r="I14" s="20">
        <v>46502841240</v>
      </c>
      <c r="J14" s="20"/>
      <c r="K14" s="20">
        <v>-3613297203</v>
      </c>
      <c r="L14" s="20"/>
      <c r="M14" s="20">
        <f t="shared" si="0"/>
        <v>42889544037</v>
      </c>
      <c r="N14" s="20"/>
      <c r="O14" s="20">
        <v>46502841240</v>
      </c>
      <c r="Q14" s="20">
        <v>-3613297203</v>
      </c>
      <c r="S14" s="18">
        <f t="shared" si="1"/>
        <v>42889544037</v>
      </c>
    </row>
    <row r="15" spans="1:19" ht="21" x14ac:dyDescent="0.2">
      <c r="A15" s="2" t="s">
        <v>71</v>
      </c>
      <c r="C15" s="17" t="s">
        <v>123</v>
      </c>
      <c r="E15" s="18">
        <v>17827138</v>
      </c>
      <c r="G15" s="20">
        <v>1070</v>
      </c>
      <c r="H15" s="20"/>
      <c r="I15" s="20">
        <v>19075037660</v>
      </c>
      <c r="J15" s="20"/>
      <c r="K15" s="20">
        <v>-1482141271</v>
      </c>
      <c r="L15" s="20"/>
      <c r="M15" s="20">
        <f t="shared" si="0"/>
        <v>17592896389</v>
      </c>
      <c r="N15" s="20"/>
      <c r="O15" s="20">
        <v>19075037660</v>
      </c>
      <c r="Q15" s="20">
        <v>-1482141271</v>
      </c>
      <c r="S15" s="18">
        <f t="shared" si="1"/>
        <v>17592896389</v>
      </c>
    </row>
    <row r="16" spans="1:19" ht="21" x14ac:dyDescent="0.2">
      <c r="A16" s="2" t="s">
        <v>69</v>
      </c>
      <c r="C16" s="17" t="s">
        <v>124</v>
      </c>
      <c r="E16" s="18">
        <v>10490769</v>
      </c>
      <c r="G16" s="20">
        <v>80</v>
      </c>
      <c r="H16" s="20"/>
      <c r="I16" s="20">
        <v>839261520</v>
      </c>
      <c r="J16" s="20"/>
      <c r="K16" s="20">
        <v>-109033976</v>
      </c>
      <c r="L16" s="20"/>
      <c r="M16" s="20">
        <f t="shared" si="0"/>
        <v>730227544</v>
      </c>
      <c r="N16" s="20"/>
      <c r="O16" s="20">
        <v>839261520</v>
      </c>
      <c r="Q16" s="20">
        <v>-109033976</v>
      </c>
      <c r="S16" s="18">
        <f t="shared" si="1"/>
        <v>730227544</v>
      </c>
    </row>
    <row r="17" spans="1:19" ht="21" x14ac:dyDescent="0.2">
      <c r="A17" s="2" t="s">
        <v>111</v>
      </c>
      <c r="C17" s="17">
        <v>0</v>
      </c>
      <c r="E17" s="18">
        <v>0</v>
      </c>
      <c r="G17" s="20">
        <v>0</v>
      </c>
      <c r="H17" s="20"/>
      <c r="I17" s="20">
        <v>0</v>
      </c>
      <c r="J17" s="20"/>
      <c r="K17" s="20">
        <v>0</v>
      </c>
      <c r="L17" s="20"/>
      <c r="M17" s="20">
        <f t="shared" si="0"/>
        <v>0</v>
      </c>
      <c r="N17" s="20"/>
      <c r="O17" s="20">
        <v>11872996900</v>
      </c>
      <c r="Q17" s="20">
        <v>-929451778</v>
      </c>
      <c r="S17" s="18">
        <f t="shared" si="1"/>
        <v>10943545122</v>
      </c>
    </row>
    <row r="18" spans="1:19" ht="21" x14ac:dyDescent="0.2">
      <c r="A18" s="2" t="s">
        <v>72</v>
      </c>
      <c r="C18" s="17">
        <v>0</v>
      </c>
      <c r="E18" s="18">
        <v>0</v>
      </c>
      <c r="G18" s="20">
        <v>0</v>
      </c>
      <c r="H18" s="20"/>
      <c r="I18" s="20">
        <v>0</v>
      </c>
      <c r="J18" s="20"/>
      <c r="K18" s="20">
        <v>0</v>
      </c>
      <c r="L18" s="20"/>
      <c r="M18" s="20">
        <f t="shared" si="0"/>
        <v>0</v>
      </c>
      <c r="N18" s="20"/>
      <c r="O18" s="20">
        <v>5073689790</v>
      </c>
      <c r="Q18" s="20">
        <v>0</v>
      </c>
      <c r="S18" s="18">
        <f t="shared" si="1"/>
        <v>5073689790</v>
      </c>
    </row>
    <row r="19" spans="1:19" ht="21" x14ac:dyDescent="0.2">
      <c r="A19" s="2" t="s">
        <v>46</v>
      </c>
      <c r="C19" s="17">
        <v>0</v>
      </c>
      <c r="E19" s="18">
        <v>0</v>
      </c>
      <c r="G19" s="20">
        <v>0</v>
      </c>
      <c r="H19" s="20"/>
      <c r="I19" s="20">
        <v>0</v>
      </c>
      <c r="J19" s="20"/>
      <c r="K19" s="20">
        <v>0</v>
      </c>
      <c r="L19" s="20"/>
      <c r="M19" s="20">
        <f t="shared" si="0"/>
        <v>0</v>
      </c>
      <c r="N19" s="20"/>
      <c r="O19" s="20">
        <v>11333058930</v>
      </c>
      <c r="Q19" s="20">
        <v>-678669981</v>
      </c>
      <c r="S19" s="18">
        <f t="shared" si="1"/>
        <v>10654388949</v>
      </c>
    </row>
    <row r="20" spans="1:19" ht="21" x14ac:dyDescent="0.2">
      <c r="A20" s="2" t="s">
        <v>106</v>
      </c>
      <c r="C20" s="17" t="s">
        <v>125</v>
      </c>
      <c r="E20" s="18">
        <v>26327517</v>
      </c>
      <c r="G20" s="20">
        <v>639</v>
      </c>
      <c r="H20" s="20"/>
      <c r="I20" s="20">
        <v>16823283363</v>
      </c>
      <c r="J20" s="20"/>
      <c r="K20" s="20">
        <v>-2141876483</v>
      </c>
      <c r="L20" s="20"/>
      <c r="M20" s="20">
        <f t="shared" si="0"/>
        <v>14681406880</v>
      </c>
      <c r="N20" s="20"/>
      <c r="O20" s="20">
        <v>16823283363</v>
      </c>
      <c r="Q20" s="20">
        <v>-2141876483</v>
      </c>
      <c r="S20" s="18">
        <f t="shared" si="1"/>
        <v>14681406880</v>
      </c>
    </row>
    <row r="21" spans="1:19" ht="21" x14ac:dyDescent="0.2">
      <c r="A21" s="2" t="s">
        <v>48</v>
      </c>
      <c r="C21" s="17">
        <v>0</v>
      </c>
      <c r="E21" s="18">
        <v>0</v>
      </c>
      <c r="G21" s="20">
        <v>0</v>
      </c>
      <c r="H21" s="20"/>
      <c r="I21" s="20">
        <v>0</v>
      </c>
      <c r="J21" s="20"/>
      <c r="K21" s="20">
        <v>0</v>
      </c>
      <c r="L21" s="20"/>
      <c r="M21" s="20">
        <f t="shared" si="0"/>
        <v>0</v>
      </c>
      <c r="N21" s="20"/>
      <c r="O21" s="20">
        <v>19409410800</v>
      </c>
      <c r="Q21" s="20">
        <v>-2328193339</v>
      </c>
      <c r="S21" s="18">
        <f t="shared" si="1"/>
        <v>17081217461</v>
      </c>
    </row>
    <row r="22" spans="1:19" ht="21" x14ac:dyDescent="0.2">
      <c r="A22" s="2" t="s">
        <v>90</v>
      </c>
      <c r="C22" s="17">
        <v>0</v>
      </c>
      <c r="E22" s="18">
        <v>0</v>
      </c>
      <c r="G22" s="20">
        <v>0</v>
      </c>
      <c r="H22" s="20"/>
      <c r="I22" s="20">
        <v>0</v>
      </c>
      <c r="J22" s="20"/>
      <c r="K22" s="20">
        <v>0</v>
      </c>
      <c r="L22" s="20"/>
      <c r="M22" s="20">
        <f t="shared" si="0"/>
        <v>0</v>
      </c>
      <c r="N22" s="20"/>
      <c r="O22" s="20">
        <v>8000000</v>
      </c>
      <c r="Q22" s="20">
        <v>-325887</v>
      </c>
      <c r="S22" s="18">
        <f t="shared" si="1"/>
        <v>7674113</v>
      </c>
    </row>
    <row r="23" spans="1:19" ht="21" x14ac:dyDescent="0.2">
      <c r="A23" s="2" t="s">
        <v>56</v>
      </c>
      <c r="C23" s="17">
        <v>0</v>
      </c>
      <c r="E23" s="18">
        <v>0</v>
      </c>
      <c r="G23" s="20">
        <v>0</v>
      </c>
      <c r="H23" s="20"/>
      <c r="I23" s="20">
        <v>0</v>
      </c>
      <c r="J23" s="20"/>
      <c r="K23" s="20">
        <v>0</v>
      </c>
      <c r="L23" s="20"/>
      <c r="M23" s="20">
        <f t="shared" si="0"/>
        <v>0</v>
      </c>
      <c r="N23" s="20"/>
      <c r="O23" s="20">
        <v>63903002100</v>
      </c>
      <c r="Q23" s="20">
        <v>-3671637952</v>
      </c>
      <c r="S23" s="18">
        <f t="shared" si="1"/>
        <v>60231364148</v>
      </c>
    </row>
    <row r="24" spans="1:19" ht="21" x14ac:dyDescent="0.2">
      <c r="A24" s="2" t="s">
        <v>54</v>
      </c>
      <c r="C24" s="17">
        <v>0</v>
      </c>
      <c r="E24" s="18">
        <v>0</v>
      </c>
      <c r="G24" s="20">
        <v>0</v>
      </c>
      <c r="H24" s="20"/>
      <c r="I24" s="20">
        <v>0</v>
      </c>
      <c r="J24" s="20"/>
      <c r="K24" s="20">
        <v>0</v>
      </c>
      <c r="L24" s="20"/>
      <c r="M24" s="20">
        <f t="shared" si="0"/>
        <v>0</v>
      </c>
      <c r="N24" s="20"/>
      <c r="O24" s="20">
        <v>1413330240</v>
      </c>
      <c r="Q24" s="20">
        <v>-53104696</v>
      </c>
      <c r="S24" s="18">
        <f t="shared" si="1"/>
        <v>1360225544</v>
      </c>
    </row>
    <row r="25" spans="1:19" ht="21" x14ac:dyDescent="0.2">
      <c r="A25" s="2" t="s">
        <v>64</v>
      </c>
      <c r="C25" s="17">
        <v>0</v>
      </c>
      <c r="E25" s="18">
        <v>0</v>
      </c>
      <c r="G25" s="20">
        <v>0</v>
      </c>
      <c r="H25" s="20"/>
      <c r="I25" s="20">
        <v>0</v>
      </c>
      <c r="J25" s="20"/>
      <c r="K25" s="20">
        <v>0</v>
      </c>
      <c r="L25" s="20"/>
      <c r="M25" s="20">
        <f t="shared" si="0"/>
        <v>0</v>
      </c>
      <c r="N25" s="20"/>
      <c r="O25" s="20">
        <v>10825875600</v>
      </c>
      <c r="Q25" s="20">
        <v>-745659799</v>
      </c>
      <c r="S25" s="18">
        <f t="shared" si="1"/>
        <v>10080215801</v>
      </c>
    </row>
    <row r="26" spans="1:19" ht="21" x14ac:dyDescent="0.2">
      <c r="A26" s="2" t="s">
        <v>66</v>
      </c>
      <c r="C26" s="17">
        <v>0</v>
      </c>
      <c r="E26" s="18">
        <v>0</v>
      </c>
      <c r="G26" s="20">
        <v>0</v>
      </c>
      <c r="H26" s="20"/>
      <c r="I26" s="20">
        <v>0</v>
      </c>
      <c r="J26" s="20"/>
      <c r="K26" s="20">
        <v>0</v>
      </c>
      <c r="L26" s="20"/>
      <c r="M26" s="20">
        <f t="shared" si="0"/>
        <v>0</v>
      </c>
      <c r="N26" s="20"/>
      <c r="O26" s="20">
        <v>11723661670</v>
      </c>
      <c r="Q26" s="20">
        <v>-440506734</v>
      </c>
      <c r="S26" s="18">
        <f t="shared" si="1"/>
        <v>11283154936</v>
      </c>
    </row>
    <row r="27" spans="1:19" ht="21" x14ac:dyDescent="0.2">
      <c r="A27" s="2" t="s">
        <v>51</v>
      </c>
      <c r="C27" s="17">
        <v>0</v>
      </c>
      <c r="E27" s="18">
        <v>0</v>
      </c>
      <c r="G27" s="20">
        <v>0</v>
      </c>
      <c r="H27" s="20"/>
      <c r="I27" s="20">
        <v>0</v>
      </c>
      <c r="J27" s="20"/>
      <c r="K27" s="20">
        <v>0</v>
      </c>
      <c r="L27" s="20"/>
      <c r="M27" s="20">
        <f t="shared" si="0"/>
        <v>0</v>
      </c>
      <c r="N27" s="20"/>
      <c r="O27" s="20">
        <v>49376705000</v>
      </c>
      <c r="Q27" s="20">
        <v>-2011403226</v>
      </c>
      <c r="S27" s="18">
        <f t="shared" si="1"/>
        <v>47365301774</v>
      </c>
    </row>
    <row r="28" spans="1:19" ht="21" x14ac:dyDescent="0.2">
      <c r="A28" s="2" t="s">
        <v>79</v>
      </c>
      <c r="C28" s="17">
        <v>0</v>
      </c>
      <c r="E28" s="18">
        <v>0</v>
      </c>
      <c r="G28" s="20">
        <v>0</v>
      </c>
      <c r="H28" s="20"/>
      <c r="I28" s="20">
        <v>0</v>
      </c>
      <c r="J28" s="20"/>
      <c r="K28" s="20">
        <v>0</v>
      </c>
      <c r="L28" s="20"/>
      <c r="M28" s="20">
        <f t="shared" si="0"/>
        <v>0</v>
      </c>
      <c r="N28" s="20"/>
      <c r="O28" s="20">
        <v>32308405200</v>
      </c>
      <c r="Q28" s="20">
        <v>-1638527702</v>
      </c>
      <c r="S28" s="18">
        <f t="shared" si="1"/>
        <v>30669877498</v>
      </c>
    </row>
    <row r="29" spans="1:19" ht="21.75" customHeight="1" x14ac:dyDescent="0.2">
      <c r="A29" s="2" t="s">
        <v>49</v>
      </c>
      <c r="C29" s="17">
        <v>0</v>
      </c>
      <c r="E29" s="18">
        <v>0</v>
      </c>
      <c r="G29" s="20">
        <v>0</v>
      </c>
      <c r="H29" s="20"/>
      <c r="I29" s="20">
        <v>0</v>
      </c>
      <c r="J29" s="20"/>
      <c r="K29" s="20">
        <v>0</v>
      </c>
      <c r="L29" s="20"/>
      <c r="M29" s="20">
        <f t="shared" si="0"/>
        <v>0</v>
      </c>
      <c r="N29" s="20"/>
      <c r="O29" s="20">
        <v>53142423880</v>
      </c>
      <c r="Q29" s="20">
        <v>-5919089209</v>
      </c>
      <c r="S29" s="18">
        <f t="shared" si="1"/>
        <v>47223334671</v>
      </c>
    </row>
    <row r="30" spans="1:19" ht="21" x14ac:dyDescent="0.2">
      <c r="A30" s="2" t="s">
        <v>50</v>
      </c>
      <c r="C30" s="17" t="s">
        <v>126</v>
      </c>
      <c r="E30" s="18">
        <v>191411866</v>
      </c>
      <c r="G30" s="20">
        <v>167</v>
      </c>
      <c r="H30" s="20"/>
      <c r="I30" s="20">
        <v>31965781622</v>
      </c>
      <c r="J30" s="20"/>
      <c r="K30" s="20">
        <f>-2483759406-47250112</f>
        <v>-2531009518</v>
      </c>
      <c r="L30" s="20"/>
      <c r="M30" s="20">
        <f t="shared" si="0"/>
        <v>29434772104</v>
      </c>
      <c r="N30" s="20"/>
      <c r="O30" s="20">
        <v>31965781622</v>
      </c>
      <c r="Q30" s="20">
        <v>-2483759406</v>
      </c>
      <c r="S30" s="18">
        <f t="shared" si="1"/>
        <v>29482022216</v>
      </c>
    </row>
    <row r="31" spans="1:19" ht="21" x14ac:dyDescent="0.2">
      <c r="A31" s="2" t="s">
        <v>76</v>
      </c>
      <c r="C31" s="17">
        <v>0</v>
      </c>
      <c r="E31" s="18">
        <v>0</v>
      </c>
      <c r="G31" s="20">
        <v>0</v>
      </c>
      <c r="H31" s="20"/>
      <c r="I31" s="20">
        <v>0</v>
      </c>
      <c r="J31" s="20"/>
      <c r="K31" s="20">
        <v>0</v>
      </c>
      <c r="L31" s="20"/>
      <c r="M31" s="20">
        <f t="shared" si="0"/>
        <v>0</v>
      </c>
      <c r="N31" s="20"/>
      <c r="O31" s="20">
        <v>14225519880</v>
      </c>
      <c r="Q31" s="20">
        <v>-239486867</v>
      </c>
      <c r="S31" s="18">
        <f t="shared" si="1"/>
        <v>13986033013</v>
      </c>
    </row>
    <row r="32" spans="1:19" ht="21" x14ac:dyDescent="0.2">
      <c r="A32" s="2" t="s">
        <v>74</v>
      </c>
      <c r="C32" s="17">
        <v>0</v>
      </c>
      <c r="E32" s="18">
        <v>0</v>
      </c>
      <c r="G32" s="20">
        <v>0</v>
      </c>
      <c r="H32" s="20"/>
      <c r="I32" s="20">
        <v>0</v>
      </c>
      <c r="J32" s="20"/>
      <c r="K32" s="20">
        <v>0</v>
      </c>
      <c r="L32" s="20"/>
      <c r="M32" s="20">
        <f t="shared" si="0"/>
        <v>0</v>
      </c>
      <c r="N32" s="20"/>
      <c r="O32" s="20">
        <v>44472384680</v>
      </c>
      <c r="Q32" s="20">
        <v>-5498986341</v>
      </c>
      <c r="S32" s="18">
        <f t="shared" si="1"/>
        <v>38973398339</v>
      </c>
    </row>
    <row r="33" spans="1:19" ht="21" x14ac:dyDescent="0.2">
      <c r="A33" s="2" t="s">
        <v>55</v>
      </c>
      <c r="C33" s="17">
        <v>0</v>
      </c>
      <c r="E33" s="18">
        <v>0</v>
      </c>
      <c r="G33" s="20">
        <v>0</v>
      </c>
      <c r="H33" s="20"/>
      <c r="I33" s="20">
        <v>0</v>
      </c>
      <c r="J33" s="20"/>
      <c r="K33" s="20">
        <v>0</v>
      </c>
      <c r="L33" s="20"/>
      <c r="M33" s="20">
        <f t="shared" si="0"/>
        <v>0</v>
      </c>
      <c r="N33" s="20"/>
      <c r="O33" s="20">
        <v>36726147000</v>
      </c>
      <c r="Q33" s="20">
        <v>-4424836988</v>
      </c>
      <c r="S33" s="18">
        <f t="shared" si="1"/>
        <v>32301310012</v>
      </c>
    </row>
    <row r="34" spans="1:19" ht="21.75" thickBot="1" x14ac:dyDescent="0.25">
      <c r="A34" s="2" t="s">
        <v>86</v>
      </c>
      <c r="C34" s="17">
        <v>0</v>
      </c>
      <c r="E34" s="18">
        <v>0</v>
      </c>
      <c r="G34" s="20">
        <v>0</v>
      </c>
      <c r="H34" s="20"/>
      <c r="I34" s="20">
        <v>0</v>
      </c>
      <c r="J34" s="20"/>
      <c r="K34" s="20">
        <v>0</v>
      </c>
      <c r="L34" s="20"/>
      <c r="M34" s="20">
        <f t="shared" si="0"/>
        <v>0</v>
      </c>
      <c r="N34" s="20"/>
      <c r="O34" s="20">
        <v>1257291200</v>
      </c>
      <c r="Q34" s="20">
        <v>0</v>
      </c>
      <c r="S34" s="18">
        <f t="shared" si="1"/>
        <v>1257291200</v>
      </c>
    </row>
    <row r="35" spans="1:19" s="2" customFormat="1" ht="21.75" thickBot="1" x14ac:dyDescent="0.25">
      <c r="I35" s="21">
        <f>SUM(I8:I34)</f>
        <v>228088771951</v>
      </c>
      <c r="J35" s="4"/>
      <c r="K35" s="21">
        <f>SUM(K8:K34)</f>
        <v>-24609198746</v>
      </c>
      <c r="L35" s="4"/>
      <c r="M35" s="21">
        <f>SUM(M8:M34)</f>
        <v>203479573205</v>
      </c>
      <c r="N35" s="4"/>
      <c r="O35" s="21">
        <f>SUM(O8:O34)</f>
        <v>649473540056</v>
      </c>
      <c r="P35" s="4"/>
      <c r="Q35" s="21">
        <f>SUM(Q8:Q34)</f>
        <v>-56760884546</v>
      </c>
      <c r="R35" s="4"/>
      <c r="S35" s="21">
        <f>SUM(S8:S34)</f>
        <v>592712655510</v>
      </c>
    </row>
    <row r="36" spans="1:19" ht="19.5" thickTop="1" x14ac:dyDescent="0.2"/>
    <row r="37" spans="1:19" x14ac:dyDescent="0.2">
      <c r="K37" s="18"/>
    </row>
    <row r="39" spans="1:19" x14ac:dyDescent="0.2">
      <c r="K39" s="20"/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9"/>
  <sheetViews>
    <sheetView rightToLeft="1" topLeftCell="A2" workbookViewId="0">
      <selection activeCell="A55" sqref="A55"/>
    </sheetView>
  </sheetViews>
  <sheetFormatPr defaultRowHeight="18.75" x14ac:dyDescent="0.2"/>
  <cols>
    <col min="1" max="1" width="17.125" style="17" bestFit="1" customWidth="1"/>
    <col min="2" max="2" width="0.875" style="17" customWidth="1"/>
    <col min="3" max="3" width="18.375" style="17" customWidth="1"/>
    <col min="4" max="4" width="0.875" style="17" customWidth="1"/>
    <col min="5" max="5" width="15.75" style="17" customWidth="1"/>
    <col min="6" max="6" width="0.875" style="17" customWidth="1"/>
    <col min="7" max="7" width="18.375" style="17" customWidth="1"/>
    <col min="8" max="8" width="0.875" style="17" customWidth="1"/>
    <col min="9" max="9" width="19.25" style="17" customWidth="1"/>
    <col min="10" max="10" width="0.875" style="17" customWidth="1"/>
    <col min="11" max="11" width="14" style="17" customWidth="1"/>
    <col min="12" max="12" width="0.875" style="17" customWidth="1"/>
    <col min="13" max="13" width="19.25" style="17" customWidth="1"/>
    <col min="14" max="14" width="0.875" style="17" customWidth="1"/>
    <col min="15" max="15" width="8" style="17" customWidth="1"/>
    <col min="16" max="16384" width="9" style="17"/>
  </cols>
  <sheetData>
    <row r="2" spans="1:13" ht="26.25" x14ac:dyDescent="0.2">
      <c r="A2" s="66" t="str">
        <f>+سهام!A2</f>
        <v>صندوق سرمایه‌گذاری بخشی صنایع مفید - دارونو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  <c r="L2" s="66" t="s">
        <v>0</v>
      </c>
      <c r="M2" s="66" t="s">
        <v>0</v>
      </c>
    </row>
    <row r="3" spans="1:13" ht="26.25" x14ac:dyDescent="0.2">
      <c r="A3" s="66" t="s">
        <v>24</v>
      </c>
      <c r="B3" s="66" t="s">
        <v>24</v>
      </c>
      <c r="C3" s="66" t="s">
        <v>24</v>
      </c>
      <c r="D3" s="66" t="s">
        <v>24</v>
      </c>
      <c r="E3" s="66" t="s">
        <v>24</v>
      </c>
      <c r="F3" s="66" t="s">
        <v>24</v>
      </c>
      <c r="G3" s="66" t="s">
        <v>24</v>
      </c>
      <c r="H3" s="66" t="s">
        <v>24</v>
      </c>
      <c r="I3" s="66" t="s">
        <v>24</v>
      </c>
      <c r="J3" s="66" t="s">
        <v>24</v>
      </c>
      <c r="K3" s="66" t="s">
        <v>24</v>
      </c>
      <c r="L3" s="66" t="s">
        <v>24</v>
      </c>
      <c r="M3" s="66" t="s">
        <v>24</v>
      </c>
    </row>
    <row r="4" spans="1:13" ht="26.25" x14ac:dyDescent="0.2">
      <c r="A4" s="66" t="str">
        <f>+سهام!A4</f>
        <v>برای ماه منتهی به 1404/03/31</v>
      </c>
      <c r="B4" s="66" t="s">
        <v>2</v>
      </c>
      <c r="C4" s="66" t="s">
        <v>2</v>
      </c>
      <c r="D4" s="66" t="s">
        <v>2</v>
      </c>
      <c r="E4" s="66" t="s">
        <v>2</v>
      </c>
      <c r="F4" s="66" t="s">
        <v>2</v>
      </c>
      <c r="G4" s="66" t="s">
        <v>2</v>
      </c>
      <c r="H4" s="66" t="s">
        <v>2</v>
      </c>
      <c r="I4" s="66" t="s">
        <v>2</v>
      </c>
      <c r="J4" s="66" t="s">
        <v>2</v>
      </c>
      <c r="K4" s="66" t="s">
        <v>2</v>
      </c>
      <c r="L4" s="66" t="s">
        <v>2</v>
      </c>
      <c r="M4" s="66" t="s">
        <v>2</v>
      </c>
    </row>
    <row r="6" spans="1:13" ht="27" thickBot="1" x14ac:dyDescent="0.25">
      <c r="A6" s="67" t="s">
        <v>25</v>
      </c>
      <c r="B6" s="67" t="s">
        <v>25</v>
      </c>
      <c r="C6" s="67" t="s">
        <v>26</v>
      </c>
      <c r="D6" s="67" t="s">
        <v>26</v>
      </c>
      <c r="E6" s="67" t="s">
        <v>26</v>
      </c>
      <c r="F6" s="67" t="s">
        <v>26</v>
      </c>
      <c r="G6" s="67" t="s">
        <v>26</v>
      </c>
      <c r="I6" s="67" t="s">
        <v>27</v>
      </c>
      <c r="J6" s="67" t="s">
        <v>27</v>
      </c>
      <c r="K6" s="67" t="s">
        <v>27</v>
      </c>
      <c r="L6" s="67" t="s">
        <v>27</v>
      </c>
      <c r="M6" s="67" t="s">
        <v>27</v>
      </c>
    </row>
    <row r="7" spans="1:13" ht="27" thickBot="1" x14ac:dyDescent="0.25">
      <c r="A7" s="57" t="s">
        <v>28</v>
      </c>
      <c r="C7" s="57" t="s">
        <v>29</v>
      </c>
      <c r="E7" s="57" t="s">
        <v>30</v>
      </c>
      <c r="G7" s="57" t="s">
        <v>31</v>
      </c>
      <c r="I7" s="57" t="s">
        <v>29</v>
      </c>
      <c r="K7" s="57" t="s">
        <v>30</v>
      </c>
      <c r="M7" s="57" t="s">
        <v>31</v>
      </c>
    </row>
    <row r="8" spans="1:13" ht="19.5" customHeight="1" thickBot="1" x14ac:dyDescent="0.25">
      <c r="A8" s="2" t="s">
        <v>23</v>
      </c>
      <c r="C8" s="18">
        <v>309913060</v>
      </c>
      <c r="E8" s="18">
        <v>0</v>
      </c>
      <c r="G8" s="18">
        <f>+C8-E8</f>
        <v>309913060</v>
      </c>
      <c r="I8" s="18">
        <v>50814713180</v>
      </c>
      <c r="K8" s="18">
        <v>0</v>
      </c>
      <c r="M8" s="18">
        <f>+I8-K8</f>
        <v>50814713180</v>
      </c>
    </row>
    <row r="9" spans="1:13" s="2" customFormat="1" ht="21.75" thickBot="1" x14ac:dyDescent="0.25">
      <c r="A9" s="2" t="s">
        <v>15</v>
      </c>
      <c r="C9" s="19">
        <f>SUM(C8:C8)</f>
        <v>309913060</v>
      </c>
      <c r="E9" s="19">
        <f>SUM(E8:E8)</f>
        <v>0</v>
      </c>
      <c r="G9" s="19">
        <f>SUM(G8:G8)</f>
        <v>309913060</v>
      </c>
      <c r="I9" s="19">
        <f>SUM(I8:I8)</f>
        <v>50814713180</v>
      </c>
      <c r="K9" s="19">
        <f>SUM(K8:K8)</f>
        <v>0</v>
      </c>
      <c r="M9" s="19">
        <f>SUM(M8:M8)</f>
        <v>50814713180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7E31-BA29-47A7-8A54-6A43C0D89A74}">
  <dimension ref="A2:U44"/>
  <sheetViews>
    <sheetView rightToLeft="1" topLeftCell="A16" zoomScale="90" zoomScaleNormal="90" workbookViewId="0">
      <selection activeCell="A55" sqref="A55"/>
    </sheetView>
  </sheetViews>
  <sheetFormatPr defaultRowHeight="22.5" x14ac:dyDescent="0.2"/>
  <cols>
    <col min="1" max="1" width="29.375" style="12" bestFit="1" customWidth="1"/>
    <col min="2" max="2" width="0.875" style="12" customWidth="1"/>
    <col min="3" max="3" width="15.75" style="12" customWidth="1"/>
    <col min="4" max="4" width="0.875" style="12" customWidth="1"/>
    <col min="5" max="5" width="19.25" style="12" customWidth="1"/>
    <col min="6" max="6" width="0.875" style="12" customWidth="1"/>
    <col min="7" max="7" width="19.25" style="12" customWidth="1"/>
    <col min="8" max="8" width="0.875" style="12" customWidth="1"/>
    <col min="9" max="9" width="24.5" style="12" customWidth="1"/>
    <col min="10" max="10" width="0.875" style="12" customWidth="1"/>
    <col min="11" max="11" width="16.625" style="12" customWidth="1"/>
    <col min="12" max="12" width="0.875" style="12" customWidth="1"/>
    <col min="13" max="13" width="20.125" style="12" customWidth="1"/>
    <col min="14" max="14" width="0.875" style="12" customWidth="1"/>
    <col min="15" max="15" width="20.125" style="12" customWidth="1"/>
    <col min="16" max="16" width="0.875" style="12" customWidth="1"/>
    <col min="17" max="17" width="24.5" style="12" customWidth="1"/>
    <col min="18" max="18" width="0.875" style="12" customWidth="1"/>
    <col min="19" max="19" width="16.125" style="12" bestFit="1" customWidth="1"/>
    <col min="20" max="20" width="15.875" style="12" bestFit="1" customWidth="1"/>
    <col min="21" max="21" width="17" style="12" bestFit="1" customWidth="1"/>
    <col min="22" max="16384" width="9" style="12"/>
  </cols>
  <sheetData>
    <row r="2" spans="1:17" ht="24" x14ac:dyDescent="0.2">
      <c r="A2" s="68" t="str">
        <f>+سهام!A2</f>
        <v>صندوق سرمایه‌گذاری بخشی صنایع مفید - دارونو</v>
      </c>
      <c r="B2" s="68" t="s">
        <v>0</v>
      </c>
      <c r="C2" s="68" t="s">
        <v>0</v>
      </c>
      <c r="D2" s="68" t="s">
        <v>0</v>
      </c>
      <c r="E2" s="68" t="s">
        <v>0</v>
      </c>
      <c r="F2" s="68" t="s">
        <v>0</v>
      </c>
      <c r="G2" s="68" t="s">
        <v>0</v>
      </c>
      <c r="H2" s="68" t="s">
        <v>0</v>
      </c>
      <c r="I2" s="68" t="s">
        <v>0</v>
      </c>
      <c r="J2" s="68" t="s">
        <v>0</v>
      </c>
      <c r="K2" s="68" t="s">
        <v>0</v>
      </c>
      <c r="L2" s="68" t="s">
        <v>0</v>
      </c>
      <c r="M2" s="68" t="s">
        <v>0</v>
      </c>
      <c r="N2" s="68" t="s">
        <v>0</v>
      </c>
      <c r="O2" s="68" t="s">
        <v>0</v>
      </c>
      <c r="P2" s="68" t="s">
        <v>0</v>
      </c>
      <c r="Q2" s="68" t="s">
        <v>0</v>
      </c>
    </row>
    <row r="3" spans="1:17" ht="24" x14ac:dyDescent="0.2">
      <c r="A3" s="68" t="s">
        <v>24</v>
      </c>
      <c r="B3" s="68" t="s">
        <v>24</v>
      </c>
      <c r="C3" s="68" t="s">
        <v>24</v>
      </c>
      <c r="D3" s="68" t="s">
        <v>24</v>
      </c>
      <c r="E3" s="68" t="s">
        <v>24</v>
      </c>
      <c r="F3" s="68" t="s">
        <v>24</v>
      </c>
      <c r="G3" s="68" t="s">
        <v>24</v>
      </c>
      <c r="H3" s="68" t="s">
        <v>24</v>
      </c>
      <c r="I3" s="68" t="s">
        <v>24</v>
      </c>
      <c r="J3" s="68" t="s">
        <v>24</v>
      </c>
      <c r="K3" s="68" t="s">
        <v>24</v>
      </c>
      <c r="L3" s="68" t="s">
        <v>24</v>
      </c>
      <c r="M3" s="68" t="s">
        <v>24</v>
      </c>
      <c r="N3" s="68" t="s">
        <v>24</v>
      </c>
      <c r="O3" s="68" t="s">
        <v>24</v>
      </c>
      <c r="P3" s="68" t="s">
        <v>24</v>
      </c>
      <c r="Q3" s="68" t="s">
        <v>24</v>
      </c>
    </row>
    <row r="4" spans="1:17" ht="24" x14ac:dyDescent="0.2">
      <c r="A4" s="68" t="str">
        <f>+سهام!A4</f>
        <v>برای ماه منتهی به 1404/03/31</v>
      </c>
      <c r="B4" s="68" t="s">
        <v>2</v>
      </c>
      <c r="C4" s="68" t="s">
        <v>2</v>
      </c>
      <c r="D4" s="68" t="s">
        <v>2</v>
      </c>
      <c r="E4" s="68" t="s">
        <v>2</v>
      </c>
      <c r="F4" s="68" t="s">
        <v>2</v>
      </c>
      <c r="G4" s="68" t="s">
        <v>2</v>
      </c>
      <c r="H4" s="68" t="s">
        <v>2</v>
      </c>
      <c r="I4" s="68" t="s">
        <v>2</v>
      </c>
      <c r="J4" s="68" t="s">
        <v>2</v>
      </c>
      <c r="K4" s="68" t="s">
        <v>2</v>
      </c>
      <c r="L4" s="68" t="s">
        <v>2</v>
      </c>
      <c r="M4" s="68" t="s">
        <v>2</v>
      </c>
      <c r="N4" s="68" t="s">
        <v>2</v>
      </c>
      <c r="O4" s="68" t="s">
        <v>2</v>
      </c>
      <c r="P4" s="68" t="s">
        <v>2</v>
      </c>
      <c r="Q4" s="68" t="s">
        <v>2</v>
      </c>
    </row>
    <row r="6" spans="1:17" ht="24.75" thickBot="1" x14ac:dyDescent="0.25">
      <c r="A6" s="68" t="s">
        <v>3</v>
      </c>
      <c r="C6" s="69" t="s">
        <v>26</v>
      </c>
      <c r="D6" s="69" t="s">
        <v>26</v>
      </c>
      <c r="E6" s="69" t="s">
        <v>26</v>
      </c>
      <c r="F6" s="69" t="s">
        <v>26</v>
      </c>
      <c r="G6" s="69" t="s">
        <v>26</v>
      </c>
      <c r="H6" s="69" t="s">
        <v>26</v>
      </c>
      <c r="I6" s="69" t="s">
        <v>26</v>
      </c>
      <c r="K6" s="69" t="s">
        <v>27</v>
      </c>
      <c r="L6" s="69" t="s">
        <v>27</v>
      </c>
      <c r="M6" s="69" t="s">
        <v>27</v>
      </c>
      <c r="N6" s="69" t="s">
        <v>27</v>
      </c>
      <c r="O6" s="69" t="s">
        <v>27</v>
      </c>
      <c r="P6" s="69" t="s">
        <v>27</v>
      </c>
      <c r="Q6" s="69" t="s">
        <v>27</v>
      </c>
    </row>
    <row r="7" spans="1:17" ht="24.75" thickBot="1" x14ac:dyDescent="0.25">
      <c r="A7" s="69" t="s">
        <v>3</v>
      </c>
      <c r="C7" s="58" t="s">
        <v>7</v>
      </c>
      <c r="E7" s="58" t="s">
        <v>32</v>
      </c>
      <c r="G7" s="58" t="s">
        <v>33</v>
      </c>
      <c r="I7" s="58" t="s">
        <v>85</v>
      </c>
      <c r="K7" s="58" t="s">
        <v>7</v>
      </c>
      <c r="M7" s="58" t="s">
        <v>32</v>
      </c>
      <c r="O7" s="58" t="s">
        <v>33</v>
      </c>
      <c r="Q7" s="58" t="s">
        <v>85</v>
      </c>
    </row>
    <row r="8" spans="1:17" x14ac:dyDescent="0.55000000000000004">
      <c r="A8" s="29" t="s">
        <v>66</v>
      </c>
      <c r="B8" s="13"/>
      <c r="C8" s="13">
        <v>0</v>
      </c>
      <c r="D8" s="13"/>
      <c r="E8" s="13">
        <v>0</v>
      </c>
      <c r="F8" s="13"/>
      <c r="G8" s="13">
        <v>0</v>
      </c>
      <c r="H8" s="13"/>
      <c r="I8" s="13">
        <v>0</v>
      </c>
      <c r="J8" s="13"/>
      <c r="K8" s="13">
        <v>228051</v>
      </c>
      <c r="L8" s="13"/>
      <c r="M8" s="13">
        <v>3223590066</v>
      </c>
      <c r="N8" s="13"/>
      <c r="O8" s="13">
        <v>3198122111</v>
      </c>
      <c r="P8" s="13"/>
      <c r="Q8" s="13">
        <f>+M8-O8</f>
        <v>25467955</v>
      </c>
    </row>
    <row r="9" spans="1:17" x14ac:dyDescent="0.55000000000000004">
      <c r="A9" s="29" t="s">
        <v>77</v>
      </c>
      <c r="B9" s="13"/>
      <c r="C9" s="13">
        <v>1423916</v>
      </c>
      <c r="D9" s="13"/>
      <c r="E9" s="13">
        <v>21826265774</v>
      </c>
      <c r="F9" s="13"/>
      <c r="G9" s="13">
        <v>13838972570</v>
      </c>
      <c r="H9" s="13"/>
      <c r="I9" s="13">
        <v>7987293204</v>
      </c>
      <c r="J9" s="13"/>
      <c r="K9" s="13">
        <v>9307723</v>
      </c>
      <c r="L9" s="13"/>
      <c r="M9" s="13">
        <v>136784287387</v>
      </c>
      <c r="N9" s="13"/>
      <c r="O9" s="13">
        <v>90461321666</v>
      </c>
      <c r="P9" s="13"/>
      <c r="Q9" s="13">
        <f t="shared" ref="Q9:Q41" si="0">+M9-O9</f>
        <v>46322965721</v>
      </c>
    </row>
    <row r="10" spans="1:17" x14ac:dyDescent="0.55000000000000004">
      <c r="A10" s="29" t="s">
        <v>53</v>
      </c>
      <c r="B10" s="13"/>
      <c r="C10" s="13">
        <v>652721</v>
      </c>
      <c r="D10" s="13"/>
      <c r="E10" s="13">
        <v>10004048397</v>
      </c>
      <c r="F10" s="13"/>
      <c r="G10" s="13">
        <v>9145100922</v>
      </c>
      <c r="H10" s="13"/>
      <c r="I10" s="13">
        <v>858947475</v>
      </c>
      <c r="J10" s="13"/>
      <c r="K10" s="13">
        <v>3740957</v>
      </c>
      <c r="L10" s="13"/>
      <c r="M10" s="13">
        <v>53911534182</v>
      </c>
      <c r="N10" s="13"/>
      <c r="O10" s="13">
        <v>52849053297</v>
      </c>
      <c r="P10" s="13"/>
      <c r="Q10" s="13">
        <f t="shared" si="0"/>
        <v>1062480885</v>
      </c>
    </row>
    <row r="11" spans="1:17" x14ac:dyDescent="0.55000000000000004">
      <c r="A11" s="29" t="s">
        <v>72</v>
      </c>
      <c r="B11" s="13"/>
      <c r="C11" s="13">
        <v>0</v>
      </c>
      <c r="D11" s="13"/>
      <c r="E11" s="13">
        <v>0</v>
      </c>
      <c r="F11" s="13"/>
      <c r="G11" s="13">
        <v>0</v>
      </c>
      <c r="H11" s="13"/>
      <c r="I11" s="13">
        <v>0</v>
      </c>
      <c r="J11" s="13"/>
      <c r="K11" s="13">
        <v>2745996</v>
      </c>
      <c r="L11" s="13"/>
      <c r="M11" s="13">
        <v>30773985095</v>
      </c>
      <c r="N11" s="13"/>
      <c r="O11" s="13">
        <v>32001034051</v>
      </c>
      <c r="P11" s="13"/>
      <c r="Q11" s="13">
        <f t="shared" si="0"/>
        <v>-1227048956</v>
      </c>
    </row>
    <row r="12" spans="1:17" x14ac:dyDescent="0.55000000000000004">
      <c r="A12" s="29" t="s">
        <v>50</v>
      </c>
      <c r="B12" s="13"/>
      <c r="C12" s="13">
        <v>0</v>
      </c>
      <c r="D12" s="13"/>
      <c r="E12" s="13">
        <v>0</v>
      </c>
      <c r="F12" s="13"/>
      <c r="G12" s="13">
        <v>0</v>
      </c>
      <c r="H12" s="13"/>
      <c r="I12" s="13">
        <v>0</v>
      </c>
      <c r="J12" s="13"/>
      <c r="K12" s="13">
        <v>417756</v>
      </c>
      <c r="L12" s="13"/>
      <c r="M12" s="13">
        <v>9980281309</v>
      </c>
      <c r="N12" s="13"/>
      <c r="O12" s="13">
        <v>10839529509</v>
      </c>
      <c r="P12" s="13"/>
      <c r="Q12" s="13">
        <f t="shared" si="0"/>
        <v>-859248200</v>
      </c>
    </row>
    <row r="13" spans="1:17" x14ac:dyDescent="0.55000000000000004">
      <c r="A13" s="29" t="s">
        <v>79</v>
      </c>
      <c r="B13" s="13"/>
      <c r="C13" s="13">
        <v>0</v>
      </c>
      <c r="D13" s="13"/>
      <c r="E13" s="13">
        <v>0</v>
      </c>
      <c r="F13" s="13"/>
      <c r="G13" s="13">
        <v>0</v>
      </c>
      <c r="H13" s="13"/>
      <c r="I13" s="13">
        <v>0</v>
      </c>
      <c r="J13" s="13"/>
      <c r="K13" s="13">
        <v>73448</v>
      </c>
      <c r="L13" s="13"/>
      <c r="M13" s="13">
        <v>9735637446</v>
      </c>
      <c r="N13" s="13"/>
      <c r="O13" s="13">
        <v>9081522630</v>
      </c>
      <c r="P13" s="13"/>
      <c r="Q13" s="13">
        <f t="shared" si="0"/>
        <v>654114816</v>
      </c>
    </row>
    <row r="14" spans="1:17" x14ac:dyDescent="0.55000000000000004">
      <c r="A14" s="29" t="s">
        <v>48</v>
      </c>
      <c r="B14" s="13"/>
      <c r="C14" s="13">
        <v>0</v>
      </c>
      <c r="D14" s="13"/>
      <c r="E14" s="13">
        <v>0</v>
      </c>
      <c r="F14" s="13"/>
      <c r="G14" s="13">
        <v>0</v>
      </c>
      <c r="H14" s="13"/>
      <c r="I14" s="13">
        <v>0</v>
      </c>
      <c r="J14" s="13"/>
      <c r="K14" s="13">
        <v>7555110</v>
      </c>
      <c r="L14" s="13"/>
      <c r="M14" s="13">
        <v>39788487776</v>
      </c>
      <c r="N14" s="13"/>
      <c r="O14" s="13">
        <v>34528960298</v>
      </c>
      <c r="P14" s="13"/>
      <c r="Q14" s="13">
        <f t="shared" si="0"/>
        <v>5259527478</v>
      </c>
    </row>
    <row r="15" spans="1:17" x14ac:dyDescent="0.55000000000000004">
      <c r="A15" s="29" t="s">
        <v>65</v>
      </c>
      <c r="B15" s="13"/>
      <c r="C15" s="13">
        <v>6430566</v>
      </c>
      <c r="D15" s="13"/>
      <c r="E15" s="13">
        <v>194628060687</v>
      </c>
      <c r="F15" s="13"/>
      <c r="G15" s="13">
        <v>164018287161</v>
      </c>
      <c r="H15" s="13"/>
      <c r="I15" s="13">
        <v>30609773526</v>
      </c>
      <c r="J15" s="13"/>
      <c r="K15" s="13">
        <v>22424779</v>
      </c>
      <c r="L15" s="13"/>
      <c r="M15" s="13">
        <v>647485842194</v>
      </c>
      <c r="N15" s="13"/>
      <c r="O15" s="13">
        <v>576273548602</v>
      </c>
      <c r="P15" s="13"/>
      <c r="Q15" s="13">
        <f t="shared" si="0"/>
        <v>71212293592</v>
      </c>
    </row>
    <row r="16" spans="1:17" x14ac:dyDescent="0.55000000000000004">
      <c r="A16" s="29" t="s">
        <v>47</v>
      </c>
      <c r="B16" s="13"/>
      <c r="C16" s="13">
        <v>609539</v>
      </c>
      <c r="D16" s="13"/>
      <c r="E16" s="13">
        <v>20060540278</v>
      </c>
      <c r="F16" s="13"/>
      <c r="G16" s="13">
        <v>14646485316</v>
      </c>
      <c r="H16" s="13"/>
      <c r="I16" s="13">
        <v>5414054962</v>
      </c>
      <c r="J16" s="13"/>
      <c r="K16" s="13">
        <v>621644</v>
      </c>
      <c r="L16" s="13"/>
      <c r="M16" s="13">
        <v>20918235107</v>
      </c>
      <c r="N16" s="13"/>
      <c r="O16" s="13">
        <v>15376203304</v>
      </c>
      <c r="P16" s="13"/>
      <c r="Q16" s="13">
        <f t="shared" si="0"/>
        <v>5542031803</v>
      </c>
    </row>
    <row r="17" spans="1:17" x14ac:dyDescent="0.55000000000000004">
      <c r="A17" s="29" t="s">
        <v>62</v>
      </c>
      <c r="B17" s="13"/>
      <c r="C17" s="13">
        <v>1</v>
      </c>
      <c r="D17" s="13"/>
      <c r="E17" s="13">
        <v>1</v>
      </c>
      <c r="F17" s="13"/>
      <c r="G17" s="13">
        <v>1840</v>
      </c>
      <c r="H17" s="13"/>
      <c r="I17" s="13">
        <v>-1839</v>
      </c>
      <c r="J17" s="13"/>
      <c r="K17" s="13">
        <v>1</v>
      </c>
      <c r="L17" s="13"/>
      <c r="M17" s="13">
        <v>1</v>
      </c>
      <c r="N17" s="13"/>
      <c r="O17" s="13">
        <v>1840</v>
      </c>
      <c r="P17" s="13"/>
      <c r="Q17" s="13">
        <f t="shared" si="0"/>
        <v>-1839</v>
      </c>
    </row>
    <row r="18" spans="1:17" x14ac:dyDescent="0.55000000000000004">
      <c r="A18" s="29" t="s">
        <v>88</v>
      </c>
      <c r="B18" s="13"/>
      <c r="C18" s="13">
        <v>0</v>
      </c>
      <c r="D18" s="13"/>
      <c r="E18" s="13">
        <v>0</v>
      </c>
      <c r="F18" s="13"/>
      <c r="G18" s="13">
        <v>0</v>
      </c>
      <c r="H18" s="13"/>
      <c r="I18" s="13">
        <v>0</v>
      </c>
      <c r="J18" s="13"/>
      <c r="K18" s="13">
        <v>16720314</v>
      </c>
      <c r="L18" s="13"/>
      <c r="M18" s="13">
        <v>31364343534</v>
      </c>
      <c r="N18" s="13"/>
      <c r="O18" s="13">
        <v>31710139279</v>
      </c>
      <c r="P18" s="13"/>
      <c r="Q18" s="13">
        <f t="shared" si="0"/>
        <v>-345795745</v>
      </c>
    </row>
    <row r="19" spans="1:17" x14ac:dyDescent="0.55000000000000004">
      <c r="A19" s="29" t="s">
        <v>46</v>
      </c>
      <c r="B19" s="13"/>
      <c r="C19" s="13">
        <v>5531131</v>
      </c>
      <c r="D19" s="13"/>
      <c r="E19" s="13">
        <v>20057509391</v>
      </c>
      <c r="F19" s="13"/>
      <c r="G19" s="13">
        <v>16164937694</v>
      </c>
      <c r="H19" s="13"/>
      <c r="I19" s="13">
        <v>3892571697</v>
      </c>
      <c r="J19" s="13"/>
      <c r="K19" s="13">
        <v>8575271</v>
      </c>
      <c r="L19" s="13"/>
      <c r="M19" s="13">
        <v>29998009348</v>
      </c>
      <c r="N19" s="13"/>
      <c r="O19" s="13">
        <v>25061550963</v>
      </c>
      <c r="P19" s="13"/>
      <c r="Q19" s="13">
        <f t="shared" si="0"/>
        <v>4936458385</v>
      </c>
    </row>
    <row r="20" spans="1:17" x14ac:dyDescent="0.55000000000000004">
      <c r="A20" s="29" t="s">
        <v>103</v>
      </c>
      <c r="B20" s="13"/>
      <c r="C20" s="13">
        <v>9393149</v>
      </c>
      <c r="D20" s="13"/>
      <c r="E20" s="13">
        <v>59860453673</v>
      </c>
      <c r="F20" s="13"/>
      <c r="G20" s="13">
        <v>41042894346</v>
      </c>
      <c r="H20" s="13"/>
      <c r="I20" s="13">
        <v>18817559327</v>
      </c>
      <c r="J20" s="13"/>
      <c r="K20" s="13">
        <v>11185755</v>
      </c>
      <c r="L20" s="13"/>
      <c r="M20" s="13">
        <v>69889212016</v>
      </c>
      <c r="N20" s="13"/>
      <c r="O20" s="13">
        <v>48875596529</v>
      </c>
      <c r="P20" s="13"/>
      <c r="Q20" s="13">
        <f t="shared" si="0"/>
        <v>21013615487</v>
      </c>
    </row>
    <row r="21" spans="1:17" x14ac:dyDescent="0.55000000000000004">
      <c r="A21" s="29" t="s">
        <v>56</v>
      </c>
      <c r="B21" s="13"/>
      <c r="C21" s="13">
        <v>396480</v>
      </c>
      <c r="D21" s="13"/>
      <c r="E21" s="13">
        <v>18941448671</v>
      </c>
      <c r="F21" s="13"/>
      <c r="G21" s="13">
        <v>11732433333</v>
      </c>
      <c r="H21" s="13"/>
      <c r="I21" s="13">
        <v>7209015338</v>
      </c>
      <c r="J21" s="13"/>
      <c r="K21" s="13">
        <v>1718896</v>
      </c>
      <c r="L21" s="13"/>
      <c r="M21" s="13">
        <v>93302178406</v>
      </c>
      <c r="N21" s="13"/>
      <c r="O21" s="13">
        <v>50864690990</v>
      </c>
      <c r="P21" s="13"/>
      <c r="Q21" s="13">
        <f t="shared" si="0"/>
        <v>42437487416</v>
      </c>
    </row>
    <row r="22" spans="1:17" x14ac:dyDescent="0.55000000000000004">
      <c r="A22" s="29" t="s">
        <v>83</v>
      </c>
      <c r="B22" s="13"/>
      <c r="C22" s="13">
        <v>0</v>
      </c>
      <c r="D22" s="13"/>
      <c r="E22" s="13">
        <v>0</v>
      </c>
      <c r="F22" s="13"/>
      <c r="G22" s="13">
        <v>0</v>
      </c>
      <c r="H22" s="13"/>
      <c r="I22" s="13">
        <v>0</v>
      </c>
      <c r="J22" s="13"/>
      <c r="K22" s="13">
        <v>450000</v>
      </c>
      <c r="L22" s="13"/>
      <c r="M22" s="13">
        <v>6766869381</v>
      </c>
      <c r="N22" s="13"/>
      <c r="O22" s="13">
        <v>2229972977</v>
      </c>
      <c r="P22" s="13"/>
      <c r="Q22" s="13">
        <f t="shared" si="0"/>
        <v>4536896404</v>
      </c>
    </row>
    <row r="23" spans="1:17" x14ac:dyDescent="0.55000000000000004">
      <c r="A23" s="29" t="s">
        <v>45</v>
      </c>
      <c r="B23" s="13"/>
      <c r="C23" s="13">
        <v>0</v>
      </c>
      <c r="D23" s="13"/>
      <c r="E23" s="13">
        <v>0</v>
      </c>
      <c r="F23" s="13"/>
      <c r="G23" s="13">
        <v>0</v>
      </c>
      <c r="H23" s="13"/>
      <c r="I23" s="13">
        <v>0</v>
      </c>
      <c r="J23" s="13"/>
      <c r="K23" s="13">
        <v>70195</v>
      </c>
      <c r="L23" s="13"/>
      <c r="M23" s="13">
        <v>607233331403</v>
      </c>
      <c r="N23" s="13"/>
      <c r="O23" s="13">
        <v>458909774017</v>
      </c>
      <c r="P23" s="13"/>
      <c r="Q23" s="13">
        <f t="shared" si="0"/>
        <v>148323557386</v>
      </c>
    </row>
    <row r="24" spans="1:17" x14ac:dyDescent="0.55000000000000004">
      <c r="A24" s="29" t="s">
        <v>80</v>
      </c>
      <c r="B24" s="13"/>
      <c r="C24" s="13">
        <v>2222637</v>
      </c>
      <c r="D24" s="13"/>
      <c r="E24" s="13">
        <v>89370161725</v>
      </c>
      <c r="F24" s="13"/>
      <c r="G24" s="13">
        <v>68303910614</v>
      </c>
      <c r="H24" s="13"/>
      <c r="I24" s="13">
        <v>21066251111</v>
      </c>
      <c r="J24" s="13"/>
      <c r="K24" s="13">
        <v>2222637</v>
      </c>
      <c r="L24" s="13"/>
      <c r="M24" s="13">
        <v>89370161725</v>
      </c>
      <c r="N24" s="13"/>
      <c r="O24" s="13">
        <v>68303910614</v>
      </c>
      <c r="P24" s="13"/>
      <c r="Q24" s="13">
        <f t="shared" si="0"/>
        <v>21066251111</v>
      </c>
    </row>
    <row r="25" spans="1:17" x14ac:dyDescent="0.55000000000000004">
      <c r="A25" s="29" t="s">
        <v>64</v>
      </c>
      <c r="B25" s="13"/>
      <c r="C25" s="13">
        <v>0</v>
      </c>
      <c r="D25" s="13"/>
      <c r="E25" s="13">
        <v>0</v>
      </c>
      <c r="F25" s="13"/>
      <c r="G25" s="13">
        <v>0</v>
      </c>
      <c r="H25" s="13"/>
      <c r="I25" s="13">
        <v>0</v>
      </c>
      <c r="J25" s="13"/>
      <c r="K25" s="13">
        <v>13052641</v>
      </c>
      <c r="L25" s="13"/>
      <c r="M25" s="13">
        <v>35864770526</v>
      </c>
      <c r="N25" s="13"/>
      <c r="O25" s="13">
        <v>36981454870</v>
      </c>
      <c r="P25" s="13"/>
      <c r="Q25" s="13">
        <f t="shared" si="0"/>
        <v>-1116684344</v>
      </c>
    </row>
    <row r="26" spans="1:17" x14ac:dyDescent="0.55000000000000004">
      <c r="A26" s="29" t="s">
        <v>104</v>
      </c>
      <c r="B26" s="13"/>
      <c r="C26" s="13">
        <v>0</v>
      </c>
      <c r="D26" s="13"/>
      <c r="E26" s="13">
        <v>0</v>
      </c>
      <c r="F26" s="13"/>
      <c r="G26" s="13">
        <v>0</v>
      </c>
      <c r="H26" s="13"/>
      <c r="I26" s="13">
        <v>0</v>
      </c>
      <c r="J26" s="13"/>
      <c r="K26" s="13">
        <v>1131030</v>
      </c>
      <c r="L26" s="13"/>
      <c r="M26" s="13">
        <v>10028759417</v>
      </c>
      <c r="N26" s="13"/>
      <c r="O26" s="13">
        <v>11429586363</v>
      </c>
      <c r="P26" s="13"/>
      <c r="Q26" s="13">
        <f t="shared" si="0"/>
        <v>-1400826946</v>
      </c>
    </row>
    <row r="27" spans="1:17" x14ac:dyDescent="0.55000000000000004">
      <c r="A27" s="29" t="s">
        <v>69</v>
      </c>
      <c r="B27" s="13"/>
      <c r="C27" s="13">
        <v>0</v>
      </c>
      <c r="D27" s="13"/>
      <c r="E27" s="13">
        <v>0</v>
      </c>
      <c r="F27" s="13"/>
      <c r="G27" s="13">
        <v>0</v>
      </c>
      <c r="H27" s="13"/>
      <c r="I27" s="13">
        <v>0</v>
      </c>
      <c r="J27" s="13"/>
      <c r="K27" s="13">
        <v>10098882</v>
      </c>
      <c r="L27" s="13"/>
      <c r="M27" s="13">
        <v>50143774605</v>
      </c>
      <c r="N27" s="13"/>
      <c r="O27" s="13">
        <v>66945205532</v>
      </c>
      <c r="P27" s="13"/>
      <c r="Q27" s="13">
        <f t="shared" si="0"/>
        <v>-16801430927</v>
      </c>
    </row>
    <row r="28" spans="1:17" x14ac:dyDescent="0.55000000000000004">
      <c r="A28" s="29" t="s">
        <v>67</v>
      </c>
      <c r="B28" s="13"/>
      <c r="C28" s="13">
        <v>0</v>
      </c>
      <c r="D28" s="13"/>
      <c r="E28" s="13">
        <v>0</v>
      </c>
      <c r="F28" s="13"/>
      <c r="G28" s="13">
        <v>0</v>
      </c>
      <c r="H28" s="13"/>
      <c r="I28" s="13">
        <v>0</v>
      </c>
      <c r="J28" s="13"/>
      <c r="K28" s="13">
        <v>4236959</v>
      </c>
      <c r="L28" s="13"/>
      <c r="M28" s="13">
        <v>19976831440</v>
      </c>
      <c r="N28" s="13"/>
      <c r="O28" s="13">
        <v>21553468305</v>
      </c>
      <c r="P28" s="13"/>
      <c r="Q28" s="13">
        <f t="shared" si="0"/>
        <v>-1576636865</v>
      </c>
    </row>
    <row r="29" spans="1:17" x14ac:dyDescent="0.55000000000000004">
      <c r="A29" s="29" t="s">
        <v>87</v>
      </c>
      <c r="B29" s="13"/>
      <c r="C29" s="13">
        <v>0</v>
      </c>
      <c r="D29" s="13"/>
      <c r="E29" s="13">
        <v>0</v>
      </c>
      <c r="F29" s="13"/>
      <c r="G29" s="13">
        <v>0</v>
      </c>
      <c r="H29" s="13"/>
      <c r="I29" s="13">
        <v>0</v>
      </c>
      <c r="J29" s="13"/>
      <c r="K29" s="13">
        <v>245000</v>
      </c>
      <c r="L29" s="13"/>
      <c r="M29" s="13">
        <v>2053061177</v>
      </c>
      <c r="N29" s="13"/>
      <c r="O29" s="13">
        <v>1802630301</v>
      </c>
      <c r="P29" s="13"/>
      <c r="Q29" s="13">
        <f t="shared" si="0"/>
        <v>250430876</v>
      </c>
    </row>
    <row r="30" spans="1:17" x14ac:dyDescent="0.55000000000000004">
      <c r="A30" s="29" t="s">
        <v>86</v>
      </c>
      <c r="B30" s="13"/>
      <c r="C30" s="13">
        <v>0</v>
      </c>
      <c r="D30" s="13"/>
      <c r="E30" s="13">
        <v>0</v>
      </c>
      <c r="F30" s="13"/>
      <c r="G30" s="13">
        <v>0</v>
      </c>
      <c r="H30" s="13"/>
      <c r="I30" s="13">
        <v>0</v>
      </c>
      <c r="J30" s="13"/>
      <c r="K30" s="13">
        <v>571500</v>
      </c>
      <c r="L30" s="13"/>
      <c r="M30" s="13">
        <v>29742697400</v>
      </c>
      <c r="N30" s="13"/>
      <c r="O30" s="13">
        <v>24081996612</v>
      </c>
      <c r="P30" s="13"/>
      <c r="Q30" s="13">
        <f t="shared" si="0"/>
        <v>5660700788</v>
      </c>
    </row>
    <row r="31" spans="1:17" x14ac:dyDescent="0.55000000000000004">
      <c r="A31" s="29" t="s">
        <v>82</v>
      </c>
      <c r="B31" s="13"/>
      <c r="C31" s="13">
        <v>0</v>
      </c>
      <c r="D31" s="13"/>
      <c r="E31" s="13">
        <v>0</v>
      </c>
      <c r="F31" s="13"/>
      <c r="G31" s="13">
        <v>0</v>
      </c>
      <c r="H31" s="13"/>
      <c r="I31" s="13">
        <v>0</v>
      </c>
      <c r="J31" s="13"/>
      <c r="K31" s="13">
        <v>1600000</v>
      </c>
      <c r="L31" s="13"/>
      <c r="M31" s="13">
        <v>25272727349</v>
      </c>
      <c r="N31" s="13"/>
      <c r="O31" s="13">
        <v>20780451532</v>
      </c>
      <c r="P31" s="13"/>
      <c r="Q31" s="13">
        <f t="shared" si="0"/>
        <v>4492275817</v>
      </c>
    </row>
    <row r="32" spans="1:17" x14ac:dyDescent="0.55000000000000004">
      <c r="A32" s="29" t="s">
        <v>81</v>
      </c>
      <c r="B32" s="13"/>
      <c r="C32" s="13">
        <v>0</v>
      </c>
      <c r="D32" s="13"/>
      <c r="E32" s="13">
        <v>0</v>
      </c>
      <c r="F32" s="13"/>
      <c r="G32" s="13">
        <v>0</v>
      </c>
      <c r="H32" s="13"/>
      <c r="I32" s="13">
        <v>0</v>
      </c>
      <c r="J32" s="13"/>
      <c r="K32" s="13">
        <v>500000</v>
      </c>
      <c r="L32" s="13"/>
      <c r="M32" s="13">
        <v>4237138194</v>
      </c>
      <c r="N32" s="13"/>
      <c r="O32" s="13">
        <v>3578746534</v>
      </c>
      <c r="P32" s="13"/>
      <c r="Q32" s="13">
        <f t="shared" si="0"/>
        <v>658391660</v>
      </c>
    </row>
    <row r="33" spans="1:21" x14ac:dyDescent="0.55000000000000004">
      <c r="A33" s="29" t="s">
        <v>59</v>
      </c>
      <c r="B33" s="13"/>
      <c r="C33" s="13">
        <v>0</v>
      </c>
      <c r="D33" s="13"/>
      <c r="E33" s="13">
        <v>0</v>
      </c>
      <c r="F33" s="13"/>
      <c r="G33" s="13">
        <v>0</v>
      </c>
      <c r="H33" s="13"/>
      <c r="I33" s="13">
        <v>0</v>
      </c>
      <c r="J33" s="13"/>
      <c r="K33" s="13">
        <v>166838</v>
      </c>
      <c r="L33" s="13"/>
      <c r="M33" s="13">
        <v>5700204004</v>
      </c>
      <c r="N33" s="13"/>
      <c r="O33" s="13">
        <v>5581373957</v>
      </c>
      <c r="P33" s="13"/>
      <c r="Q33" s="13">
        <f t="shared" si="0"/>
        <v>118830047</v>
      </c>
    </row>
    <row r="34" spans="1:21" x14ac:dyDescent="0.55000000000000004">
      <c r="A34" s="29" t="s">
        <v>49</v>
      </c>
      <c r="B34" s="13"/>
      <c r="C34" s="13">
        <v>1</v>
      </c>
      <c r="D34" s="13"/>
      <c r="E34" s="13">
        <v>1</v>
      </c>
      <c r="F34" s="13"/>
      <c r="G34" s="13">
        <v>2427</v>
      </c>
      <c r="H34" s="13"/>
      <c r="I34" s="13">
        <v>-2426</v>
      </c>
      <c r="J34" s="13"/>
      <c r="K34" s="13">
        <v>556697</v>
      </c>
      <c r="L34" s="13"/>
      <c r="M34" s="13">
        <v>19674161674</v>
      </c>
      <c r="N34" s="13"/>
      <c r="O34" s="13">
        <v>17239255895</v>
      </c>
      <c r="P34" s="13"/>
      <c r="Q34" s="13">
        <f t="shared" si="0"/>
        <v>2434905779</v>
      </c>
    </row>
    <row r="35" spans="1:21" x14ac:dyDescent="0.55000000000000004">
      <c r="A35" s="29" t="s">
        <v>51</v>
      </c>
      <c r="B35" s="13"/>
      <c r="C35" s="13">
        <v>0</v>
      </c>
      <c r="D35" s="13"/>
      <c r="E35" s="13">
        <v>0</v>
      </c>
      <c r="F35" s="13"/>
      <c r="G35" s="13">
        <v>0</v>
      </c>
      <c r="H35" s="13"/>
      <c r="I35" s="13">
        <v>0</v>
      </c>
      <c r="J35" s="13"/>
      <c r="K35" s="13">
        <v>568056</v>
      </c>
      <c r="L35" s="13"/>
      <c r="M35" s="13">
        <v>70513503097</v>
      </c>
      <c r="N35" s="13"/>
      <c r="O35" s="13">
        <v>64782148244</v>
      </c>
      <c r="P35" s="13"/>
      <c r="Q35" s="13">
        <f t="shared" si="0"/>
        <v>5731354853</v>
      </c>
    </row>
    <row r="36" spans="1:21" x14ac:dyDescent="0.55000000000000004">
      <c r="A36" s="29" t="s">
        <v>71</v>
      </c>
      <c r="B36" s="13"/>
      <c r="C36" s="13">
        <v>391160</v>
      </c>
      <c r="D36" s="13"/>
      <c r="E36" s="13">
        <v>9628123245</v>
      </c>
      <c r="F36" s="13"/>
      <c r="G36" s="13">
        <v>7512617265</v>
      </c>
      <c r="H36" s="13"/>
      <c r="I36" s="13">
        <v>2115505980</v>
      </c>
      <c r="J36" s="13"/>
      <c r="K36" s="13">
        <v>1466151</v>
      </c>
      <c r="L36" s="13"/>
      <c r="M36" s="13">
        <v>29686492117</v>
      </c>
      <c r="N36" s="13"/>
      <c r="O36" s="13">
        <v>28150910667</v>
      </c>
      <c r="P36" s="13"/>
      <c r="Q36" s="13">
        <f t="shared" si="0"/>
        <v>1535581450</v>
      </c>
    </row>
    <row r="37" spans="1:21" x14ac:dyDescent="0.55000000000000004">
      <c r="A37" s="29" t="s">
        <v>55</v>
      </c>
      <c r="B37" s="13"/>
      <c r="C37" s="13">
        <v>0</v>
      </c>
      <c r="D37" s="13"/>
      <c r="E37" s="13">
        <v>0</v>
      </c>
      <c r="F37" s="13"/>
      <c r="G37" s="13">
        <v>0</v>
      </c>
      <c r="H37" s="13"/>
      <c r="I37" s="13">
        <v>0</v>
      </c>
      <c r="J37" s="13"/>
      <c r="K37" s="13">
        <v>1</v>
      </c>
      <c r="L37" s="13"/>
      <c r="M37" s="13">
        <v>1</v>
      </c>
      <c r="N37" s="13"/>
      <c r="O37" s="13">
        <v>5610</v>
      </c>
      <c r="P37" s="13"/>
      <c r="Q37" s="13">
        <f t="shared" si="0"/>
        <v>-5609</v>
      </c>
    </row>
    <row r="38" spans="1:21" x14ac:dyDescent="0.55000000000000004">
      <c r="A38" s="29" t="s">
        <v>106</v>
      </c>
      <c r="B38" s="13"/>
      <c r="C38" s="13">
        <v>0</v>
      </c>
      <c r="D38" s="13"/>
      <c r="E38" s="13">
        <v>0</v>
      </c>
      <c r="F38" s="13"/>
      <c r="G38" s="13">
        <v>0</v>
      </c>
      <c r="H38" s="13"/>
      <c r="I38" s="13">
        <v>0</v>
      </c>
      <c r="J38" s="13"/>
      <c r="K38" s="13">
        <v>288969</v>
      </c>
      <c r="L38" s="13"/>
      <c r="M38" s="13">
        <v>4923095201</v>
      </c>
      <c r="N38" s="13"/>
      <c r="O38" s="13">
        <v>4663404981</v>
      </c>
      <c r="P38" s="13"/>
      <c r="Q38" s="13">
        <f t="shared" si="0"/>
        <v>259690220</v>
      </c>
    </row>
    <row r="39" spans="1:21" x14ac:dyDescent="0.55000000000000004">
      <c r="A39" s="29" t="s">
        <v>89</v>
      </c>
      <c r="B39" s="13"/>
      <c r="C39" s="13">
        <v>0</v>
      </c>
      <c r="D39" s="13"/>
      <c r="E39" s="13">
        <v>0</v>
      </c>
      <c r="F39" s="13"/>
      <c r="G39" s="13">
        <v>0</v>
      </c>
      <c r="H39" s="13"/>
      <c r="I39" s="13">
        <v>0</v>
      </c>
      <c r="J39" s="13"/>
      <c r="K39" s="13">
        <v>37141063</v>
      </c>
      <c r="L39" s="13"/>
      <c r="M39" s="13">
        <v>68116707709</v>
      </c>
      <c r="N39" s="13"/>
      <c r="O39" s="13">
        <v>68116709542</v>
      </c>
      <c r="P39" s="13"/>
      <c r="Q39" s="13">
        <f>+M39-O39</f>
        <v>-1833</v>
      </c>
    </row>
    <row r="40" spans="1:21" x14ac:dyDescent="0.55000000000000004">
      <c r="A40" s="29" t="s">
        <v>60</v>
      </c>
      <c r="B40" s="13"/>
      <c r="C40" s="13">
        <v>1202584</v>
      </c>
      <c r="D40" s="13"/>
      <c r="E40" s="13">
        <v>40127808680</v>
      </c>
      <c r="F40" s="13"/>
      <c r="G40" s="13">
        <v>24595926038</v>
      </c>
      <c r="H40" s="13"/>
      <c r="I40" s="13">
        <v>15531882642</v>
      </c>
      <c r="J40" s="13"/>
      <c r="K40" s="13">
        <v>4395898</v>
      </c>
      <c r="L40" s="13"/>
      <c r="M40" s="13">
        <v>140227780308</v>
      </c>
      <c r="N40" s="13"/>
      <c r="O40" s="13">
        <v>89907384521</v>
      </c>
      <c r="P40" s="13"/>
      <c r="Q40" s="13">
        <f t="shared" si="0"/>
        <v>50320395787</v>
      </c>
    </row>
    <row r="41" spans="1:21" ht="23.25" thickBot="1" x14ac:dyDescent="0.6">
      <c r="A41" s="29" t="s">
        <v>107</v>
      </c>
      <c r="B41" s="13"/>
      <c r="C41" s="13">
        <v>2273405</v>
      </c>
      <c r="D41" s="13"/>
      <c r="E41" s="13">
        <v>70456392843</v>
      </c>
      <c r="F41" s="13"/>
      <c r="G41" s="13">
        <v>63169248554</v>
      </c>
      <c r="H41" s="13"/>
      <c r="I41" s="13">
        <v>7287144289</v>
      </c>
      <c r="J41" s="13"/>
      <c r="K41" s="13">
        <v>14424983</v>
      </c>
      <c r="L41" s="13"/>
      <c r="M41" s="13">
        <v>422790982695</v>
      </c>
      <c r="N41" s="13"/>
      <c r="O41" s="13">
        <v>401378603503</v>
      </c>
      <c r="P41" s="13"/>
      <c r="Q41" s="13">
        <f t="shared" si="0"/>
        <v>21412379192</v>
      </c>
    </row>
    <row r="42" spans="1:21" s="14" customFormat="1" ht="24.75" thickBot="1" x14ac:dyDescent="0.25">
      <c r="E42" s="45">
        <f>SUM(E8:E41)</f>
        <v>554960813366</v>
      </c>
      <c r="G42" s="45">
        <f>SUM(G8:G41)</f>
        <v>434170818080</v>
      </c>
      <c r="I42" s="45">
        <f>SUM(I8:I41)</f>
        <v>120789995286</v>
      </c>
      <c r="M42" s="45">
        <f>SUM(M8:M41)</f>
        <v>2819478673290</v>
      </c>
      <c r="O42" s="45">
        <f>SUM(O8:O41)</f>
        <v>2377538269646</v>
      </c>
      <c r="Q42" s="45">
        <f>SUM(Q8:Q41)</f>
        <v>441940403644</v>
      </c>
      <c r="S42" s="15"/>
      <c r="T42" s="16"/>
      <c r="U42" s="16"/>
    </row>
    <row r="43" spans="1:21" ht="23.25" thickTop="1" x14ac:dyDescent="0.2">
      <c r="Q43" s="51"/>
    </row>
    <row r="44" spans="1:21" x14ac:dyDescent="0.2">
      <c r="I44" s="51"/>
      <c r="Q44" s="51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61"/>
  <sheetViews>
    <sheetView rightToLeft="1" topLeftCell="A3" zoomScale="85" zoomScaleNormal="85" workbookViewId="0">
      <selection activeCell="A55" sqref="A55"/>
    </sheetView>
  </sheetViews>
  <sheetFormatPr defaultRowHeight="18.75" x14ac:dyDescent="0.2"/>
  <cols>
    <col min="1" max="1" width="37.375" style="59" bestFit="1" customWidth="1"/>
    <col min="2" max="2" width="0.875" style="59" customWidth="1"/>
    <col min="3" max="3" width="16.625" style="59" customWidth="1"/>
    <col min="4" max="4" width="0.875" style="59" customWidth="1"/>
    <col min="5" max="5" width="20.125" style="59" customWidth="1"/>
    <col min="6" max="6" width="0.875" style="59" customWidth="1"/>
    <col min="7" max="7" width="20.125" style="59" customWidth="1"/>
    <col min="8" max="8" width="0.875" style="59" customWidth="1"/>
    <col min="9" max="9" width="30.25" style="59" bestFit="1" customWidth="1"/>
    <col min="10" max="10" width="0.875" style="59" customWidth="1"/>
    <col min="11" max="11" width="16.625" style="59" customWidth="1"/>
    <col min="12" max="12" width="0.875" style="59" customWidth="1"/>
    <col min="13" max="13" width="20.125" style="59" customWidth="1"/>
    <col min="14" max="14" width="0.875" style="59" customWidth="1"/>
    <col min="15" max="15" width="20.125" style="59" customWidth="1"/>
    <col min="16" max="16" width="0.875" style="59" customWidth="1"/>
    <col min="17" max="17" width="29.75" style="59" customWidth="1"/>
    <col min="18" max="18" width="0.875" style="59" customWidth="1"/>
    <col min="19" max="16384" width="9" style="59"/>
  </cols>
  <sheetData>
    <row r="1" spans="1:17" s="59" customFormat="1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s="59" customFormat="1" ht="26.25" x14ac:dyDescent="0.2">
      <c r="A2" s="71" t="str">
        <f>+سهام!A2</f>
        <v>صندوق سرمایه‌گذاری بخشی صنایع مفید - دارونو</v>
      </c>
      <c r="B2" s="71" t="s">
        <v>0</v>
      </c>
      <c r="C2" s="71" t="s">
        <v>0</v>
      </c>
      <c r="D2" s="71" t="s">
        <v>0</v>
      </c>
      <c r="E2" s="71" t="s">
        <v>0</v>
      </c>
      <c r="F2" s="71" t="s">
        <v>0</v>
      </c>
      <c r="G2" s="71" t="s">
        <v>0</v>
      </c>
      <c r="H2" s="71" t="s">
        <v>0</v>
      </c>
      <c r="I2" s="71" t="s">
        <v>0</v>
      </c>
      <c r="J2" s="71" t="s">
        <v>0</v>
      </c>
      <c r="K2" s="71" t="s">
        <v>0</v>
      </c>
      <c r="L2" s="71" t="s">
        <v>0</v>
      </c>
      <c r="M2" s="71" t="s">
        <v>0</v>
      </c>
      <c r="N2" s="71" t="s">
        <v>0</v>
      </c>
      <c r="O2" s="71" t="s">
        <v>0</v>
      </c>
      <c r="P2" s="71" t="s">
        <v>0</v>
      </c>
      <c r="Q2" s="71" t="s">
        <v>0</v>
      </c>
    </row>
    <row r="3" spans="1:17" s="59" customFormat="1" ht="26.25" x14ac:dyDescent="0.2">
      <c r="A3" s="71" t="s">
        <v>24</v>
      </c>
      <c r="B3" s="71" t="s">
        <v>24</v>
      </c>
      <c r="C3" s="71" t="s">
        <v>24</v>
      </c>
      <c r="D3" s="71" t="s">
        <v>24</v>
      </c>
      <c r="E3" s="71" t="s">
        <v>24</v>
      </c>
      <c r="F3" s="71" t="s">
        <v>24</v>
      </c>
      <c r="G3" s="71" t="s">
        <v>24</v>
      </c>
      <c r="H3" s="71" t="s">
        <v>24</v>
      </c>
      <c r="I3" s="71" t="s">
        <v>24</v>
      </c>
      <c r="J3" s="71" t="s">
        <v>24</v>
      </c>
      <c r="K3" s="71" t="s">
        <v>24</v>
      </c>
      <c r="L3" s="71" t="s">
        <v>24</v>
      </c>
      <c r="M3" s="71" t="s">
        <v>24</v>
      </c>
      <c r="N3" s="71" t="s">
        <v>24</v>
      </c>
      <c r="O3" s="71" t="s">
        <v>24</v>
      </c>
      <c r="P3" s="71" t="s">
        <v>24</v>
      </c>
      <c r="Q3" s="71" t="s">
        <v>24</v>
      </c>
    </row>
    <row r="4" spans="1:17" s="59" customFormat="1" ht="26.25" x14ac:dyDescent="0.2">
      <c r="A4" s="71" t="str">
        <f>+سهام!A4</f>
        <v>برای ماه منتهی به 1404/03/31</v>
      </c>
      <c r="B4" s="71" t="s">
        <v>2</v>
      </c>
      <c r="C4" s="71" t="s">
        <v>2</v>
      </c>
      <c r="D4" s="71" t="s">
        <v>2</v>
      </c>
      <c r="E4" s="71" t="s">
        <v>2</v>
      </c>
      <c r="F4" s="71" t="s">
        <v>2</v>
      </c>
      <c r="G4" s="71" t="s">
        <v>2</v>
      </c>
      <c r="H4" s="71" t="s">
        <v>2</v>
      </c>
      <c r="I4" s="71" t="s">
        <v>2</v>
      </c>
      <c r="J4" s="71" t="s">
        <v>2</v>
      </c>
      <c r="K4" s="71" t="s">
        <v>2</v>
      </c>
      <c r="L4" s="71" t="s">
        <v>2</v>
      </c>
      <c r="M4" s="71" t="s">
        <v>2</v>
      </c>
      <c r="N4" s="71" t="s">
        <v>2</v>
      </c>
      <c r="O4" s="71" t="s">
        <v>2</v>
      </c>
      <c r="P4" s="71" t="s">
        <v>2</v>
      </c>
      <c r="Q4" s="71" t="s">
        <v>2</v>
      </c>
    </row>
    <row r="6" spans="1:17" s="59" customFormat="1" ht="27" thickBot="1" x14ac:dyDescent="0.25">
      <c r="A6" s="72" t="s">
        <v>3</v>
      </c>
      <c r="C6" s="72" t="s">
        <v>26</v>
      </c>
      <c r="D6" s="72" t="s">
        <v>26</v>
      </c>
      <c r="E6" s="72" t="s">
        <v>26</v>
      </c>
      <c r="F6" s="72" t="s">
        <v>26</v>
      </c>
      <c r="G6" s="72" t="s">
        <v>26</v>
      </c>
      <c r="H6" s="72" t="s">
        <v>26</v>
      </c>
      <c r="I6" s="72" t="s">
        <v>26</v>
      </c>
      <c r="K6" s="72" t="s">
        <v>27</v>
      </c>
      <c r="L6" s="72" t="s">
        <v>27</v>
      </c>
      <c r="M6" s="72" t="s">
        <v>27</v>
      </c>
      <c r="N6" s="72" t="s">
        <v>27</v>
      </c>
      <c r="O6" s="72" t="s">
        <v>27</v>
      </c>
      <c r="P6" s="72" t="s">
        <v>27</v>
      </c>
      <c r="Q6" s="72" t="s">
        <v>27</v>
      </c>
    </row>
    <row r="7" spans="1:17" s="59" customFormat="1" ht="27" thickBot="1" x14ac:dyDescent="0.25">
      <c r="A7" s="72" t="s">
        <v>3</v>
      </c>
      <c r="C7" s="60" t="s">
        <v>7</v>
      </c>
      <c r="E7" s="60" t="s">
        <v>32</v>
      </c>
      <c r="G7" s="60" t="s">
        <v>33</v>
      </c>
      <c r="I7" s="60" t="s">
        <v>34</v>
      </c>
      <c r="K7" s="60" t="s">
        <v>7</v>
      </c>
      <c r="M7" s="60" t="s">
        <v>32</v>
      </c>
      <c r="O7" s="60" t="s">
        <v>33</v>
      </c>
      <c r="Q7" s="60" t="s">
        <v>34</v>
      </c>
    </row>
    <row r="8" spans="1:17" s="59" customFormat="1" x14ac:dyDescent="0.2">
      <c r="A8" s="3" t="s">
        <v>66</v>
      </c>
      <c r="C8" s="3">
        <v>19870613</v>
      </c>
      <c r="D8" s="3"/>
      <c r="E8" s="3">
        <v>250262690743</v>
      </c>
      <c r="F8" s="3"/>
      <c r="G8" s="3">
        <v>255398310284</v>
      </c>
      <c r="H8" s="3"/>
      <c r="I8" s="3">
        <v>-5135619541</v>
      </c>
      <c r="J8" s="3"/>
      <c r="K8" s="3">
        <v>19870613</v>
      </c>
      <c r="L8" s="3"/>
      <c r="M8" s="3">
        <v>250262690743</v>
      </c>
      <c r="N8" s="3"/>
      <c r="O8" s="3">
        <v>278659803354</v>
      </c>
      <c r="P8" s="3"/>
      <c r="Q8" s="3">
        <f>+M8-O8</f>
        <v>-28397112611</v>
      </c>
    </row>
    <row r="9" spans="1:17" s="59" customFormat="1" x14ac:dyDescent="0.2">
      <c r="A9" s="3" t="s">
        <v>77</v>
      </c>
      <c r="C9" s="3">
        <v>3654544</v>
      </c>
      <c r="D9" s="3"/>
      <c r="E9" s="3">
        <v>51513096388</v>
      </c>
      <c r="F9" s="3"/>
      <c r="G9" s="3">
        <v>63803007276</v>
      </c>
      <c r="H9" s="3"/>
      <c r="I9" s="3">
        <v>-12289910888</v>
      </c>
      <c r="J9" s="3"/>
      <c r="K9" s="3">
        <v>3654544</v>
      </c>
      <c r="L9" s="3"/>
      <c r="M9" s="3">
        <v>51513096388</v>
      </c>
      <c r="N9" s="3"/>
      <c r="O9" s="3">
        <v>35518341134</v>
      </c>
      <c r="P9" s="3"/>
      <c r="Q9" s="3">
        <f t="shared" ref="Q9:Q51" si="0">+M9-O9</f>
        <v>15994755254</v>
      </c>
    </row>
    <row r="10" spans="1:17" s="59" customFormat="1" x14ac:dyDescent="0.2">
      <c r="A10" s="3" t="s">
        <v>53</v>
      </c>
      <c r="C10" s="3">
        <v>31993751</v>
      </c>
      <c r="D10" s="3"/>
      <c r="E10" s="3">
        <v>492634482932</v>
      </c>
      <c r="F10" s="3"/>
      <c r="G10" s="3">
        <v>461087646451</v>
      </c>
      <c r="H10" s="3"/>
      <c r="I10" s="3">
        <v>31546836481</v>
      </c>
      <c r="J10" s="3"/>
      <c r="K10" s="3">
        <v>31993751</v>
      </c>
      <c r="L10" s="3"/>
      <c r="M10" s="3">
        <v>492634482932</v>
      </c>
      <c r="N10" s="3"/>
      <c r="O10" s="3">
        <v>448255964834</v>
      </c>
      <c r="P10" s="3"/>
      <c r="Q10" s="3">
        <f t="shared" si="0"/>
        <v>44378518098</v>
      </c>
    </row>
    <row r="11" spans="1:17" s="59" customFormat="1" x14ac:dyDescent="0.2">
      <c r="A11" s="3" t="s">
        <v>111</v>
      </c>
      <c r="C11" s="3">
        <v>7659998</v>
      </c>
      <c r="D11" s="3"/>
      <c r="E11" s="3">
        <v>81931170088</v>
      </c>
      <c r="F11" s="3"/>
      <c r="G11" s="3">
        <v>81245872196</v>
      </c>
      <c r="H11" s="3"/>
      <c r="I11" s="3">
        <v>685297892</v>
      </c>
      <c r="J11" s="3"/>
      <c r="K11" s="3">
        <v>7659998</v>
      </c>
      <c r="L11" s="3"/>
      <c r="M11" s="3">
        <v>81931170088</v>
      </c>
      <c r="N11" s="3"/>
      <c r="O11" s="3">
        <v>98306756401</v>
      </c>
      <c r="P11" s="3"/>
      <c r="Q11" s="3">
        <f t="shared" si="0"/>
        <v>-16375586313</v>
      </c>
    </row>
    <row r="12" spans="1:17" s="59" customFormat="1" x14ac:dyDescent="0.2">
      <c r="A12" s="3" t="s">
        <v>54</v>
      </c>
      <c r="C12" s="3">
        <v>105653751</v>
      </c>
      <c r="D12" s="3"/>
      <c r="E12" s="3">
        <v>209945197252</v>
      </c>
      <c r="F12" s="3"/>
      <c r="G12" s="3">
        <v>216876854589</v>
      </c>
      <c r="H12" s="3"/>
      <c r="I12" s="3">
        <v>-6931657337</v>
      </c>
      <c r="J12" s="3"/>
      <c r="K12" s="3">
        <v>105653751</v>
      </c>
      <c r="L12" s="3"/>
      <c r="M12" s="3">
        <v>209945197252</v>
      </c>
      <c r="N12" s="3"/>
      <c r="O12" s="3">
        <v>215497253158</v>
      </c>
      <c r="P12" s="3"/>
      <c r="Q12" s="3">
        <f t="shared" si="0"/>
        <v>-5552055906</v>
      </c>
    </row>
    <row r="13" spans="1:17" s="59" customFormat="1" x14ac:dyDescent="0.2">
      <c r="A13" s="3" t="s">
        <v>113</v>
      </c>
      <c r="C13" s="3">
        <v>8559837</v>
      </c>
      <c r="D13" s="3"/>
      <c r="E13" s="3">
        <v>153160307457</v>
      </c>
      <c r="F13" s="3"/>
      <c r="G13" s="3">
        <v>131632775353</v>
      </c>
      <c r="H13" s="3"/>
      <c r="I13" s="3">
        <v>21527532104</v>
      </c>
      <c r="J13" s="3"/>
      <c r="K13" s="3">
        <v>8559837</v>
      </c>
      <c r="L13" s="3"/>
      <c r="M13" s="3">
        <v>153160307457</v>
      </c>
      <c r="N13" s="3"/>
      <c r="O13" s="3">
        <v>180517822744</v>
      </c>
      <c r="P13" s="3"/>
      <c r="Q13" s="3">
        <f t="shared" si="0"/>
        <v>-27357515287</v>
      </c>
    </row>
    <row r="14" spans="1:17" s="59" customFormat="1" x14ac:dyDescent="0.2">
      <c r="A14" s="3" t="s">
        <v>64</v>
      </c>
      <c r="C14" s="3">
        <v>103743155</v>
      </c>
      <c r="D14" s="3"/>
      <c r="E14" s="3">
        <v>307830761435</v>
      </c>
      <c r="F14" s="3"/>
      <c r="G14" s="3">
        <v>290918116585</v>
      </c>
      <c r="H14" s="3"/>
      <c r="I14" s="3">
        <v>16912644850</v>
      </c>
      <c r="J14" s="3"/>
      <c r="K14" s="3">
        <v>103743155</v>
      </c>
      <c r="L14" s="3"/>
      <c r="M14" s="3">
        <v>307830761435</v>
      </c>
      <c r="N14" s="3"/>
      <c r="O14" s="3">
        <v>293948379737</v>
      </c>
      <c r="P14" s="3"/>
      <c r="Q14" s="3">
        <f t="shared" si="0"/>
        <v>13882381698</v>
      </c>
    </row>
    <row r="15" spans="1:17" s="59" customFormat="1" x14ac:dyDescent="0.2">
      <c r="A15" s="3" t="s">
        <v>104</v>
      </c>
      <c r="C15" s="3">
        <v>12165628</v>
      </c>
      <c r="D15" s="3"/>
      <c r="E15" s="3">
        <v>103989792373</v>
      </c>
      <c r="F15" s="3"/>
      <c r="G15" s="3">
        <v>93722629478</v>
      </c>
      <c r="H15" s="3"/>
      <c r="I15" s="3">
        <v>10267162895</v>
      </c>
      <c r="J15" s="3"/>
      <c r="K15" s="3">
        <v>12165628</v>
      </c>
      <c r="L15" s="3"/>
      <c r="M15" s="3">
        <v>103989792373</v>
      </c>
      <c r="N15" s="3"/>
      <c r="O15" s="3">
        <v>122939352412</v>
      </c>
      <c r="P15" s="3"/>
      <c r="Q15" s="3">
        <f t="shared" si="0"/>
        <v>-18949560039</v>
      </c>
    </row>
    <row r="16" spans="1:17" s="59" customFormat="1" x14ac:dyDescent="0.2">
      <c r="A16" s="3" t="s">
        <v>69</v>
      </c>
      <c r="C16" s="3">
        <v>10490769</v>
      </c>
      <c r="D16" s="3"/>
      <c r="E16" s="3">
        <v>52767445557</v>
      </c>
      <c r="F16" s="3"/>
      <c r="G16" s="3">
        <v>54227414407</v>
      </c>
      <c r="H16" s="3"/>
      <c r="I16" s="3">
        <v>-1459968850</v>
      </c>
      <c r="J16" s="3"/>
      <c r="K16" s="3">
        <v>10490769</v>
      </c>
      <c r="L16" s="3"/>
      <c r="M16" s="3">
        <v>52767445557</v>
      </c>
      <c r="N16" s="3"/>
      <c r="O16" s="3">
        <v>69543013455</v>
      </c>
      <c r="P16" s="3"/>
      <c r="Q16" s="3">
        <f t="shared" si="0"/>
        <v>-16775567898</v>
      </c>
    </row>
    <row r="17" spans="1:17" s="59" customFormat="1" x14ac:dyDescent="0.2">
      <c r="A17" s="3" t="s">
        <v>67</v>
      </c>
      <c r="C17" s="3">
        <v>102183624</v>
      </c>
      <c r="D17" s="3"/>
      <c r="E17" s="3">
        <v>237686977563</v>
      </c>
      <c r="F17" s="3"/>
      <c r="G17" s="3">
        <v>263099953676</v>
      </c>
      <c r="H17" s="3"/>
      <c r="I17" s="3">
        <v>-25412976113</v>
      </c>
      <c r="J17" s="3"/>
      <c r="K17" s="3">
        <v>102183624</v>
      </c>
      <c r="L17" s="3"/>
      <c r="M17" s="3">
        <v>237686977563</v>
      </c>
      <c r="N17" s="3"/>
      <c r="O17" s="3">
        <v>240163260197</v>
      </c>
      <c r="P17" s="3"/>
      <c r="Q17" s="3">
        <f t="shared" si="0"/>
        <v>-2476282634</v>
      </c>
    </row>
    <row r="18" spans="1:17" s="59" customFormat="1" x14ac:dyDescent="0.2">
      <c r="A18" s="3" t="s">
        <v>105</v>
      </c>
      <c r="C18" s="3">
        <v>4294132</v>
      </c>
      <c r="D18" s="3"/>
      <c r="E18" s="3">
        <v>135100617597</v>
      </c>
      <c r="F18" s="3"/>
      <c r="G18" s="3">
        <v>143851210522</v>
      </c>
      <c r="H18" s="3"/>
      <c r="I18" s="3">
        <v>-8750592925</v>
      </c>
      <c r="J18" s="3"/>
      <c r="K18" s="3">
        <v>4294132</v>
      </c>
      <c r="L18" s="3"/>
      <c r="M18" s="3">
        <v>135100617597</v>
      </c>
      <c r="N18" s="3"/>
      <c r="O18" s="3">
        <v>166976975528</v>
      </c>
      <c r="P18" s="3"/>
      <c r="Q18" s="3">
        <f t="shared" si="0"/>
        <v>-31876357931</v>
      </c>
    </row>
    <row r="19" spans="1:17" s="59" customFormat="1" x14ac:dyDescent="0.2">
      <c r="A19" s="3" t="s">
        <v>110</v>
      </c>
      <c r="C19" s="3">
        <v>9072700</v>
      </c>
      <c r="D19" s="3"/>
      <c r="E19" s="3">
        <v>76117975151</v>
      </c>
      <c r="F19" s="3"/>
      <c r="G19" s="3">
        <v>78643216033</v>
      </c>
      <c r="H19" s="3"/>
      <c r="I19" s="3">
        <v>-2525240882</v>
      </c>
      <c r="J19" s="3"/>
      <c r="K19" s="3">
        <v>9072700</v>
      </c>
      <c r="L19" s="3"/>
      <c r="M19" s="3">
        <v>76117975151</v>
      </c>
      <c r="N19" s="3"/>
      <c r="O19" s="3">
        <v>72676718973</v>
      </c>
      <c r="P19" s="3"/>
      <c r="Q19" s="3">
        <f t="shared" si="0"/>
        <v>3441256178</v>
      </c>
    </row>
    <row r="20" spans="1:17" s="59" customFormat="1" x14ac:dyDescent="0.2">
      <c r="A20" s="3" t="s">
        <v>74</v>
      </c>
      <c r="C20" s="3">
        <v>13949740</v>
      </c>
      <c r="D20" s="3"/>
      <c r="E20" s="3">
        <v>400055421506</v>
      </c>
      <c r="F20" s="3"/>
      <c r="G20" s="3">
        <v>393788074537</v>
      </c>
      <c r="H20" s="3"/>
      <c r="I20" s="3">
        <v>6267346969</v>
      </c>
      <c r="J20" s="3"/>
      <c r="K20" s="3">
        <v>13949740</v>
      </c>
      <c r="L20" s="3"/>
      <c r="M20" s="3">
        <v>400055421506</v>
      </c>
      <c r="N20" s="3"/>
      <c r="O20" s="3">
        <v>412780953396</v>
      </c>
      <c r="P20" s="3"/>
      <c r="Q20" s="3">
        <f t="shared" si="0"/>
        <v>-12725531890</v>
      </c>
    </row>
    <row r="21" spans="1:17" s="59" customFormat="1" x14ac:dyDescent="0.2">
      <c r="A21" s="3" t="s">
        <v>50</v>
      </c>
      <c r="C21" s="3">
        <v>191411866</v>
      </c>
      <c r="D21" s="3"/>
      <c r="E21" s="3">
        <v>314901757733</v>
      </c>
      <c r="F21" s="3"/>
      <c r="G21" s="3">
        <v>329172230137</v>
      </c>
      <c r="H21" s="3"/>
      <c r="I21" s="3">
        <v>-14270472404</v>
      </c>
      <c r="J21" s="3"/>
      <c r="K21" s="3">
        <v>191411866</v>
      </c>
      <c r="L21" s="3"/>
      <c r="M21" s="3">
        <v>314901757733</v>
      </c>
      <c r="N21" s="3"/>
      <c r="O21" s="3">
        <v>297994892098</v>
      </c>
      <c r="P21" s="3"/>
      <c r="Q21" s="3">
        <f t="shared" si="0"/>
        <v>16906865635</v>
      </c>
    </row>
    <row r="22" spans="1:17" s="59" customFormat="1" x14ac:dyDescent="0.2">
      <c r="A22" s="3" t="s">
        <v>56</v>
      </c>
      <c r="C22" s="3">
        <v>10814573</v>
      </c>
      <c r="D22" s="3"/>
      <c r="E22" s="3">
        <v>516548373266</v>
      </c>
      <c r="F22" s="3"/>
      <c r="G22" s="3">
        <v>521524581845</v>
      </c>
      <c r="H22" s="3"/>
      <c r="I22" s="3">
        <v>-4976208579</v>
      </c>
      <c r="J22" s="3"/>
      <c r="K22" s="3">
        <v>10814573</v>
      </c>
      <c r="L22" s="3"/>
      <c r="M22" s="3">
        <v>516548373266</v>
      </c>
      <c r="N22" s="3"/>
      <c r="O22" s="3">
        <v>320019311711</v>
      </c>
      <c r="P22" s="3"/>
      <c r="Q22" s="3">
        <f t="shared" si="0"/>
        <v>196529061555</v>
      </c>
    </row>
    <row r="23" spans="1:17" s="59" customFormat="1" x14ac:dyDescent="0.2">
      <c r="A23" s="3" t="s">
        <v>106</v>
      </c>
      <c r="C23" s="3">
        <v>26327517</v>
      </c>
      <c r="D23" s="3"/>
      <c r="E23" s="3">
        <v>416640222920</v>
      </c>
      <c r="F23" s="3"/>
      <c r="G23" s="3">
        <v>403031371417</v>
      </c>
      <c r="H23" s="3"/>
      <c r="I23" s="3">
        <v>13608851503</v>
      </c>
      <c r="J23" s="3"/>
      <c r="K23" s="3">
        <v>26327517</v>
      </c>
      <c r="L23" s="3"/>
      <c r="M23" s="3">
        <v>416640222920</v>
      </c>
      <c r="N23" s="3"/>
      <c r="O23" s="3">
        <v>417534998778</v>
      </c>
      <c r="P23" s="3"/>
      <c r="Q23" s="3">
        <f t="shared" si="0"/>
        <v>-894775858</v>
      </c>
    </row>
    <row r="24" spans="1:17" s="59" customFormat="1" x14ac:dyDescent="0.2">
      <c r="A24" s="3" t="s">
        <v>60</v>
      </c>
      <c r="C24" s="3">
        <v>12595938</v>
      </c>
      <c r="D24" s="3"/>
      <c r="E24" s="3">
        <v>434353218339</v>
      </c>
      <c r="F24" s="3"/>
      <c r="G24" s="3">
        <v>374003262238</v>
      </c>
      <c r="H24" s="3"/>
      <c r="I24" s="3">
        <v>60349956101</v>
      </c>
      <c r="J24" s="3"/>
      <c r="K24" s="3">
        <v>12595938</v>
      </c>
      <c r="L24" s="3"/>
      <c r="M24" s="3">
        <v>434353218339</v>
      </c>
      <c r="N24" s="3"/>
      <c r="O24" s="3">
        <v>257619226018</v>
      </c>
      <c r="P24" s="3"/>
      <c r="Q24" s="3">
        <f t="shared" si="0"/>
        <v>176733992321</v>
      </c>
    </row>
    <row r="25" spans="1:17" s="59" customFormat="1" x14ac:dyDescent="0.2">
      <c r="A25" s="3" t="s">
        <v>118</v>
      </c>
      <c r="C25" s="3">
        <v>3680847</v>
      </c>
      <c r="D25" s="3"/>
      <c r="E25" s="3">
        <v>12133064805</v>
      </c>
      <c r="F25" s="3"/>
      <c r="G25" s="3">
        <v>11709163445</v>
      </c>
      <c r="H25" s="3"/>
      <c r="I25" s="3">
        <v>423901360</v>
      </c>
      <c r="J25" s="3"/>
      <c r="K25" s="3">
        <v>3680847</v>
      </c>
      <c r="L25" s="3"/>
      <c r="M25" s="3">
        <v>12133064805</v>
      </c>
      <c r="N25" s="3"/>
      <c r="O25" s="3">
        <v>11709163445</v>
      </c>
      <c r="P25" s="3"/>
      <c r="Q25" s="3">
        <f t="shared" si="0"/>
        <v>423901360</v>
      </c>
    </row>
    <row r="26" spans="1:17" s="59" customFormat="1" x14ac:dyDescent="0.2">
      <c r="A26" s="3" t="s">
        <v>107</v>
      </c>
      <c r="C26" s="3">
        <v>17166845</v>
      </c>
      <c r="D26" s="3"/>
      <c r="E26" s="3">
        <v>527981888303</v>
      </c>
      <c r="F26" s="3"/>
      <c r="G26" s="3">
        <v>595219209506</v>
      </c>
      <c r="H26" s="3"/>
      <c r="I26" s="3">
        <v>-67237321203</v>
      </c>
      <c r="J26" s="3"/>
      <c r="K26" s="3">
        <v>17166845</v>
      </c>
      <c r="L26" s="3"/>
      <c r="M26" s="3">
        <v>527981888303</v>
      </c>
      <c r="N26" s="3"/>
      <c r="O26" s="3">
        <v>477001105414</v>
      </c>
      <c r="P26" s="3"/>
      <c r="Q26" s="3">
        <f t="shared" si="0"/>
        <v>50980782889</v>
      </c>
    </row>
    <row r="27" spans="1:17" s="59" customFormat="1" x14ac:dyDescent="0.2">
      <c r="A27" s="3" t="s">
        <v>87</v>
      </c>
      <c r="C27" s="3">
        <v>245000</v>
      </c>
      <c r="D27" s="3"/>
      <c r="E27" s="3">
        <v>1994611027</v>
      </c>
      <c r="F27" s="3"/>
      <c r="G27" s="3">
        <v>2204057362</v>
      </c>
      <c r="H27" s="3"/>
      <c r="I27" s="3">
        <v>-209446335</v>
      </c>
      <c r="J27" s="3"/>
      <c r="K27" s="3">
        <v>245000</v>
      </c>
      <c r="L27" s="3"/>
      <c r="M27" s="3">
        <v>1994611027</v>
      </c>
      <c r="N27" s="3"/>
      <c r="O27" s="3">
        <v>1802630303</v>
      </c>
      <c r="P27" s="3"/>
      <c r="Q27" s="3">
        <f t="shared" si="0"/>
        <v>191980724</v>
      </c>
    </row>
    <row r="28" spans="1:17" s="59" customFormat="1" x14ac:dyDescent="0.2">
      <c r="A28" s="3" t="s">
        <v>90</v>
      </c>
      <c r="C28" s="3">
        <v>1000000</v>
      </c>
      <c r="D28" s="3"/>
      <c r="E28" s="3">
        <v>2758488750</v>
      </c>
      <c r="F28" s="3"/>
      <c r="G28" s="3">
        <v>3118334850</v>
      </c>
      <c r="H28" s="3"/>
      <c r="I28" s="3">
        <v>-359846100</v>
      </c>
      <c r="J28" s="3"/>
      <c r="K28" s="3">
        <v>1000000</v>
      </c>
      <c r="L28" s="3"/>
      <c r="M28" s="3">
        <v>2758488750</v>
      </c>
      <c r="N28" s="3"/>
      <c r="O28" s="3">
        <v>3552315400</v>
      </c>
      <c r="P28" s="3"/>
      <c r="Q28" s="3">
        <f t="shared" si="0"/>
        <v>-793826650</v>
      </c>
    </row>
    <row r="29" spans="1:17" s="59" customFormat="1" x14ac:dyDescent="0.2">
      <c r="A29" s="3" t="s">
        <v>59</v>
      </c>
      <c r="C29" s="3">
        <v>13080968</v>
      </c>
      <c r="D29" s="3"/>
      <c r="E29" s="3">
        <v>400496596204</v>
      </c>
      <c r="F29" s="3"/>
      <c r="G29" s="3">
        <v>430793903644</v>
      </c>
      <c r="H29" s="3"/>
      <c r="I29" s="3">
        <v>-30297307440</v>
      </c>
      <c r="J29" s="3"/>
      <c r="K29" s="3">
        <v>13080968</v>
      </c>
      <c r="L29" s="3"/>
      <c r="M29" s="3">
        <v>400496596204</v>
      </c>
      <c r="N29" s="3"/>
      <c r="O29" s="3">
        <v>438011703268</v>
      </c>
      <c r="P29" s="3"/>
      <c r="Q29" s="3">
        <f t="shared" si="0"/>
        <v>-37515107064</v>
      </c>
    </row>
    <row r="30" spans="1:17" s="59" customFormat="1" x14ac:dyDescent="0.2">
      <c r="A30" s="3" t="s">
        <v>49</v>
      </c>
      <c r="C30" s="3">
        <v>136863114</v>
      </c>
      <c r="D30" s="3"/>
      <c r="E30" s="3">
        <v>346788336324</v>
      </c>
      <c r="F30" s="3"/>
      <c r="G30" s="3">
        <v>339430172627</v>
      </c>
      <c r="H30" s="3"/>
      <c r="I30" s="3">
        <v>7358163697</v>
      </c>
      <c r="J30" s="3"/>
      <c r="K30" s="3">
        <v>136863114</v>
      </c>
      <c r="L30" s="3"/>
      <c r="M30" s="3">
        <v>346788336324</v>
      </c>
      <c r="N30" s="3"/>
      <c r="O30" s="3">
        <v>332262708694</v>
      </c>
      <c r="P30" s="3"/>
      <c r="Q30" s="3">
        <f t="shared" si="0"/>
        <v>14525627630</v>
      </c>
    </row>
    <row r="31" spans="1:17" s="59" customFormat="1" x14ac:dyDescent="0.2">
      <c r="A31" s="3" t="s">
        <v>51</v>
      </c>
      <c r="C31" s="3">
        <v>2915788</v>
      </c>
      <c r="D31" s="3"/>
      <c r="E31" s="3">
        <v>368101760798</v>
      </c>
      <c r="F31" s="3"/>
      <c r="G31" s="3">
        <v>349116984945</v>
      </c>
      <c r="H31" s="3"/>
      <c r="I31" s="3">
        <v>18984775853</v>
      </c>
      <c r="J31" s="3"/>
      <c r="K31" s="3">
        <v>2915788</v>
      </c>
      <c r="L31" s="3"/>
      <c r="M31" s="3">
        <v>368101760798</v>
      </c>
      <c r="N31" s="3"/>
      <c r="O31" s="3">
        <v>331735317872</v>
      </c>
      <c r="P31" s="3"/>
      <c r="Q31" s="3">
        <f t="shared" si="0"/>
        <v>36366442926</v>
      </c>
    </row>
    <row r="32" spans="1:17" s="59" customFormat="1" x14ac:dyDescent="0.2">
      <c r="A32" s="3" t="s">
        <v>71</v>
      </c>
      <c r="C32" s="3">
        <v>17435978</v>
      </c>
      <c r="D32" s="3"/>
      <c r="E32" s="3">
        <v>425333020664</v>
      </c>
      <c r="F32" s="3"/>
      <c r="G32" s="3">
        <v>380578739717</v>
      </c>
      <c r="H32" s="3"/>
      <c r="I32" s="3">
        <v>44754280947</v>
      </c>
      <c r="J32" s="3"/>
      <c r="K32" s="3">
        <v>17435978</v>
      </c>
      <c r="L32" s="3"/>
      <c r="M32" s="3">
        <v>425333020664</v>
      </c>
      <c r="N32" s="3"/>
      <c r="O32" s="3">
        <v>334875317972</v>
      </c>
      <c r="P32" s="3"/>
      <c r="Q32" s="3">
        <f t="shared" si="0"/>
        <v>90457702692</v>
      </c>
    </row>
    <row r="33" spans="1:17" s="59" customFormat="1" x14ac:dyDescent="0.2">
      <c r="A33" s="3" t="s">
        <v>55</v>
      </c>
      <c r="C33" s="3">
        <v>68610245</v>
      </c>
      <c r="D33" s="3"/>
      <c r="E33" s="3">
        <v>470593896891</v>
      </c>
      <c r="F33" s="3"/>
      <c r="G33" s="3">
        <v>441161350391</v>
      </c>
      <c r="H33" s="3"/>
      <c r="I33" s="3">
        <v>29432546500</v>
      </c>
      <c r="J33" s="3"/>
      <c r="K33" s="3">
        <v>68610245</v>
      </c>
      <c r="L33" s="3"/>
      <c r="M33" s="3">
        <v>470593896891</v>
      </c>
      <c r="N33" s="3"/>
      <c r="O33" s="3">
        <v>393259487703</v>
      </c>
      <c r="P33" s="3"/>
      <c r="Q33" s="3">
        <f t="shared" si="0"/>
        <v>77334409188</v>
      </c>
    </row>
    <row r="34" spans="1:17" s="59" customFormat="1" x14ac:dyDescent="0.2">
      <c r="A34" s="3" t="s">
        <v>47</v>
      </c>
      <c r="C34" s="3">
        <v>11173331</v>
      </c>
      <c r="D34" s="3"/>
      <c r="E34" s="3">
        <v>414285493084</v>
      </c>
      <c r="F34" s="3"/>
      <c r="G34" s="3">
        <v>299684597750</v>
      </c>
      <c r="H34" s="3"/>
      <c r="I34" s="3">
        <v>114600895334</v>
      </c>
      <c r="J34" s="3"/>
      <c r="K34" s="3">
        <v>11173331</v>
      </c>
      <c r="L34" s="3"/>
      <c r="M34" s="3">
        <v>414285493084</v>
      </c>
      <c r="N34" s="3"/>
      <c r="O34" s="3">
        <v>268086373495</v>
      </c>
      <c r="P34" s="3"/>
      <c r="Q34" s="3">
        <f t="shared" si="0"/>
        <v>146199119589</v>
      </c>
    </row>
    <row r="35" spans="1:17" s="59" customFormat="1" x14ac:dyDescent="0.2">
      <c r="A35" s="3" t="s">
        <v>79</v>
      </c>
      <c r="C35" s="3">
        <v>35017237</v>
      </c>
      <c r="D35" s="3"/>
      <c r="E35" s="3">
        <v>320589825691</v>
      </c>
      <c r="F35" s="3"/>
      <c r="G35" s="3">
        <v>329765306101</v>
      </c>
      <c r="H35" s="3"/>
      <c r="I35" s="3">
        <v>-9175480410</v>
      </c>
      <c r="J35" s="3"/>
      <c r="K35" s="3">
        <v>35017237</v>
      </c>
      <c r="L35" s="3"/>
      <c r="M35" s="3">
        <v>320589825691</v>
      </c>
      <c r="N35" s="3"/>
      <c r="O35" s="3">
        <v>394490632392</v>
      </c>
      <c r="P35" s="3"/>
      <c r="Q35" s="3">
        <f t="shared" si="0"/>
        <v>-73900806701</v>
      </c>
    </row>
    <row r="36" spans="1:17" s="59" customFormat="1" x14ac:dyDescent="0.2">
      <c r="A36" s="3" t="s">
        <v>48</v>
      </c>
      <c r="C36" s="3">
        <v>64698036</v>
      </c>
      <c r="D36" s="3"/>
      <c r="E36" s="3">
        <v>373015879578</v>
      </c>
      <c r="F36" s="3"/>
      <c r="G36" s="3">
        <v>360153263040</v>
      </c>
      <c r="H36" s="3"/>
      <c r="I36" s="3">
        <v>12862616538</v>
      </c>
      <c r="J36" s="3"/>
      <c r="K36" s="3">
        <v>64698036</v>
      </c>
      <c r="L36" s="3"/>
      <c r="M36" s="3">
        <v>373015879578</v>
      </c>
      <c r="N36" s="3"/>
      <c r="O36" s="3">
        <v>295688073481</v>
      </c>
      <c r="P36" s="3"/>
      <c r="Q36" s="3">
        <f t="shared" si="0"/>
        <v>77327806097</v>
      </c>
    </row>
    <row r="37" spans="1:17" s="59" customFormat="1" x14ac:dyDescent="0.2">
      <c r="A37" s="3" t="s">
        <v>75</v>
      </c>
      <c r="C37" s="3">
        <v>20631270</v>
      </c>
      <c r="D37" s="3"/>
      <c r="E37" s="3">
        <v>110130719876</v>
      </c>
      <c r="F37" s="3"/>
      <c r="G37" s="3">
        <v>123051083661</v>
      </c>
      <c r="H37" s="3"/>
      <c r="I37" s="3">
        <v>-12920363785</v>
      </c>
      <c r="J37" s="3"/>
      <c r="K37" s="3">
        <v>20631270</v>
      </c>
      <c r="L37" s="3"/>
      <c r="M37" s="3">
        <v>110130719876</v>
      </c>
      <c r="N37" s="3"/>
      <c r="O37" s="3">
        <v>163285345887</v>
      </c>
      <c r="P37" s="3"/>
      <c r="Q37" s="3">
        <f t="shared" si="0"/>
        <v>-53154626011</v>
      </c>
    </row>
    <row r="38" spans="1:17" s="59" customFormat="1" x14ac:dyDescent="0.2">
      <c r="A38" s="3" t="s">
        <v>65</v>
      </c>
      <c r="C38" s="3">
        <v>29058531</v>
      </c>
      <c r="D38" s="3"/>
      <c r="E38" s="3">
        <v>882456080224</v>
      </c>
      <c r="F38" s="3"/>
      <c r="G38" s="3">
        <v>891497584074</v>
      </c>
      <c r="H38" s="3"/>
      <c r="I38" s="3">
        <v>-9041503850</v>
      </c>
      <c r="J38" s="3"/>
      <c r="K38" s="3">
        <v>29058531</v>
      </c>
      <c r="L38" s="3"/>
      <c r="M38" s="3">
        <v>882456080224</v>
      </c>
      <c r="N38" s="3"/>
      <c r="O38" s="3">
        <v>741168115050</v>
      </c>
      <c r="P38" s="3"/>
      <c r="Q38" s="3">
        <f t="shared" si="0"/>
        <v>141287965174</v>
      </c>
    </row>
    <row r="39" spans="1:17" s="59" customFormat="1" x14ac:dyDescent="0.2">
      <c r="A39" s="3" t="s">
        <v>84</v>
      </c>
      <c r="C39" s="3">
        <v>2056457</v>
      </c>
      <c r="D39" s="3"/>
      <c r="E39" s="3">
        <v>42867316066</v>
      </c>
      <c r="F39" s="3"/>
      <c r="G39" s="3">
        <v>43685004497</v>
      </c>
      <c r="H39" s="3"/>
      <c r="I39" s="3">
        <v>-817688431</v>
      </c>
      <c r="J39" s="3"/>
      <c r="K39" s="3">
        <v>2056457</v>
      </c>
      <c r="L39" s="3"/>
      <c r="M39" s="3">
        <v>42867316066</v>
      </c>
      <c r="N39" s="3"/>
      <c r="O39" s="3">
        <v>55270817932</v>
      </c>
      <c r="P39" s="3"/>
      <c r="Q39" s="3">
        <f t="shared" si="0"/>
        <v>-12403501866</v>
      </c>
    </row>
    <row r="40" spans="1:17" s="59" customFormat="1" x14ac:dyDescent="0.2">
      <c r="A40" s="3" t="s">
        <v>76</v>
      </c>
      <c r="C40" s="3">
        <v>27698793</v>
      </c>
      <c r="D40" s="3"/>
      <c r="E40" s="3">
        <v>329857142476</v>
      </c>
      <c r="F40" s="3"/>
      <c r="G40" s="3">
        <v>343305743176</v>
      </c>
      <c r="H40" s="3"/>
      <c r="I40" s="3">
        <v>-13448600700</v>
      </c>
      <c r="J40" s="3"/>
      <c r="K40" s="3">
        <v>27698793</v>
      </c>
      <c r="L40" s="3"/>
      <c r="M40" s="3">
        <v>329857142476</v>
      </c>
      <c r="N40" s="3"/>
      <c r="O40" s="3">
        <v>361598512112</v>
      </c>
      <c r="P40" s="3"/>
      <c r="Q40" s="3">
        <f t="shared" si="0"/>
        <v>-31741369636</v>
      </c>
    </row>
    <row r="41" spans="1:17" s="59" customFormat="1" x14ac:dyDescent="0.2">
      <c r="A41" s="3" t="s">
        <v>62</v>
      </c>
      <c r="C41" s="3">
        <v>120697118</v>
      </c>
      <c r="D41" s="3"/>
      <c r="E41" s="3">
        <v>203124396460</v>
      </c>
      <c r="F41" s="3"/>
      <c r="G41" s="3">
        <v>199548108118</v>
      </c>
      <c r="H41" s="3"/>
      <c r="I41" s="3">
        <v>3576288342</v>
      </c>
      <c r="J41" s="3"/>
      <c r="K41" s="3">
        <v>120697118</v>
      </c>
      <c r="L41" s="3"/>
      <c r="M41" s="3">
        <v>203124396460</v>
      </c>
      <c r="N41" s="3"/>
      <c r="O41" s="3">
        <v>221972933605</v>
      </c>
      <c r="P41" s="3"/>
      <c r="Q41" s="3">
        <f t="shared" si="0"/>
        <v>-18848537145</v>
      </c>
    </row>
    <row r="42" spans="1:17" s="59" customFormat="1" x14ac:dyDescent="0.2">
      <c r="A42" s="3" t="s">
        <v>117</v>
      </c>
      <c r="C42" s="3">
        <v>18997715</v>
      </c>
      <c r="D42" s="3"/>
      <c r="E42" s="3">
        <v>25305469318</v>
      </c>
      <c r="F42" s="3"/>
      <c r="G42" s="3">
        <v>27812654760</v>
      </c>
      <c r="H42" s="3"/>
      <c r="I42" s="3">
        <v>-2507185442</v>
      </c>
      <c r="J42" s="3"/>
      <c r="K42" s="3">
        <v>18997715</v>
      </c>
      <c r="L42" s="3"/>
      <c r="M42" s="3">
        <v>25305469318</v>
      </c>
      <c r="N42" s="3"/>
      <c r="O42" s="3">
        <v>27812654760</v>
      </c>
      <c r="P42" s="3"/>
      <c r="Q42" s="3">
        <f t="shared" si="0"/>
        <v>-2507185442</v>
      </c>
    </row>
    <row r="43" spans="1:17" s="59" customFormat="1" x14ac:dyDescent="0.2">
      <c r="A43" s="3" t="s">
        <v>45</v>
      </c>
      <c r="C43" s="3">
        <v>4610</v>
      </c>
      <c r="D43" s="3"/>
      <c r="E43" s="3">
        <v>41068498480</v>
      </c>
      <c r="F43" s="3"/>
      <c r="G43" s="3">
        <v>40010743200</v>
      </c>
      <c r="H43" s="3"/>
      <c r="I43" s="3">
        <v>1057755280</v>
      </c>
      <c r="J43" s="3"/>
      <c r="K43" s="3">
        <v>4610</v>
      </c>
      <c r="L43" s="3"/>
      <c r="M43" s="3">
        <v>41068498480</v>
      </c>
      <c r="N43" s="3"/>
      <c r="O43" s="3">
        <v>30138529210</v>
      </c>
      <c r="P43" s="3"/>
      <c r="Q43" s="3">
        <f t="shared" si="0"/>
        <v>10929969270</v>
      </c>
    </row>
    <row r="44" spans="1:17" s="59" customFormat="1" x14ac:dyDescent="0.2">
      <c r="A44" s="3" t="s">
        <v>80</v>
      </c>
      <c r="C44" s="3">
        <v>11609969</v>
      </c>
      <c r="D44" s="3"/>
      <c r="E44" s="3">
        <v>454711053567</v>
      </c>
      <c r="F44" s="3"/>
      <c r="G44" s="3">
        <v>442519808474</v>
      </c>
      <c r="H44" s="3"/>
      <c r="I44" s="3">
        <v>12191245093</v>
      </c>
      <c r="J44" s="3"/>
      <c r="K44" s="3">
        <v>11609969</v>
      </c>
      <c r="L44" s="3"/>
      <c r="M44" s="3">
        <v>454711053567</v>
      </c>
      <c r="N44" s="3"/>
      <c r="O44" s="3">
        <v>356786233979</v>
      </c>
      <c r="P44" s="3"/>
      <c r="Q44" s="3">
        <f t="shared" si="0"/>
        <v>97924819588</v>
      </c>
    </row>
    <row r="45" spans="1:17" s="59" customFormat="1" x14ac:dyDescent="0.2">
      <c r="A45" s="3" t="s">
        <v>46</v>
      </c>
      <c r="C45" s="3">
        <v>132776668</v>
      </c>
      <c r="D45" s="3"/>
      <c r="E45" s="3">
        <v>493102112540</v>
      </c>
      <c r="F45" s="3"/>
      <c r="G45" s="3">
        <v>426948790567</v>
      </c>
      <c r="H45" s="3"/>
      <c r="I45" s="3">
        <v>66153321973</v>
      </c>
      <c r="J45" s="3"/>
      <c r="K45" s="3">
        <v>132776668</v>
      </c>
      <c r="L45" s="3"/>
      <c r="M45" s="3">
        <v>493102112540</v>
      </c>
      <c r="N45" s="3"/>
      <c r="O45" s="3">
        <v>388044789629</v>
      </c>
      <c r="P45" s="3"/>
      <c r="Q45" s="3">
        <f t="shared" si="0"/>
        <v>105057322911</v>
      </c>
    </row>
    <row r="46" spans="1:17" s="59" customFormat="1" x14ac:dyDescent="0.2">
      <c r="A46" s="3" t="s">
        <v>103</v>
      </c>
      <c r="C46" s="3">
        <v>22828220</v>
      </c>
      <c r="D46" s="3"/>
      <c r="E46" s="3">
        <v>132523569811</v>
      </c>
      <c r="F46" s="3"/>
      <c r="G46" s="3">
        <v>149853830706</v>
      </c>
      <c r="H46" s="3"/>
      <c r="I46" s="3">
        <v>-17330260895</v>
      </c>
      <c r="J46" s="3"/>
      <c r="K46" s="3">
        <v>22828220</v>
      </c>
      <c r="L46" s="3"/>
      <c r="M46" s="3">
        <v>132523569811</v>
      </c>
      <c r="N46" s="3"/>
      <c r="O46" s="3">
        <v>99746764544</v>
      </c>
      <c r="P46" s="3"/>
      <c r="Q46" s="3">
        <f t="shared" si="0"/>
        <v>32776805267</v>
      </c>
    </row>
    <row r="47" spans="1:17" s="59" customFormat="1" x14ac:dyDescent="0.2">
      <c r="A47" s="3" t="s">
        <v>108</v>
      </c>
      <c r="C47" s="3">
        <v>14355680</v>
      </c>
      <c r="D47" s="3"/>
      <c r="E47" s="3">
        <v>180090727944</v>
      </c>
      <c r="F47" s="3"/>
      <c r="G47" s="3">
        <v>189651804626</v>
      </c>
      <c r="H47" s="3"/>
      <c r="I47" s="3">
        <v>-9561076682</v>
      </c>
      <c r="J47" s="3"/>
      <c r="K47" s="3">
        <v>14355680</v>
      </c>
      <c r="L47" s="3"/>
      <c r="M47" s="3">
        <v>180090727944</v>
      </c>
      <c r="N47" s="3"/>
      <c r="O47" s="3">
        <v>222843489646</v>
      </c>
      <c r="P47" s="3"/>
      <c r="Q47" s="3">
        <f t="shared" si="0"/>
        <v>-42752761702</v>
      </c>
    </row>
    <row r="48" spans="1:17" s="59" customFormat="1" x14ac:dyDescent="0.2">
      <c r="A48" s="3" t="s">
        <v>52</v>
      </c>
      <c r="C48" s="3">
        <v>5904705</v>
      </c>
      <c r="D48" s="3"/>
      <c r="E48" s="3">
        <v>368315643329</v>
      </c>
      <c r="F48" s="3"/>
      <c r="G48" s="3">
        <v>370494067734</v>
      </c>
      <c r="H48" s="3"/>
      <c r="I48" s="3">
        <v>-2178424405</v>
      </c>
      <c r="J48" s="3"/>
      <c r="K48" s="3">
        <v>5904705</v>
      </c>
      <c r="L48" s="3"/>
      <c r="M48" s="3">
        <v>368315643329</v>
      </c>
      <c r="N48" s="3"/>
      <c r="O48" s="3">
        <v>433129357872</v>
      </c>
      <c r="P48" s="3"/>
      <c r="Q48" s="3">
        <f t="shared" si="0"/>
        <v>-64813714543</v>
      </c>
    </row>
    <row r="49" spans="1:17" s="59" customFormat="1" x14ac:dyDescent="0.2">
      <c r="A49" s="3" t="s">
        <v>72</v>
      </c>
      <c r="C49" s="3">
        <v>57099345</v>
      </c>
      <c r="D49" s="3"/>
      <c r="E49" s="3">
        <v>677142074494</v>
      </c>
      <c r="F49" s="3"/>
      <c r="G49" s="3">
        <v>659546597286</v>
      </c>
      <c r="H49" s="3"/>
      <c r="I49" s="3">
        <v>17595477208</v>
      </c>
      <c r="J49" s="3"/>
      <c r="K49" s="3">
        <v>57099345</v>
      </c>
      <c r="L49" s="3"/>
      <c r="M49" s="3">
        <v>677142074494</v>
      </c>
      <c r="N49" s="3"/>
      <c r="O49" s="3">
        <v>663950929504</v>
      </c>
      <c r="P49" s="3"/>
      <c r="Q49" s="3">
        <f t="shared" si="0"/>
        <v>13191144990</v>
      </c>
    </row>
    <row r="50" spans="1:17" s="59" customFormat="1" x14ac:dyDescent="0.2">
      <c r="A50" s="3" t="s">
        <v>112</v>
      </c>
      <c r="C50" s="3">
        <v>1500000</v>
      </c>
      <c r="D50" s="3"/>
      <c r="E50" s="3">
        <v>6259532850</v>
      </c>
      <c r="F50" s="3"/>
      <c r="G50" s="3">
        <v>5552763300</v>
      </c>
      <c r="H50" s="3"/>
      <c r="I50" s="3">
        <v>706769550</v>
      </c>
      <c r="J50" s="3"/>
      <c r="K50" s="3">
        <v>1500000</v>
      </c>
      <c r="L50" s="3"/>
      <c r="M50" s="3">
        <v>6259532850</v>
      </c>
      <c r="N50" s="3"/>
      <c r="O50" s="3">
        <v>4565641842</v>
      </c>
      <c r="P50" s="3"/>
      <c r="Q50" s="3">
        <f t="shared" si="0"/>
        <v>1693891008</v>
      </c>
    </row>
    <row r="51" spans="1:17" s="59" customFormat="1" ht="19.5" thickBot="1" x14ac:dyDescent="0.25">
      <c r="A51" s="3" t="s">
        <v>68</v>
      </c>
      <c r="C51" s="3">
        <v>5610123</v>
      </c>
      <c r="D51" s="3"/>
      <c r="E51" s="3">
        <v>197416693993</v>
      </c>
      <c r="F51" s="3"/>
      <c r="G51" s="3">
        <v>174942420636</v>
      </c>
      <c r="H51" s="3"/>
      <c r="I51" s="3">
        <v>22474273357</v>
      </c>
      <c r="J51" s="3"/>
      <c r="K51" s="3">
        <v>5610123</v>
      </c>
      <c r="L51" s="3"/>
      <c r="M51" s="3">
        <v>197416693993</v>
      </c>
      <c r="N51" s="3"/>
      <c r="O51" s="3">
        <v>127460075478</v>
      </c>
      <c r="P51" s="3"/>
      <c r="Q51" s="3">
        <f t="shared" si="0"/>
        <v>69956618515</v>
      </c>
    </row>
    <row r="52" spans="1:17" s="10" customFormat="1" ht="21.75" thickBot="1" x14ac:dyDescent="0.25">
      <c r="E52" s="11">
        <f>SUM(E8:E51)</f>
        <v>12043883401847</v>
      </c>
      <c r="G52" s="11">
        <f>SUM(G8:G51)</f>
        <v>11787382615217</v>
      </c>
      <c r="I52" s="11">
        <f>SUM(I8:I51)</f>
        <v>256500786630</v>
      </c>
      <c r="K52" s="10" t="s">
        <v>15</v>
      </c>
      <c r="M52" s="11">
        <f>SUM(M8:M51)</f>
        <v>12043883401847</v>
      </c>
      <c r="O52" s="11">
        <f>SUM(O8:O51)</f>
        <v>11109202044417</v>
      </c>
      <c r="Q52" s="11">
        <f>SUM(Q8:Q51)</f>
        <v>934681357430</v>
      </c>
    </row>
    <row r="53" spans="1:17" s="59" customFormat="1" ht="19.5" thickTop="1" x14ac:dyDescent="0.2">
      <c r="I53" s="43"/>
    </row>
    <row r="54" spans="1:17" s="59" customFormat="1" x14ac:dyDescent="0.2">
      <c r="I54" s="3"/>
    </row>
    <row r="55" spans="1:17" s="59" customFormat="1" x14ac:dyDescent="0.2">
      <c r="I55" s="3"/>
    </row>
    <row r="56" spans="1:17" s="59" customFormat="1" x14ac:dyDescent="0.2">
      <c r="I56" s="3"/>
    </row>
    <row r="59" spans="1:17" s="59" customFormat="1" x14ac:dyDescent="0.2">
      <c r="I59" s="43"/>
    </row>
    <row r="60" spans="1:17" s="59" customFormat="1" x14ac:dyDescent="0.2">
      <c r="I60" s="43"/>
    </row>
    <row r="61" spans="1:17" s="59" customFormat="1" x14ac:dyDescent="0.2">
      <c r="I61" s="43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2025-06-29T15:58:32Z</dcterms:modified>
</cp:coreProperties>
</file>