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4\بخشی\"/>
    </mc:Choice>
  </mc:AlternateContent>
  <xr:revisionPtr revIDLastSave="0" documentId="13_ncr:1_{82C9CF43-F66B-41EB-AEA0-41AEB3BA3A05}" xr6:coauthVersionLast="47" xr6:coauthVersionMax="47" xr10:uidLastSave="{00000000-0000-0000-0000-000000000000}"/>
  <bookViews>
    <workbookView xWindow="-120" yWindow="-120" windowWidth="29040" windowHeight="15720" tabRatio="872" xr2:uid="{00000000-000D-0000-FFFF-FFFF00000000}"/>
  </bookViews>
  <sheets>
    <sheet name="سهام" sheetId="1" r:id="rId1"/>
    <sheet name="سپرده" sheetId="6" r:id="rId2"/>
    <sheet name="جمع درآمدها" sheetId="15" r:id="rId3"/>
    <sheet name="سرمایه‌گذاری در سهام" sheetId="11" r:id="rId4"/>
    <sheet name="درآمد سود سهام" sheetId="18" r:id="rId5"/>
    <sheet name="درآمد سپرده بانکی" sheetId="13" r:id="rId6"/>
    <sheet name="سود سپرده بانکی" sheetId="7" r:id="rId7"/>
    <sheet name="درآمد ناشی از فروش" sheetId="9" r:id="rId8"/>
    <sheet name="درآمد ناشی از تغییر قیمت اوراق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5" l="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8" i="9"/>
  <c r="M65" i="9"/>
  <c r="O65" i="9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8" i="18"/>
  <c r="K10" i="6" l="1"/>
  <c r="I39" i="10"/>
  <c r="I65" i="9"/>
  <c r="E65" i="9"/>
  <c r="G65" i="9"/>
  <c r="Q65" i="9"/>
  <c r="Y40" i="1"/>
  <c r="Q30" i="18"/>
  <c r="K30" i="18"/>
  <c r="I30" i="18"/>
  <c r="W40" i="1"/>
  <c r="O40" i="1"/>
  <c r="K40" i="1"/>
  <c r="E40" i="1"/>
  <c r="G40" i="1"/>
  <c r="G9" i="15"/>
  <c r="O39" i="10"/>
  <c r="M39" i="10"/>
  <c r="M30" i="18" l="1"/>
  <c r="O30" i="18"/>
  <c r="U40" i="1"/>
  <c r="Q39" i="10"/>
  <c r="G39" i="10"/>
  <c r="E39" i="10"/>
  <c r="I8" i="6"/>
  <c r="A4" i="10"/>
  <c r="O15" i="11" s="1"/>
  <c r="A4" i="9"/>
  <c r="A4" i="7"/>
  <c r="A4" i="13"/>
  <c r="A4" i="18"/>
  <c r="A4" i="11"/>
  <c r="A4" i="15"/>
  <c r="O14" i="11"/>
  <c r="O17" i="11"/>
  <c r="O20" i="11"/>
  <c r="O31" i="11"/>
  <c r="O36" i="11"/>
  <c r="O38" i="11"/>
  <c r="O41" i="11"/>
  <c r="O42" i="11"/>
  <c r="O45" i="11"/>
  <c r="O46" i="11"/>
  <c r="O47" i="11"/>
  <c r="O48" i="11"/>
  <c r="O50" i="11"/>
  <c r="O51" i="11"/>
  <c r="O58" i="11"/>
  <c r="O60" i="11"/>
  <c r="O62" i="11"/>
  <c r="O63" i="11"/>
  <c r="E10" i="11"/>
  <c r="E11" i="11"/>
  <c r="E12" i="11"/>
  <c r="E13" i="11"/>
  <c r="E15" i="11"/>
  <c r="E17" i="11"/>
  <c r="E22" i="11"/>
  <c r="E23" i="11"/>
  <c r="E25" i="11"/>
  <c r="E26" i="11"/>
  <c r="E28" i="11"/>
  <c r="E34" i="11"/>
  <c r="E36" i="11"/>
  <c r="E37" i="11"/>
  <c r="E38" i="11"/>
  <c r="E40" i="11"/>
  <c r="E41" i="11"/>
  <c r="E43" i="11"/>
  <c r="E45" i="11"/>
  <c r="E46" i="11"/>
  <c r="E47" i="11"/>
  <c r="E48" i="11"/>
  <c r="E49" i="11"/>
  <c r="E58" i="11"/>
  <c r="E59" i="11"/>
  <c r="E60" i="11"/>
  <c r="E62" i="11"/>
  <c r="S30" i="18"/>
  <c r="E19" i="11"/>
  <c r="E18" i="11"/>
  <c r="E21" i="11"/>
  <c r="E33" i="11"/>
  <c r="E50" i="11"/>
  <c r="E9" i="11"/>
  <c r="E20" i="11"/>
  <c r="E63" i="11"/>
  <c r="E39" i="11"/>
  <c r="E42" i="11"/>
  <c r="E44" i="11"/>
  <c r="E51" i="11"/>
  <c r="E27" i="11"/>
  <c r="M8" i="7"/>
  <c r="G8" i="7"/>
  <c r="I9" i="6"/>
  <c r="O28" i="11" l="1"/>
  <c r="O23" i="11"/>
  <c r="O39" i="11"/>
  <c r="O22" i="11"/>
  <c r="M13" i="11"/>
  <c r="M21" i="11"/>
  <c r="M29" i="11"/>
  <c r="M37" i="11"/>
  <c r="M45" i="11"/>
  <c r="M53" i="11"/>
  <c r="M61" i="11"/>
  <c r="M69" i="11"/>
  <c r="C43" i="11"/>
  <c r="C51" i="11"/>
  <c r="C59" i="11"/>
  <c r="C67" i="11"/>
  <c r="C13" i="11"/>
  <c r="C21" i="11"/>
  <c r="C29" i="11"/>
  <c r="C37" i="11"/>
  <c r="C50" i="11"/>
  <c r="M14" i="11"/>
  <c r="M22" i="11"/>
  <c r="M30" i="11"/>
  <c r="M38" i="11"/>
  <c r="M46" i="11"/>
  <c r="M54" i="11"/>
  <c r="M62" i="11"/>
  <c r="M70" i="11"/>
  <c r="C44" i="11"/>
  <c r="C52" i="11"/>
  <c r="C60" i="11"/>
  <c r="C68" i="11"/>
  <c r="C14" i="11"/>
  <c r="C22" i="11"/>
  <c r="C30" i="11"/>
  <c r="C8" i="11"/>
  <c r="C69" i="11"/>
  <c r="C23" i="11"/>
  <c r="C20" i="11"/>
  <c r="C71" i="11"/>
  <c r="M15" i="11"/>
  <c r="M23" i="11"/>
  <c r="M31" i="11"/>
  <c r="M39" i="11"/>
  <c r="M47" i="11"/>
  <c r="M55" i="11"/>
  <c r="M63" i="11"/>
  <c r="M8" i="11"/>
  <c r="C45" i="11"/>
  <c r="C53" i="11"/>
  <c r="C61" i="11"/>
  <c r="C15" i="11"/>
  <c r="C31" i="11"/>
  <c r="C12" i="11"/>
  <c r="M16" i="11"/>
  <c r="M24" i="11"/>
  <c r="M32" i="11"/>
  <c r="M40" i="11"/>
  <c r="M48" i="11"/>
  <c r="M56" i="11"/>
  <c r="M64" i="11"/>
  <c r="C38" i="11"/>
  <c r="C46" i="11"/>
  <c r="C54" i="11"/>
  <c r="C62" i="11"/>
  <c r="C70" i="11"/>
  <c r="C16" i="11"/>
  <c r="C24" i="11"/>
  <c r="C32" i="11"/>
  <c r="M20" i="11"/>
  <c r="M52" i="11"/>
  <c r="C66" i="11"/>
  <c r="M9" i="11"/>
  <c r="M17" i="11"/>
  <c r="M25" i="11"/>
  <c r="M33" i="11"/>
  <c r="M41" i="11"/>
  <c r="M49" i="11"/>
  <c r="M57" i="11"/>
  <c r="M65" i="11"/>
  <c r="C39" i="11"/>
  <c r="C47" i="11"/>
  <c r="C55" i="11"/>
  <c r="C63" i="11"/>
  <c r="C9" i="11"/>
  <c r="C17" i="11"/>
  <c r="C25" i="11"/>
  <c r="C33" i="11"/>
  <c r="M12" i="11"/>
  <c r="M36" i="11"/>
  <c r="M60" i="11"/>
  <c r="C58" i="11"/>
  <c r="M10" i="11"/>
  <c r="M18" i="11"/>
  <c r="M26" i="11"/>
  <c r="M34" i="11"/>
  <c r="M42" i="11"/>
  <c r="M50" i="11"/>
  <c r="M58" i="11"/>
  <c r="M66" i="11"/>
  <c r="C40" i="11"/>
  <c r="C48" i="11"/>
  <c r="C56" i="11"/>
  <c r="C64" i="11"/>
  <c r="C10" i="11"/>
  <c r="C18" i="11"/>
  <c r="C26" i="11"/>
  <c r="C34" i="11"/>
  <c r="M71" i="11"/>
  <c r="M44" i="11"/>
  <c r="C42" i="11"/>
  <c r="C36" i="11"/>
  <c r="M11" i="11"/>
  <c r="M19" i="11"/>
  <c r="M27" i="11"/>
  <c r="M35" i="11"/>
  <c r="M43" i="11"/>
  <c r="M51" i="11"/>
  <c r="M59" i="11"/>
  <c r="M67" i="11"/>
  <c r="C41" i="11"/>
  <c r="C49" i="11"/>
  <c r="C57" i="11"/>
  <c r="C65" i="11"/>
  <c r="C11" i="11"/>
  <c r="C19" i="11"/>
  <c r="C27" i="11"/>
  <c r="C35" i="11"/>
  <c r="M28" i="11"/>
  <c r="M68" i="11"/>
  <c r="C28" i="11"/>
  <c r="O33" i="11"/>
  <c r="G68" i="11"/>
  <c r="G54" i="11"/>
  <c r="G57" i="11"/>
  <c r="G20" i="11"/>
  <c r="G40" i="11"/>
  <c r="I40" i="11" s="1"/>
  <c r="G67" i="11"/>
  <c r="G52" i="11"/>
  <c r="Q71" i="11"/>
  <c r="G25" i="11"/>
  <c r="G31" i="11"/>
  <c r="G66" i="11"/>
  <c r="G47" i="11"/>
  <c r="I47" i="11" s="1"/>
  <c r="G36" i="11"/>
  <c r="I36" i="11" s="1"/>
  <c r="G65" i="11"/>
  <c r="G45" i="11"/>
  <c r="I45" i="11" s="1"/>
  <c r="G13" i="11"/>
  <c r="I13" i="11" s="1"/>
  <c r="G64" i="11"/>
  <c r="G37" i="11"/>
  <c r="I37" i="11" s="1"/>
  <c r="G27" i="11"/>
  <c r="G48" i="11"/>
  <c r="I48" i="11" s="1"/>
  <c r="G71" i="11"/>
  <c r="G61" i="11"/>
  <c r="G32" i="11"/>
  <c r="G53" i="11"/>
  <c r="G42" i="11"/>
  <c r="G70" i="11"/>
  <c r="G56" i="11"/>
  <c r="G9" i="11"/>
  <c r="I9" i="11" s="1"/>
  <c r="G30" i="11"/>
  <c r="G55" i="11"/>
  <c r="G69" i="11"/>
  <c r="G14" i="11"/>
  <c r="G49" i="11"/>
  <c r="I49" i="11" s="1"/>
  <c r="G51" i="11"/>
  <c r="I51" i="11" s="1"/>
  <c r="G43" i="11"/>
  <c r="I43" i="11" s="1"/>
  <c r="G28" i="11"/>
  <c r="G34" i="11"/>
  <c r="I34" i="11" s="1"/>
  <c r="G63" i="11"/>
  <c r="I63" i="11" s="1"/>
  <c r="G59" i="11"/>
  <c r="I59" i="11" s="1"/>
  <c r="G10" i="11"/>
  <c r="I10" i="11" s="1"/>
  <c r="G11" i="11"/>
  <c r="G15" i="11"/>
  <c r="I15" i="11" s="1"/>
  <c r="G50" i="11"/>
  <c r="I50" i="11" s="1"/>
  <c r="G19" i="11"/>
  <c r="G62" i="11"/>
  <c r="I62" i="11" s="1"/>
  <c r="G44" i="11"/>
  <c r="I44" i="11" s="1"/>
  <c r="G22" i="11"/>
  <c r="I22" i="11" s="1"/>
  <c r="G38" i="11"/>
  <c r="I38" i="11" s="1"/>
  <c r="G18" i="11"/>
  <c r="I18" i="11" s="1"/>
  <c r="G24" i="11"/>
  <c r="G35" i="11"/>
  <c r="G17" i="11"/>
  <c r="I17" i="11" s="1"/>
  <c r="G23" i="11"/>
  <c r="I23" i="11" s="1"/>
  <c r="G39" i="11"/>
  <c r="I39" i="11" s="1"/>
  <c r="G60" i="11"/>
  <c r="G58" i="11"/>
  <c r="I58" i="11" s="1"/>
  <c r="G21" i="11"/>
  <c r="I21" i="11" s="1"/>
  <c r="G29" i="11"/>
  <c r="G16" i="11"/>
  <c r="G12" i="11"/>
  <c r="I12" i="11" s="1"/>
  <c r="G26" i="11"/>
  <c r="I26" i="11" s="1"/>
  <c r="G41" i="11"/>
  <c r="I41" i="11" s="1"/>
  <c r="G8" i="11"/>
  <c r="G46" i="11"/>
  <c r="G33" i="11"/>
  <c r="I33" i="11" s="1"/>
  <c r="O71" i="11"/>
  <c r="E71" i="11"/>
  <c r="E32" i="11"/>
  <c r="E14" i="11"/>
  <c r="O59" i="11"/>
  <c r="O44" i="11"/>
  <c r="O30" i="11"/>
  <c r="O12" i="11"/>
  <c r="O53" i="11"/>
  <c r="O54" i="11"/>
  <c r="E54" i="11"/>
  <c r="E56" i="11"/>
  <c r="O55" i="11"/>
  <c r="O56" i="11"/>
  <c r="E55" i="11"/>
  <c r="O57" i="11"/>
  <c r="E52" i="11"/>
  <c r="O52" i="11"/>
  <c r="E53" i="11"/>
  <c r="E57" i="11"/>
  <c r="E8" i="11"/>
  <c r="O49" i="11"/>
  <c r="O40" i="11"/>
  <c r="O25" i="11"/>
  <c r="O9" i="11"/>
  <c r="Q9" i="11"/>
  <c r="Q17" i="11"/>
  <c r="Q25" i="11"/>
  <c r="Q33" i="11"/>
  <c r="Q41" i="11"/>
  <c r="Q49" i="11"/>
  <c r="Q57" i="11"/>
  <c r="Q65" i="11"/>
  <c r="Q62" i="11"/>
  <c r="Q10" i="11"/>
  <c r="Q18" i="11"/>
  <c r="Q26" i="11"/>
  <c r="Q34" i="11"/>
  <c r="Q42" i="11"/>
  <c r="Q50" i="11"/>
  <c r="Q58" i="11"/>
  <c r="Q66" i="11"/>
  <c r="Q30" i="11"/>
  <c r="Q11" i="11"/>
  <c r="Q19" i="11"/>
  <c r="Q27" i="11"/>
  <c r="Q35" i="11"/>
  <c r="Q43" i="11"/>
  <c r="Q51" i="11"/>
  <c r="Q59" i="11"/>
  <c r="Q67" i="11"/>
  <c r="Q38" i="11"/>
  <c r="Q12" i="11"/>
  <c r="Q20" i="11"/>
  <c r="Q28" i="11"/>
  <c r="Q36" i="11"/>
  <c r="Q44" i="11"/>
  <c r="Q52" i="11"/>
  <c r="Q60" i="11"/>
  <c r="Q68" i="11"/>
  <c r="Q14" i="11"/>
  <c r="Q70" i="11"/>
  <c r="Q13" i="11"/>
  <c r="Q21" i="11"/>
  <c r="Q29" i="11"/>
  <c r="Q37" i="11"/>
  <c r="Q45" i="11"/>
  <c r="Q53" i="11"/>
  <c r="Q61" i="11"/>
  <c r="Q69" i="11"/>
  <c r="Q22" i="11"/>
  <c r="Q15" i="11"/>
  <c r="Q23" i="11"/>
  <c r="Q31" i="11"/>
  <c r="Q39" i="11"/>
  <c r="Q47" i="11"/>
  <c r="Q55" i="11"/>
  <c r="Q63" i="11"/>
  <c r="Q8" i="11"/>
  <c r="Q46" i="11"/>
  <c r="Q16" i="11"/>
  <c r="Q24" i="11"/>
  <c r="Q32" i="11"/>
  <c r="Q40" i="11"/>
  <c r="Q48" i="11"/>
  <c r="Q56" i="11"/>
  <c r="Q64" i="11"/>
  <c r="Q54" i="11"/>
  <c r="O8" i="11"/>
  <c r="O70" i="11"/>
  <c r="O65" i="11"/>
  <c r="O69" i="11"/>
  <c r="E67" i="11"/>
  <c r="O66" i="11"/>
  <c r="E68" i="11"/>
  <c r="E64" i="11"/>
  <c r="O67" i="11"/>
  <c r="E65" i="11"/>
  <c r="E69" i="11"/>
  <c r="E61" i="11"/>
  <c r="E66" i="11"/>
  <c r="O61" i="11"/>
  <c r="O68" i="11"/>
  <c r="E70" i="11"/>
  <c r="O64" i="11"/>
  <c r="O37" i="11"/>
  <c r="O29" i="11"/>
  <c r="O21" i="11"/>
  <c r="O13" i="11"/>
  <c r="O43" i="11"/>
  <c r="O35" i="11"/>
  <c r="O27" i="11"/>
  <c r="O19" i="11"/>
  <c r="O11" i="11"/>
  <c r="O34" i="11"/>
  <c r="O26" i="11"/>
  <c r="O18" i="11"/>
  <c r="O10" i="11"/>
  <c r="O32" i="11"/>
  <c r="O24" i="11"/>
  <c r="O16" i="11"/>
  <c r="E31" i="11"/>
  <c r="E16" i="11"/>
  <c r="E29" i="11"/>
  <c r="E35" i="11"/>
  <c r="E30" i="11"/>
  <c r="E24" i="11"/>
  <c r="I55" i="11" l="1"/>
  <c r="I16" i="11"/>
  <c r="I56" i="11"/>
  <c r="I66" i="11"/>
  <c r="I57" i="11"/>
  <c r="S57" i="11"/>
  <c r="S16" i="11"/>
  <c r="S63" i="11"/>
  <c r="S30" i="11"/>
  <c r="S28" i="11"/>
  <c r="I35" i="11"/>
  <c r="I27" i="11"/>
  <c r="I11" i="11"/>
  <c r="I19" i="11"/>
  <c r="I28" i="11"/>
  <c r="S59" i="11"/>
  <c r="S26" i="11"/>
  <c r="S52" i="11"/>
  <c r="S37" i="11"/>
  <c r="O72" i="11"/>
  <c r="I29" i="11"/>
  <c r="I24" i="11"/>
  <c r="I70" i="11"/>
  <c r="I31" i="11"/>
  <c r="I54" i="11"/>
  <c r="S51" i="11"/>
  <c r="S44" i="11"/>
  <c r="S18" i="11"/>
  <c r="S49" i="11"/>
  <c r="S20" i="11"/>
  <c r="S55" i="11"/>
  <c r="S22" i="11"/>
  <c r="S29" i="11"/>
  <c r="I42" i="11"/>
  <c r="I64" i="11"/>
  <c r="I25" i="11"/>
  <c r="I68" i="11"/>
  <c r="S43" i="11"/>
  <c r="S71" i="11"/>
  <c r="S10" i="11"/>
  <c r="S41" i="11"/>
  <c r="S64" i="11"/>
  <c r="S47" i="11"/>
  <c r="S14" i="11"/>
  <c r="S21" i="11"/>
  <c r="I46" i="11"/>
  <c r="I14" i="11"/>
  <c r="I53" i="11"/>
  <c r="S35" i="11"/>
  <c r="S66" i="11"/>
  <c r="S33" i="11"/>
  <c r="S56" i="11"/>
  <c r="S39" i="11"/>
  <c r="C72" i="11"/>
  <c r="S70" i="11"/>
  <c r="S13" i="11"/>
  <c r="I60" i="11"/>
  <c r="I69" i="11"/>
  <c r="I32" i="11"/>
  <c r="I52" i="11"/>
  <c r="S27" i="11"/>
  <c r="S58" i="11"/>
  <c r="S60" i="11"/>
  <c r="S25" i="11"/>
  <c r="S48" i="11"/>
  <c r="S31" i="11"/>
  <c r="S62" i="11"/>
  <c r="S69" i="11"/>
  <c r="E72" i="11"/>
  <c r="I61" i="11"/>
  <c r="I65" i="11"/>
  <c r="I67" i="11"/>
  <c r="S68" i="11"/>
  <c r="S19" i="11"/>
  <c r="S50" i="11"/>
  <c r="S36" i="11"/>
  <c r="S17" i="11"/>
  <c r="S40" i="11"/>
  <c r="S23" i="11"/>
  <c r="S54" i="11"/>
  <c r="S61" i="11"/>
  <c r="I30" i="11"/>
  <c r="I71" i="11"/>
  <c r="S11" i="11"/>
  <c r="S42" i="11"/>
  <c r="S12" i="11"/>
  <c r="S9" i="11"/>
  <c r="S32" i="11"/>
  <c r="S15" i="11"/>
  <c r="S46" i="11"/>
  <c r="S53" i="11"/>
  <c r="I20" i="11"/>
  <c r="S67" i="11"/>
  <c r="S34" i="11"/>
  <c r="S65" i="11"/>
  <c r="S24" i="11"/>
  <c r="M72" i="11"/>
  <c r="S38" i="11"/>
  <c r="S45" i="11"/>
  <c r="G72" i="11"/>
  <c r="Q72" i="11"/>
  <c r="I8" i="11"/>
  <c r="S8" i="11"/>
  <c r="C10" i="6"/>
  <c r="E10" i="6"/>
  <c r="G10" i="6"/>
  <c r="I10" i="6"/>
  <c r="M9" i="7"/>
  <c r="G8" i="13" s="1"/>
  <c r="G9" i="13" s="1"/>
  <c r="K9" i="7"/>
  <c r="I9" i="7"/>
  <c r="G9" i="7"/>
  <c r="C8" i="13" s="1"/>
  <c r="C9" i="13" s="1"/>
  <c r="C8" i="15" s="1"/>
  <c r="E9" i="7"/>
  <c r="C9" i="7"/>
  <c r="I72" i="11" l="1"/>
  <c r="S72" i="11"/>
  <c r="U8" i="11" s="1"/>
  <c r="I8" i="13"/>
  <c r="I9" i="13" s="1"/>
  <c r="E8" i="13"/>
  <c r="E9" i="13" s="1"/>
  <c r="K71" i="11" l="1"/>
  <c r="C7" i="15"/>
  <c r="C9" i="15" s="1"/>
  <c r="U71" i="11"/>
  <c r="U55" i="11"/>
  <c r="U57" i="11"/>
  <c r="U52" i="11"/>
  <c r="U56" i="11"/>
  <c r="U53" i="11"/>
  <c r="U54" i="11"/>
  <c r="K55" i="11"/>
  <c r="K54" i="11"/>
  <c r="K52" i="11"/>
  <c r="K57" i="11"/>
  <c r="K53" i="11"/>
  <c r="K56" i="11"/>
  <c r="K9" i="11"/>
  <c r="K38" i="11"/>
  <c r="K11" i="11"/>
  <c r="K51" i="11"/>
  <c r="K12" i="11"/>
  <c r="K15" i="11"/>
  <c r="K60" i="11"/>
  <c r="K65" i="11"/>
  <c r="K70" i="11"/>
  <c r="K67" i="11"/>
  <c r="K58" i="11"/>
  <c r="K17" i="11"/>
  <c r="K34" i="11"/>
  <c r="K39" i="11"/>
  <c r="K19" i="11"/>
  <c r="K31" i="11"/>
  <c r="K33" i="11"/>
  <c r="K28" i="11"/>
  <c r="K41" i="11"/>
  <c r="K26" i="11"/>
  <c r="K10" i="11"/>
  <c r="K48" i="11"/>
  <c r="K62" i="11"/>
  <c r="K27" i="11"/>
  <c r="K66" i="11"/>
  <c r="K44" i="11"/>
  <c r="K21" i="11"/>
  <c r="K23" i="11"/>
  <c r="K18" i="11"/>
  <c r="K14" i="11"/>
  <c r="K64" i="11"/>
  <c r="K69" i="11"/>
  <c r="K59" i="11"/>
  <c r="K25" i="11"/>
  <c r="K45" i="11"/>
  <c r="K13" i="11"/>
  <c r="K36" i="11"/>
  <c r="K37" i="11"/>
  <c r="K24" i="11"/>
  <c r="K35" i="11"/>
  <c r="K50" i="11"/>
  <c r="K8" i="11"/>
  <c r="K43" i="11"/>
  <c r="K20" i="11"/>
  <c r="K32" i="11"/>
  <c r="K16" i="11"/>
  <c r="K46" i="11"/>
  <c r="K40" i="11"/>
  <c r="K47" i="11"/>
  <c r="K49" i="11"/>
  <c r="K22" i="11"/>
  <c r="K68" i="11"/>
  <c r="K61" i="11"/>
  <c r="K42" i="11"/>
  <c r="K63" i="11"/>
  <c r="K29" i="11"/>
  <c r="K30" i="11"/>
  <c r="U16" i="11"/>
  <c r="U24" i="11"/>
  <c r="U32" i="11"/>
  <c r="U40" i="11"/>
  <c r="U48" i="11"/>
  <c r="U62" i="11"/>
  <c r="U17" i="11"/>
  <c r="U63" i="11"/>
  <c r="U10" i="11"/>
  <c r="U18" i="11"/>
  <c r="U26" i="11"/>
  <c r="U34" i="11"/>
  <c r="U42" i="11"/>
  <c r="U50" i="11"/>
  <c r="U29" i="11"/>
  <c r="U37" i="11"/>
  <c r="U45" i="11"/>
  <c r="U59" i="11"/>
  <c r="U11" i="11"/>
  <c r="U19" i="11"/>
  <c r="U27" i="11"/>
  <c r="U35" i="11"/>
  <c r="U43" i="11"/>
  <c r="U51" i="11"/>
  <c r="U21" i="11"/>
  <c r="U12" i="11"/>
  <c r="U20" i="11"/>
  <c r="U28" i="11"/>
  <c r="U36" i="11"/>
  <c r="U44" i="11"/>
  <c r="U58" i="11"/>
  <c r="U13" i="11"/>
  <c r="U14" i="11"/>
  <c r="U22" i="11"/>
  <c r="U30" i="11"/>
  <c r="U38" i="11"/>
  <c r="U46" i="11"/>
  <c r="U60" i="11"/>
  <c r="U25" i="11"/>
  <c r="U33" i="11"/>
  <c r="U41" i="11"/>
  <c r="U49" i="11"/>
  <c r="U15" i="11"/>
  <c r="U23" i="11"/>
  <c r="U31" i="11"/>
  <c r="U39" i="11"/>
  <c r="U47" i="11"/>
  <c r="U61" i="11"/>
  <c r="U9" i="11"/>
  <c r="U64" i="11"/>
  <c r="U69" i="11"/>
  <c r="U70" i="11"/>
  <c r="U65" i="11"/>
  <c r="U67" i="11"/>
  <c r="U66" i="11"/>
  <c r="U68" i="11"/>
  <c r="U72" i="11" l="1"/>
  <c r="K72" i="11"/>
  <c r="E8" i="15"/>
  <c r="E9" i="15" l="1"/>
</calcChain>
</file>

<file path=xl/sharedStrings.xml><?xml version="1.0" encoding="utf-8"?>
<sst xmlns="http://schemas.openxmlformats.org/spreadsheetml/2006/main" count="881" uniqueCount="133">
  <si>
    <t>صندوق سرمایه‌گذاری بخشی صنایع مفید</t>
  </si>
  <si>
    <t>صورت وضعیت پورتفوی</t>
  </si>
  <si>
    <t>برای ماه منتهی به 1403/11/30</t>
  </si>
  <si>
    <t>نام شرکت</t>
  </si>
  <si>
    <t>1403/10/30</t>
  </si>
  <si>
    <t>تغییرات طی دوره</t>
  </si>
  <si>
    <t>1403/11/30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</si>
  <si>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</si>
  <si>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</si>
  <si>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</si>
  <si>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</si>
  <si>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</si>
  <si>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</si>
  <si>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</si>
  <si>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</si>
  <si>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</si>
  <si>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بیمه اتکایی ایران معین</t>
  </si>
  <si>
    <t>پارس فولاد سبزوار</t>
  </si>
  <si>
    <t>توسعه معدنی و صنعتی صبانور</t>
  </si>
  <si>
    <t>تولیدی برنا باطری</t>
  </si>
  <si>
    <t>دارویی و نهاده های زاگرس دارو</t>
  </si>
  <si>
    <t>زامیاد</t>
  </si>
  <si>
    <t>سبحان دارو</t>
  </si>
  <si>
    <t>سرمایه‌گذاری‌توکافولاد(هلدینگ</t>
  </si>
  <si>
    <t>سیمان باقران</t>
  </si>
  <si>
    <t>شرکت آهن و فولاد ارفع</t>
  </si>
  <si>
    <t>شمش طلا</t>
  </si>
  <si>
    <t>صبا فولاد خلیج فارس</t>
  </si>
  <si>
    <t>صنایع ارتباطی آوا</t>
  </si>
  <si>
    <t>غلتک سازان سپاهان</t>
  </si>
  <si>
    <t>فولاد  خوزستان</t>
  </si>
  <si>
    <t>فولاد آلیاژی ایران</t>
  </si>
  <si>
    <t>فولاد افزا سپاهان</t>
  </si>
  <si>
    <t>فولاد امیرکبیرکاشان</t>
  </si>
  <si>
    <t>فولاد شاهرود</t>
  </si>
  <si>
    <t>فولاد مبارکه اصفهان</t>
  </si>
  <si>
    <t>فولاد هرمزگان جنوب</t>
  </si>
  <si>
    <t>فولاد کاوه جنوب کیش</t>
  </si>
  <si>
    <t>مجتمع جهان فولاد سیرجان</t>
  </si>
  <si>
    <t>مدیریت نیروگاهی ایرانیان مپنا</t>
  </si>
  <si>
    <t>ملی‌ صنایع‌ مس‌ ایران‌</t>
  </si>
  <si>
    <t>نساجی بابکان</t>
  </si>
  <si>
    <t>نوردوقطعات‌ فولادی‌</t>
  </si>
  <si>
    <t>کانی کربن طبس</t>
  </si>
  <si>
    <t>سیمان‌ تهران‌</t>
  </si>
  <si>
    <t>سیمان‌ شرق‌</t>
  </si>
  <si>
    <t>کشت و دام گلدشت نمونه اصفهان</t>
  </si>
  <si>
    <t>کشت و دامداری فکا</t>
  </si>
  <si>
    <t>پالایش نفت تبریز</t>
  </si>
  <si>
    <t>فولاد خراسان</t>
  </si>
  <si>
    <t>اخشان خراسان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</si>
  <si>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</si>
  <si>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</si>
  <si>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</si>
  <si>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</si>
  <si>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</si>
  <si>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</si>
  <si>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</si>
  <si>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</si>
  <si>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</si>
  <si>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</si>
  <si>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</si>
  <si>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</si>
  <si>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</si>
  <si>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</si>
  <si>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</si>
  <si>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</si>
  <si>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</si>
  <si>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</si>
  <si>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</si>
  <si>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</si>
  <si>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</si>
  <si>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</si>
  <si>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</si>
  <si>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</si>
  <si>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</si>
  <si>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</si>
  <si>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</si>
  <si>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</si>
  <si>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</si>
  <si>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</si>
  <si>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صندوق سرمایه‌گذاری بخشی صنایع مفید - استیل</t>
  </si>
  <si>
    <t>فولاد خوزستان</t>
  </si>
  <si>
    <t>توسعه نیشکر و صنایع جانبی</t>
  </si>
  <si>
    <t>اختیارخ فولاد-6000-1403/12/01</t>
  </si>
  <si>
    <t>برای ماه منتهی به 1403/12/30</t>
  </si>
  <si>
    <t>ح توسعه معدنی و صنعتی صبانور</t>
  </si>
  <si>
    <t>حمل ونقل توکا</t>
  </si>
  <si>
    <t>گواهی صرفه جویی گازغیراوج0404</t>
  </si>
  <si>
    <t>آلومینای ایران</t>
  </si>
  <si>
    <t>سیم و کابل ابهر</t>
  </si>
  <si>
    <t>دامداری تلیسه نمونه</t>
  </si>
  <si>
    <t>نفت بهران</t>
  </si>
  <si>
    <t>سرمایه گذاری صدرتامین</t>
  </si>
  <si>
    <t>نفت‌ بهران‌</t>
  </si>
  <si>
    <t>اختیارخ فولاد-6500-1403/12/01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</si>
  <si>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</si>
  <si>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</si>
  <si>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</si>
  <si>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</si>
  <si>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</si>
  <si>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</si>
  <si>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توسعه معادن وفلزات</t>
  </si>
  <si>
    <t>ملی  صنایع  مس  ایران</t>
  </si>
  <si>
    <t>اختیارخ فولاد-4500-1404/01/20</t>
  </si>
  <si>
    <t>ملی صنایع مس ایران</t>
  </si>
  <si>
    <t>ح.کشت و دام گلدشت نمونه اصفهان</t>
  </si>
  <si>
    <t>اختیارخ فولاد-4000-1404/01/20</t>
  </si>
  <si>
    <t>اختیارخ فولاد-5000-1404/01/20</t>
  </si>
  <si>
    <t>اختیارخ فولاد-5500-1404/01/20</t>
  </si>
  <si>
    <t>بانک اقتصادنوین</t>
  </si>
  <si>
    <t>بانک ملت</t>
  </si>
  <si>
    <t>ح . طلوع فولاد پارس</t>
  </si>
  <si>
    <t>سرمایه گذاری تامین اجتماعی</t>
  </si>
  <si>
    <t>سرمایه گذاری مهر</t>
  </si>
  <si>
    <t>گروه مالی صبا تامین</t>
  </si>
  <si>
    <t>گروه‌صنعتی‌سپاهان‌</t>
  </si>
  <si>
    <t>-</t>
  </si>
  <si>
    <t>داروسازی‌ جابرابن‌حیان‌</t>
  </si>
  <si>
    <t>شیمی‌ داروئی‌ داروپخش‌</t>
  </si>
  <si>
    <t>1404/03/31</t>
  </si>
  <si>
    <t>صنایع غذایی رضوی</t>
  </si>
  <si>
    <t>ح. سبحان دارو</t>
  </si>
  <si>
    <t>برای ماه منتهی به 1404/04/31</t>
  </si>
  <si>
    <t>1404/04/31</t>
  </si>
  <si>
    <t>1403/03/31</t>
  </si>
  <si>
    <t>1404/04/30</t>
  </si>
  <si>
    <t>1404/04/22</t>
  </si>
  <si>
    <t>1404/04/29</t>
  </si>
  <si>
    <t>1404/04/17</t>
  </si>
  <si>
    <t>1404/04/05</t>
  </si>
  <si>
    <t>1404/04/19</t>
  </si>
  <si>
    <t>1404/04/28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</si>
</sst>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1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4" fillId="0" borderId="0" xfId="0" applyNumberFormat="1" applyFont="1" applyFill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0" fontId="3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/>
    <xf numFmtId="3" fontId="7" fillId="0" borderId="0" xfId="0" applyNumberFormat="1" applyFont="1" applyFill="1"/>
    <xf numFmtId="164" fontId="2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164" fontId="8" fillId="0" borderId="1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/>
    <xf numFmtId="9" fontId="4" fillId="0" borderId="0" xfId="1" applyFont="1" applyFill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3" fontId="0" fillId="0" borderId="0" xfId="0" applyNumberFormat="1" applyFill="1"/>
    <xf numFmtId="164" fontId="3" fillId="0" borderId="3" xfId="0" applyNumberFormat="1" applyFont="1" applyFill="1" applyBorder="1" applyAlignment="1">
      <alignment horizontal="center" vertical="center"/>
    </xf>
    <xf numFmtId="10" fontId="3" fillId="0" borderId="3" xfId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1"/>
  <sheetViews>
    <sheetView rightToLeft="1" tabSelected="1" zoomScale="70" zoomScaleNormal="70" workbookViewId="0">
      <selection activeCell="F43" sqref="F43"/>
    </sheetView>
  </sheetViews>
  <sheetFormatPr defaultRowHeight="18.75" x14ac:dyDescent="0.25"/>
  <cols>
    <col min="1" max="1" width="34.42578125" style="9" bestFit="1" customWidth="1"/>
    <col min="2" max="2" width="1" style="9" customWidth="1"/>
    <col min="3" max="3" width="19" style="9" customWidth="1"/>
    <col min="4" max="4" width="1" style="9" customWidth="1"/>
    <col min="5" max="5" width="24" style="9" bestFit="1" customWidth="1"/>
    <col min="6" max="6" width="1" style="9" customWidth="1"/>
    <col min="7" max="7" width="26" style="9" customWidth="1"/>
    <col min="8" max="8" width="1" style="9" customWidth="1"/>
    <col min="9" max="9" width="18" style="9" customWidth="1"/>
    <col min="10" max="10" width="1" style="9" customWidth="1"/>
    <col min="11" max="11" width="23" style="9" customWidth="1"/>
    <col min="12" max="12" width="1" style="9" customWidth="1"/>
    <col min="13" max="13" width="19" style="9" customWidth="1"/>
    <col min="14" max="14" width="1" style="9" customWidth="1"/>
    <col min="15" max="15" width="23" style="9" customWidth="1"/>
    <col min="16" max="16" width="1" style="9" customWidth="1"/>
    <col min="17" max="17" width="19" style="9" customWidth="1"/>
    <col min="18" max="18" width="1" style="9" customWidth="1"/>
    <col min="19" max="19" width="22" style="9" bestFit="1" customWidth="1"/>
    <col min="20" max="20" width="1" style="9" customWidth="1"/>
    <col min="21" max="21" width="24.28515625" style="9" bestFit="1" customWidth="1"/>
    <col min="22" max="22" width="1" style="9" customWidth="1"/>
    <col min="23" max="23" width="26" style="9" customWidth="1"/>
    <col min="24" max="24" width="1" style="9" customWidth="1"/>
    <col min="25" max="25" width="30.7109375" style="9" bestFit="1" customWidth="1"/>
    <col min="26" max="26" width="1" style="9" customWidth="1"/>
    <col min="27" max="27" width="15.140625" style="9" bestFit="1" customWidth="1"/>
    <col min="28" max="16384" width="9.140625" style="9"/>
  </cols>
  <sheetData>
    <row r="1" spans="1:25" s="1" customFormat="1" ht="22.5" x14ac:dyDescent="0.25"/>
    <row r="2" spans="1:25" s="1" customFormat="1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  <c r="V2" s="22" t="s">
        <v>0</v>
      </c>
      <c r="W2" s="22" t="s">
        <v>0</v>
      </c>
      <c r="X2" s="22" t="s">
        <v>0</v>
      </c>
      <c r="Y2" s="22" t="s">
        <v>0</v>
      </c>
    </row>
    <row r="3" spans="1:25" s="1" customFormat="1" ht="24" x14ac:dyDescent="0.2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</row>
    <row r="4" spans="1:25" s="1" customFormat="1" ht="24" x14ac:dyDescent="0.25">
      <c r="A4" s="22" t="s">
        <v>123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  <c r="V4" s="22" t="s">
        <v>2</v>
      </c>
      <c r="W4" s="22" t="s">
        <v>2</v>
      </c>
      <c r="X4" s="22" t="s">
        <v>2</v>
      </c>
      <c r="Y4" s="22" t="s">
        <v>2</v>
      </c>
    </row>
    <row r="5" spans="1:25" s="1" customFormat="1" ht="22.5" x14ac:dyDescent="0.25"/>
    <row r="6" spans="1:25" s="1" customFormat="1" ht="24" x14ac:dyDescent="0.25">
      <c r="A6" s="21" t="s">
        <v>3</v>
      </c>
      <c r="C6" s="21" t="s">
        <v>125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124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s="1" customFormat="1" ht="24" x14ac:dyDescent="0.25">
      <c r="A7" s="21" t="s">
        <v>3</v>
      </c>
      <c r="C7" s="21" t="s">
        <v>7</v>
      </c>
      <c r="E7" s="21" t="s">
        <v>8</v>
      </c>
      <c r="G7" s="21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5" s="1" customFormat="1" ht="24.75" thickBot="1" x14ac:dyDescent="0.3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 s="1" customFormat="1" ht="24" x14ac:dyDescent="0.25">
      <c r="A9" s="3" t="s">
        <v>15</v>
      </c>
      <c r="C9" s="1">
        <v>30000000</v>
      </c>
      <c r="D9" s="1">
        <v>0</v>
      </c>
      <c r="E9" s="1">
        <v>184824464943</v>
      </c>
      <c r="F9" s="1">
        <v>0</v>
      </c>
      <c r="G9" s="1">
        <v>160439670000</v>
      </c>
      <c r="H9" s="1">
        <v>0</v>
      </c>
      <c r="I9" s="1">
        <v>0</v>
      </c>
      <c r="K9" s="1">
        <v>0</v>
      </c>
      <c r="M9" s="1">
        <v>0</v>
      </c>
      <c r="O9" s="1">
        <v>0</v>
      </c>
      <c r="Q9" s="1">
        <v>30000000</v>
      </c>
      <c r="S9" s="1">
        <v>5080</v>
      </c>
      <c r="U9" s="1">
        <v>184824464943</v>
      </c>
      <c r="W9" s="1">
        <v>151493220000</v>
      </c>
      <c r="Y9" s="5">
        <v>2.0980879586295895E-2</v>
      </c>
    </row>
    <row r="10" spans="1:25" s="1" customFormat="1" ht="24" x14ac:dyDescent="0.25">
      <c r="A10" s="3" t="s">
        <v>17</v>
      </c>
      <c r="C10" s="1">
        <v>2000000</v>
      </c>
      <c r="D10" s="1">
        <v>0</v>
      </c>
      <c r="E10" s="1">
        <v>79640799472</v>
      </c>
      <c r="F10" s="1">
        <v>0</v>
      </c>
      <c r="G10" s="1">
        <v>66899565000</v>
      </c>
      <c r="H10" s="1">
        <v>0</v>
      </c>
      <c r="I10" s="1">
        <v>0</v>
      </c>
      <c r="K10" s="1">
        <v>0</v>
      </c>
      <c r="M10" s="1">
        <v>-1643218</v>
      </c>
      <c r="O10" s="1">
        <v>50378672625</v>
      </c>
      <c r="Q10" s="1">
        <v>356782</v>
      </c>
      <c r="S10" s="1">
        <v>34050</v>
      </c>
      <c r="U10" s="1">
        <v>14207201859</v>
      </c>
      <c r="W10" s="1">
        <v>12076143958.754999</v>
      </c>
      <c r="Y10" s="5">
        <v>1.672471693884474E-3</v>
      </c>
    </row>
    <row r="11" spans="1:25" s="1" customFormat="1" ht="24" x14ac:dyDescent="0.25">
      <c r="A11" s="3" t="s">
        <v>18</v>
      </c>
      <c r="C11" s="1">
        <v>13128316</v>
      </c>
      <c r="D11" s="1">
        <v>0</v>
      </c>
      <c r="E11" s="1">
        <v>53601502945</v>
      </c>
      <c r="F11" s="1">
        <v>0</v>
      </c>
      <c r="G11" s="1">
        <v>48076946082.943199</v>
      </c>
      <c r="H11" s="1">
        <v>0</v>
      </c>
      <c r="I11" s="1">
        <v>0</v>
      </c>
      <c r="K11" s="1">
        <v>0</v>
      </c>
      <c r="M11" s="1">
        <v>0</v>
      </c>
      <c r="O11" s="1">
        <v>0</v>
      </c>
      <c r="Q11" s="1">
        <v>13128316</v>
      </c>
      <c r="S11" s="1">
        <v>2804</v>
      </c>
      <c r="U11" s="1">
        <v>53601502945</v>
      </c>
      <c r="W11" s="1">
        <v>36592767865.519203</v>
      </c>
      <c r="Y11" s="5">
        <v>5.067873376219321E-3</v>
      </c>
    </row>
    <row r="12" spans="1:25" s="1" customFormat="1" ht="24" x14ac:dyDescent="0.25">
      <c r="A12" s="3" t="s">
        <v>21</v>
      </c>
      <c r="C12" s="1">
        <v>52369366</v>
      </c>
      <c r="D12" s="1">
        <v>0</v>
      </c>
      <c r="E12" s="1">
        <v>136571016373</v>
      </c>
      <c r="F12" s="1">
        <v>0</v>
      </c>
      <c r="G12" s="1">
        <v>122648102049.539</v>
      </c>
      <c r="H12" s="1">
        <v>0</v>
      </c>
      <c r="I12" s="1">
        <v>0</v>
      </c>
      <c r="K12" s="1">
        <v>0</v>
      </c>
      <c r="M12" s="1">
        <v>-9337142</v>
      </c>
      <c r="O12" s="1">
        <v>20057507362</v>
      </c>
      <c r="Q12" s="1">
        <v>43032224</v>
      </c>
      <c r="S12" s="1">
        <v>1956</v>
      </c>
      <c r="U12" s="1">
        <v>112221228122</v>
      </c>
      <c r="W12" s="1">
        <v>83670212514.643204</v>
      </c>
      <c r="Y12" s="5">
        <v>1.1587810026940593E-2</v>
      </c>
    </row>
    <row r="13" spans="1:25" s="1" customFormat="1" ht="24" x14ac:dyDescent="0.25">
      <c r="A13" s="3" t="s">
        <v>23</v>
      </c>
      <c r="C13" s="1">
        <v>91142375</v>
      </c>
      <c r="D13" s="1">
        <v>0</v>
      </c>
      <c r="E13" s="1">
        <v>242315952023</v>
      </c>
      <c r="F13" s="1">
        <v>0</v>
      </c>
      <c r="G13" s="1">
        <v>253589617954.63101</v>
      </c>
      <c r="H13" s="1">
        <v>0</v>
      </c>
      <c r="I13" s="1">
        <v>0</v>
      </c>
      <c r="K13" s="1">
        <v>0</v>
      </c>
      <c r="M13" s="1">
        <v>-7657519</v>
      </c>
      <c r="O13" s="1">
        <v>20057506072</v>
      </c>
      <c r="Q13" s="1">
        <v>83484856</v>
      </c>
      <c r="S13" s="1">
        <v>2740</v>
      </c>
      <c r="U13" s="1">
        <v>221957265884</v>
      </c>
      <c r="W13" s="1">
        <v>227387451832.63199</v>
      </c>
      <c r="Y13" s="5">
        <v>3.1491764095681045E-2</v>
      </c>
    </row>
    <row r="14" spans="1:25" s="1" customFormat="1" ht="24" x14ac:dyDescent="0.25">
      <c r="A14" s="3" t="s">
        <v>25</v>
      </c>
      <c r="C14" s="1">
        <v>5893345</v>
      </c>
      <c r="D14" s="1">
        <v>0</v>
      </c>
      <c r="E14" s="1">
        <v>117071297437</v>
      </c>
      <c r="F14" s="1">
        <v>0</v>
      </c>
      <c r="G14" s="1">
        <v>73169912169.652496</v>
      </c>
      <c r="H14" s="1">
        <v>0</v>
      </c>
      <c r="I14" s="1">
        <v>0</v>
      </c>
      <c r="K14" s="1">
        <v>0</v>
      </c>
      <c r="M14" s="1">
        <v>0</v>
      </c>
      <c r="O14" s="1">
        <v>0</v>
      </c>
      <c r="Q14" s="1">
        <v>5893345</v>
      </c>
      <c r="S14" s="1">
        <v>11090</v>
      </c>
      <c r="U14" s="1">
        <v>117071297437</v>
      </c>
      <c r="W14" s="1">
        <v>64968320733.502502</v>
      </c>
      <c r="Y14" s="5">
        <v>8.9977129949014682E-3</v>
      </c>
    </row>
    <row r="15" spans="1:25" s="1" customFormat="1" ht="24" x14ac:dyDescent="0.25">
      <c r="A15" s="3" t="s">
        <v>26</v>
      </c>
      <c r="C15" s="1">
        <v>19714</v>
      </c>
      <c r="D15" s="1">
        <v>0</v>
      </c>
      <c r="E15" s="1">
        <v>90699659849</v>
      </c>
      <c r="F15" s="1">
        <v>0</v>
      </c>
      <c r="G15" s="1">
        <v>175623509552</v>
      </c>
      <c r="H15" s="1">
        <v>0</v>
      </c>
      <c r="I15" s="1">
        <v>0</v>
      </c>
      <c r="K15" s="1">
        <v>0</v>
      </c>
      <c r="M15" s="1">
        <v>0</v>
      </c>
      <c r="O15" s="1">
        <v>0</v>
      </c>
      <c r="Q15" s="1">
        <v>19714</v>
      </c>
      <c r="S15" s="1">
        <v>9600010</v>
      </c>
      <c r="U15" s="1">
        <v>90699659849</v>
      </c>
      <c r="W15" s="1">
        <v>188800386106.86401</v>
      </c>
      <c r="Y15" s="5">
        <v>2.6147692726805109E-2</v>
      </c>
    </row>
    <row r="16" spans="1:25" s="1" customFormat="1" ht="24" x14ac:dyDescent="0.25">
      <c r="A16" s="3" t="s">
        <v>29</v>
      </c>
      <c r="C16" s="1">
        <v>24000000</v>
      </c>
      <c r="D16" s="1">
        <v>0</v>
      </c>
      <c r="E16" s="1">
        <v>66030350026</v>
      </c>
      <c r="F16" s="1">
        <v>0</v>
      </c>
      <c r="G16" s="1">
        <v>81591624000</v>
      </c>
      <c r="H16" s="1">
        <v>0</v>
      </c>
      <c r="I16" s="1">
        <v>0</v>
      </c>
      <c r="K16" s="1">
        <v>0</v>
      </c>
      <c r="M16" s="1">
        <v>-11000000</v>
      </c>
      <c r="O16" s="1">
        <v>33546561842</v>
      </c>
      <c r="Q16" s="1">
        <v>13000000</v>
      </c>
      <c r="S16" s="1">
        <v>3219</v>
      </c>
      <c r="U16" s="1">
        <v>35766439596</v>
      </c>
      <c r="W16" s="1">
        <v>41598010350</v>
      </c>
      <c r="Y16" s="5">
        <v>5.7610686879771937E-3</v>
      </c>
    </row>
    <row r="17" spans="1:25" s="1" customFormat="1" ht="24" x14ac:dyDescent="0.25">
      <c r="A17" s="3" t="s">
        <v>30</v>
      </c>
      <c r="C17" s="1">
        <v>120000000</v>
      </c>
      <c r="D17" s="1">
        <v>0</v>
      </c>
      <c r="E17" s="1">
        <v>242444866966</v>
      </c>
      <c r="F17" s="1">
        <v>0</v>
      </c>
      <c r="G17" s="1">
        <v>204694776000</v>
      </c>
      <c r="H17" s="1">
        <v>0</v>
      </c>
      <c r="I17" s="1">
        <v>0</v>
      </c>
      <c r="K17" s="1">
        <v>0</v>
      </c>
      <c r="M17" s="1">
        <v>-13138361</v>
      </c>
      <c r="O17" s="1">
        <v>20720339871</v>
      </c>
      <c r="Q17" s="1">
        <v>106861639</v>
      </c>
      <c r="S17" s="1">
        <v>1527</v>
      </c>
      <c r="U17" s="1">
        <v>215900465427</v>
      </c>
      <c r="W17" s="1">
        <v>162206815302.62</v>
      </c>
      <c r="Y17" s="5">
        <v>2.2464646668285279E-2</v>
      </c>
    </row>
    <row r="18" spans="1:25" s="1" customFormat="1" ht="24" x14ac:dyDescent="0.25">
      <c r="A18" s="3" t="s">
        <v>31</v>
      </c>
      <c r="C18" s="1">
        <v>2532968</v>
      </c>
      <c r="D18" s="1">
        <v>0</v>
      </c>
      <c r="E18" s="1">
        <v>12601704596</v>
      </c>
      <c r="F18" s="1">
        <v>0</v>
      </c>
      <c r="G18" s="1">
        <v>11005727089.388399</v>
      </c>
      <c r="H18" s="1">
        <v>0</v>
      </c>
      <c r="I18" s="1">
        <v>0</v>
      </c>
      <c r="K18" s="1">
        <v>0</v>
      </c>
      <c r="M18" s="1">
        <v>0</v>
      </c>
      <c r="O18" s="1">
        <v>0</v>
      </c>
      <c r="Q18" s="1">
        <v>2532968</v>
      </c>
      <c r="S18" s="1">
        <v>3940</v>
      </c>
      <c r="U18" s="1">
        <v>12601704596</v>
      </c>
      <c r="W18" s="1">
        <v>9920513551.1760006</v>
      </c>
      <c r="Y18" s="5">
        <v>1.3739301352987305E-3</v>
      </c>
    </row>
    <row r="19" spans="1:25" s="1" customFormat="1" ht="24" x14ac:dyDescent="0.25">
      <c r="A19" s="3" t="s">
        <v>32</v>
      </c>
      <c r="C19" s="1">
        <v>5930042</v>
      </c>
      <c r="D19" s="1">
        <v>0</v>
      </c>
      <c r="E19" s="1">
        <v>85271128811</v>
      </c>
      <c r="F19" s="1">
        <v>0</v>
      </c>
      <c r="G19" s="1">
        <v>74332901533.761002</v>
      </c>
      <c r="H19" s="1">
        <v>0</v>
      </c>
      <c r="I19" s="1">
        <v>0</v>
      </c>
      <c r="K19" s="1">
        <v>0</v>
      </c>
      <c r="M19" s="1">
        <v>0</v>
      </c>
      <c r="O19" s="1">
        <v>0</v>
      </c>
      <c r="Q19" s="1">
        <v>5930042</v>
      </c>
      <c r="S19" s="1">
        <v>11770</v>
      </c>
      <c r="U19" s="1">
        <v>85271128811</v>
      </c>
      <c r="W19" s="1">
        <v>69381304603.677002</v>
      </c>
      <c r="Y19" s="5">
        <v>9.6088841297971243E-3</v>
      </c>
    </row>
    <row r="20" spans="1:25" s="1" customFormat="1" ht="24" x14ac:dyDescent="0.25">
      <c r="A20" s="3" t="s">
        <v>33</v>
      </c>
      <c r="C20" s="1">
        <v>7954689</v>
      </c>
      <c r="D20" s="1">
        <v>0</v>
      </c>
      <c r="E20" s="1">
        <v>27060350186</v>
      </c>
      <c r="F20" s="1">
        <v>0</v>
      </c>
      <c r="G20" s="1">
        <v>21057295952.998299</v>
      </c>
      <c r="H20" s="1">
        <v>0</v>
      </c>
      <c r="I20" s="1">
        <v>0</v>
      </c>
      <c r="K20" s="1">
        <v>0</v>
      </c>
      <c r="M20" s="1">
        <v>0</v>
      </c>
      <c r="O20" s="1">
        <v>0</v>
      </c>
      <c r="Q20" s="1">
        <v>7954689</v>
      </c>
      <c r="S20" s="1">
        <v>2359</v>
      </c>
      <c r="U20" s="1">
        <v>27060350186</v>
      </c>
      <c r="W20" s="1">
        <v>18653458938.461601</v>
      </c>
      <c r="Y20" s="5">
        <v>2.5833893810942674E-3</v>
      </c>
    </row>
    <row r="21" spans="1:25" s="1" customFormat="1" ht="24" x14ac:dyDescent="0.25">
      <c r="A21" s="3" t="s">
        <v>34</v>
      </c>
      <c r="C21" s="1">
        <v>34000000</v>
      </c>
      <c r="D21" s="1">
        <v>0</v>
      </c>
      <c r="E21" s="1">
        <v>108947947899</v>
      </c>
      <c r="F21" s="1">
        <v>0</v>
      </c>
      <c r="G21" s="1">
        <v>82196006400</v>
      </c>
      <c r="H21" s="1">
        <v>0</v>
      </c>
      <c r="I21" s="1">
        <v>0</v>
      </c>
      <c r="K21" s="1">
        <v>0</v>
      </c>
      <c r="M21" s="1">
        <v>-11574302</v>
      </c>
      <c r="O21" s="1">
        <v>24625421203</v>
      </c>
      <c r="Q21" s="1">
        <v>22425698</v>
      </c>
      <c r="S21" s="1">
        <v>2237</v>
      </c>
      <c r="U21" s="1">
        <v>71859816979</v>
      </c>
      <c r="W21" s="1">
        <v>49867797021.765297</v>
      </c>
      <c r="Y21" s="5">
        <v>6.9063832991833086E-3</v>
      </c>
    </row>
    <row r="22" spans="1:25" s="1" customFormat="1" ht="24" x14ac:dyDescent="0.25">
      <c r="A22" s="3" t="s">
        <v>35</v>
      </c>
      <c r="C22" s="1">
        <v>700000000</v>
      </c>
      <c r="D22" s="1">
        <v>0</v>
      </c>
      <c r="E22" s="1">
        <v>2428990569899</v>
      </c>
      <c r="F22" s="1">
        <v>0</v>
      </c>
      <c r="G22" s="1">
        <v>2435422500000</v>
      </c>
      <c r="H22" s="1">
        <v>0</v>
      </c>
      <c r="I22" s="1">
        <v>0</v>
      </c>
      <c r="K22" s="1">
        <v>0</v>
      </c>
      <c r="M22" s="1">
        <v>-21172339</v>
      </c>
      <c r="O22" s="1">
        <v>67021007061</v>
      </c>
      <c r="Q22" s="1">
        <v>678827661</v>
      </c>
      <c r="S22" s="1">
        <v>3133</v>
      </c>
      <c r="U22" s="1">
        <v>2355522838800</v>
      </c>
      <c r="W22" s="1">
        <v>2114112797894.6201</v>
      </c>
      <c r="Y22" s="5">
        <v>0.29279162489564969</v>
      </c>
    </row>
    <row r="23" spans="1:25" s="1" customFormat="1" ht="24" x14ac:dyDescent="0.25">
      <c r="A23" s="3" t="s">
        <v>36</v>
      </c>
      <c r="C23" s="1">
        <v>49214285</v>
      </c>
      <c r="D23" s="1">
        <v>0</v>
      </c>
      <c r="E23" s="1">
        <v>102076782143</v>
      </c>
      <c r="F23" s="1">
        <v>0</v>
      </c>
      <c r="G23" s="1">
        <v>83019717627.212204</v>
      </c>
      <c r="H23" s="1">
        <v>0</v>
      </c>
      <c r="I23" s="1">
        <v>0</v>
      </c>
      <c r="K23" s="1">
        <v>0</v>
      </c>
      <c r="M23" s="1">
        <v>0</v>
      </c>
      <c r="O23" s="1">
        <v>0</v>
      </c>
      <c r="Q23" s="1">
        <v>49214285</v>
      </c>
      <c r="S23" s="1">
        <v>1514</v>
      </c>
      <c r="U23" s="1">
        <v>102076782143</v>
      </c>
      <c r="W23" s="1">
        <v>74067090446.434494</v>
      </c>
      <c r="Y23" s="5">
        <v>1.0257836660702896E-2</v>
      </c>
    </row>
    <row r="24" spans="1:25" s="1" customFormat="1" ht="24" x14ac:dyDescent="0.25">
      <c r="A24" s="3" t="s">
        <v>37</v>
      </c>
      <c r="C24" s="1">
        <v>28497995</v>
      </c>
      <c r="D24" s="1">
        <v>0</v>
      </c>
      <c r="E24" s="1">
        <v>116578967234</v>
      </c>
      <c r="F24" s="1">
        <v>0</v>
      </c>
      <c r="G24" s="1">
        <v>102548923585.69501</v>
      </c>
      <c r="H24" s="1">
        <v>0</v>
      </c>
      <c r="I24" s="1">
        <v>1502005</v>
      </c>
      <c r="K24" s="1">
        <v>4858817757</v>
      </c>
      <c r="M24" s="1">
        <v>0</v>
      </c>
      <c r="O24" s="1">
        <v>0</v>
      </c>
      <c r="Q24" s="1">
        <v>30000000</v>
      </c>
      <c r="S24" s="1">
        <v>2908</v>
      </c>
      <c r="U24" s="1">
        <v>121437784991</v>
      </c>
      <c r="W24" s="1">
        <v>86720922000</v>
      </c>
      <c r="Y24" s="5">
        <v>1.2010314534832376E-2</v>
      </c>
    </row>
    <row r="25" spans="1:25" s="1" customFormat="1" ht="24" x14ac:dyDescent="0.25">
      <c r="A25" s="3" t="s">
        <v>116</v>
      </c>
      <c r="C25" s="1">
        <v>101925297</v>
      </c>
      <c r="D25" s="1">
        <v>0</v>
      </c>
      <c r="E25" s="1">
        <v>390880308453</v>
      </c>
      <c r="F25" s="1">
        <v>0</v>
      </c>
      <c r="G25" s="1">
        <v>344078785675.75897</v>
      </c>
      <c r="H25" s="1">
        <v>0</v>
      </c>
      <c r="I25" s="1">
        <v>0</v>
      </c>
      <c r="K25" s="1">
        <v>0</v>
      </c>
      <c r="M25" s="1">
        <v>-7274809</v>
      </c>
      <c r="O25" s="1">
        <v>21368461056</v>
      </c>
      <c r="Q25" s="1">
        <v>94650488</v>
      </c>
      <c r="S25" s="1">
        <v>2827</v>
      </c>
      <c r="U25" s="1">
        <v>362981644730</v>
      </c>
      <c r="W25" s="1">
        <v>265984846845.02301</v>
      </c>
      <c r="Y25" s="5">
        <v>3.683726600724959E-2</v>
      </c>
    </row>
    <row r="26" spans="1:25" s="1" customFormat="1" ht="24" x14ac:dyDescent="0.25">
      <c r="A26" s="3" t="s">
        <v>38</v>
      </c>
      <c r="C26" s="1">
        <v>71345807</v>
      </c>
      <c r="D26" s="1">
        <v>0</v>
      </c>
      <c r="E26" s="1">
        <v>209070468534</v>
      </c>
      <c r="F26" s="1">
        <v>0</v>
      </c>
      <c r="G26" s="1">
        <v>169501905681.556</v>
      </c>
      <c r="H26" s="1">
        <v>0</v>
      </c>
      <c r="I26" s="1">
        <v>0</v>
      </c>
      <c r="K26" s="1">
        <v>0</v>
      </c>
      <c r="M26" s="1">
        <v>-28289159</v>
      </c>
      <c r="O26" s="1">
        <v>63578426210</v>
      </c>
      <c r="Q26" s="1">
        <v>43056648</v>
      </c>
      <c r="S26" s="1">
        <v>2175</v>
      </c>
      <c r="U26" s="1">
        <v>126172426243</v>
      </c>
      <c r="W26" s="1">
        <v>93091002554.070007</v>
      </c>
      <c r="Y26" s="5">
        <v>1.2892531528173384E-2</v>
      </c>
    </row>
    <row r="27" spans="1:25" s="1" customFormat="1" ht="24" x14ac:dyDescent="0.25">
      <c r="A27" s="3" t="s">
        <v>103</v>
      </c>
      <c r="C27" s="1">
        <v>404793198</v>
      </c>
      <c r="D27" s="1">
        <v>0</v>
      </c>
      <c r="E27" s="1">
        <v>2250917973731</v>
      </c>
      <c r="F27" s="1">
        <v>0</v>
      </c>
      <c r="G27" s="1">
        <v>2655738877914.54</v>
      </c>
      <c r="H27" s="1">
        <v>0</v>
      </c>
      <c r="I27" s="1">
        <v>0</v>
      </c>
      <c r="K27" s="1">
        <v>0</v>
      </c>
      <c r="M27" s="1">
        <v>-16100000</v>
      </c>
      <c r="O27" s="1">
        <v>97451309668</v>
      </c>
      <c r="Q27" s="1">
        <v>388693198</v>
      </c>
      <c r="S27" s="1">
        <v>6760</v>
      </c>
      <c r="U27" s="1">
        <v>2161391322696</v>
      </c>
      <c r="W27" s="1">
        <v>2611932000670.04</v>
      </c>
      <c r="Y27" s="5">
        <v>0.36173652387645494</v>
      </c>
    </row>
    <row r="28" spans="1:25" s="1" customFormat="1" ht="24" x14ac:dyDescent="0.25">
      <c r="A28" s="3" t="s">
        <v>42</v>
      </c>
      <c r="C28" s="1">
        <v>2012019</v>
      </c>
      <c r="D28" s="1">
        <v>0</v>
      </c>
      <c r="E28" s="1">
        <v>16982447215</v>
      </c>
      <c r="F28" s="1">
        <v>0</v>
      </c>
      <c r="G28" s="1">
        <v>14520344755.257</v>
      </c>
      <c r="H28" s="1">
        <v>0</v>
      </c>
      <c r="I28" s="1">
        <v>0</v>
      </c>
      <c r="K28" s="1">
        <v>0</v>
      </c>
      <c r="M28" s="1">
        <v>0</v>
      </c>
      <c r="O28" s="1">
        <v>0</v>
      </c>
      <c r="Q28" s="1">
        <v>2012019</v>
      </c>
      <c r="S28" s="1">
        <v>6250</v>
      </c>
      <c r="U28" s="1">
        <v>16982447215</v>
      </c>
      <c r="W28" s="1">
        <v>12500296793.4375</v>
      </c>
      <c r="Y28" s="5">
        <v>1.7312142537868882E-3</v>
      </c>
    </row>
    <row r="29" spans="1:25" s="1" customFormat="1" ht="24" x14ac:dyDescent="0.25">
      <c r="A29" s="3" t="s">
        <v>87</v>
      </c>
      <c r="C29" s="1">
        <v>32333977</v>
      </c>
      <c r="D29" s="1">
        <v>0</v>
      </c>
      <c r="E29" s="1">
        <v>73874337062</v>
      </c>
      <c r="F29" s="1">
        <v>0</v>
      </c>
      <c r="G29" s="1">
        <v>75789868835.292297</v>
      </c>
      <c r="H29" s="1">
        <v>0</v>
      </c>
      <c r="I29" s="1">
        <v>0</v>
      </c>
      <c r="K29" s="1">
        <v>0</v>
      </c>
      <c r="M29" s="1">
        <v>0</v>
      </c>
      <c r="O29" s="1">
        <v>0</v>
      </c>
      <c r="Q29" s="1">
        <v>32333977</v>
      </c>
      <c r="S29" s="1">
        <v>2294</v>
      </c>
      <c r="U29" s="1">
        <v>73874337062</v>
      </c>
      <c r="W29" s="1">
        <v>73732807085.733902</v>
      </c>
      <c r="Y29" s="5">
        <v>1.0211540470427442E-2</v>
      </c>
    </row>
    <row r="30" spans="1:25" s="1" customFormat="1" ht="24" x14ac:dyDescent="0.25">
      <c r="A30" s="3" t="s">
        <v>89</v>
      </c>
      <c r="C30" s="1">
        <v>1000000</v>
      </c>
      <c r="D30" s="1">
        <v>0</v>
      </c>
      <c r="E30" s="1">
        <v>83858875108</v>
      </c>
      <c r="F30" s="1">
        <v>0</v>
      </c>
      <c r="G30" s="1">
        <v>112287888000</v>
      </c>
      <c r="H30" s="1">
        <v>0</v>
      </c>
      <c r="I30" s="1">
        <v>0</v>
      </c>
      <c r="K30" s="1">
        <v>0</v>
      </c>
      <c r="M30" s="1">
        <v>0</v>
      </c>
      <c r="O30" s="1">
        <v>0</v>
      </c>
      <c r="Q30" s="1">
        <v>1000000</v>
      </c>
      <c r="S30" s="1">
        <v>121260</v>
      </c>
      <c r="U30" s="1">
        <v>83858875108</v>
      </c>
      <c r="W30" s="1">
        <v>120538503000</v>
      </c>
      <c r="Y30" s="5">
        <v>1.6693841592088192E-2</v>
      </c>
    </row>
    <row r="31" spans="1:25" s="1" customFormat="1" ht="24" x14ac:dyDescent="0.25">
      <c r="A31" s="3" t="s">
        <v>102</v>
      </c>
      <c r="C31" s="1">
        <v>74000000</v>
      </c>
      <c r="D31" s="1">
        <v>0</v>
      </c>
      <c r="E31" s="1">
        <v>182096188032</v>
      </c>
      <c r="F31" s="1">
        <v>0</v>
      </c>
      <c r="G31" s="1">
        <v>162346257900</v>
      </c>
      <c r="H31" s="1">
        <v>0</v>
      </c>
      <c r="I31" s="1">
        <v>0</v>
      </c>
      <c r="K31" s="1">
        <v>0</v>
      </c>
      <c r="M31" s="1">
        <v>0</v>
      </c>
      <c r="O31" s="1">
        <v>0</v>
      </c>
      <c r="Q31" s="1">
        <v>74000000</v>
      </c>
      <c r="S31" s="1">
        <v>1945</v>
      </c>
      <c r="U31" s="1">
        <v>182096188032</v>
      </c>
      <c r="W31" s="1">
        <v>143073616500</v>
      </c>
      <c r="Y31" s="5">
        <v>1.9814816265456486E-2</v>
      </c>
    </row>
    <row r="32" spans="1:25" s="1" customFormat="1" ht="24" x14ac:dyDescent="0.25">
      <c r="A32" s="3" t="s">
        <v>110</v>
      </c>
      <c r="C32" s="1">
        <v>24500000</v>
      </c>
      <c r="D32" s="1">
        <v>0</v>
      </c>
      <c r="E32" s="1">
        <v>89336326900</v>
      </c>
      <c r="F32" s="1">
        <v>0</v>
      </c>
      <c r="G32" s="1">
        <v>97903984500</v>
      </c>
      <c r="H32" s="1">
        <v>0</v>
      </c>
      <c r="I32" s="1">
        <v>0</v>
      </c>
      <c r="K32" s="1">
        <v>0</v>
      </c>
      <c r="M32" s="1">
        <v>-5700000</v>
      </c>
      <c r="O32" s="1">
        <v>20054735510</v>
      </c>
      <c r="Q32" s="1">
        <v>18800000</v>
      </c>
      <c r="S32" s="1">
        <v>3672</v>
      </c>
      <c r="U32" s="1">
        <v>68551956969</v>
      </c>
      <c r="W32" s="1">
        <v>68622850080</v>
      </c>
      <c r="Y32" s="5">
        <v>9.5038428412632311E-3</v>
      </c>
    </row>
    <row r="33" spans="1:27" s="1" customFormat="1" ht="24" x14ac:dyDescent="0.25">
      <c r="A33" s="3" t="s">
        <v>111</v>
      </c>
      <c r="C33" s="1">
        <v>18000000</v>
      </c>
      <c r="D33" s="1">
        <v>0</v>
      </c>
      <c r="E33" s="1">
        <v>54014078377</v>
      </c>
      <c r="F33" s="1">
        <v>0</v>
      </c>
      <c r="G33" s="1">
        <v>44141784300</v>
      </c>
      <c r="H33" s="1">
        <v>0</v>
      </c>
      <c r="I33" s="1">
        <v>8690880</v>
      </c>
      <c r="K33" s="1">
        <v>0</v>
      </c>
      <c r="M33" s="1">
        <v>-9000000</v>
      </c>
      <c r="O33" s="1">
        <v>20044427013</v>
      </c>
      <c r="Q33" s="1">
        <v>17690880</v>
      </c>
      <c r="S33" s="1">
        <v>1201</v>
      </c>
      <c r="U33" s="1">
        <v>27007039188</v>
      </c>
      <c r="W33" s="1">
        <v>21120328736.063999</v>
      </c>
      <c r="Y33" s="5">
        <v>2.9250356816915221E-3</v>
      </c>
    </row>
    <row r="34" spans="1:27" s="1" customFormat="1" ht="24" x14ac:dyDescent="0.25">
      <c r="A34" s="3" t="s">
        <v>112</v>
      </c>
      <c r="C34" s="1">
        <v>5000000</v>
      </c>
      <c r="D34" s="1">
        <v>0</v>
      </c>
      <c r="E34" s="1">
        <v>10369406800</v>
      </c>
      <c r="F34" s="1">
        <v>0</v>
      </c>
      <c r="G34" s="1">
        <v>10298358000</v>
      </c>
      <c r="H34" s="1">
        <v>0</v>
      </c>
      <c r="I34" s="1">
        <v>0</v>
      </c>
      <c r="K34" s="1">
        <v>0</v>
      </c>
      <c r="M34" s="1">
        <v>0</v>
      </c>
      <c r="O34" s="1">
        <v>0</v>
      </c>
      <c r="Q34" s="1">
        <v>5000000</v>
      </c>
      <c r="S34" s="1">
        <v>2072</v>
      </c>
      <c r="U34" s="1">
        <v>10369406800</v>
      </c>
      <c r="W34" s="1">
        <v>10298358000</v>
      </c>
      <c r="Y34" s="5">
        <v>1.4262592684647342E-3</v>
      </c>
    </row>
    <row r="35" spans="1:27" s="1" customFormat="1" ht="24" x14ac:dyDescent="0.25">
      <c r="A35" s="3" t="s">
        <v>113</v>
      </c>
      <c r="C35" s="1">
        <v>12587513</v>
      </c>
      <c r="D35" s="1">
        <v>0</v>
      </c>
      <c r="E35" s="1">
        <v>19944524270</v>
      </c>
      <c r="F35" s="1">
        <v>0</v>
      </c>
      <c r="G35" s="1">
        <v>18230883402.675999</v>
      </c>
      <c r="H35" s="1">
        <v>0</v>
      </c>
      <c r="I35" s="1">
        <v>0</v>
      </c>
      <c r="K35" s="1">
        <v>0</v>
      </c>
      <c r="M35" s="1">
        <v>-12514473</v>
      </c>
      <c r="O35" s="1">
        <v>15748420244</v>
      </c>
      <c r="Q35" s="1">
        <v>73040</v>
      </c>
      <c r="S35" s="1">
        <v>1300</v>
      </c>
      <c r="U35" s="1">
        <v>115729617</v>
      </c>
      <c r="W35" s="1">
        <v>94387035.599999994</v>
      </c>
      <c r="Y35" s="5">
        <v>1.307202413699454E-5</v>
      </c>
    </row>
    <row r="36" spans="1:27" s="1" customFormat="1" ht="24" x14ac:dyDescent="0.25">
      <c r="A36" s="3" t="s">
        <v>114</v>
      </c>
      <c r="C36" s="1">
        <v>750000</v>
      </c>
      <c r="D36" s="1">
        <v>0</v>
      </c>
      <c r="E36" s="1">
        <v>2335368592</v>
      </c>
      <c r="F36" s="1">
        <v>0</v>
      </c>
      <c r="G36" s="1">
        <v>3129766425</v>
      </c>
      <c r="H36" s="1">
        <v>0</v>
      </c>
      <c r="I36" s="1">
        <v>0</v>
      </c>
      <c r="K36" s="1">
        <v>0</v>
      </c>
      <c r="M36" s="1">
        <v>0</v>
      </c>
      <c r="O36" s="1">
        <v>0</v>
      </c>
      <c r="Q36" s="1">
        <v>750000</v>
      </c>
      <c r="S36" s="1">
        <v>3663</v>
      </c>
      <c r="U36" s="1">
        <v>2335368592</v>
      </c>
      <c r="W36" s="1">
        <v>2730903862.5</v>
      </c>
      <c r="Y36" s="5">
        <v>3.7821339529823752E-4</v>
      </c>
    </row>
    <row r="37" spans="1:27" s="1" customFormat="1" ht="24" x14ac:dyDescent="0.25">
      <c r="A37" s="3" t="s">
        <v>115</v>
      </c>
      <c r="C37" s="1">
        <v>4200000</v>
      </c>
      <c r="D37" s="1">
        <v>0</v>
      </c>
      <c r="E37" s="1">
        <v>17589107472</v>
      </c>
      <c r="F37" s="1">
        <v>0</v>
      </c>
      <c r="G37" s="1">
        <v>16662464910</v>
      </c>
      <c r="H37" s="1">
        <v>0</v>
      </c>
      <c r="I37" s="1">
        <v>0</v>
      </c>
      <c r="K37" s="1">
        <v>0</v>
      </c>
      <c r="M37" s="1">
        <v>0</v>
      </c>
      <c r="O37" s="1">
        <v>0</v>
      </c>
      <c r="Q37" s="1">
        <v>4200000</v>
      </c>
      <c r="S37" s="1">
        <v>3465</v>
      </c>
      <c r="U37" s="1">
        <v>17589107472</v>
      </c>
      <c r="W37" s="1">
        <v>14466409650</v>
      </c>
      <c r="Y37" s="5">
        <v>2.003508796714988E-3</v>
      </c>
    </row>
    <row r="38" spans="1:27" s="1" customFormat="1" ht="24" x14ac:dyDescent="0.25">
      <c r="A38" s="3" t="s">
        <v>49</v>
      </c>
      <c r="C38" s="1">
        <v>71400000</v>
      </c>
      <c r="D38" s="1">
        <v>0</v>
      </c>
      <c r="E38" s="1">
        <v>218582896912</v>
      </c>
      <c r="F38" s="1">
        <v>0</v>
      </c>
      <c r="G38" s="1">
        <v>214628914080</v>
      </c>
      <c r="H38" s="1">
        <v>0</v>
      </c>
      <c r="I38" s="1">
        <v>0</v>
      </c>
      <c r="K38" s="1">
        <v>0</v>
      </c>
      <c r="M38" s="1">
        <v>0</v>
      </c>
      <c r="O38" s="1">
        <v>0</v>
      </c>
      <c r="Q38" s="1">
        <v>71400000</v>
      </c>
      <c r="S38" s="1">
        <v>2441</v>
      </c>
      <c r="U38" s="1">
        <v>218582896912</v>
      </c>
      <c r="W38" s="1">
        <v>173250389970</v>
      </c>
      <c r="Y38" s="5">
        <v>2.3994113863573408E-2</v>
      </c>
    </row>
    <row r="39" spans="1:27" s="1" customFormat="1" ht="24" x14ac:dyDescent="0.25">
      <c r="A39" s="3" t="s">
        <v>121</v>
      </c>
      <c r="C39" s="1">
        <v>3750000</v>
      </c>
      <c r="D39" s="1">
        <v>0</v>
      </c>
      <c r="E39" s="1">
        <v>11823225750</v>
      </c>
      <c r="F39" s="1">
        <v>0</v>
      </c>
      <c r="G39" s="1">
        <v>12938803312.5</v>
      </c>
      <c r="H39" s="1">
        <v>0</v>
      </c>
      <c r="I39" s="1">
        <v>0</v>
      </c>
      <c r="K39" s="1">
        <v>0</v>
      </c>
      <c r="M39" s="1">
        <v>-1875000</v>
      </c>
      <c r="O39" s="1">
        <v>6789982807</v>
      </c>
      <c r="Q39" s="1">
        <v>1875000</v>
      </c>
      <c r="S39" s="1">
        <v>3490</v>
      </c>
      <c r="U39" s="1">
        <v>5911612875</v>
      </c>
      <c r="W39" s="1">
        <v>6504814687.5</v>
      </c>
      <c r="Y39" s="5">
        <v>9.0087684247259689E-4</v>
      </c>
    </row>
    <row r="40" spans="1:27" s="3" customFormat="1" ht="24.75" thickBot="1" x14ac:dyDescent="0.3">
      <c r="A40" s="3" t="s">
        <v>51</v>
      </c>
      <c r="C40" s="3" t="s">
        <v>51</v>
      </c>
      <c r="E40" s="19">
        <f>SUM(E9:E39)</f>
        <v>7726402894010</v>
      </c>
      <c r="G40" s="19">
        <f>SUM(G9:G39)</f>
        <v>7948515682690.3994</v>
      </c>
      <c r="K40" s="19">
        <f>SUM(K9:K39)</f>
        <v>4858817757</v>
      </c>
      <c r="O40" s="19">
        <f>SUM(O9:O39)</f>
        <v>481442778544</v>
      </c>
      <c r="S40" s="3" t="s">
        <v>51</v>
      </c>
      <c r="U40" s="19">
        <f>SUM(U9:U39)</f>
        <v>7179900292079</v>
      </c>
      <c r="W40" s="19">
        <f>SUM(W9:W39)</f>
        <v>7009458728590.6396</v>
      </c>
      <c r="Y40" s="20">
        <f>SUM(Y9:Y39)</f>
        <v>0.97076693960080152</v>
      </c>
      <c r="AA40" s="1"/>
    </row>
    <row r="41" spans="1:27" ht="19.5" thickTop="1" x14ac:dyDescent="0.25"/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3"/>
  <sheetViews>
    <sheetView rightToLeft="1" workbookViewId="0">
      <selection activeCell="K27" sqref="K27"/>
    </sheetView>
  </sheetViews>
  <sheetFormatPr defaultRowHeight="22.5" x14ac:dyDescent="0.25"/>
  <cols>
    <col min="1" max="1" width="24.5703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4" style="1" bestFit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4" width="9.140625" style="1"/>
    <col min="15" max="15" width="20.42578125" style="1" bestFit="1" customWidth="1"/>
    <col min="16" max="16384" width="9.140625" style="1"/>
  </cols>
  <sheetData>
    <row r="2" spans="1:11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</row>
    <row r="3" spans="1:11" ht="24" x14ac:dyDescent="0.2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</row>
    <row r="4" spans="1:11" ht="24" x14ac:dyDescent="0.25">
      <c r="A4" s="22" t="s">
        <v>123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</row>
    <row r="6" spans="1:11" ht="24.75" thickBot="1" x14ac:dyDescent="0.3">
      <c r="A6" s="21" t="s">
        <v>53</v>
      </c>
      <c r="C6" s="10" t="s">
        <v>120</v>
      </c>
      <c r="E6" s="21" t="s">
        <v>5</v>
      </c>
      <c r="F6" s="21" t="s">
        <v>5</v>
      </c>
      <c r="G6" s="21" t="s">
        <v>5</v>
      </c>
      <c r="I6" s="21" t="s">
        <v>124</v>
      </c>
      <c r="J6" s="21" t="s">
        <v>6</v>
      </c>
      <c r="K6" s="21" t="s">
        <v>6</v>
      </c>
    </row>
    <row r="7" spans="1:11" ht="24.75" thickBot="1" x14ac:dyDescent="0.3">
      <c r="A7" s="21" t="s">
        <v>53</v>
      </c>
      <c r="C7" s="21" t="s">
        <v>54</v>
      </c>
      <c r="E7" s="21" t="s">
        <v>55</v>
      </c>
      <c r="G7" s="21" t="s">
        <v>56</v>
      </c>
      <c r="I7" s="21" t="s">
        <v>54</v>
      </c>
      <c r="K7" s="21" t="s">
        <v>52</v>
      </c>
    </row>
    <row r="8" spans="1:11" ht="24" x14ac:dyDescent="0.25">
      <c r="A8" s="3" t="s">
        <v>57</v>
      </c>
      <c r="C8" s="1">
        <v>1012599283</v>
      </c>
      <c r="E8" s="1">
        <v>5400049315723</v>
      </c>
      <c r="G8" s="1">
        <v>5396030359030</v>
      </c>
      <c r="I8" s="1">
        <f>+C8+E8-G8</f>
        <v>5031555976</v>
      </c>
      <c r="K8" s="5">
        <v>6.9683956855734876E-4</v>
      </c>
    </row>
    <row r="9" spans="1:11" ht="24.75" thickBot="1" x14ac:dyDescent="0.3">
      <c r="A9" s="3" t="s">
        <v>58</v>
      </c>
      <c r="C9" s="1">
        <v>171282</v>
      </c>
      <c r="E9" s="1">
        <v>0</v>
      </c>
      <c r="G9" s="1">
        <v>0</v>
      </c>
      <c r="I9" s="1">
        <f>+C9+E9-G9</f>
        <v>171282</v>
      </c>
      <c r="K9" s="5">
        <v>2.3721503954433958E-8</v>
      </c>
    </row>
    <row r="10" spans="1:11" ht="24.75" thickBot="1" x14ac:dyDescent="0.3">
      <c r="A10" s="3" t="s">
        <v>51</v>
      </c>
      <c r="C10" s="2">
        <f>SUM(C8:C9)</f>
        <v>1012770565</v>
      </c>
      <c r="D10" s="3"/>
      <c r="E10" s="2">
        <f>SUM(E8:E9)</f>
        <v>5400049315723</v>
      </c>
      <c r="F10" s="3"/>
      <c r="G10" s="2">
        <f>SUM(G8:G9)</f>
        <v>5396030359030</v>
      </c>
      <c r="H10" s="3"/>
      <c r="I10" s="2">
        <f>SUM(I8:I9)</f>
        <v>5031727258</v>
      </c>
      <c r="J10" s="3"/>
      <c r="K10" s="4">
        <f>SUM(K8:K9)</f>
        <v>6.9686329006130314E-4</v>
      </c>
    </row>
    <row r="11" spans="1:11" ht="23.25" thickTop="1" x14ac:dyDescent="0.25"/>
    <row r="13" spans="1:11" x14ac:dyDescent="0.45">
      <c r="K13" s="15"/>
    </row>
  </sheetData>
  <mergeCells count="11">
    <mergeCell ref="I7"/>
    <mergeCell ref="K7"/>
    <mergeCell ref="I6:K6"/>
    <mergeCell ref="A2:K2"/>
    <mergeCell ref="A3:K3"/>
    <mergeCell ref="A4:K4"/>
    <mergeCell ref="C7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topLeftCell="A2" zoomScale="90" zoomScaleNormal="90" workbookViewId="0">
      <selection activeCell="K27" sqref="K27"/>
    </sheetView>
  </sheetViews>
  <sheetFormatPr defaultRowHeight="22.5" x14ac:dyDescent="0.25"/>
  <cols>
    <col min="1" max="1" width="22.42578125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9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</row>
    <row r="3" spans="1:9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</row>
    <row r="4" spans="1:9" ht="24" x14ac:dyDescent="0.25">
      <c r="A4" s="22" t="str">
        <f>+سپرده!A4</f>
        <v>برای ماه منتهی به 1404/04/31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</row>
    <row r="6" spans="1:9" ht="24" x14ac:dyDescent="0.25">
      <c r="A6" s="21" t="s">
        <v>63</v>
      </c>
      <c r="C6" s="21" t="s">
        <v>54</v>
      </c>
      <c r="E6" s="21" t="s">
        <v>74</v>
      </c>
      <c r="G6" s="21" t="s">
        <v>13</v>
      </c>
    </row>
    <row r="7" spans="1:9" ht="24" x14ac:dyDescent="0.25">
      <c r="A7" s="3" t="s">
        <v>79</v>
      </c>
      <c r="C7" s="1">
        <f>+'سرمایه‌گذاری در سهام'!I72</f>
        <v>-354629912258</v>
      </c>
      <c r="E7" s="5">
        <f>+C7/$C$9</f>
        <v>1.0005603496084623</v>
      </c>
      <c r="G7" s="5">
        <v>-4.9114062575102549E-2</v>
      </c>
    </row>
    <row r="8" spans="1:9" ht="24.75" thickBot="1" x14ac:dyDescent="0.3">
      <c r="A8" s="3" t="s">
        <v>80</v>
      </c>
      <c r="C8" s="1">
        <f>+'درآمد سپرده بانکی'!C9</f>
        <v>198605444</v>
      </c>
      <c r="E8" s="5">
        <f>+C8/$C$9</f>
        <v>-5.6034960846228243E-4</v>
      </c>
      <c r="G8" s="5">
        <v>2.7505632963289267E-5</v>
      </c>
    </row>
    <row r="9" spans="1:9" ht="24.75" thickBot="1" x14ac:dyDescent="0.3">
      <c r="A9" s="3" t="s">
        <v>51</v>
      </c>
      <c r="C9" s="2">
        <f>SUM(C7:C8)</f>
        <v>-354431306814</v>
      </c>
      <c r="D9" s="3"/>
      <c r="E9" s="17">
        <f>SUM(E7:E8)</f>
        <v>1</v>
      </c>
      <c r="F9" s="3"/>
      <c r="G9" s="4">
        <f>SUM(G7:G8)</f>
        <v>-4.9086556942139259E-2</v>
      </c>
      <c r="H9" s="3"/>
      <c r="I9" s="3"/>
    </row>
    <row r="10" spans="1:9" ht="23.25" thickTop="1" x14ac:dyDescent="0.25"/>
    <row r="11" spans="1:9" x14ac:dyDescent="0.45">
      <c r="C11" s="7"/>
      <c r="G11" s="8"/>
    </row>
    <row r="12" spans="1:9" x14ac:dyDescent="0.45">
      <c r="C12" s="15"/>
      <c r="G12" s="25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3"/>
  <sheetViews>
    <sheetView rightToLeft="1" topLeftCell="A57" zoomScale="85" zoomScaleNormal="85" workbookViewId="0">
      <selection activeCell="K27" sqref="K27"/>
    </sheetView>
  </sheetViews>
  <sheetFormatPr defaultRowHeight="22.5" x14ac:dyDescent="0.25"/>
  <cols>
    <col min="1" max="1" width="47.710937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</row>
    <row r="3" spans="1:21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  <c r="J3" s="22" t="s">
        <v>59</v>
      </c>
      <c r="K3" s="22" t="s">
        <v>59</v>
      </c>
      <c r="L3" s="22" t="s">
        <v>59</v>
      </c>
      <c r="M3" s="22" t="s">
        <v>59</v>
      </c>
      <c r="N3" s="22" t="s">
        <v>59</v>
      </c>
      <c r="O3" s="22" t="s">
        <v>59</v>
      </c>
      <c r="P3" s="22" t="s">
        <v>59</v>
      </c>
      <c r="Q3" s="22" t="s">
        <v>59</v>
      </c>
      <c r="R3" s="22" t="s">
        <v>59</v>
      </c>
      <c r="S3" s="22" t="s">
        <v>59</v>
      </c>
      <c r="T3" s="22" t="s">
        <v>59</v>
      </c>
      <c r="U3" s="22" t="s">
        <v>59</v>
      </c>
    </row>
    <row r="4" spans="1:21" ht="24" x14ac:dyDescent="0.25">
      <c r="A4" s="22" t="str">
        <f>+سپرده!A4</f>
        <v>برای ماه منتهی به 1404/04/31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</row>
    <row r="6" spans="1:21" ht="24" x14ac:dyDescent="0.25">
      <c r="A6" s="21" t="s">
        <v>3</v>
      </c>
      <c r="C6" s="21" t="s">
        <v>61</v>
      </c>
      <c r="D6" s="21" t="s">
        <v>61</v>
      </c>
      <c r="E6" s="21" t="s">
        <v>61</v>
      </c>
      <c r="F6" s="21" t="s">
        <v>61</v>
      </c>
      <c r="G6" s="21" t="s">
        <v>61</v>
      </c>
      <c r="H6" s="21" t="s">
        <v>61</v>
      </c>
      <c r="I6" s="21" t="s">
        <v>61</v>
      </c>
      <c r="J6" s="21" t="s">
        <v>61</v>
      </c>
      <c r="K6" s="21" t="s">
        <v>61</v>
      </c>
      <c r="M6" s="21" t="s">
        <v>62</v>
      </c>
      <c r="N6" s="21" t="s">
        <v>62</v>
      </c>
      <c r="O6" s="21" t="s">
        <v>62</v>
      </c>
      <c r="P6" s="21" t="s">
        <v>62</v>
      </c>
      <c r="Q6" s="21" t="s">
        <v>62</v>
      </c>
      <c r="R6" s="21" t="s">
        <v>62</v>
      </c>
      <c r="S6" s="21" t="s">
        <v>62</v>
      </c>
      <c r="T6" s="21" t="s">
        <v>62</v>
      </c>
      <c r="U6" s="21" t="s">
        <v>62</v>
      </c>
    </row>
    <row r="7" spans="1:21" ht="24.75" thickBot="1" x14ac:dyDescent="0.3">
      <c r="A7" s="21" t="s">
        <v>3</v>
      </c>
      <c r="C7" s="21" t="s">
        <v>71</v>
      </c>
      <c r="E7" s="21" t="s">
        <v>72</v>
      </c>
      <c r="G7" s="21" t="s">
        <v>73</v>
      </c>
      <c r="I7" s="21" t="s">
        <v>54</v>
      </c>
      <c r="K7" s="21" t="s">
        <v>74</v>
      </c>
      <c r="M7" s="21" t="s">
        <v>71</v>
      </c>
      <c r="O7" s="21" t="s">
        <v>72</v>
      </c>
      <c r="Q7" s="21" t="s">
        <v>73</v>
      </c>
      <c r="S7" s="21" t="s">
        <v>54</v>
      </c>
      <c r="U7" s="21" t="s">
        <v>74</v>
      </c>
    </row>
    <row r="8" spans="1:21" ht="24" x14ac:dyDescent="0.25">
      <c r="A8" s="3" t="s">
        <v>27</v>
      </c>
      <c r="C8" s="1">
        <f>IFERROR(VLOOKUP(A8,'درآمد سود سهام'!A:S,13,0),0)</f>
        <v>0</v>
      </c>
      <c r="E8" s="1">
        <f>IFERROR(VLOOKUP(A8,'درآمد ناشی از تغییر قیمت اوراق'!A:Q,9,0),0)</f>
        <v>0</v>
      </c>
      <c r="G8" s="1">
        <f>IFERROR(VLOOKUP(A8,'درآمد ناشی از فروش'!A:Q,9,0),0)</f>
        <v>0</v>
      </c>
      <c r="I8" s="1">
        <f>+G8+E8+C8</f>
        <v>0</v>
      </c>
      <c r="K8" s="5">
        <f t="shared" ref="K8:K39" si="0">+I8/$I$72</f>
        <v>0</v>
      </c>
      <c r="M8" s="1">
        <f>IFERROR(VLOOKUP(A8,'درآمد سود سهام'!A:S,19,0),0)</f>
        <v>0</v>
      </c>
      <c r="O8" s="1">
        <f>IFERROR(VLOOKUP(A8,'درآمد ناشی از تغییر قیمت اوراق'!A:Q,17,0),0)</f>
        <v>0</v>
      </c>
      <c r="Q8" s="1">
        <f>IFERROR(VLOOKUP(A8,'درآمد ناشی از فروش'!A:Q,17,0),0)</f>
        <v>-5521510283</v>
      </c>
      <c r="S8" s="1">
        <f t="shared" ref="S8:S71" si="1">+M8+O8+Q8</f>
        <v>-5521510283</v>
      </c>
      <c r="U8" s="5">
        <f t="shared" ref="U8:U39" si="2">+S8/$S$72</f>
        <v>5.5662582211444015E-3</v>
      </c>
    </row>
    <row r="9" spans="1:21" ht="24" x14ac:dyDescent="0.25">
      <c r="A9" s="3" t="s">
        <v>86</v>
      </c>
      <c r="C9" s="1">
        <f>IFERROR(VLOOKUP(A9,'درآمد سود سهام'!A:S,13,0),0)</f>
        <v>0</v>
      </c>
      <c r="E9" s="1">
        <f>IFERROR(VLOOKUP(A9,'درآمد ناشی از تغییر قیمت اوراق'!A:Q,9,0),0)</f>
        <v>0</v>
      </c>
      <c r="G9" s="1">
        <f>IFERROR(VLOOKUP(A9,'درآمد ناشی از فروش'!A:Q,9,0),0)</f>
        <v>0</v>
      </c>
      <c r="I9" s="1">
        <f t="shared" ref="I9:I71" si="3">+G9+E9+C9</f>
        <v>0</v>
      </c>
      <c r="K9" s="5">
        <f t="shared" si="0"/>
        <v>0</v>
      </c>
      <c r="M9" s="1">
        <f>IFERROR(VLOOKUP(A9,'درآمد سود سهام'!A:S,19,0),0)</f>
        <v>0</v>
      </c>
      <c r="O9" s="1">
        <f>IFERROR(VLOOKUP(A9,'درآمد ناشی از تغییر قیمت اوراق'!A:Q,17,0),0)</f>
        <v>0</v>
      </c>
      <c r="Q9" s="1">
        <f>IFERROR(VLOOKUP(A9,'درآمد ناشی از فروش'!A:Q,17,0),0)</f>
        <v>0</v>
      </c>
      <c r="S9" s="1">
        <f t="shared" si="1"/>
        <v>0</v>
      </c>
      <c r="U9" s="5">
        <f t="shared" si="2"/>
        <v>0</v>
      </c>
    </row>
    <row r="10" spans="1:21" ht="24" x14ac:dyDescent="0.25">
      <c r="A10" s="3" t="s">
        <v>90</v>
      </c>
      <c r="C10" s="1">
        <f>IFERROR(VLOOKUP(A10,'درآمد سود سهام'!A:S,13,0),0)</f>
        <v>0</v>
      </c>
      <c r="E10" s="1">
        <f>IFERROR(VLOOKUP(A10,'درآمد ناشی از تغییر قیمت اوراق'!A:Q,9,0),0)</f>
        <v>0</v>
      </c>
      <c r="G10" s="1">
        <f>IFERROR(VLOOKUP(A10,'درآمد ناشی از فروش'!A:Q,9,0),0)</f>
        <v>0</v>
      </c>
      <c r="I10" s="1">
        <f t="shared" si="3"/>
        <v>0</v>
      </c>
      <c r="K10" s="5">
        <f t="shared" si="0"/>
        <v>0</v>
      </c>
      <c r="M10" s="1">
        <f>IFERROR(VLOOKUP(A10,'درآمد سود سهام'!A:S,19,0),0)</f>
        <v>0</v>
      </c>
      <c r="O10" s="1">
        <f>IFERROR(VLOOKUP(A10,'درآمد ناشی از تغییر قیمت اوراق'!A:Q,17,0),0)</f>
        <v>0</v>
      </c>
      <c r="Q10" s="1">
        <f>IFERROR(VLOOKUP(A10,'درآمد ناشی از فروش'!A:Q,17,0),0)</f>
        <v>230045373</v>
      </c>
      <c r="S10" s="1">
        <f t="shared" si="1"/>
        <v>230045373</v>
      </c>
      <c r="U10" s="5">
        <f t="shared" si="2"/>
        <v>-2.3190972814810212E-4</v>
      </c>
    </row>
    <row r="11" spans="1:21" ht="24" x14ac:dyDescent="0.25">
      <c r="A11" s="3" t="s">
        <v>91</v>
      </c>
      <c r="C11" s="1">
        <f>IFERROR(VLOOKUP(A11,'درآمد سود سهام'!A:S,13,0),0)</f>
        <v>0</v>
      </c>
      <c r="E11" s="1">
        <f>IFERROR(VLOOKUP(A11,'درآمد ناشی از تغییر قیمت اوراق'!A:Q,9,0),0)</f>
        <v>0</v>
      </c>
      <c r="G11" s="1">
        <f>IFERROR(VLOOKUP(A11,'درآمد ناشی از فروش'!A:Q,9,0),0)</f>
        <v>0</v>
      </c>
      <c r="I11" s="1">
        <f t="shared" si="3"/>
        <v>0</v>
      </c>
      <c r="K11" s="5">
        <f t="shared" si="0"/>
        <v>0</v>
      </c>
      <c r="M11" s="1">
        <f>IFERROR(VLOOKUP(A11,'درآمد سود سهام'!A:S,19,0),0)</f>
        <v>0</v>
      </c>
      <c r="O11" s="1">
        <f>IFERROR(VLOOKUP(A11,'درآمد ناشی از تغییر قیمت اوراق'!A:Q,17,0),0)</f>
        <v>0</v>
      </c>
      <c r="Q11" s="1">
        <f>IFERROR(VLOOKUP(A11,'درآمد ناشی از فروش'!A:Q,17,0),0)</f>
        <v>22538718</v>
      </c>
      <c r="S11" s="1">
        <f t="shared" si="1"/>
        <v>22538718</v>
      </c>
      <c r="U11" s="5">
        <f t="shared" si="2"/>
        <v>-2.2721378378632878E-5</v>
      </c>
    </row>
    <row r="12" spans="1:21" ht="24" x14ac:dyDescent="0.25">
      <c r="A12" s="3" t="s">
        <v>94</v>
      </c>
      <c r="C12" s="1">
        <f>IFERROR(VLOOKUP(A12,'درآمد سود سهام'!A:S,13,0),0)</f>
        <v>0</v>
      </c>
      <c r="E12" s="1">
        <f>IFERROR(VLOOKUP(A12,'درآمد ناشی از تغییر قیمت اوراق'!A:Q,9,0),0)</f>
        <v>0</v>
      </c>
      <c r="G12" s="1">
        <f>IFERROR(VLOOKUP(A12,'درآمد ناشی از فروش'!A:Q,9,0),0)</f>
        <v>0</v>
      </c>
      <c r="I12" s="1">
        <f t="shared" si="3"/>
        <v>0</v>
      </c>
      <c r="K12" s="5">
        <f t="shared" si="0"/>
        <v>0</v>
      </c>
      <c r="M12" s="1">
        <f>IFERROR(VLOOKUP(A12,'درآمد سود سهام'!A:S,19,0),0)</f>
        <v>0</v>
      </c>
      <c r="O12" s="1">
        <f>IFERROR(VLOOKUP(A12,'درآمد ناشی از تغییر قیمت اوراق'!A:Q,17,0),0)</f>
        <v>0</v>
      </c>
      <c r="Q12" s="1">
        <f>IFERROR(VLOOKUP(A12,'درآمد ناشی از فروش'!A:Q,17,0),0)</f>
        <v>3468072186</v>
      </c>
      <c r="S12" s="1">
        <f t="shared" si="1"/>
        <v>3468072186</v>
      </c>
      <c r="U12" s="5">
        <f t="shared" si="2"/>
        <v>-3.4961784597739081E-3</v>
      </c>
    </row>
    <row r="13" spans="1:21" ht="24" x14ac:dyDescent="0.25">
      <c r="A13" s="3" t="s">
        <v>93</v>
      </c>
      <c r="C13" s="1">
        <f>IFERROR(VLOOKUP(A13,'درآمد سود سهام'!A:S,13,0),0)</f>
        <v>0</v>
      </c>
      <c r="E13" s="1">
        <f>IFERROR(VLOOKUP(A13,'درآمد ناشی از تغییر قیمت اوراق'!A:Q,9,0),0)</f>
        <v>0</v>
      </c>
      <c r="G13" s="1">
        <f>IFERROR(VLOOKUP(A13,'درآمد ناشی از فروش'!A:Q,9,0),0)</f>
        <v>0</v>
      </c>
      <c r="I13" s="1">
        <f t="shared" si="3"/>
        <v>0</v>
      </c>
      <c r="K13" s="5">
        <f t="shared" si="0"/>
        <v>0</v>
      </c>
      <c r="M13" s="1">
        <f>IFERROR(VLOOKUP(A13,'درآمد سود سهام'!A:S,19,0),0)</f>
        <v>0</v>
      </c>
      <c r="O13" s="1">
        <f>IFERROR(VLOOKUP(A13,'درآمد ناشی از تغییر قیمت اوراق'!A:Q,17,0),0)</f>
        <v>0</v>
      </c>
      <c r="Q13" s="1">
        <f>IFERROR(VLOOKUP(A13,'درآمد ناشی از فروش'!A:Q,17,0),0)</f>
        <v>21588772</v>
      </c>
      <c r="S13" s="1">
        <f t="shared" si="1"/>
        <v>21588772</v>
      </c>
      <c r="U13" s="5">
        <f t="shared" si="2"/>
        <v>-2.1763733737741201E-5</v>
      </c>
    </row>
    <row r="14" spans="1:21" ht="24" x14ac:dyDescent="0.25">
      <c r="A14" s="3" t="s">
        <v>118</v>
      </c>
      <c r="C14" s="1">
        <f>IFERROR(VLOOKUP(A14,'درآمد سود سهام'!A:S,13,0),0)</f>
        <v>0</v>
      </c>
      <c r="E14" s="1">
        <f>IFERROR(VLOOKUP(A14,'درآمد ناشی از تغییر قیمت اوراق'!A:Q,9,0),0)</f>
        <v>0</v>
      </c>
      <c r="G14" s="1">
        <f>IFERROR(VLOOKUP(A14,'درآمد ناشی از فروش'!A:Q,9,0),0)</f>
        <v>0</v>
      </c>
      <c r="I14" s="1">
        <f t="shared" si="3"/>
        <v>0</v>
      </c>
      <c r="K14" s="5">
        <f t="shared" si="0"/>
        <v>0</v>
      </c>
      <c r="M14" s="1">
        <f>IFERROR(VLOOKUP(A14,'درآمد سود سهام'!A:S,19,0),0)</f>
        <v>0</v>
      </c>
      <c r="O14" s="1">
        <f>IFERROR(VLOOKUP(A14,'درآمد ناشی از تغییر قیمت اوراق'!A:Q,17,0),0)</f>
        <v>0</v>
      </c>
      <c r="Q14" s="1">
        <f>IFERROR(VLOOKUP(A14,'درآمد ناشی از فروش'!A:Q,17,0),0)</f>
        <v>560977788</v>
      </c>
      <c r="S14" s="1">
        <f t="shared" si="1"/>
        <v>560977788</v>
      </c>
      <c r="U14" s="5">
        <f t="shared" si="2"/>
        <v>-5.6552411646290169E-4</v>
      </c>
    </row>
    <row r="15" spans="1:21" ht="24" x14ac:dyDescent="0.25">
      <c r="A15" s="3" t="s">
        <v>119</v>
      </c>
      <c r="C15" s="1">
        <f>IFERROR(VLOOKUP(A15,'درآمد سود سهام'!A:S,13,0),0)</f>
        <v>0</v>
      </c>
      <c r="E15" s="1">
        <f>IFERROR(VLOOKUP(A15,'درآمد ناشی از تغییر قیمت اوراق'!A:Q,9,0),0)</f>
        <v>0</v>
      </c>
      <c r="G15" s="1">
        <f>IFERROR(VLOOKUP(A15,'درآمد ناشی از فروش'!A:Q,9,0),0)</f>
        <v>0</v>
      </c>
      <c r="I15" s="1">
        <f t="shared" si="3"/>
        <v>0</v>
      </c>
      <c r="K15" s="5">
        <f t="shared" si="0"/>
        <v>0</v>
      </c>
      <c r="M15" s="1">
        <f>IFERROR(VLOOKUP(A15,'درآمد سود سهام'!A:S,19,0),0)</f>
        <v>0</v>
      </c>
      <c r="O15" s="1">
        <f>IFERROR(VLOOKUP(A15,'درآمد ناشی از تغییر قیمت اوراق'!A:Q,17,0),0)</f>
        <v>0</v>
      </c>
      <c r="Q15" s="1">
        <f>IFERROR(VLOOKUP(A15,'درآمد ناشی از فروش'!A:Q,17,0),0)</f>
        <v>-80696009</v>
      </c>
      <c r="S15" s="1">
        <f t="shared" si="1"/>
        <v>-80696009</v>
      </c>
      <c r="U15" s="5">
        <f t="shared" si="2"/>
        <v>8.1349993115605076E-5</v>
      </c>
    </row>
    <row r="16" spans="1:21" ht="24" x14ac:dyDescent="0.25">
      <c r="A16" s="3" t="s">
        <v>39</v>
      </c>
      <c r="C16" s="1">
        <f>IFERROR(VLOOKUP(A16,'درآمد سود سهام'!A:S,13,0),0)</f>
        <v>0</v>
      </c>
      <c r="E16" s="1">
        <f>IFERROR(VLOOKUP(A16,'درآمد ناشی از تغییر قیمت اوراق'!A:Q,9,0),0)</f>
        <v>0</v>
      </c>
      <c r="G16" s="1">
        <f>IFERROR(VLOOKUP(A16,'درآمد ناشی از فروش'!A:Q,9,0),0)</f>
        <v>0</v>
      </c>
      <c r="I16" s="1">
        <f t="shared" si="3"/>
        <v>0</v>
      </c>
      <c r="K16" s="5">
        <f t="shared" si="0"/>
        <v>0</v>
      </c>
      <c r="M16" s="1">
        <f>IFERROR(VLOOKUP(A16,'درآمد سود سهام'!A:S,19,0),0)</f>
        <v>0</v>
      </c>
      <c r="O16" s="1">
        <f>IFERROR(VLOOKUP(A16,'درآمد ناشی از تغییر قیمت اوراق'!A:Q,17,0),0)</f>
        <v>0</v>
      </c>
      <c r="Q16" s="1">
        <f>IFERROR(VLOOKUP(A16,'درآمد ناشی از فروش'!A:Q,17,0),0)</f>
        <v>3845057958</v>
      </c>
      <c r="S16" s="1">
        <f t="shared" si="1"/>
        <v>3845057958</v>
      </c>
      <c r="U16" s="5">
        <f t="shared" si="2"/>
        <v>-3.8762194349958807E-3</v>
      </c>
    </row>
    <row r="17" spans="1:21" ht="24" x14ac:dyDescent="0.25">
      <c r="A17" s="3" t="s">
        <v>22</v>
      </c>
      <c r="C17" s="1">
        <f>IFERROR(VLOOKUP(A17,'درآمد سود سهام'!A:S,13,0),0)</f>
        <v>0</v>
      </c>
      <c r="E17" s="1">
        <f>IFERROR(VLOOKUP(A17,'درآمد ناشی از تغییر قیمت اوراق'!A:Q,9,0),0)</f>
        <v>0</v>
      </c>
      <c r="G17" s="1">
        <f>IFERROR(VLOOKUP(A17,'درآمد ناشی از فروش'!A:Q,9,0),0)</f>
        <v>0</v>
      </c>
      <c r="I17" s="1">
        <f t="shared" si="3"/>
        <v>0</v>
      </c>
      <c r="K17" s="5">
        <f t="shared" si="0"/>
        <v>0</v>
      </c>
      <c r="M17" s="1">
        <f>IFERROR(VLOOKUP(A17,'درآمد سود سهام'!A:S,19,0),0)</f>
        <v>0</v>
      </c>
      <c r="O17" s="1">
        <f>IFERROR(VLOOKUP(A17,'درآمد ناشی از تغییر قیمت اوراق'!A:Q,17,0),0)</f>
        <v>0</v>
      </c>
      <c r="Q17" s="1">
        <f>IFERROR(VLOOKUP(A17,'درآمد ناشی از فروش'!A:Q,17,0),0)</f>
        <v>-4366792335</v>
      </c>
      <c r="S17" s="1">
        <f t="shared" si="1"/>
        <v>-4366792335</v>
      </c>
      <c r="U17" s="5">
        <f t="shared" si="2"/>
        <v>4.4021821003505518E-3</v>
      </c>
    </row>
    <row r="18" spans="1:21" ht="24" x14ac:dyDescent="0.25">
      <c r="A18" s="3" t="s">
        <v>33</v>
      </c>
      <c r="C18" s="1">
        <f>IFERROR(VLOOKUP(A18,'درآمد سود سهام'!A:S,13,0),0)</f>
        <v>0</v>
      </c>
      <c r="E18" s="1">
        <f>IFERROR(VLOOKUP(A18,'درآمد ناشی از تغییر قیمت اوراق'!A:Q,9,0),0)</f>
        <v>-2403837014</v>
      </c>
      <c r="G18" s="1">
        <f>IFERROR(VLOOKUP(A18,'درآمد ناشی از فروش'!A:Q,9,0),0)</f>
        <v>0</v>
      </c>
      <c r="I18" s="1">
        <f t="shared" si="3"/>
        <v>-2403837014</v>
      </c>
      <c r="K18" s="5">
        <f t="shared" si="0"/>
        <v>6.7784383970722773E-3</v>
      </c>
      <c r="M18" s="1">
        <f>IFERROR(VLOOKUP(A18,'درآمد سود سهام'!A:S,19,0),0)</f>
        <v>3526471439</v>
      </c>
      <c r="O18" s="1">
        <f>IFERROR(VLOOKUP(A18,'درآمد ناشی از تغییر قیمت اوراق'!A:Q,17,0),0)</f>
        <v>-8406891248</v>
      </c>
      <c r="Q18" s="1">
        <f>IFERROR(VLOOKUP(A18,'درآمد ناشی از فروش'!A:Q,17,0),0)</f>
        <v>-9667644236</v>
      </c>
      <c r="S18" s="1">
        <f t="shared" si="1"/>
        <v>-14548064045</v>
      </c>
      <c r="U18" s="5">
        <f t="shared" si="2"/>
        <v>1.4665965821260524E-2</v>
      </c>
    </row>
    <row r="19" spans="1:21" ht="24" x14ac:dyDescent="0.25">
      <c r="A19" s="3" t="s">
        <v>25</v>
      </c>
      <c r="C19" s="1">
        <f>IFERROR(VLOOKUP(A19,'درآمد سود سهام'!A:S,13,0),0)</f>
        <v>0</v>
      </c>
      <c r="E19" s="1">
        <f>IFERROR(VLOOKUP(A19,'درآمد ناشی از تغییر قیمت اوراق'!A:Q,9,0),0)</f>
        <v>-8201591435</v>
      </c>
      <c r="G19" s="1">
        <f>IFERROR(VLOOKUP(A19,'درآمد ناشی از فروش'!A:Q,9,0),0)</f>
        <v>0</v>
      </c>
      <c r="I19" s="1">
        <f t="shared" si="3"/>
        <v>-8201591435</v>
      </c>
      <c r="K19" s="5">
        <f t="shared" si="0"/>
        <v>2.3127184570469021E-2</v>
      </c>
      <c r="M19" s="1">
        <f>IFERROR(VLOOKUP(A19,'درآمد سود سهام'!A:S,19,0),0)</f>
        <v>12372172641</v>
      </c>
      <c r="O19" s="1">
        <f>IFERROR(VLOOKUP(A19,'درآمد ناشی از تغییر قیمت اوراق'!A:Q,17,0),0)</f>
        <v>-72408335982</v>
      </c>
      <c r="Q19" s="1">
        <f>IFERROR(VLOOKUP(A19,'درآمد ناشی از فروش'!A:Q,17,0),0)</f>
        <v>-49314310705</v>
      </c>
      <c r="S19" s="1">
        <f t="shared" si="1"/>
        <v>-109350474046</v>
      </c>
      <c r="U19" s="5">
        <f t="shared" si="2"/>
        <v>0.11023668234732961</v>
      </c>
    </row>
    <row r="20" spans="1:21" ht="24" x14ac:dyDescent="0.25">
      <c r="A20" s="3" t="s">
        <v>18</v>
      </c>
      <c r="C20" s="1">
        <f>IFERROR(VLOOKUP(A20,'درآمد سود سهام'!A:S,13,0),0)</f>
        <v>4552425153</v>
      </c>
      <c r="E20" s="1">
        <f>IFERROR(VLOOKUP(A20,'درآمد ناشی از تغییر قیمت اوراق'!A:Q,9,0),0)</f>
        <v>-11484178216</v>
      </c>
      <c r="G20" s="1">
        <f>IFERROR(VLOOKUP(A20,'درآمد ناشی از فروش'!A:Q,9,0),0)</f>
        <v>0</v>
      </c>
      <c r="I20" s="1">
        <f t="shared" si="3"/>
        <v>-6931753063</v>
      </c>
      <c r="K20" s="5">
        <f t="shared" si="0"/>
        <v>1.9546442145458441E-2</v>
      </c>
      <c r="M20" s="1">
        <f>IFERROR(VLOOKUP(A20,'درآمد سود سهام'!A:S,19,0),0)</f>
        <v>4552425153</v>
      </c>
      <c r="O20" s="1">
        <f>IFERROR(VLOOKUP(A20,'درآمد ناشی از تغییر قیمت اوراق'!A:Q,17,0),0)</f>
        <v>-19277726164</v>
      </c>
      <c r="Q20" s="1">
        <f>IFERROR(VLOOKUP(A20,'درآمد ناشی از فروش'!A:Q,17,0),0)</f>
        <v>-42285464386</v>
      </c>
      <c r="S20" s="1">
        <f t="shared" si="1"/>
        <v>-57010765397</v>
      </c>
      <c r="U20" s="5">
        <f t="shared" si="2"/>
        <v>5.7472797354344081E-2</v>
      </c>
    </row>
    <row r="21" spans="1:21" ht="24" x14ac:dyDescent="0.25">
      <c r="A21" s="3" t="s">
        <v>37</v>
      </c>
      <c r="C21" s="1">
        <f>IFERROR(VLOOKUP(A21,'درآمد سود سهام'!A:S,13,0),0)</f>
        <v>11929961089</v>
      </c>
      <c r="E21" s="1">
        <f>IFERROR(VLOOKUP(A21,'درآمد ناشی از تغییر قیمت اوراق'!A:Q,9,0),0)</f>
        <v>-20686819342</v>
      </c>
      <c r="G21" s="1">
        <f>IFERROR(VLOOKUP(A21,'درآمد ناشی از فروش'!A:Q,9,0),0)</f>
        <v>0</v>
      </c>
      <c r="I21" s="1">
        <f t="shared" si="3"/>
        <v>-8756858253</v>
      </c>
      <c r="K21" s="5">
        <f t="shared" si="0"/>
        <v>2.469294876239661E-2</v>
      </c>
      <c r="M21" s="1">
        <f>IFERROR(VLOOKUP(A21,'درآمد سود سهام'!A:S,19,0),0)</f>
        <v>11929961089</v>
      </c>
      <c r="O21" s="1">
        <f>IFERROR(VLOOKUP(A21,'درآمد ناشی از تغییر قیمت اوراق'!A:Q,17,0),0)</f>
        <v>-61660124899</v>
      </c>
      <c r="Q21" s="1">
        <f>IFERROR(VLOOKUP(A21,'درآمد ناشی از فروش'!A:Q,17,0),0)</f>
        <v>-73563861610</v>
      </c>
      <c r="S21" s="1">
        <f t="shared" si="1"/>
        <v>-123294025420</v>
      </c>
      <c r="U21" s="5">
        <f t="shared" si="2"/>
        <v>0.12429323634967172</v>
      </c>
    </row>
    <row r="22" spans="1:21" ht="24" x14ac:dyDescent="0.25">
      <c r="A22" s="3" t="s">
        <v>50</v>
      </c>
      <c r="C22" s="1">
        <f>IFERROR(VLOOKUP(A22,'درآمد سود سهام'!A:S,13,0),0)</f>
        <v>0</v>
      </c>
      <c r="E22" s="1">
        <f>IFERROR(VLOOKUP(A22,'درآمد ناشی از تغییر قیمت اوراق'!A:Q,9,0),0)</f>
        <v>0</v>
      </c>
      <c r="G22" s="1">
        <f>IFERROR(VLOOKUP(A22,'درآمد ناشی از فروش'!A:Q,9,0),0)</f>
        <v>0</v>
      </c>
      <c r="I22" s="1">
        <f t="shared" si="3"/>
        <v>0</v>
      </c>
      <c r="K22" s="5">
        <f t="shared" si="0"/>
        <v>0</v>
      </c>
      <c r="M22" s="1">
        <f>IFERROR(VLOOKUP(A22,'درآمد سود سهام'!A:S,19,0),0)</f>
        <v>0</v>
      </c>
      <c r="O22" s="1">
        <f>IFERROR(VLOOKUP(A22,'درآمد ناشی از تغییر قیمت اوراق'!A:Q,17,0),0)</f>
        <v>0</v>
      </c>
      <c r="Q22" s="1">
        <f>IFERROR(VLOOKUP(A22,'درآمد ناشی از فروش'!A:Q,17,0),0)</f>
        <v>790981191</v>
      </c>
      <c r="S22" s="1">
        <f t="shared" si="1"/>
        <v>790981191</v>
      </c>
      <c r="U22" s="5">
        <f t="shared" si="2"/>
        <v>-7.9739153447381888E-4</v>
      </c>
    </row>
    <row r="23" spans="1:21" ht="24" x14ac:dyDescent="0.25">
      <c r="A23" s="3" t="s">
        <v>44</v>
      </c>
      <c r="C23" s="1">
        <f>IFERROR(VLOOKUP(A23,'درآمد سود سهام'!A:S,13,0),0)</f>
        <v>0</v>
      </c>
      <c r="E23" s="1">
        <f>IFERROR(VLOOKUP(A23,'درآمد ناشی از تغییر قیمت اوراق'!A:Q,9,0),0)</f>
        <v>0</v>
      </c>
      <c r="G23" s="1">
        <f>IFERROR(VLOOKUP(A23,'درآمد ناشی از فروش'!A:Q,9,0),0)</f>
        <v>0</v>
      </c>
      <c r="I23" s="1">
        <f t="shared" si="3"/>
        <v>0</v>
      </c>
      <c r="K23" s="5">
        <f t="shared" si="0"/>
        <v>0</v>
      </c>
      <c r="M23" s="1">
        <f>IFERROR(VLOOKUP(A23,'درآمد سود سهام'!A:S,19,0),0)</f>
        <v>0</v>
      </c>
      <c r="O23" s="1">
        <f>IFERROR(VLOOKUP(A23,'درآمد ناشی از تغییر قیمت اوراق'!A:Q,17,0),0)</f>
        <v>0</v>
      </c>
      <c r="Q23" s="1">
        <f>IFERROR(VLOOKUP(A23,'درآمد ناشی از فروش'!A:Q,17,0),0)</f>
        <v>-7360269459</v>
      </c>
      <c r="S23" s="1">
        <f t="shared" si="1"/>
        <v>-7360269459</v>
      </c>
      <c r="U23" s="5">
        <f t="shared" si="2"/>
        <v>7.4199192405989779E-3</v>
      </c>
    </row>
    <row r="24" spans="1:21" ht="24" x14ac:dyDescent="0.25">
      <c r="A24" s="3" t="s">
        <v>15</v>
      </c>
      <c r="C24" s="1">
        <f>IFERROR(VLOOKUP(A24,'درآمد سود سهام'!A:S,13,0),0)</f>
        <v>0</v>
      </c>
      <c r="E24" s="1">
        <f>IFERROR(VLOOKUP(A24,'درآمد ناشی از تغییر قیمت اوراق'!A:Q,9,0),0)</f>
        <v>-8946450000</v>
      </c>
      <c r="G24" s="1">
        <f>IFERROR(VLOOKUP(A24,'درآمد ناشی از فروش'!A:Q,9,0),0)</f>
        <v>0</v>
      </c>
      <c r="I24" s="1">
        <f t="shared" si="3"/>
        <v>-8946450000</v>
      </c>
      <c r="K24" s="5">
        <f t="shared" si="0"/>
        <v>2.5227567361805869E-2</v>
      </c>
      <c r="M24" s="1">
        <f>IFERROR(VLOOKUP(A24,'درآمد سود سهام'!A:S,19,0),0)</f>
        <v>10821846554</v>
      </c>
      <c r="O24" s="1">
        <f>IFERROR(VLOOKUP(A24,'درآمد ناشی از تغییر قیمت اوراق'!A:Q,17,0),0)</f>
        <v>-29123749904</v>
      </c>
      <c r="Q24" s="1">
        <f>IFERROR(VLOOKUP(A24,'درآمد ناشی از فروش'!A:Q,17,0),0)</f>
        <v>-11615630934</v>
      </c>
      <c r="S24" s="1">
        <f t="shared" si="1"/>
        <v>-29917534284</v>
      </c>
      <c r="U24" s="5">
        <f t="shared" si="2"/>
        <v>3.0159994753139262E-2</v>
      </c>
    </row>
    <row r="25" spans="1:21" ht="24" x14ac:dyDescent="0.25">
      <c r="A25" s="3" t="s">
        <v>29</v>
      </c>
      <c r="C25" s="1">
        <f>IFERROR(VLOOKUP(A25,'درآمد سود سهام'!A:S,13,0),0)</f>
        <v>0</v>
      </c>
      <c r="E25" s="1">
        <f>IFERROR(VLOOKUP(A25,'درآمد ناشی از تغییر قیمت اوراق'!A:Q,9,0),0)</f>
        <v>3611198975</v>
      </c>
      <c r="G25" s="1">
        <f>IFERROR(VLOOKUP(A25,'درآمد ناشی از فروش'!A:Q,9,0),0)</f>
        <v>-10058250783</v>
      </c>
      <c r="I25" s="1">
        <f t="shared" si="3"/>
        <v>-6447051808</v>
      </c>
      <c r="K25" s="5">
        <f t="shared" si="0"/>
        <v>1.8179661627949893E-2</v>
      </c>
      <c r="M25" s="1">
        <f>IFERROR(VLOOKUP(A25,'درآمد سود سهام'!A:S,19,0),0)</f>
        <v>8154104719</v>
      </c>
      <c r="O25" s="1">
        <f>IFERROR(VLOOKUP(A25,'درآمد ناشی از تغییر قیمت اوراق'!A:Q,17,0),0)</f>
        <v>-9934950837</v>
      </c>
      <c r="Q25" s="1">
        <f>IFERROR(VLOOKUP(A25,'درآمد ناشی از فروش'!A:Q,17,0),0)</f>
        <v>-10779248974</v>
      </c>
      <c r="S25" s="1">
        <f t="shared" si="1"/>
        <v>-12560095092</v>
      </c>
      <c r="U25" s="5">
        <f t="shared" si="2"/>
        <v>1.2661885785027424E-2</v>
      </c>
    </row>
    <row r="26" spans="1:21" ht="24" x14ac:dyDescent="0.25">
      <c r="A26" s="3" t="s">
        <v>41</v>
      </c>
      <c r="C26" s="1">
        <f>IFERROR(VLOOKUP(A26,'درآمد سود سهام'!A:S,13,0),0)</f>
        <v>0</v>
      </c>
      <c r="E26" s="1">
        <f>IFERROR(VLOOKUP(A26,'درآمد ناشی از تغییر قیمت اوراق'!A:Q,9,0),0)</f>
        <v>0</v>
      </c>
      <c r="G26" s="1">
        <f>IFERROR(VLOOKUP(A26,'درآمد ناشی از فروش'!A:Q,9,0),0)</f>
        <v>0</v>
      </c>
      <c r="I26" s="1">
        <f t="shared" si="3"/>
        <v>0</v>
      </c>
      <c r="K26" s="5">
        <f t="shared" si="0"/>
        <v>0</v>
      </c>
      <c r="M26" s="1">
        <f>IFERROR(VLOOKUP(A26,'درآمد سود سهام'!A:S,19,0),0)</f>
        <v>0</v>
      </c>
      <c r="O26" s="1">
        <f>IFERROR(VLOOKUP(A26,'درآمد ناشی از تغییر قیمت اوراق'!A:Q,17,0),0)</f>
        <v>0</v>
      </c>
      <c r="Q26" s="1">
        <f>IFERROR(VLOOKUP(A26,'درآمد ناشی از فروش'!A:Q,17,0),0)</f>
        <v>3309840284</v>
      </c>
      <c r="S26" s="1">
        <f t="shared" si="1"/>
        <v>3309840284</v>
      </c>
      <c r="U26" s="5">
        <f t="shared" si="2"/>
        <v>-3.3366642000492532E-3</v>
      </c>
    </row>
    <row r="27" spans="1:21" ht="24" x14ac:dyDescent="0.25">
      <c r="A27" s="3" t="s">
        <v>26</v>
      </c>
      <c r="C27" s="1">
        <f>IFERROR(VLOOKUP(A27,'درآمد سود سهام'!A:S,13,0),0)</f>
        <v>0</v>
      </c>
      <c r="E27" s="1">
        <f>IFERROR(VLOOKUP(A27,'درآمد ناشی از تغییر قیمت اوراق'!A:Q,9,0),0)</f>
        <v>13176876555</v>
      </c>
      <c r="G27" s="1">
        <f>IFERROR(VLOOKUP(A27,'درآمد ناشی از فروش'!A:Q,9,0),0)</f>
        <v>0</v>
      </c>
      <c r="I27" s="1">
        <f t="shared" si="3"/>
        <v>13176876555</v>
      </c>
      <c r="K27" s="5">
        <f t="shared" si="0"/>
        <v>-3.71566980097651E-2</v>
      </c>
      <c r="M27" s="1">
        <f>IFERROR(VLOOKUP(A27,'درآمد سود سهام'!A:S,19,0),0)</f>
        <v>0</v>
      </c>
      <c r="O27" s="1">
        <f>IFERROR(VLOOKUP(A27,'درآمد ناشی از تغییر قیمت اوراق'!A:Q,17,0),0)</f>
        <v>59917313447</v>
      </c>
      <c r="Q27" s="1">
        <f>IFERROR(VLOOKUP(A27,'درآمد ناشی از فروش'!A:Q,17,0),0)</f>
        <v>109581999251</v>
      </c>
      <c r="S27" s="1">
        <f t="shared" si="1"/>
        <v>169499312698</v>
      </c>
      <c r="U27" s="5">
        <f t="shared" si="2"/>
        <v>-0.17087298482236082</v>
      </c>
    </row>
    <row r="28" spans="1:21" ht="24" x14ac:dyDescent="0.25">
      <c r="A28" s="3" t="s">
        <v>20</v>
      </c>
      <c r="C28" s="1">
        <f>IFERROR(VLOOKUP(A28,'درآمد سود سهام'!A:S,13,0),0)</f>
        <v>0</v>
      </c>
      <c r="E28" s="1">
        <f>IFERROR(VLOOKUP(A28,'درآمد ناشی از تغییر قیمت اوراق'!A:Q,9,0),0)</f>
        <v>0</v>
      </c>
      <c r="G28" s="1">
        <f>IFERROR(VLOOKUP(A28,'درآمد ناشی از فروش'!A:Q,9,0),0)</f>
        <v>0</v>
      </c>
      <c r="I28" s="1">
        <f t="shared" si="3"/>
        <v>0</v>
      </c>
      <c r="K28" s="5">
        <f t="shared" si="0"/>
        <v>0</v>
      </c>
      <c r="M28" s="1">
        <f>IFERROR(VLOOKUP(A28,'درآمد سود سهام'!A:S,19,0),0)</f>
        <v>0</v>
      </c>
      <c r="O28" s="1">
        <f>IFERROR(VLOOKUP(A28,'درآمد ناشی از تغییر قیمت اوراق'!A:Q,17,0),0)</f>
        <v>0</v>
      </c>
      <c r="Q28" s="1">
        <f>IFERROR(VLOOKUP(A28,'درآمد ناشی از فروش'!A:Q,17,0),0)</f>
        <v>7130214545</v>
      </c>
      <c r="S28" s="1">
        <f t="shared" si="1"/>
        <v>7130214545</v>
      </c>
      <c r="U28" s="5">
        <f t="shared" si="2"/>
        <v>-7.1879998941278148E-3</v>
      </c>
    </row>
    <row r="29" spans="1:21" ht="24" x14ac:dyDescent="0.25">
      <c r="A29" s="3" t="s">
        <v>28</v>
      </c>
      <c r="C29" s="1">
        <f>IFERROR(VLOOKUP(A29,'درآمد سود سهام'!A:S,13,0),0)</f>
        <v>0</v>
      </c>
      <c r="E29" s="1">
        <f>IFERROR(VLOOKUP(A29,'درآمد ناشی از تغییر قیمت اوراق'!A:Q,9,0),0)</f>
        <v>0</v>
      </c>
      <c r="G29" s="1">
        <f>IFERROR(VLOOKUP(A29,'درآمد ناشی از فروش'!A:Q,9,0),0)</f>
        <v>0</v>
      </c>
      <c r="I29" s="1">
        <f t="shared" si="3"/>
        <v>0</v>
      </c>
      <c r="K29" s="5">
        <f t="shared" si="0"/>
        <v>0</v>
      </c>
      <c r="M29" s="1">
        <f>IFERROR(VLOOKUP(A29,'درآمد سود سهام'!A:S,19,0),0)</f>
        <v>0</v>
      </c>
      <c r="O29" s="1">
        <f>IFERROR(VLOOKUP(A29,'درآمد ناشی از تغییر قیمت اوراق'!A:Q,17,0),0)</f>
        <v>0</v>
      </c>
      <c r="Q29" s="1">
        <f>IFERROR(VLOOKUP(A29,'درآمد ناشی از فروش'!A:Q,17,0),0)</f>
        <v>927284762</v>
      </c>
      <c r="S29" s="1">
        <f t="shared" si="1"/>
        <v>927284762</v>
      </c>
      <c r="U29" s="5">
        <f t="shared" si="2"/>
        <v>-9.347997495750439E-4</v>
      </c>
    </row>
    <row r="30" spans="1:21" ht="24" x14ac:dyDescent="0.25">
      <c r="A30" s="3" t="s">
        <v>34</v>
      </c>
      <c r="C30" s="1">
        <f>IFERROR(VLOOKUP(A30,'درآمد سود سهام'!A:S,13,0),0)</f>
        <v>0</v>
      </c>
      <c r="E30" s="1">
        <f>IFERROR(VLOOKUP(A30,'درآمد ناشی از تغییر قیمت اوراق'!A:Q,9,0),0)</f>
        <v>8258495749</v>
      </c>
      <c r="G30" s="1">
        <f>IFERROR(VLOOKUP(A30,'درآمد ناشی از فروش'!A:Q,9,0),0)</f>
        <v>-15961283924</v>
      </c>
      <c r="I30" s="1">
        <f t="shared" si="3"/>
        <v>-7702788175</v>
      </c>
      <c r="K30" s="5">
        <f t="shared" si="0"/>
        <v>2.1720638639743609E-2</v>
      </c>
      <c r="M30" s="1">
        <f>IFERROR(VLOOKUP(A30,'درآمد سود سهام'!A:S,19,0),0)</f>
        <v>14226832534</v>
      </c>
      <c r="O30" s="1">
        <f>IFERROR(VLOOKUP(A30,'درآمد ناشی از تغییر قیمت اوراق'!A:Q,17,0),0)</f>
        <v>-28770654937</v>
      </c>
      <c r="Q30" s="1">
        <f>IFERROR(VLOOKUP(A30,'درآمد ناشی از فروش'!A:Q,17,0),0)</f>
        <v>-28950020724</v>
      </c>
      <c r="S30" s="1">
        <f t="shared" si="1"/>
        <v>-43493843127</v>
      </c>
      <c r="U30" s="5">
        <f t="shared" si="2"/>
        <v>4.3846329983341023E-2</v>
      </c>
    </row>
    <row r="31" spans="1:21" ht="24" x14ac:dyDescent="0.25">
      <c r="A31" s="3" t="s">
        <v>40</v>
      </c>
      <c r="C31" s="1">
        <f>IFERROR(VLOOKUP(A31,'درآمد سود سهام'!A:S,13,0),0)</f>
        <v>0</v>
      </c>
      <c r="E31" s="1">
        <f>IFERROR(VLOOKUP(A31,'درآمد ناشی از تغییر قیمت اوراق'!A:Q,9,0),0)</f>
        <v>53464293619</v>
      </c>
      <c r="G31" s="1">
        <f>IFERROR(VLOOKUP(A31,'درآمد ناشی از فروش'!A:Q,9,0),0)</f>
        <v>180138805</v>
      </c>
      <c r="I31" s="1">
        <f t="shared" si="3"/>
        <v>53644432424</v>
      </c>
      <c r="K31" s="5">
        <f t="shared" si="0"/>
        <v>-0.15126877505181419</v>
      </c>
      <c r="M31" s="1">
        <f>IFERROR(VLOOKUP(A31,'درآمد سود سهام'!A:S,19,0),0)</f>
        <v>0</v>
      </c>
      <c r="O31" s="1">
        <f>IFERROR(VLOOKUP(A31,'درآمد ناشی از تغییر قیمت اوراق'!A:Q,17,0),0)</f>
        <v>263569113183</v>
      </c>
      <c r="Q31" s="1">
        <f>IFERROR(VLOOKUP(A31,'درآمد ناشی از فروش'!A:Q,17,0),0)</f>
        <v>50107167346</v>
      </c>
      <c r="S31" s="1">
        <f t="shared" si="1"/>
        <v>313676280529</v>
      </c>
      <c r="U31" s="5">
        <f t="shared" si="2"/>
        <v>-0.31621840507084753</v>
      </c>
    </row>
    <row r="32" spans="1:21" ht="24" x14ac:dyDescent="0.25">
      <c r="A32" s="3" t="s">
        <v>19</v>
      </c>
      <c r="C32" s="1">
        <f>IFERROR(VLOOKUP(A32,'درآمد سود سهام'!A:S,13,0),0)</f>
        <v>0</v>
      </c>
      <c r="E32" s="1">
        <f>IFERROR(VLOOKUP(A32,'درآمد ناشی از تغییر قیمت اوراق'!A:Q,9,0),0)</f>
        <v>0</v>
      </c>
      <c r="G32" s="1">
        <f>IFERROR(VLOOKUP(A32,'درآمد ناشی از فروش'!A:Q,9,0),0)</f>
        <v>0</v>
      </c>
      <c r="I32" s="1">
        <f t="shared" si="3"/>
        <v>0</v>
      </c>
      <c r="K32" s="5">
        <f t="shared" si="0"/>
        <v>0</v>
      </c>
      <c r="M32" s="1">
        <f>IFERROR(VLOOKUP(A32,'درآمد سود سهام'!A:S,19,0),0)</f>
        <v>0</v>
      </c>
      <c r="O32" s="1">
        <f>IFERROR(VLOOKUP(A32,'درآمد ناشی از تغییر قیمت اوراق'!A:Q,17,0),0)</f>
        <v>0</v>
      </c>
      <c r="Q32" s="1">
        <f>IFERROR(VLOOKUP(A32,'درآمد ناشی از فروش'!A:Q,17,0),0)</f>
        <v>236163189</v>
      </c>
      <c r="S32" s="1">
        <f t="shared" si="1"/>
        <v>236163189</v>
      </c>
      <c r="U32" s="5">
        <f t="shared" si="2"/>
        <v>-2.3807712472260356E-4</v>
      </c>
    </row>
    <row r="33" spans="1:21" ht="24" x14ac:dyDescent="0.25">
      <c r="A33" s="3" t="s">
        <v>35</v>
      </c>
      <c r="C33" s="1">
        <f>IFERROR(VLOOKUP(A33,'درآمد سود سهام'!A:S,13,0),0)</f>
        <v>0</v>
      </c>
      <c r="E33" s="1">
        <f>IFERROR(VLOOKUP(A33,'درآمد ناشی از تغییر قیمت اوراق'!A:Q,9,0),0)</f>
        <v>-234592813885</v>
      </c>
      <c r="G33" s="1">
        <f>IFERROR(VLOOKUP(A33,'درآمد ناشی از فروش'!A:Q,9,0),0)</f>
        <v>-19695881160</v>
      </c>
      <c r="I33" s="1">
        <f t="shared" si="3"/>
        <v>-254288695045</v>
      </c>
      <c r="K33" s="5">
        <f t="shared" si="0"/>
        <v>0.71705371220913861</v>
      </c>
      <c r="M33" s="1">
        <f>IFERROR(VLOOKUP(A33,'درآمد سود سهام'!A:S,19,0),0)</f>
        <v>0</v>
      </c>
      <c r="O33" s="1">
        <f>IFERROR(VLOOKUP(A33,'درآمد ناشی از تغییر قیمت اوراق'!A:Q,17,0),0)</f>
        <v>-666204597071</v>
      </c>
      <c r="Q33" s="1">
        <f>IFERROR(VLOOKUP(A33,'درآمد ناشی از فروش'!A:Q,17,0),0)</f>
        <v>-15128440399</v>
      </c>
      <c r="S33" s="1">
        <f t="shared" si="1"/>
        <v>-681333037470</v>
      </c>
      <c r="U33" s="5">
        <f t="shared" si="2"/>
        <v>0.68685476016067648</v>
      </c>
    </row>
    <row r="34" spans="1:21" ht="24" x14ac:dyDescent="0.25">
      <c r="A34" s="3" t="s">
        <v>24</v>
      </c>
      <c r="C34" s="1">
        <f>IFERROR(VLOOKUP(A34,'درآمد سود سهام'!A:S,13,0),0)</f>
        <v>0</v>
      </c>
      <c r="E34" s="1">
        <f>IFERROR(VLOOKUP(A34,'درآمد ناشی از تغییر قیمت اوراق'!A:Q,9,0),0)</f>
        <v>0</v>
      </c>
      <c r="G34" s="1">
        <f>IFERROR(VLOOKUP(A34,'درآمد ناشی از فروش'!A:Q,9,0),0)</f>
        <v>0</v>
      </c>
      <c r="I34" s="1">
        <f t="shared" si="3"/>
        <v>0</v>
      </c>
      <c r="K34" s="5">
        <f t="shared" si="0"/>
        <v>0</v>
      </c>
      <c r="M34" s="1">
        <f>IFERROR(VLOOKUP(A34,'درآمد سود سهام'!A:S,19,0),0)</f>
        <v>0</v>
      </c>
      <c r="O34" s="1">
        <f>IFERROR(VLOOKUP(A34,'درآمد ناشی از تغییر قیمت اوراق'!A:Q,17,0),0)</f>
        <v>0</v>
      </c>
      <c r="Q34" s="1">
        <f>IFERROR(VLOOKUP(A34,'درآمد ناشی از فروش'!A:Q,17,0),0)</f>
        <v>15318694791</v>
      </c>
      <c r="S34" s="1">
        <f t="shared" si="1"/>
        <v>15318694791</v>
      </c>
      <c r="U34" s="5">
        <f t="shared" si="2"/>
        <v>-1.5442841984761667E-2</v>
      </c>
    </row>
    <row r="35" spans="1:21" ht="24" x14ac:dyDescent="0.25">
      <c r="A35" s="3" t="s">
        <v>42</v>
      </c>
      <c r="C35" s="1">
        <f>IFERROR(VLOOKUP(A35,'درآمد سود سهام'!A:S,13,0),0)</f>
        <v>0</v>
      </c>
      <c r="E35" s="1">
        <f>IFERROR(VLOOKUP(A35,'درآمد ناشی از تغییر قیمت اوراق'!A:Q,9,0),0)</f>
        <v>-2020047962</v>
      </c>
      <c r="G35" s="1">
        <f>IFERROR(VLOOKUP(A35,'درآمد ناشی از فروش'!A:Q,9,0),0)</f>
        <v>0</v>
      </c>
      <c r="I35" s="1">
        <f t="shared" si="3"/>
        <v>-2020047962</v>
      </c>
      <c r="K35" s="5">
        <f t="shared" si="0"/>
        <v>5.6962142565412724E-3</v>
      </c>
      <c r="M35" s="1">
        <f>IFERROR(VLOOKUP(A35,'درآمد سود سهام'!A:S,19,0),0)</f>
        <v>422116592</v>
      </c>
      <c r="O35" s="1">
        <f>IFERROR(VLOOKUP(A35,'درآمد ناشی از تغییر قیمت اوراق'!A:Q,17,0),0)</f>
        <v>-6200147245</v>
      </c>
      <c r="Q35" s="1">
        <f>IFERROR(VLOOKUP(A35,'درآمد ناشی از فروش'!A:Q,17,0),0)</f>
        <v>1508162735</v>
      </c>
      <c r="S35" s="1">
        <f t="shared" si="1"/>
        <v>-4269867918</v>
      </c>
      <c r="U35" s="5">
        <f t="shared" si="2"/>
        <v>4.3044721794586269E-3</v>
      </c>
    </row>
    <row r="36" spans="1:21" ht="24" x14ac:dyDescent="0.25">
      <c r="A36" s="3" t="s">
        <v>43</v>
      </c>
      <c r="C36" s="1">
        <f>IFERROR(VLOOKUP(A36,'درآمد سود سهام'!A:S,13,0),0)</f>
        <v>0</v>
      </c>
      <c r="E36" s="1">
        <f>IFERROR(VLOOKUP(A36,'درآمد ناشی از تغییر قیمت اوراق'!A:Q,9,0),0)</f>
        <v>0</v>
      </c>
      <c r="G36" s="1">
        <f>IFERROR(VLOOKUP(A36,'درآمد ناشی از فروش'!A:Q,9,0),0)</f>
        <v>0</v>
      </c>
      <c r="I36" s="1">
        <f t="shared" si="3"/>
        <v>0</v>
      </c>
      <c r="K36" s="5">
        <f t="shared" si="0"/>
        <v>0</v>
      </c>
      <c r="M36" s="1">
        <f>IFERROR(VLOOKUP(A36,'درآمد سود سهام'!A:S,19,0),0)</f>
        <v>0</v>
      </c>
      <c r="O36" s="1">
        <f>IFERROR(VLOOKUP(A36,'درآمد ناشی از تغییر قیمت اوراق'!A:Q,17,0),0)</f>
        <v>0</v>
      </c>
      <c r="Q36" s="1">
        <f>IFERROR(VLOOKUP(A36,'درآمد ناشی از فروش'!A:Q,17,0),0)</f>
        <v>-759264027</v>
      </c>
      <c r="S36" s="1">
        <f t="shared" si="1"/>
        <v>-759264027</v>
      </c>
      <c r="U36" s="5">
        <f t="shared" si="2"/>
        <v>7.6541732527784102E-4</v>
      </c>
    </row>
    <row r="37" spans="1:21" ht="24" x14ac:dyDescent="0.25">
      <c r="A37" s="3" t="s">
        <v>49</v>
      </c>
      <c r="C37" s="1">
        <f>IFERROR(VLOOKUP(A37,'درآمد سود سهام'!A:S,13,0),0)</f>
        <v>18626879387</v>
      </c>
      <c r="E37" s="1">
        <f>IFERROR(VLOOKUP(A37,'درآمد ناشی از تغییر قیمت اوراق'!A:Q,9,0),0)</f>
        <v>-41378524110</v>
      </c>
      <c r="G37" s="1">
        <f>IFERROR(VLOOKUP(A37,'درآمد ناشی از فروش'!A:Q,9,0),0)</f>
        <v>0</v>
      </c>
      <c r="I37" s="1">
        <f t="shared" si="3"/>
        <v>-22751644723</v>
      </c>
      <c r="K37" s="5">
        <f t="shared" si="0"/>
        <v>6.4156022762252907E-2</v>
      </c>
      <c r="M37" s="1">
        <f>IFERROR(VLOOKUP(A37,'درآمد سود سهام'!A:S,19,0),0)</f>
        <v>18626879387</v>
      </c>
      <c r="O37" s="1">
        <f>IFERROR(VLOOKUP(A37,'درآمد ناشی از تغییر قیمت اوراق'!A:Q,17,0),0)</f>
        <v>-45332506942</v>
      </c>
      <c r="Q37" s="1">
        <f>IFERROR(VLOOKUP(A37,'درآمد ناشی از فروش'!A:Q,17,0),0)</f>
        <v>0</v>
      </c>
      <c r="S37" s="1">
        <f t="shared" si="1"/>
        <v>-26705627555</v>
      </c>
      <c r="U37" s="5">
        <f t="shared" si="2"/>
        <v>2.692205779033215E-2</v>
      </c>
    </row>
    <row r="38" spans="1:21" ht="24" x14ac:dyDescent="0.25">
      <c r="A38" s="3" t="s">
        <v>88</v>
      </c>
      <c r="C38" s="1">
        <f>IFERROR(VLOOKUP(A38,'درآمد سود سهام'!A:S,13,0),0)</f>
        <v>0</v>
      </c>
      <c r="E38" s="1">
        <f>IFERROR(VLOOKUP(A38,'درآمد ناشی از تغییر قیمت اوراق'!A:Q,9,0),0)</f>
        <v>0</v>
      </c>
      <c r="G38" s="1">
        <f>IFERROR(VLOOKUP(A38,'درآمد ناشی از فروش'!A:Q,9,0),0)</f>
        <v>0</v>
      </c>
      <c r="I38" s="1">
        <f t="shared" si="3"/>
        <v>0</v>
      </c>
      <c r="K38" s="5">
        <f t="shared" si="0"/>
        <v>0</v>
      </c>
      <c r="M38" s="1">
        <f>IFERROR(VLOOKUP(A38,'درآمد سود سهام'!A:S,19,0),0)</f>
        <v>0</v>
      </c>
      <c r="O38" s="1">
        <f>IFERROR(VLOOKUP(A38,'درآمد ناشی از تغییر قیمت اوراق'!A:Q,17,0),0)</f>
        <v>0</v>
      </c>
      <c r="Q38" s="1">
        <f>IFERROR(VLOOKUP(A38,'درآمد ناشی از فروش'!A:Q,17,0),0)</f>
        <v>12821717157</v>
      </c>
      <c r="S38" s="1">
        <f t="shared" si="1"/>
        <v>12821717157</v>
      </c>
      <c r="U38" s="5">
        <f t="shared" si="2"/>
        <v>-1.2925628111945232E-2</v>
      </c>
    </row>
    <row r="39" spans="1:21" ht="24" x14ac:dyDescent="0.25">
      <c r="A39" s="3" t="s">
        <v>32</v>
      </c>
      <c r="C39" s="1">
        <f>IFERROR(VLOOKUP(A39,'درآمد سود سهام'!A:S,13,0),0)</f>
        <v>0</v>
      </c>
      <c r="E39" s="1">
        <f>IFERROR(VLOOKUP(A39,'درآمد ناشی از تغییر قیمت اوراق'!A:Q,9,0),0)</f>
        <v>-4951596930</v>
      </c>
      <c r="G39" s="1">
        <f>IFERROR(VLOOKUP(A39,'درآمد ناشی از فروش'!A:Q,9,0),0)</f>
        <v>0</v>
      </c>
      <c r="I39" s="1">
        <f t="shared" si="3"/>
        <v>-4951596930</v>
      </c>
      <c r="K39" s="5">
        <f t="shared" si="0"/>
        <v>1.396271650767468E-2</v>
      </c>
      <c r="M39" s="1">
        <f>IFERROR(VLOOKUP(A39,'درآمد سود سهام'!A:S,19,0),0)</f>
        <v>6137815796</v>
      </c>
      <c r="O39" s="1">
        <f>IFERROR(VLOOKUP(A39,'درآمد ناشی از تغییر قیمت اوراق'!A:Q,17,0),0)</f>
        <v>-15889824208</v>
      </c>
      <c r="Q39" s="1">
        <f>IFERROR(VLOOKUP(A39,'درآمد ناشی از فروش'!A:Q,17,0),0)</f>
        <v>1406798221</v>
      </c>
      <c r="S39" s="1">
        <f t="shared" si="1"/>
        <v>-8345210191</v>
      </c>
      <c r="U39" s="5">
        <f t="shared" si="2"/>
        <v>8.4128422210586317E-3</v>
      </c>
    </row>
    <row r="40" spans="1:21" ht="24" x14ac:dyDescent="0.25">
      <c r="A40" s="3" t="s">
        <v>87</v>
      </c>
      <c r="C40" s="1">
        <f>IFERROR(VLOOKUP(A40,'درآمد سود سهام'!A:S,13,0),0)</f>
        <v>0</v>
      </c>
      <c r="E40" s="1">
        <f>IFERROR(VLOOKUP(A40,'درآمد ناشی از تغییر قیمت اوراق'!A:Q,9,0),0)</f>
        <v>-2057061749</v>
      </c>
      <c r="G40" s="1">
        <f>IFERROR(VLOOKUP(A40,'درآمد ناشی از فروش'!A:Q,9,0),0)</f>
        <v>0</v>
      </c>
      <c r="I40" s="1">
        <f t="shared" si="3"/>
        <v>-2057061749</v>
      </c>
      <c r="K40" s="5">
        <f t="shared" ref="K40:K71" si="4">+I40/$I$72</f>
        <v>5.8005872541948703E-3</v>
      </c>
      <c r="M40" s="1">
        <f>IFERROR(VLOOKUP(A40,'درآمد سود سهام'!A:S,19,0),0)</f>
        <v>5025427164</v>
      </c>
      <c r="O40" s="1">
        <f>IFERROR(VLOOKUP(A40,'درآمد ناشی از تغییر قیمت اوراق'!A:Q,17,0),0)</f>
        <v>-141187416</v>
      </c>
      <c r="Q40" s="1">
        <f>IFERROR(VLOOKUP(A40,'درآمد ناشی از فروش'!A:Q,17,0),0)</f>
        <v>-1916394536</v>
      </c>
      <c r="S40" s="1">
        <f t="shared" si="1"/>
        <v>2967845212</v>
      </c>
      <c r="U40" s="5">
        <f t="shared" ref="U40:U71" si="5">+S40/$S$72</f>
        <v>-2.9918974997187467E-3</v>
      </c>
    </row>
    <row r="41" spans="1:21" ht="24" x14ac:dyDescent="0.25">
      <c r="A41" s="3" t="s">
        <v>23</v>
      </c>
      <c r="C41" s="1">
        <f>IFERROR(VLOOKUP(A41,'درآمد سود سهام'!A:S,13,0),0)</f>
        <v>0</v>
      </c>
      <c r="E41" s="1">
        <f>IFERROR(VLOOKUP(A41,'درآمد ناشی از تغییر قیمت اوراق'!A:Q,9,0),0)</f>
        <v>-5843479982</v>
      </c>
      <c r="G41" s="1">
        <f>IFERROR(VLOOKUP(A41,'درآمد ناشی از فروش'!A:Q,9,0),0)</f>
        <v>-301180067</v>
      </c>
      <c r="I41" s="1">
        <f t="shared" si="3"/>
        <v>-6144660049</v>
      </c>
      <c r="K41" s="5">
        <f t="shared" si="4"/>
        <v>1.7326964919218781E-2</v>
      </c>
      <c r="M41" s="1">
        <f>IFERROR(VLOOKUP(A41,'درآمد سود سهام'!A:S,19,0),0)</f>
        <v>25931516842</v>
      </c>
      <c r="O41" s="1">
        <f>IFERROR(VLOOKUP(A41,'درآمد ناشی از تغییر قیمت اوراق'!A:Q,17,0),0)</f>
        <v>5430185949</v>
      </c>
      <c r="Q41" s="1">
        <f>IFERROR(VLOOKUP(A41,'درآمد ناشی از فروش'!A:Q,17,0),0)</f>
        <v>-2539001147</v>
      </c>
      <c r="S41" s="1">
        <f t="shared" si="1"/>
        <v>28822701644</v>
      </c>
      <c r="U41" s="5">
        <f t="shared" si="5"/>
        <v>-2.9056289268438777E-2</v>
      </c>
    </row>
    <row r="42" spans="1:21" ht="24" x14ac:dyDescent="0.25">
      <c r="A42" s="3" t="s">
        <v>116</v>
      </c>
      <c r="C42" s="1">
        <f>IFERROR(VLOOKUP(A42,'درآمد سود سهام'!A:S,13,0),0)</f>
        <v>43675636056</v>
      </c>
      <c r="E42" s="1">
        <f>IFERROR(VLOOKUP(A42,'درآمد ناشی از تغییر قیمت اوراق'!A:Q,9,0),0)</f>
        <v>-44478502794</v>
      </c>
      <c r="G42" s="1">
        <f>IFERROR(VLOOKUP(A42,'درآمد ناشی از فروش'!A:Q,9,0),0)</f>
        <v>-12246974980</v>
      </c>
      <c r="I42" s="1">
        <f t="shared" si="3"/>
        <v>-13049841718</v>
      </c>
      <c r="K42" s="5">
        <f t="shared" si="4"/>
        <v>3.6798479955932176E-2</v>
      </c>
      <c r="M42" s="1">
        <f>IFERROR(VLOOKUP(A42,'درآمد سود سهام'!A:S,19,0),0)</f>
        <v>43675636056</v>
      </c>
      <c r="O42" s="1">
        <f>IFERROR(VLOOKUP(A42,'درآمد ناشی از تغییر قیمت اوراق'!A:Q,17,0),0)</f>
        <v>-171376109991</v>
      </c>
      <c r="Q42" s="1">
        <f>IFERROR(VLOOKUP(A42,'درآمد ناشی از فروش'!A:Q,17,0),0)</f>
        <v>-36046421041</v>
      </c>
      <c r="S42" s="1">
        <f t="shared" si="1"/>
        <v>-163746894976</v>
      </c>
      <c r="U42" s="5">
        <f t="shared" si="5"/>
        <v>0.1650739478206327</v>
      </c>
    </row>
    <row r="43" spans="1:21" ht="24" x14ac:dyDescent="0.25">
      <c r="A43" s="3" t="s">
        <v>48</v>
      </c>
      <c r="C43" s="1">
        <f>IFERROR(VLOOKUP(A43,'درآمد سود سهام'!A:S,13,0),0)</f>
        <v>0</v>
      </c>
      <c r="E43" s="1">
        <f>IFERROR(VLOOKUP(A43,'درآمد ناشی از تغییر قیمت اوراق'!A:Q,9,0),0)</f>
        <v>0</v>
      </c>
      <c r="G43" s="1">
        <f>IFERROR(VLOOKUP(A43,'درآمد ناشی از فروش'!A:Q,9,0),0)</f>
        <v>0</v>
      </c>
      <c r="I43" s="1">
        <f t="shared" si="3"/>
        <v>0</v>
      </c>
      <c r="K43" s="5">
        <f t="shared" si="4"/>
        <v>0</v>
      </c>
      <c r="M43" s="1">
        <f>IFERROR(VLOOKUP(A43,'درآمد سود سهام'!A:S,19,0),0)</f>
        <v>0</v>
      </c>
      <c r="O43" s="1">
        <f>IFERROR(VLOOKUP(A43,'درآمد ناشی از تغییر قیمت اوراق'!A:Q,17,0),0)</f>
        <v>0</v>
      </c>
      <c r="Q43" s="1">
        <f>IFERROR(VLOOKUP(A43,'درآمد ناشی از فروش'!A:Q,17,0),0)</f>
        <v>-6886941234</v>
      </c>
      <c r="S43" s="1">
        <f t="shared" si="1"/>
        <v>-6886941234</v>
      </c>
      <c r="U43" s="5">
        <f t="shared" si="5"/>
        <v>6.9427550248919584E-3</v>
      </c>
    </row>
    <row r="44" spans="1:21" ht="24" x14ac:dyDescent="0.25">
      <c r="A44" s="3" t="s">
        <v>46</v>
      </c>
      <c r="C44" s="1">
        <f>IFERROR(VLOOKUP(A44,'درآمد سود سهام'!A:S,13,0),0)</f>
        <v>0</v>
      </c>
      <c r="E44" s="1">
        <f>IFERROR(VLOOKUP(A44,'درآمد ناشی از تغییر قیمت اوراق'!A:Q,9,0),0)</f>
        <v>0</v>
      </c>
      <c r="G44" s="1">
        <f>IFERROR(VLOOKUP(A44,'درآمد ناشی از فروش'!A:Q,9,0),0)</f>
        <v>0</v>
      </c>
      <c r="I44" s="1">
        <f t="shared" si="3"/>
        <v>0</v>
      </c>
      <c r="K44" s="5">
        <f t="shared" si="4"/>
        <v>0</v>
      </c>
      <c r="M44" s="1">
        <f>IFERROR(VLOOKUP(A44,'درآمد سود سهام'!A:S,19,0),0)</f>
        <v>0</v>
      </c>
      <c r="O44" s="1">
        <f>IFERROR(VLOOKUP(A44,'درآمد ناشی از تغییر قیمت اوراق'!A:Q,17,0),0)</f>
        <v>0</v>
      </c>
      <c r="Q44" s="1">
        <f>IFERROR(VLOOKUP(A44,'درآمد ناشی از فروش'!A:Q,17,0),0)</f>
        <v>-9818952004</v>
      </c>
      <c r="S44" s="1">
        <f t="shared" si="1"/>
        <v>-9818952004</v>
      </c>
      <c r="U44" s="5">
        <f t="shared" si="5"/>
        <v>9.8985276697867008E-3</v>
      </c>
    </row>
    <row r="45" spans="1:21" ht="24" x14ac:dyDescent="0.25">
      <c r="A45" s="3" t="s">
        <v>122</v>
      </c>
      <c r="C45" s="1">
        <f>IFERROR(VLOOKUP(A45,'درآمد سود سهام'!A:S,13,0),0)</f>
        <v>0</v>
      </c>
      <c r="E45" s="1">
        <f>IFERROR(VLOOKUP(A45,'درآمد ناشی از تغییر قیمت اوراق'!A:Q,9,0),0)</f>
        <v>0</v>
      </c>
      <c r="G45" s="1">
        <f>IFERROR(VLOOKUP(A45,'درآمد ناشی از فروش'!A:Q,9,0),0)</f>
        <v>0</v>
      </c>
      <c r="I45" s="1">
        <f t="shared" si="3"/>
        <v>0</v>
      </c>
      <c r="K45" s="5">
        <f t="shared" si="4"/>
        <v>0</v>
      </c>
      <c r="M45" s="1">
        <f>IFERROR(VLOOKUP(A45,'درآمد سود سهام'!A:S,19,0),0)</f>
        <v>0</v>
      </c>
      <c r="O45" s="1">
        <f>IFERROR(VLOOKUP(A45,'درآمد ناشی از تغییر قیمت اوراق'!A:Q,17,0),0)</f>
        <v>0</v>
      </c>
      <c r="Q45" s="1">
        <f>IFERROR(VLOOKUP(A45,'درآمد ناشی از فروش'!A:Q,17,0),0)</f>
        <v>-3414142941</v>
      </c>
      <c r="S45" s="1">
        <f t="shared" si="1"/>
        <v>-3414142941</v>
      </c>
      <c r="U45" s="5">
        <f t="shared" si="5"/>
        <v>3.4418121563613096E-3</v>
      </c>
    </row>
    <row r="46" spans="1:21" ht="24" x14ac:dyDescent="0.25">
      <c r="A46" s="3" t="s">
        <v>47</v>
      </c>
      <c r="C46" s="1">
        <f>IFERROR(VLOOKUP(A46,'درآمد سود سهام'!A:S,13,0),0)</f>
        <v>0</v>
      </c>
      <c r="E46" s="1">
        <f>IFERROR(VLOOKUP(A46,'درآمد ناشی از تغییر قیمت اوراق'!A:Q,9,0),0)</f>
        <v>0</v>
      </c>
      <c r="G46" s="1">
        <f>IFERROR(VLOOKUP(A46,'درآمد ناشی از فروش'!A:Q,9,0),0)</f>
        <v>0</v>
      </c>
      <c r="I46" s="1">
        <f t="shared" si="3"/>
        <v>0</v>
      </c>
      <c r="K46" s="5">
        <f t="shared" si="4"/>
        <v>0</v>
      </c>
      <c r="M46" s="1">
        <f>IFERROR(VLOOKUP(A46,'درآمد سود سهام'!A:S,19,0),0)</f>
        <v>0</v>
      </c>
      <c r="O46" s="1">
        <f>IFERROR(VLOOKUP(A46,'درآمد ناشی از تغییر قیمت اوراق'!A:Q,17,0),0)</f>
        <v>0</v>
      </c>
      <c r="Q46" s="1">
        <f>IFERROR(VLOOKUP(A46,'درآمد ناشی از فروش'!A:Q,17,0),0)</f>
        <v>8262966</v>
      </c>
      <c r="S46" s="1">
        <f t="shared" si="1"/>
        <v>8262966</v>
      </c>
      <c r="U46" s="5">
        <f t="shared" si="5"/>
        <v>-8.3299314990221979E-6</v>
      </c>
    </row>
    <row r="47" spans="1:21" ht="24" x14ac:dyDescent="0.25">
      <c r="A47" s="3" t="s">
        <v>31</v>
      </c>
      <c r="C47" s="1">
        <f>IFERROR(VLOOKUP(A47,'درآمد سود سهام'!A:S,13,0),0)</f>
        <v>0</v>
      </c>
      <c r="E47" s="1">
        <f>IFERROR(VLOOKUP(A47,'درآمد ناشی از تغییر قیمت اوراق'!A:Q,9,0),0)</f>
        <v>-1085213538</v>
      </c>
      <c r="G47" s="1">
        <f>IFERROR(VLOOKUP(A47,'درآمد ناشی از فروش'!A:Q,9,0),0)</f>
        <v>0</v>
      </c>
      <c r="I47" s="1">
        <f t="shared" si="3"/>
        <v>-1085213538</v>
      </c>
      <c r="K47" s="5">
        <f t="shared" si="4"/>
        <v>3.060129730992592E-3</v>
      </c>
      <c r="M47" s="1">
        <f>IFERROR(VLOOKUP(A47,'درآمد سود سهام'!A:S,19,0),0)</f>
        <v>0</v>
      </c>
      <c r="O47" s="1">
        <f>IFERROR(VLOOKUP(A47,'درآمد ناشی از تغییر قیمت اوراق'!A:Q,17,0),0)</f>
        <v>-3990938409</v>
      </c>
      <c r="Q47" s="1">
        <f>IFERROR(VLOOKUP(A47,'درآمد ناشی از فروش'!A:Q,17,0),0)</f>
        <v>0</v>
      </c>
      <c r="S47" s="1">
        <f t="shared" si="1"/>
        <v>-3990938409</v>
      </c>
      <c r="U47" s="5">
        <f t="shared" si="5"/>
        <v>4.0232821439404008E-3</v>
      </c>
    </row>
    <row r="48" spans="1:21" ht="24" x14ac:dyDescent="0.25">
      <c r="A48" s="3" t="s">
        <v>38</v>
      </c>
      <c r="C48" s="1">
        <f>IFERROR(VLOOKUP(A48,'درآمد سود سهام'!A:S,13,0),0)</f>
        <v>0</v>
      </c>
      <c r="E48" s="1">
        <f>IFERROR(VLOOKUP(A48,'درآمد ناشی از تغییر قیمت اوراق'!A:Q,9,0),0)</f>
        <v>6487139164</v>
      </c>
      <c r="G48" s="1">
        <f>IFERROR(VLOOKUP(A48,'درآمد ناشی از فروش'!A:Q,9,0),0)</f>
        <v>-19319616081</v>
      </c>
      <c r="I48" s="1">
        <f t="shared" si="3"/>
        <v>-12832476917</v>
      </c>
      <c r="K48" s="5">
        <f t="shared" si="4"/>
        <v>3.6185545757528005E-2</v>
      </c>
      <c r="M48" s="1">
        <f>IFERROR(VLOOKUP(A48,'درآمد سود سهام'!A:S,19,0),0)</f>
        <v>4647776718</v>
      </c>
      <c r="O48" s="1">
        <f>IFERROR(VLOOKUP(A48,'درآمد ناشی از تغییر قیمت اوراق'!A:Q,17,0),0)</f>
        <v>-33081423689</v>
      </c>
      <c r="Q48" s="1">
        <f>IFERROR(VLOOKUP(A48,'درآمد ناشی از فروش'!A:Q,17,0),0)</f>
        <v>-25576387576</v>
      </c>
      <c r="S48" s="1">
        <f t="shared" si="1"/>
        <v>-54010034547</v>
      </c>
      <c r="U48" s="5">
        <f t="shared" si="5"/>
        <v>5.4447747701773484E-2</v>
      </c>
    </row>
    <row r="49" spans="1:21" ht="24" x14ac:dyDescent="0.25">
      <c r="A49" s="3" t="s">
        <v>45</v>
      </c>
      <c r="C49" s="1">
        <f>IFERROR(VLOOKUP(A49,'درآمد سود سهام'!A:S,13,0),0)</f>
        <v>0</v>
      </c>
      <c r="E49" s="1">
        <f>IFERROR(VLOOKUP(A49,'درآمد ناشی از تغییر قیمت اوراق'!A:Q,9,0),0)</f>
        <v>0</v>
      </c>
      <c r="G49" s="1">
        <f>IFERROR(VLOOKUP(A49,'درآمد ناشی از فروش'!A:Q,9,0),0)</f>
        <v>0</v>
      </c>
      <c r="I49" s="1">
        <f t="shared" si="3"/>
        <v>0</v>
      </c>
      <c r="K49" s="5">
        <f t="shared" si="4"/>
        <v>0</v>
      </c>
      <c r="M49" s="1">
        <f>IFERROR(VLOOKUP(A49,'درآمد سود سهام'!A:S,19,0),0)</f>
        <v>0</v>
      </c>
      <c r="O49" s="1">
        <f>IFERROR(VLOOKUP(A49,'درآمد ناشی از تغییر قیمت اوراق'!A:Q,17,0),0)</f>
        <v>0</v>
      </c>
      <c r="Q49" s="1">
        <f>IFERROR(VLOOKUP(A49,'درآمد ناشی از فروش'!A:Q,17,0),0)</f>
        <v>-13282747516</v>
      </c>
      <c r="S49" s="1">
        <f t="shared" si="1"/>
        <v>-13282747516</v>
      </c>
      <c r="U49" s="5">
        <f t="shared" si="5"/>
        <v>1.3390394796140667E-2</v>
      </c>
    </row>
    <row r="50" spans="1:21" ht="24" x14ac:dyDescent="0.25">
      <c r="A50" s="3" t="s">
        <v>16</v>
      </c>
      <c r="C50" s="1">
        <f>IFERROR(VLOOKUP(A50,'درآمد سود سهام'!A:S,13,0),0)</f>
        <v>0</v>
      </c>
      <c r="E50" s="1">
        <f>IFERROR(VLOOKUP(A50,'درآمد ناشی از تغییر قیمت اوراق'!A:Q,9,0),0)</f>
        <v>0</v>
      </c>
      <c r="G50" s="1">
        <f>IFERROR(VLOOKUP(A50,'درآمد ناشی از فروش'!A:Q,9,0),0)</f>
        <v>0</v>
      </c>
      <c r="I50" s="1">
        <f t="shared" si="3"/>
        <v>0</v>
      </c>
      <c r="K50" s="5">
        <f t="shared" si="4"/>
        <v>0</v>
      </c>
      <c r="M50" s="1">
        <f>IFERROR(VLOOKUP(A50,'درآمد سود سهام'!A:S,19,0),0)</f>
        <v>0</v>
      </c>
      <c r="O50" s="1">
        <f>IFERROR(VLOOKUP(A50,'درآمد ناشی از تغییر قیمت اوراق'!A:Q,17,0),0)</f>
        <v>0</v>
      </c>
      <c r="Q50" s="1">
        <f>IFERROR(VLOOKUP(A50,'درآمد ناشی از فروش'!A:Q,17,0),0)</f>
        <v>563298235</v>
      </c>
      <c r="S50" s="1">
        <f t="shared" si="1"/>
        <v>563298235</v>
      </c>
      <c r="U50" s="5">
        <f t="shared" si="5"/>
        <v>-5.6786336904570442E-4</v>
      </c>
    </row>
    <row r="51" spans="1:21" ht="24" x14ac:dyDescent="0.25">
      <c r="A51" s="3" t="s">
        <v>17</v>
      </c>
      <c r="C51" s="1">
        <f>IFERROR(VLOOKUP(A51,'درآمد سود سهام'!A:S,13,0),0)</f>
        <v>0</v>
      </c>
      <c r="E51" s="1">
        <f>IFERROR(VLOOKUP(A51,'درآمد ناشی از تغییر قیمت اوراق'!A:Q,9,0),0)</f>
        <v>10610176571</v>
      </c>
      <c r="G51" s="1">
        <f>IFERROR(VLOOKUP(A51,'درآمد ناشی از فروش'!A:Q,9,0),0)</f>
        <v>-15054924988</v>
      </c>
      <c r="I51" s="1">
        <f t="shared" si="3"/>
        <v>-4444748417</v>
      </c>
      <c r="K51" s="5">
        <f t="shared" si="4"/>
        <v>1.2533484241922495E-2</v>
      </c>
      <c r="M51" s="1">
        <f>IFERROR(VLOOKUP(A51,'درآمد سود سهام'!A:S,19,0),0)</f>
        <v>0</v>
      </c>
      <c r="O51" s="1">
        <f>IFERROR(VLOOKUP(A51,'درآمد ناشی از تغییر قیمت اوراق'!A:Q,17,0),0)</f>
        <v>-2131057901</v>
      </c>
      <c r="Q51" s="1">
        <f>IFERROR(VLOOKUP(A51,'درآمد ناشی از فروش'!A:Q,17,0),0)</f>
        <v>-17642391586</v>
      </c>
      <c r="S51" s="1">
        <f t="shared" si="1"/>
        <v>-19773449487</v>
      </c>
      <c r="U51" s="5">
        <f t="shared" si="5"/>
        <v>1.9933699318874801E-2</v>
      </c>
    </row>
    <row r="52" spans="1:21" ht="24" x14ac:dyDescent="0.25">
      <c r="A52" s="3" t="s">
        <v>115</v>
      </c>
      <c r="C52" s="1">
        <f>IFERROR(VLOOKUP(A52,'درآمد سود سهام'!A:S,13,0),0)</f>
        <v>0</v>
      </c>
      <c r="E52" s="1">
        <f>IFERROR(VLOOKUP(A52,'درآمد ناشی از تغییر قیمت اوراق'!A:Q,9,0),0)</f>
        <v>-2196055260</v>
      </c>
      <c r="G52" s="1">
        <f>IFERROR(VLOOKUP(A52,'درآمد ناشی از فروش'!A:Q,9,0),0)</f>
        <v>0</v>
      </c>
      <c r="I52" s="1">
        <f t="shared" si="3"/>
        <v>-2196055260</v>
      </c>
      <c r="K52" s="5">
        <f t="shared" si="4"/>
        <v>6.1925268684112807E-3</v>
      </c>
      <c r="M52" s="1">
        <f>IFERROR(VLOOKUP(A52,'درآمد سود سهام'!A:S,19,0),0)</f>
        <v>0</v>
      </c>
      <c r="O52" s="1">
        <f>IFERROR(VLOOKUP(A52,'درآمد ناشی از تغییر قیمت اوراق'!A:Q,17,0),0)</f>
        <v>-3122697822</v>
      </c>
      <c r="Q52" s="1">
        <f>IFERROR(VLOOKUP(A52,'درآمد ناشی از فروش'!A:Q,17,0),0)</f>
        <v>0</v>
      </c>
      <c r="S52" s="1">
        <f t="shared" si="1"/>
        <v>-3122697822</v>
      </c>
      <c r="U52" s="5">
        <f t="shared" si="5"/>
        <v>3.148005080670284E-3</v>
      </c>
    </row>
    <row r="53" spans="1:21" ht="24" x14ac:dyDescent="0.25">
      <c r="A53" s="3" t="s">
        <v>110</v>
      </c>
      <c r="C53" s="1">
        <f>IFERROR(VLOOKUP(A53,'درآمد سود سهام'!A:S,13,0),0)</f>
        <v>3888736718</v>
      </c>
      <c r="E53" s="1">
        <f>IFERROR(VLOOKUP(A53,'درآمد ناشی از تغییر قیمت اوراق'!A:Q,9,0),0)</f>
        <v>-8496764489</v>
      </c>
      <c r="G53" s="1">
        <f>IFERROR(VLOOKUP(A53,'درآمد ناشی از فروش'!A:Q,9,0),0)</f>
        <v>-729634421</v>
      </c>
      <c r="I53" s="1">
        <f t="shared" si="3"/>
        <v>-5337662192</v>
      </c>
      <c r="K53" s="5">
        <f t="shared" si="4"/>
        <v>1.5051359198703885E-2</v>
      </c>
      <c r="M53" s="1">
        <f>IFERROR(VLOOKUP(A53,'درآمد سود سهام'!A:S,19,0),0)</f>
        <v>3888736718</v>
      </c>
      <c r="O53" s="1">
        <f>IFERROR(VLOOKUP(A53,'درآمد ناشی از تغییر قیمت اوراق'!A:Q,17,0),0)</f>
        <v>70893111</v>
      </c>
      <c r="Q53" s="1">
        <f>IFERROR(VLOOKUP(A53,'درآمد ناشی از فروش'!A:Q,17,0),0)</f>
        <v>2782181832</v>
      </c>
      <c r="S53" s="1">
        <f t="shared" si="1"/>
        <v>6741811661</v>
      </c>
      <c r="U53" s="5">
        <f t="shared" si="5"/>
        <v>-6.796449279282895E-3</v>
      </c>
    </row>
    <row r="54" spans="1:21" ht="24" x14ac:dyDescent="0.25">
      <c r="A54" s="3" t="s">
        <v>111</v>
      </c>
      <c r="C54" s="1">
        <f>IFERROR(VLOOKUP(A54,'درآمد سود سهام'!A:S,13,0),0)</f>
        <v>695238095</v>
      </c>
      <c r="E54" s="1">
        <f>IFERROR(VLOOKUP(A54,'درآمد ناشی از تغییر قیمت اوراق'!A:Q,9,0),0)</f>
        <v>3985583625</v>
      </c>
      <c r="G54" s="1">
        <f>IFERROR(VLOOKUP(A54,'درآمد ناشی از فروش'!A:Q,9,0),0)</f>
        <v>-6962612176</v>
      </c>
      <c r="I54" s="1">
        <f t="shared" si="3"/>
        <v>-2281790456</v>
      </c>
      <c r="K54" s="5">
        <f t="shared" si="4"/>
        <v>6.4342864973554572E-3</v>
      </c>
      <c r="M54" s="1">
        <f>IFERROR(VLOOKUP(A54,'درآمد سود سهام'!A:S,19,0),0)</f>
        <v>695238095</v>
      </c>
      <c r="O54" s="1">
        <f>IFERROR(VLOOKUP(A54,'درآمد ناشی از تغییر قیمت اوراق'!A:Q,17,0),0)</f>
        <v>-5886710452</v>
      </c>
      <c r="Q54" s="1">
        <f>IFERROR(VLOOKUP(A54,'درآمد ناشی از فروش'!A:Q,17,0),0)</f>
        <v>-6962612176</v>
      </c>
      <c r="S54" s="1">
        <f t="shared" si="1"/>
        <v>-12154084533</v>
      </c>
      <c r="U54" s="5">
        <f t="shared" si="5"/>
        <v>1.225258479742204E-2</v>
      </c>
    </row>
    <row r="55" spans="1:21" ht="24" x14ac:dyDescent="0.25">
      <c r="A55" s="3" t="s">
        <v>112</v>
      </c>
      <c r="C55" s="1">
        <f>IFERROR(VLOOKUP(A55,'درآمد سود سهام'!A:S,13,0),0)</f>
        <v>0</v>
      </c>
      <c r="E55" s="1">
        <f>IFERROR(VLOOKUP(A55,'درآمد ناشی از تغییر قیمت اوراق'!A:Q,9,0),0)</f>
        <v>0</v>
      </c>
      <c r="G55" s="1">
        <f>IFERROR(VLOOKUP(A55,'درآمد ناشی از فروش'!A:Q,9,0),0)</f>
        <v>0</v>
      </c>
      <c r="I55" s="1">
        <f t="shared" si="3"/>
        <v>0</v>
      </c>
      <c r="K55" s="5">
        <f t="shared" si="4"/>
        <v>0</v>
      </c>
      <c r="M55" s="1">
        <f>IFERROR(VLOOKUP(A55,'درآمد سود سهام'!A:S,19,0),0)</f>
        <v>0</v>
      </c>
      <c r="O55" s="1">
        <f>IFERROR(VLOOKUP(A55,'درآمد ناشی از تغییر قیمت اوراق'!A:Q,17,0),0)</f>
        <v>-71048800</v>
      </c>
      <c r="Q55" s="1">
        <f>IFERROR(VLOOKUP(A55,'درآمد ناشی از فروش'!A:Q,17,0),0)</f>
        <v>0</v>
      </c>
      <c r="S55" s="1">
        <f t="shared" si="1"/>
        <v>-71048800</v>
      </c>
      <c r="U55" s="5">
        <f t="shared" si="5"/>
        <v>7.1624600305474862E-5</v>
      </c>
    </row>
    <row r="56" spans="1:21" ht="24" x14ac:dyDescent="0.25">
      <c r="A56" s="3" t="s">
        <v>113</v>
      </c>
      <c r="C56" s="1">
        <f>IFERROR(VLOOKUP(A56,'درآمد سود سهام'!A:S,13,0),0)</f>
        <v>0</v>
      </c>
      <c r="E56" s="1">
        <f>IFERROR(VLOOKUP(A56,'درآمد ناشی از تغییر قیمت اوراق'!A:Q,9,0),0)</f>
        <v>1692298287</v>
      </c>
      <c r="G56" s="1">
        <f>IFERROR(VLOOKUP(A56,'درآمد ناشی از فروش'!A:Q,9,0),0)</f>
        <v>-4080374409</v>
      </c>
      <c r="I56" s="1">
        <f t="shared" si="3"/>
        <v>-2388076122</v>
      </c>
      <c r="K56" s="5">
        <f t="shared" si="4"/>
        <v>6.7339951861213254E-3</v>
      </c>
      <c r="M56" s="1">
        <f>IFERROR(VLOOKUP(A56,'درآمد سود سهام'!A:S,19,0),0)</f>
        <v>0</v>
      </c>
      <c r="O56" s="1">
        <f>IFERROR(VLOOKUP(A56,'درآمد ناشی از تغییر قیمت اوراق'!A:Q,17,0),0)</f>
        <v>-21342581</v>
      </c>
      <c r="Q56" s="1">
        <f>IFERROR(VLOOKUP(A56,'درآمد ناشی از فروش'!A:Q,17,0),0)</f>
        <v>-4080374409</v>
      </c>
      <c r="S56" s="1">
        <f t="shared" si="1"/>
        <v>-4101716990</v>
      </c>
      <c r="U56" s="5">
        <f t="shared" si="5"/>
        <v>4.1349585070391817E-3</v>
      </c>
    </row>
    <row r="57" spans="1:21" ht="24" x14ac:dyDescent="0.25">
      <c r="A57" s="3" t="s">
        <v>114</v>
      </c>
      <c r="C57" s="1">
        <f>IFERROR(VLOOKUP(A57,'درآمد سود سهام'!A:S,13,0),0)</f>
        <v>0</v>
      </c>
      <c r="E57" s="1">
        <f>IFERROR(VLOOKUP(A57,'درآمد ناشی از تغییر قیمت اوراق'!A:Q,9,0),0)</f>
        <v>-398862563</v>
      </c>
      <c r="G57" s="1">
        <f>IFERROR(VLOOKUP(A57,'درآمد ناشی از فروش'!A:Q,9,0),0)</f>
        <v>0</v>
      </c>
      <c r="I57" s="1">
        <f t="shared" si="3"/>
        <v>-398862563</v>
      </c>
      <c r="K57" s="5">
        <f t="shared" si="4"/>
        <v>1.1247290462904323E-3</v>
      </c>
      <c r="M57" s="1">
        <f>IFERROR(VLOOKUP(A57,'درآمد سود سهام'!A:S,19,0),0)</f>
        <v>0</v>
      </c>
      <c r="O57" s="1">
        <f>IFERROR(VLOOKUP(A57,'درآمد ناشی از تغییر قیمت اوراق'!A:Q,17,0),0)</f>
        <v>395535270</v>
      </c>
      <c r="Q57" s="1">
        <f>IFERROR(VLOOKUP(A57,'درآمد ناشی از فروش'!A:Q,17,0),0)</f>
        <v>441013087</v>
      </c>
      <c r="S57" s="1">
        <f t="shared" si="1"/>
        <v>836548357</v>
      </c>
      <c r="U57" s="5">
        <f t="shared" si="5"/>
        <v>-8.43327990146585E-4</v>
      </c>
    </row>
    <row r="58" spans="1:21" ht="24" x14ac:dyDescent="0.25">
      <c r="A58" s="3" t="s">
        <v>36</v>
      </c>
      <c r="C58" s="1">
        <f>IFERROR(VLOOKUP(A58,'درآمد سود سهام'!A:S,13,0),0)</f>
        <v>2938573271</v>
      </c>
      <c r="E58" s="1">
        <f>IFERROR(VLOOKUP(A58,'درآمد ناشی از تغییر قیمت اوراق'!A:Q,9,0),0)</f>
        <v>-8952627180</v>
      </c>
      <c r="G58" s="1">
        <f>IFERROR(VLOOKUP(A58,'درآمد ناشی از فروش'!A:Q,9,0),0)</f>
        <v>0</v>
      </c>
      <c r="I58" s="1">
        <f t="shared" si="3"/>
        <v>-6014053909</v>
      </c>
      <c r="K58" s="5">
        <f t="shared" si="4"/>
        <v>1.6958676358424785E-2</v>
      </c>
      <c r="M58" s="1">
        <f>IFERROR(VLOOKUP(A58,'درآمد سود سهام'!A:S,19,0),0)</f>
        <v>2938573271</v>
      </c>
      <c r="O58" s="1">
        <f>IFERROR(VLOOKUP(A58,'درآمد ناشی از تغییر قیمت اوراق'!A:Q,17,0),0)</f>
        <v>-32507583858</v>
      </c>
      <c r="Q58" s="1">
        <f>IFERROR(VLOOKUP(A58,'درآمد ناشی از فروش'!A:Q,17,0),0)</f>
        <v>-2164</v>
      </c>
      <c r="S58" s="1">
        <f t="shared" si="1"/>
        <v>-29569012751</v>
      </c>
      <c r="U58" s="5">
        <f t="shared" si="5"/>
        <v>2.9808648699455369E-2</v>
      </c>
    </row>
    <row r="59" spans="1:21" ht="24" x14ac:dyDescent="0.25">
      <c r="A59" s="3" t="s">
        <v>89</v>
      </c>
      <c r="C59" s="1">
        <f>IFERROR(VLOOKUP(A59,'درآمد سود سهام'!A:S,13,0),0)</f>
        <v>6008230453</v>
      </c>
      <c r="E59" s="1">
        <f>IFERROR(VLOOKUP(A59,'درآمد ناشی از تغییر قیمت اوراق'!A:Q,9,0),0)</f>
        <v>8250615000</v>
      </c>
      <c r="G59" s="1">
        <f>IFERROR(VLOOKUP(A59,'درآمد ناشی از فروش'!A:Q,9,0),0)</f>
        <v>0</v>
      </c>
      <c r="I59" s="1">
        <f t="shared" si="3"/>
        <v>14258845453</v>
      </c>
      <c r="K59" s="5">
        <f t="shared" si="4"/>
        <v>-4.0207678371548136E-2</v>
      </c>
      <c r="M59" s="1">
        <f>IFERROR(VLOOKUP(A59,'درآمد سود سهام'!A:S,19,0),0)</f>
        <v>6008230453</v>
      </c>
      <c r="O59" s="1">
        <f>IFERROR(VLOOKUP(A59,'درآمد ناشی از تغییر قیمت اوراق'!A:Q,17,0),0)</f>
        <v>36679627892</v>
      </c>
      <c r="Q59" s="1">
        <f>IFERROR(VLOOKUP(A59,'درآمد ناشی از فروش'!A:Q,17,0),0)</f>
        <v>886029</v>
      </c>
      <c r="S59" s="1">
        <f t="shared" si="1"/>
        <v>42688744374</v>
      </c>
      <c r="U59" s="5">
        <f t="shared" si="5"/>
        <v>-4.3034706474005729E-2</v>
      </c>
    </row>
    <row r="60" spans="1:21" ht="24" x14ac:dyDescent="0.25">
      <c r="A60" s="3" t="s">
        <v>21</v>
      </c>
      <c r="C60" s="1">
        <f>IFERROR(VLOOKUP(A60,'درآمد سود سهام'!A:S,13,0),0)</f>
        <v>4210631019</v>
      </c>
      <c r="E60" s="1">
        <f>IFERROR(VLOOKUP(A60,'درآمد ناشی از تغییر قیمت اوراق'!A:Q,9,0),0)</f>
        <v>-14628101284</v>
      </c>
      <c r="G60" s="1">
        <f>IFERROR(VLOOKUP(A60,'درآمد ناشی از فروش'!A:Q,9,0),0)</f>
        <v>-4292280889</v>
      </c>
      <c r="I60" s="1">
        <f t="shared" si="3"/>
        <v>-14709751154</v>
      </c>
      <c r="K60" s="5">
        <f t="shared" si="4"/>
        <v>4.1479160797068849E-2</v>
      </c>
      <c r="M60" s="1">
        <f>IFERROR(VLOOKUP(A60,'درآمد سود سهام'!A:S,19,0),0)</f>
        <v>4210631019</v>
      </c>
      <c r="O60" s="1">
        <f>IFERROR(VLOOKUP(A60,'درآمد ناشی از تغییر قیمت اوراق'!A:Q,17,0),0)</f>
        <v>-28551015608</v>
      </c>
      <c r="Q60" s="1">
        <f>IFERROR(VLOOKUP(A60,'درآمد ناشی از فروش'!A:Q,17,0),0)</f>
        <v>-4292283496</v>
      </c>
      <c r="S60" s="1">
        <f t="shared" si="1"/>
        <v>-28632668085</v>
      </c>
      <c r="U60" s="5">
        <f t="shared" si="5"/>
        <v>2.8864715621762103E-2</v>
      </c>
    </row>
    <row r="61" spans="1:21" ht="24" x14ac:dyDescent="0.25">
      <c r="A61" s="3" t="s">
        <v>106</v>
      </c>
      <c r="C61" s="1">
        <f>IFERROR(VLOOKUP(A61,'درآمد سود سهام'!A:S,13,0),0)</f>
        <v>0</v>
      </c>
      <c r="E61" s="1">
        <f>IFERROR(VLOOKUP(A61,'درآمد ناشی از تغییر قیمت اوراق'!A:Q,9,0),0)</f>
        <v>0</v>
      </c>
      <c r="G61" s="1">
        <f>IFERROR(VLOOKUP(A61,'درآمد ناشی از فروش'!A:Q,9,0),0)</f>
        <v>0</v>
      </c>
      <c r="I61" s="1">
        <f t="shared" si="3"/>
        <v>0</v>
      </c>
      <c r="K61" s="5">
        <f t="shared" si="4"/>
        <v>0</v>
      </c>
      <c r="M61" s="1">
        <f>IFERROR(VLOOKUP(A61,'درآمد سود سهام'!A:S,19,0),0)</f>
        <v>0</v>
      </c>
      <c r="O61" s="1">
        <f>IFERROR(VLOOKUP(A61,'درآمد ناشی از تغییر قیمت اوراق'!A:Q,17,0),0)</f>
        <v>0</v>
      </c>
      <c r="Q61" s="1">
        <f>IFERROR(VLOOKUP(A61,'درآمد ناشی از فروش'!A:Q,17,0),0)</f>
        <v>0</v>
      </c>
      <c r="S61" s="1">
        <f t="shared" si="1"/>
        <v>0</v>
      </c>
      <c r="U61" s="5">
        <f t="shared" si="5"/>
        <v>0</v>
      </c>
    </row>
    <row r="62" spans="1:21" ht="24" x14ac:dyDescent="0.25">
      <c r="A62" s="3" t="s">
        <v>82</v>
      </c>
      <c r="C62" s="1">
        <f>IFERROR(VLOOKUP(A62,'درآمد سود سهام'!A:S,13,0),0)</f>
        <v>0</v>
      </c>
      <c r="E62" s="1">
        <f>IFERROR(VLOOKUP(A62,'درآمد ناشی از تغییر قیمت اوراق'!A:Q,9,0),0)</f>
        <v>-14113936852</v>
      </c>
      <c r="G62" s="1">
        <f>IFERROR(VLOOKUP(A62,'درآمد ناشی از فروش'!A:Q,9,0),0)</f>
        <v>-7653683975</v>
      </c>
      <c r="I62" s="1">
        <f t="shared" si="3"/>
        <v>-21767620827</v>
      </c>
      <c r="K62" s="5">
        <f t="shared" si="4"/>
        <v>6.1381231742131337E-2</v>
      </c>
      <c r="M62" s="1">
        <f>IFERROR(VLOOKUP(A62,'درآمد سود سهام'!A:S,19,0),0)</f>
        <v>0</v>
      </c>
      <c r="O62" s="1">
        <f>IFERROR(VLOOKUP(A62,'درآمد ناشی از تغییر قیمت اوراق'!A:Q,17,0),0)</f>
        <v>-68574991746</v>
      </c>
      <c r="Q62" s="1">
        <f>IFERROR(VLOOKUP(A62,'درآمد ناشی از فروش'!A:Q,17,0),0)</f>
        <v>-75180378624</v>
      </c>
      <c r="S62" s="1">
        <f t="shared" si="1"/>
        <v>-143755370370</v>
      </c>
      <c r="U62" s="5">
        <f t="shared" si="5"/>
        <v>0.1449204060380577</v>
      </c>
    </row>
    <row r="63" spans="1:21" ht="24" x14ac:dyDescent="0.25">
      <c r="A63" s="3" t="s">
        <v>83</v>
      </c>
      <c r="C63" s="1">
        <f>IFERROR(VLOOKUP(A63,'درآمد سود سهام'!A:S,13,0),0)</f>
        <v>0</v>
      </c>
      <c r="E63" s="1">
        <f>IFERROR(VLOOKUP(A63,'درآمد ناشی از تغییر قیمت اوراق'!A:Q,9,0),0)</f>
        <v>0</v>
      </c>
      <c r="G63" s="1">
        <f>IFERROR(VLOOKUP(A63,'درآمد ناشی از فروش'!A:Q,9,0),0)</f>
        <v>0</v>
      </c>
      <c r="I63" s="1">
        <f t="shared" si="3"/>
        <v>0</v>
      </c>
      <c r="K63" s="5">
        <f t="shared" si="4"/>
        <v>0</v>
      </c>
      <c r="M63" s="1">
        <f>IFERROR(VLOOKUP(A63,'درآمد سود سهام'!A:S,19,0),0)</f>
        <v>1257300000</v>
      </c>
      <c r="O63" s="1">
        <f>IFERROR(VLOOKUP(A63,'درآمد ناشی از تغییر قیمت اوراق'!A:Q,17,0),0)</f>
        <v>0</v>
      </c>
      <c r="Q63" s="1">
        <f>IFERROR(VLOOKUP(A63,'درآمد ناشی از فروش'!A:Q,17,0),0)</f>
        <v>6664781960</v>
      </c>
      <c r="S63" s="1">
        <f t="shared" si="1"/>
        <v>7922081960</v>
      </c>
      <c r="U63" s="5">
        <f t="shared" si="5"/>
        <v>-7.9862848348207557E-3</v>
      </c>
    </row>
    <row r="64" spans="1:21" ht="24" x14ac:dyDescent="0.25">
      <c r="A64" s="3" t="s">
        <v>102</v>
      </c>
      <c r="C64" s="1">
        <f>IFERROR(VLOOKUP(A64,'درآمد سود سهام'!A:S,13,0),0)</f>
        <v>10797648442</v>
      </c>
      <c r="E64" s="1">
        <f>IFERROR(VLOOKUP(A64,'درآمد ناشی از تغییر قیمت اوراق'!A:Q,9,0),0)</f>
        <v>-19272641400</v>
      </c>
      <c r="G64" s="1">
        <f>IFERROR(VLOOKUP(A64,'درآمد ناشی از فروش'!A:Q,9,0),0)</f>
        <v>0</v>
      </c>
      <c r="I64" s="1">
        <f t="shared" si="3"/>
        <v>-8474992958</v>
      </c>
      <c r="K64" s="5">
        <f t="shared" si="4"/>
        <v>2.389813342038187E-2</v>
      </c>
      <c r="M64" s="1">
        <f>IFERROR(VLOOKUP(A64,'درآمد سود سهام'!A:S,19,0),0)</f>
        <v>10797648442</v>
      </c>
      <c r="O64" s="1">
        <f>IFERROR(VLOOKUP(A64,'درآمد ناشی از تغییر قیمت اوراق'!A:Q,17,0),0)</f>
        <v>-39022571532</v>
      </c>
      <c r="Q64" s="1">
        <f>IFERROR(VLOOKUP(A64,'درآمد ناشی از فروش'!A:Q,17,0),0)</f>
        <v>0</v>
      </c>
      <c r="S64" s="1">
        <f t="shared" si="1"/>
        <v>-28224923090</v>
      </c>
      <c r="U64" s="5">
        <f t="shared" si="5"/>
        <v>2.8453666141778865E-2</v>
      </c>
    </row>
    <row r="65" spans="1:21" ht="24" x14ac:dyDescent="0.25">
      <c r="A65" s="3" t="s">
        <v>84</v>
      </c>
      <c r="C65" s="1">
        <f>IFERROR(VLOOKUP(A65,'درآمد سود سهام'!A:S,13,0),0)</f>
        <v>0</v>
      </c>
      <c r="E65" s="1">
        <f>IFERROR(VLOOKUP(A65,'درآمد ناشی از تغییر قیمت اوراق'!A:Q,9,0),0)</f>
        <v>0</v>
      </c>
      <c r="G65" s="1">
        <f>IFERROR(VLOOKUP(A65,'درآمد ناشی از فروش'!A:Q,9,0),0)</f>
        <v>0</v>
      </c>
      <c r="I65" s="1">
        <f t="shared" si="3"/>
        <v>0</v>
      </c>
      <c r="K65" s="5">
        <f t="shared" si="4"/>
        <v>0</v>
      </c>
      <c r="M65" s="1">
        <f>IFERROR(VLOOKUP(A65,'درآمد سود سهام'!A:S,19,0),0)</f>
        <v>0</v>
      </c>
      <c r="O65" s="1">
        <f>IFERROR(VLOOKUP(A65,'درآمد ناشی از تغییر قیمت اوراق'!A:Q,17,0),0)</f>
        <v>0</v>
      </c>
      <c r="Q65" s="1">
        <f>IFERROR(VLOOKUP(A65,'درآمد ناشی از فروش'!A:Q,17,0),0)</f>
        <v>37720126158</v>
      </c>
      <c r="S65" s="1">
        <f t="shared" si="1"/>
        <v>37720126158</v>
      </c>
      <c r="U65" s="5">
        <f t="shared" si="5"/>
        <v>-3.8025821119270657E-2</v>
      </c>
    </row>
    <row r="66" spans="1:21" ht="24" x14ac:dyDescent="0.25">
      <c r="A66" s="3" t="s">
        <v>95</v>
      </c>
      <c r="C66" s="1">
        <f>IFERROR(VLOOKUP(A66,'درآمد سود سهام'!A:S,13,0),0)</f>
        <v>0</v>
      </c>
      <c r="E66" s="1">
        <f>IFERROR(VLOOKUP(A66,'درآمد ناشی از تغییر قیمت اوراق'!A:Q,9,0),0)</f>
        <v>0</v>
      </c>
      <c r="G66" s="1">
        <f>IFERROR(VLOOKUP(A66,'درآمد ناشی از فروش'!A:Q,9,0),0)</f>
        <v>0</v>
      </c>
      <c r="I66" s="1">
        <f t="shared" si="3"/>
        <v>0</v>
      </c>
      <c r="K66" s="5">
        <f t="shared" si="4"/>
        <v>0</v>
      </c>
      <c r="M66" s="1">
        <f>IFERROR(VLOOKUP(A66,'درآمد سود سهام'!A:S,19,0),0)</f>
        <v>0</v>
      </c>
      <c r="O66" s="1">
        <f>IFERROR(VLOOKUP(A66,'درآمد ناشی از تغییر قیمت اوراق'!A:Q,17,0),0)</f>
        <v>0</v>
      </c>
      <c r="Q66" s="1">
        <f>IFERROR(VLOOKUP(A66,'درآمد ناشی از فروش'!A:Q,17,0),0)</f>
        <v>675400000</v>
      </c>
      <c r="S66" s="1">
        <f t="shared" si="1"/>
        <v>675400000</v>
      </c>
      <c r="U66" s="5">
        <f t="shared" si="5"/>
        <v>-6.8087363961555607E-4</v>
      </c>
    </row>
    <row r="67" spans="1:21" ht="24" x14ac:dyDescent="0.25">
      <c r="A67" s="3" t="s">
        <v>104</v>
      </c>
      <c r="C67" s="1">
        <f>IFERROR(VLOOKUP(A67,'درآمد سود سهام'!A:S,13,0),0)</f>
        <v>0</v>
      </c>
      <c r="E67" s="1">
        <f>IFERROR(VLOOKUP(A67,'درآمد ناشی از تغییر قیمت اوراق'!A:Q,9,0),0)</f>
        <v>0</v>
      </c>
      <c r="G67" s="1">
        <f>IFERROR(VLOOKUP(A67,'درآمد ناشی از فروش'!A:Q,9,0),0)</f>
        <v>0</v>
      </c>
      <c r="I67" s="1">
        <f t="shared" si="3"/>
        <v>0</v>
      </c>
      <c r="K67" s="5">
        <f t="shared" si="4"/>
        <v>0</v>
      </c>
      <c r="M67" s="1">
        <f>IFERROR(VLOOKUP(A67,'درآمد سود سهام'!A:S,19,0),0)</f>
        <v>0</v>
      </c>
      <c r="O67" s="1">
        <f>IFERROR(VLOOKUP(A67,'درآمد ناشی از تغییر قیمت اوراق'!A:Q,17,0),0)</f>
        <v>0</v>
      </c>
      <c r="Q67" s="1">
        <f>IFERROR(VLOOKUP(A67,'درآمد ناشی از فروش'!A:Q,17,0),0)</f>
        <v>-1678131</v>
      </c>
      <c r="S67" s="1">
        <f t="shared" si="1"/>
        <v>-1678131</v>
      </c>
      <c r="U67" s="5">
        <f t="shared" si="5"/>
        <v>1.6917310656228792E-6</v>
      </c>
    </row>
    <row r="68" spans="1:21" ht="24" x14ac:dyDescent="0.25">
      <c r="A68" s="3" t="s">
        <v>107</v>
      </c>
      <c r="C68" s="1">
        <f>IFERROR(VLOOKUP(A68,'درآمد سود سهام'!A:S,13,0),0)</f>
        <v>0</v>
      </c>
      <c r="E68" s="1">
        <f>IFERROR(VLOOKUP(A68,'درآمد ناشی از تغییر قیمت اوراق'!A:Q,9,0),0)</f>
        <v>0</v>
      </c>
      <c r="G68" s="1">
        <f>IFERROR(VLOOKUP(A68,'درآمد ناشی از فروش'!A:Q,9,0),0)</f>
        <v>0</v>
      </c>
      <c r="I68" s="1">
        <f t="shared" si="3"/>
        <v>0</v>
      </c>
      <c r="K68" s="5">
        <f t="shared" si="4"/>
        <v>0</v>
      </c>
      <c r="M68" s="1">
        <f>IFERROR(VLOOKUP(A68,'درآمد سود سهام'!A:S,19,0),0)</f>
        <v>0</v>
      </c>
      <c r="O68" s="1">
        <f>IFERROR(VLOOKUP(A68,'درآمد ناشی از تغییر قیمت اوراق'!A:Q,17,0),0)</f>
        <v>0</v>
      </c>
      <c r="Q68" s="1">
        <f>IFERROR(VLOOKUP(A68,'درآمد ناشی از فروش'!A:Q,17,0),0)</f>
        <v>198524</v>
      </c>
      <c r="S68" s="1">
        <f t="shared" si="1"/>
        <v>198524</v>
      </c>
      <c r="U68" s="5">
        <f t="shared" si="5"/>
        <v>-2.0013289669979072E-7</v>
      </c>
    </row>
    <row r="69" spans="1:21" ht="24" x14ac:dyDescent="0.25">
      <c r="A69" s="3" t="s">
        <v>108</v>
      </c>
      <c r="C69" s="1">
        <f>IFERROR(VLOOKUP(A69,'درآمد سود سهام'!A:S,13,0),0)</f>
        <v>0</v>
      </c>
      <c r="E69" s="1">
        <f>IFERROR(VLOOKUP(A69,'درآمد ناشی از تغییر قیمت اوراق'!A:Q,9,0),0)</f>
        <v>0</v>
      </c>
      <c r="G69" s="1">
        <f>IFERROR(VLOOKUP(A69,'درآمد ناشی از فروش'!A:Q,9,0),0)</f>
        <v>0</v>
      </c>
      <c r="I69" s="1">
        <f t="shared" si="3"/>
        <v>0</v>
      </c>
      <c r="K69" s="5">
        <f t="shared" si="4"/>
        <v>0</v>
      </c>
      <c r="M69" s="1">
        <f>IFERROR(VLOOKUP(A69,'درآمد سود سهام'!A:S,19,0),0)</f>
        <v>0</v>
      </c>
      <c r="O69" s="1">
        <f>IFERROR(VLOOKUP(A69,'درآمد ناشی از تغییر قیمت اوراق'!A:Q,17,0),0)</f>
        <v>0</v>
      </c>
      <c r="Q69" s="1">
        <f>IFERROR(VLOOKUP(A69,'درآمد ناشی از فروش'!A:Q,17,0),0)</f>
        <v>-364158569</v>
      </c>
      <c r="S69" s="1">
        <f t="shared" si="1"/>
        <v>-364158569</v>
      </c>
      <c r="U69" s="5">
        <f t="shared" si="5"/>
        <v>3.6710981680814717E-4</v>
      </c>
    </row>
    <row r="70" spans="1:21" ht="24" x14ac:dyDescent="0.25">
      <c r="A70" s="3" t="s">
        <v>109</v>
      </c>
      <c r="C70" s="1">
        <f>IFERROR(VLOOKUP(A70,'درآمد سود سهام'!A:S,13,0),0)</f>
        <v>0</v>
      </c>
      <c r="E70" s="1">
        <f>IFERROR(VLOOKUP(A70,'درآمد ناشی از تغییر قیمت اوراق'!A:Q,9,0),0)</f>
        <v>0</v>
      </c>
      <c r="G70" s="1">
        <f>IFERROR(VLOOKUP(A70,'درآمد ناشی از فروش'!A:Q,9,0),0)</f>
        <v>0</v>
      </c>
      <c r="I70" s="1">
        <f t="shared" si="3"/>
        <v>0</v>
      </c>
      <c r="K70" s="5">
        <f t="shared" si="4"/>
        <v>0</v>
      </c>
      <c r="M70" s="1">
        <f>IFERROR(VLOOKUP(A70,'درآمد سود سهام'!A:S,19,0),0)</f>
        <v>0</v>
      </c>
      <c r="O70" s="1">
        <f>IFERROR(VLOOKUP(A70,'درآمد ناشی از تغییر قیمت اوراق'!A:Q,17,0),0)</f>
        <v>0</v>
      </c>
      <c r="Q70" s="1">
        <f>IFERROR(VLOOKUP(A70,'درآمد ناشی از فروش'!A:Q,17,0),0)</f>
        <v>-918803606</v>
      </c>
      <c r="S70" s="1">
        <f t="shared" si="1"/>
        <v>-918803606</v>
      </c>
      <c r="U70" s="5">
        <f t="shared" si="5"/>
        <v>9.2624985980029224E-4</v>
      </c>
    </row>
    <row r="71" spans="1:21" ht="24.75" thickBot="1" x14ac:dyDescent="0.3">
      <c r="A71" s="3" t="s">
        <v>121</v>
      </c>
      <c r="C71" s="1">
        <f>IFERROR(VLOOKUP(A71,'درآمد سود سهام'!A:S,13,0),0)</f>
        <v>519121365</v>
      </c>
      <c r="E71" s="1">
        <f>IFERROR(VLOOKUP(A71,'درآمد ناشی از تغییر قیمت اوراق'!A:Q,9,0),0)</f>
        <v>-522375750</v>
      </c>
      <c r="G71" s="1">
        <f>IFERROR(VLOOKUP(A71,'درآمد ناشی از فروش'!A:Q,9,0),0)</f>
        <v>878369932</v>
      </c>
      <c r="I71" s="1">
        <f t="shared" si="3"/>
        <v>875115547</v>
      </c>
      <c r="K71" s="5">
        <f t="shared" si="4"/>
        <v>-2.4676867820538975E-3</v>
      </c>
      <c r="M71" s="1">
        <f>IFERROR(VLOOKUP(A71,'درآمد سود سهام'!A:S,19,0),0)</f>
        <v>519121365</v>
      </c>
      <c r="O71" s="1">
        <f>IFERROR(VLOOKUP(A71,'درآمد ناشی از تغییر قیمت اوراق'!A:Q,17,0),0)</f>
        <v>593201812</v>
      </c>
      <c r="Q71" s="1">
        <f>IFERROR(VLOOKUP(A71,'درآمد ناشی از فروش'!A:Q,17,0),0)</f>
        <v>878369932</v>
      </c>
      <c r="S71" s="1">
        <f t="shared" si="1"/>
        <v>1990693109</v>
      </c>
      <c r="U71" s="5">
        <f t="shared" si="5"/>
        <v>-2.0068262695919999E-3</v>
      </c>
    </row>
    <row r="72" spans="1:21" s="3" customFormat="1" ht="24.75" thickBot="1" x14ac:dyDescent="0.3">
      <c r="C72" s="2">
        <f>SUM(C8:C71)</f>
        <v>107843081048</v>
      </c>
      <c r="E72" s="2">
        <f>SUM(E8:E71)</f>
        <v>-347174804190</v>
      </c>
      <c r="G72" s="2">
        <f>SUM(G8:G71)</f>
        <v>-115298189116</v>
      </c>
      <c r="I72" s="2">
        <f>SUM(I8:I71)</f>
        <v>-354629912258</v>
      </c>
      <c r="K72" s="17">
        <f>SUM(K8:K71)</f>
        <v>0.99999999999999978</v>
      </c>
      <c r="M72" s="2">
        <f>SUM(M8:M71)</f>
        <v>200366462047</v>
      </c>
      <c r="O72" s="2">
        <f>SUM(O8:O71)</f>
        <v>-985032318578</v>
      </c>
      <c r="Q72" s="2">
        <f>SUM(Q8:Q71)</f>
        <v>-207295001847</v>
      </c>
      <c r="S72" s="2">
        <f>SUM(S8:S71)</f>
        <v>-991960858378</v>
      </c>
      <c r="U72" s="17">
        <f>SUM(U8:U71)</f>
        <v>1.0000000000000002</v>
      </c>
    </row>
    <row r="73" spans="1:21" ht="23.25" thickTop="1" x14ac:dyDescent="0.25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99A2-9400-4A38-A1FD-CB4D944E9225}">
  <dimension ref="A2:S30"/>
  <sheetViews>
    <sheetView rightToLeft="1" topLeftCell="A19" workbookViewId="0">
      <selection activeCell="K27" sqref="K27"/>
    </sheetView>
  </sheetViews>
  <sheetFormatPr defaultRowHeight="18.75" x14ac:dyDescent="0.25"/>
  <cols>
    <col min="1" max="1" width="26.140625" style="9" customWidth="1"/>
    <col min="2" max="2" width="1" style="9" customWidth="1"/>
    <col min="3" max="3" width="20" style="9" customWidth="1"/>
    <col min="4" max="4" width="1" style="9" customWidth="1"/>
    <col min="5" max="5" width="35" style="9" customWidth="1"/>
    <col min="6" max="6" width="1" style="9" customWidth="1"/>
    <col min="7" max="7" width="24" style="9" customWidth="1"/>
    <col min="8" max="8" width="1" style="9" customWidth="1"/>
    <col min="9" max="9" width="23" style="9" customWidth="1"/>
    <col min="10" max="10" width="1" style="9" customWidth="1"/>
    <col min="11" max="11" width="22" style="9" customWidth="1"/>
    <col min="12" max="12" width="1" style="9" customWidth="1"/>
    <col min="13" max="13" width="24" style="9" customWidth="1"/>
    <col min="14" max="14" width="1" style="9" customWidth="1"/>
    <col min="15" max="15" width="23" style="9" customWidth="1"/>
    <col min="16" max="16" width="1" style="9" customWidth="1"/>
    <col min="17" max="17" width="22" style="9" customWidth="1"/>
    <col min="18" max="18" width="1" style="9" customWidth="1"/>
    <col min="19" max="19" width="24" style="9" customWidth="1"/>
    <col min="20" max="20" width="1" style="9" customWidth="1"/>
    <col min="21" max="21" width="9.140625" style="9" customWidth="1"/>
    <col min="22" max="16384" width="9.140625" style="9"/>
  </cols>
  <sheetData>
    <row r="2" spans="1:19" ht="26.25" x14ac:dyDescent="0.25">
      <c r="A2" s="23" t="s">
        <v>81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</row>
    <row r="3" spans="1:19" ht="26.25" x14ac:dyDescent="0.25">
      <c r="A3" s="23" t="s">
        <v>59</v>
      </c>
      <c r="B3" s="23" t="s">
        <v>59</v>
      </c>
      <c r="C3" s="23" t="s">
        <v>59</v>
      </c>
      <c r="D3" s="23" t="s">
        <v>59</v>
      </c>
      <c r="E3" s="23" t="s">
        <v>59</v>
      </c>
      <c r="F3" s="23" t="s">
        <v>59</v>
      </c>
      <c r="G3" s="23" t="s">
        <v>59</v>
      </c>
      <c r="H3" s="23" t="s">
        <v>59</v>
      </c>
      <c r="I3" s="23" t="s">
        <v>59</v>
      </c>
      <c r="J3" s="23" t="s">
        <v>59</v>
      </c>
      <c r="K3" s="23" t="s">
        <v>59</v>
      </c>
      <c r="L3" s="23" t="s">
        <v>59</v>
      </c>
      <c r="M3" s="23" t="s">
        <v>59</v>
      </c>
      <c r="N3" s="23" t="s">
        <v>59</v>
      </c>
      <c r="O3" s="23" t="s">
        <v>59</v>
      </c>
      <c r="P3" s="23" t="s">
        <v>59</v>
      </c>
      <c r="Q3" s="23" t="s">
        <v>59</v>
      </c>
      <c r="R3" s="23" t="s">
        <v>59</v>
      </c>
      <c r="S3" s="23" t="s">
        <v>59</v>
      </c>
    </row>
    <row r="4" spans="1:19" ht="26.25" x14ac:dyDescent="0.25">
      <c r="A4" s="23" t="str">
        <f>+سپرده!A4</f>
        <v>برای ماه منتهی به 1404/04/31</v>
      </c>
      <c r="B4" s="23" t="s">
        <v>85</v>
      </c>
      <c r="C4" s="23" t="s">
        <v>85</v>
      </c>
      <c r="D4" s="23" t="s">
        <v>85</v>
      </c>
      <c r="E4" s="23" t="s">
        <v>85</v>
      </c>
      <c r="F4" s="23" t="s">
        <v>85</v>
      </c>
      <c r="G4" s="23" t="s">
        <v>85</v>
      </c>
      <c r="H4" s="23" t="s">
        <v>85</v>
      </c>
      <c r="I4" s="23" t="s">
        <v>85</v>
      </c>
      <c r="J4" s="23" t="s">
        <v>85</v>
      </c>
      <c r="K4" s="23" t="s">
        <v>85</v>
      </c>
      <c r="L4" s="23" t="s">
        <v>85</v>
      </c>
      <c r="M4" s="23" t="s">
        <v>85</v>
      </c>
      <c r="N4" s="23" t="s">
        <v>85</v>
      </c>
      <c r="O4" s="23" t="s">
        <v>85</v>
      </c>
      <c r="P4" s="23" t="s">
        <v>85</v>
      </c>
      <c r="Q4" s="23" t="s">
        <v>85</v>
      </c>
      <c r="R4" s="23" t="s">
        <v>85</v>
      </c>
      <c r="S4" s="23" t="s">
        <v>85</v>
      </c>
    </row>
    <row r="6" spans="1:19" ht="27" thickBot="1" x14ac:dyDescent="0.3">
      <c r="A6" s="24" t="s">
        <v>3</v>
      </c>
      <c r="C6" s="24" t="s">
        <v>96</v>
      </c>
      <c r="D6" s="24" t="s">
        <v>96</v>
      </c>
      <c r="E6" s="24" t="s">
        <v>96</v>
      </c>
      <c r="F6" s="24" t="s">
        <v>96</v>
      </c>
      <c r="G6" s="24" t="s">
        <v>96</v>
      </c>
      <c r="I6" s="24" t="s">
        <v>61</v>
      </c>
      <c r="J6" s="24" t="s">
        <v>61</v>
      </c>
      <c r="K6" s="24" t="s">
        <v>61</v>
      </c>
      <c r="L6" s="24" t="s">
        <v>61</v>
      </c>
      <c r="M6" s="24" t="s">
        <v>61</v>
      </c>
      <c r="O6" s="24" t="s">
        <v>62</v>
      </c>
      <c r="P6" s="24" t="s">
        <v>62</v>
      </c>
      <c r="Q6" s="24" t="s">
        <v>62</v>
      </c>
      <c r="R6" s="24" t="s">
        <v>62</v>
      </c>
      <c r="S6" s="24" t="s">
        <v>62</v>
      </c>
    </row>
    <row r="7" spans="1:19" ht="27" thickBot="1" x14ac:dyDescent="0.3">
      <c r="A7" s="24" t="s">
        <v>3</v>
      </c>
      <c r="C7" s="12" t="s">
        <v>97</v>
      </c>
      <c r="E7" s="12" t="s">
        <v>98</v>
      </c>
      <c r="G7" s="12" t="s">
        <v>99</v>
      </c>
      <c r="I7" s="12" t="s">
        <v>100</v>
      </c>
      <c r="K7" s="12" t="s">
        <v>65</v>
      </c>
      <c r="M7" s="12" t="s">
        <v>101</v>
      </c>
      <c r="O7" s="12" t="s">
        <v>100</v>
      </c>
      <c r="Q7" s="12" t="s">
        <v>65</v>
      </c>
      <c r="S7" s="12" t="s">
        <v>101</v>
      </c>
    </row>
    <row r="8" spans="1:19" ht="21" x14ac:dyDescent="0.25">
      <c r="A8" s="13" t="s">
        <v>33</v>
      </c>
      <c r="C8" s="9" t="s">
        <v>117</v>
      </c>
      <c r="E8" s="9" t="s">
        <v>117</v>
      </c>
      <c r="G8" s="9" t="s">
        <v>117</v>
      </c>
      <c r="I8" s="9">
        <v>0</v>
      </c>
      <c r="K8" s="9">
        <v>0</v>
      </c>
      <c r="M8" s="9">
        <v>0</v>
      </c>
      <c r="O8" s="9">
        <v>3579610050</v>
      </c>
      <c r="Q8" s="9">
        <v>-53138611</v>
      </c>
      <c r="S8" s="9">
        <f>+Q8+O8</f>
        <v>3526471439</v>
      </c>
    </row>
    <row r="9" spans="1:19" ht="21" x14ac:dyDescent="0.25">
      <c r="A9" s="13" t="s">
        <v>23</v>
      </c>
      <c r="C9" s="9" t="s">
        <v>117</v>
      </c>
      <c r="E9" s="9" t="s">
        <v>117</v>
      </c>
      <c r="G9" s="9" t="s">
        <v>117</v>
      </c>
      <c r="I9" s="9">
        <v>0</v>
      </c>
      <c r="K9" s="9">
        <v>0</v>
      </c>
      <c r="M9" s="9">
        <v>0</v>
      </c>
      <c r="O9" s="9">
        <v>27387944500</v>
      </c>
      <c r="Q9" s="9">
        <v>-1456427658</v>
      </c>
      <c r="S9" s="9">
        <f t="shared" ref="S9:S29" si="0">+Q9+O9</f>
        <v>25931516842</v>
      </c>
    </row>
    <row r="10" spans="1:19" ht="21" x14ac:dyDescent="0.25">
      <c r="A10" s="13" t="s">
        <v>42</v>
      </c>
      <c r="C10" s="9" t="s">
        <v>117</v>
      </c>
      <c r="E10" s="9" t="s">
        <v>117</v>
      </c>
      <c r="G10" s="9" t="s">
        <v>117</v>
      </c>
      <c r="I10" s="9">
        <v>0</v>
      </c>
      <c r="K10" s="9">
        <v>0</v>
      </c>
      <c r="M10" s="9">
        <v>0</v>
      </c>
      <c r="O10" s="9">
        <v>442644180</v>
      </c>
      <c r="Q10" s="9">
        <v>-20527588</v>
      </c>
      <c r="S10" s="9">
        <f t="shared" si="0"/>
        <v>422116592</v>
      </c>
    </row>
    <row r="11" spans="1:19" ht="21" x14ac:dyDescent="0.25">
      <c r="A11" s="13" t="s">
        <v>21</v>
      </c>
      <c r="C11" s="9" t="s">
        <v>126</v>
      </c>
      <c r="E11" s="9">
        <v>43032224</v>
      </c>
      <c r="G11" s="9">
        <v>114</v>
      </c>
      <c r="I11" s="9">
        <v>4905673536</v>
      </c>
      <c r="K11" s="9">
        <v>-695042517</v>
      </c>
      <c r="M11" s="9">
        <v>4210631019</v>
      </c>
      <c r="O11" s="9">
        <v>4905673536</v>
      </c>
      <c r="Q11" s="9">
        <v>-695042517</v>
      </c>
      <c r="S11" s="9">
        <f t="shared" si="0"/>
        <v>4210631019</v>
      </c>
    </row>
    <row r="12" spans="1:19" ht="21" x14ac:dyDescent="0.25">
      <c r="A12" s="13" t="s">
        <v>110</v>
      </c>
      <c r="C12" s="9" t="s">
        <v>127</v>
      </c>
      <c r="E12" s="9">
        <v>18800000</v>
      </c>
      <c r="G12" s="9">
        <v>240</v>
      </c>
      <c r="I12" s="9">
        <v>4512000000</v>
      </c>
      <c r="K12" s="9">
        <v>-623263282</v>
      </c>
      <c r="M12" s="9">
        <v>3888736718</v>
      </c>
      <c r="O12" s="9">
        <v>4512000000</v>
      </c>
      <c r="Q12" s="9">
        <v>-623263282</v>
      </c>
      <c r="S12" s="9">
        <f t="shared" si="0"/>
        <v>3888736718</v>
      </c>
    </row>
    <row r="13" spans="1:19" ht="21" x14ac:dyDescent="0.25">
      <c r="A13" s="13" t="s">
        <v>116</v>
      </c>
      <c r="C13" s="9" t="s">
        <v>126</v>
      </c>
      <c r="E13" s="9">
        <v>94650488</v>
      </c>
      <c r="G13" s="9">
        <v>500</v>
      </c>
      <c r="I13" s="9">
        <v>47325244000</v>
      </c>
      <c r="K13" s="9">
        <v>-3649607944</v>
      </c>
      <c r="M13" s="9">
        <v>43675636056</v>
      </c>
      <c r="O13" s="9">
        <v>47325244000</v>
      </c>
      <c r="Q13" s="9">
        <v>-3649607944</v>
      </c>
      <c r="S13" s="9">
        <f t="shared" si="0"/>
        <v>43675636056</v>
      </c>
    </row>
    <row r="14" spans="1:19" ht="21" x14ac:dyDescent="0.25">
      <c r="A14" s="13" t="s">
        <v>87</v>
      </c>
      <c r="C14" s="9" t="s">
        <v>117</v>
      </c>
      <c r="E14" s="9" t="s">
        <v>117</v>
      </c>
      <c r="G14" s="9" t="s">
        <v>117</v>
      </c>
      <c r="I14" s="9">
        <v>0</v>
      </c>
      <c r="K14" s="9">
        <v>0</v>
      </c>
      <c r="M14" s="9">
        <v>0</v>
      </c>
      <c r="O14" s="9">
        <v>5173436320</v>
      </c>
      <c r="Q14" s="9">
        <v>-148009156</v>
      </c>
      <c r="S14" s="9">
        <f t="shared" si="0"/>
        <v>5025427164</v>
      </c>
    </row>
    <row r="15" spans="1:19" ht="21" x14ac:dyDescent="0.25">
      <c r="A15" s="13" t="s">
        <v>102</v>
      </c>
      <c r="C15" s="9" t="s">
        <v>128</v>
      </c>
      <c r="E15" s="9">
        <v>74000000</v>
      </c>
      <c r="G15" s="9">
        <v>170</v>
      </c>
      <c r="I15" s="9">
        <v>12580000000</v>
      </c>
      <c r="K15" s="9">
        <v>-1782351558</v>
      </c>
      <c r="M15" s="9">
        <v>10797648442</v>
      </c>
      <c r="O15" s="9">
        <v>12580000000</v>
      </c>
      <c r="Q15" s="9">
        <v>-1782351558</v>
      </c>
      <c r="S15" s="9">
        <f t="shared" si="0"/>
        <v>10797648442</v>
      </c>
    </row>
    <row r="16" spans="1:19" ht="21" x14ac:dyDescent="0.25">
      <c r="A16" s="13" t="s">
        <v>49</v>
      </c>
      <c r="C16" s="9" t="s">
        <v>129</v>
      </c>
      <c r="E16" s="9">
        <v>71400000</v>
      </c>
      <c r="G16" s="9">
        <v>280</v>
      </c>
      <c r="I16" s="9">
        <v>19992000000</v>
      </c>
      <c r="K16" s="9">
        <v>-1365120613</v>
      </c>
      <c r="M16" s="9">
        <v>18626879387</v>
      </c>
      <c r="O16" s="9">
        <v>19992000000</v>
      </c>
      <c r="Q16" s="9">
        <v>-1365120613</v>
      </c>
      <c r="S16" s="9">
        <f t="shared" si="0"/>
        <v>18626879387</v>
      </c>
    </row>
    <row r="17" spans="1:19" ht="21" x14ac:dyDescent="0.25">
      <c r="A17" s="13" t="s">
        <v>111</v>
      </c>
      <c r="C17" s="9" t="s">
        <v>124</v>
      </c>
      <c r="E17" s="9">
        <v>9000000</v>
      </c>
      <c r="G17" s="9">
        <v>90</v>
      </c>
      <c r="I17" s="9">
        <v>810000000</v>
      </c>
      <c r="K17" s="9">
        <v>-114761905</v>
      </c>
      <c r="M17" s="9">
        <v>695238095</v>
      </c>
      <c r="O17" s="9">
        <v>810000000</v>
      </c>
      <c r="Q17" s="9">
        <v>-114761905</v>
      </c>
      <c r="S17" s="9">
        <f t="shared" si="0"/>
        <v>695238095</v>
      </c>
    </row>
    <row r="18" spans="1:19" ht="21" x14ac:dyDescent="0.25">
      <c r="A18" s="13" t="s">
        <v>36</v>
      </c>
      <c r="C18" s="9" t="s">
        <v>130</v>
      </c>
      <c r="E18" s="9">
        <v>49214285</v>
      </c>
      <c r="G18" s="9">
        <v>62</v>
      </c>
      <c r="I18" s="9">
        <v>3051285670</v>
      </c>
      <c r="K18" s="9">
        <v>-112712399</v>
      </c>
      <c r="M18" s="9">
        <v>2938573271</v>
      </c>
      <c r="O18" s="9">
        <v>3051285670</v>
      </c>
      <c r="Q18" s="9">
        <v>-112712399</v>
      </c>
      <c r="S18" s="9">
        <f t="shared" si="0"/>
        <v>2938573271</v>
      </c>
    </row>
    <row r="19" spans="1:19" ht="21" x14ac:dyDescent="0.25">
      <c r="A19" s="13" t="s">
        <v>25</v>
      </c>
      <c r="C19" s="9" t="s">
        <v>117</v>
      </c>
      <c r="E19" s="9" t="s">
        <v>117</v>
      </c>
      <c r="G19" s="9" t="s">
        <v>117</v>
      </c>
      <c r="I19" s="9">
        <v>0</v>
      </c>
      <c r="K19" s="9">
        <v>0</v>
      </c>
      <c r="M19" s="9">
        <v>0</v>
      </c>
      <c r="O19" s="9">
        <v>12965359000</v>
      </c>
      <c r="Q19" s="9">
        <v>-593186359</v>
      </c>
      <c r="S19" s="9">
        <f t="shared" si="0"/>
        <v>12372172641</v>
      </c>
    </row>
    <row r="20" spans="1:19" ht="21" x14ac:dyDescent="0.25">
      <c r="A20" s="13" t="s">
        <v>18</v>
      </c>
      <c r="C20" s="9" t="s">
        <v>131</v>
      </c>
      <c r="E20" s="9">
        <v>7445062</v>
      </c>
      <c r="G20" s="9">
        <v>650</v>
      </c>
      <c r="I20" s="9">
        <v>4839290300</v>
      </c>
      <c r="K20" s="9">
        <v>-286865147</v>
      </c>
      <c r="M20" s="9">
        <v>4552425153</v>
      </c>
      <c r="O20" s="9">
        <v>4839290300</v>
      </c>
      <c r="Q20" s="9">
        <v>-286865147</v>
      </c>
      <c r="S20" s="9">
        <f t="shared" si="0"/>
        <v>4552425153</v>
      </c>
    </row>
    <row r="21" spans="1:19" ht="21" x14ac:dyDescent="0.25">
      <c r="A21" s="13" t="s">
        <v>37</v>
      </c>
      <c r="C21" s="9" t="s">
        <v>124</v>
      </c>
      <c r="E21" s="9">
        <v>30000000</v>
      </c>
      <c r="G21" s="9">
        <v>420</v>
      </c>
      <c r="I21" s="9">
        <v>12600000000</v>
      </c>
      <c r="K21" s="9">
        <v>-670038911</v>
      </c>
      <c r="M21" s="9">
        <v>11929961089</v>
      </c>
      <c r="O21" s="9">
        <v>12600000000</v>
      </c>
      <c r="Q21" s="9">
        <v>-670038911</v>
      </c>
      <c r="S21" s="9">
        <f t="shared" si="0"/>
        <v>11929961089</v>
      </c>
    </row>
    <row r="22" spans="1:19" ht="21" x14ac:dyDescent="0.25">
      <c r="A22" s="13" t="s">
        <v>32</v>
      </c>
      <c r="C22" s="9" t="s">
        <v>117</v>
      </c>
      <c r="E22" s="9" t="s">
        <v>117</v>
      </c>
      <c r="G22" s="9" t="s">
        <v>117</v>
      </c>
      <c r="I22" s="9">
        <v>0</v>
      </c>
      <c r="K22" s="9">
        <v>0</v>
      </c>
      <c r="M22" s="9">
        <v>0</v>
      </c>
      <c r="O22" s="9">
        <v>6167243680</v>
      </c>
      <c r="Q22" s="9">
        <v>-29427884</v>
      </c>
      <c r="S22" s="9">
        <f t="shared" si="0"/>
        <v>6137815796</v>
      </c>
    </row>
    <row r="23" spans="1:19" ht="21" x14ac:dyDescent="0.25">
      <c r="A23" s="13" t="s">
        <v>29</v>
      </c>
      <c r="C23" s="9" t="s">
        <v>117</v>
      </c>
      <c r="E23" s="9" t="s">
        <v>117</v>
      </c>
      <c r="G23" s="9" t="s">
        <v>117</v>
      </c>
      <c r="I23" s="9">
        <v>0</v>
      </c>
      <c r="K23" s="9">
        <v>0</v>
      </c>
      <c r="M23" s="9">
        <v>0</v>
      </c>
      <c r="O23" s="9">
        <v>8640000000</v>
      </c>
      <c r="Q23" s="9">
        <v>-485895281</v>
      </c>
      <c r="S23" s="9">
        <f t="shared" si="0"/>
        <v>8154104719</v>
      </c>
    </row>
    <row r="24" spans="1:19" ht="21" x14ac:dyDescent="0.25">
      <c r="A24" s="13" t="s">
        <v>38</v>
      </c>
      <c r="C24" s="9" t="s">
        <v>117</v>
      </c>
      <c r="E24" s="9" t="s">
        <v>117</v>
      </c>
      <c r="G24" s="9" t="s">
        <v>117</v>
      </c>
      <c r="I24" s="9">
        <v>0</v>
      </c>
      <c r="K24" s="9">
        <v>0</v>
      </c>
      <c r="M24" s="9">
        <v>0</v>
      </c>
      <c r="O24" s="9">
        <v>4851514876</v>
      </c>
      <c r="Q24" s="9">
        <v>-203738158</v>
      </c>
      <c r="S24" s="9">
        <f t="shared" si="0"/>
        <v>4647776718</v>
      </c>
    </row>
    <row r="25" spans="1:19" ht="21" x14ac:dyDescent="0.25">
      <c r="A25" s="13" t="s">
        <v>15</v>
      </c>
      <c r="C25" s="9" t="s">
        <v>117</v>
      </c>
      <c r="E25" s="9" t="s">
        <v>117</v>
      </c>
      <c r="G25" s="9" t="s">
        <v>117</v>
      </c>
      <c r="I25" s="9">
        <v>0</v>
      </c>
      <c r="K25" s="9">
        <v>0</v>
      </c>
      <c r="M25" s="9">
        <v>0</v>
      </c>
      <c r="O25" s="9">
        <v>11400000000</v>
      </c>
      <c r="Q25" s="9">
        <v>-578153446</v>
      </c>
      <c r="S25" s="9">
        <f t="shared" si="0"/>
        <v>10821846554</v>
      </c>
    </row>
    <row r="26" spans="1:19" ht="21" x14ac:dyDescent="0.25">
      <c r="A26" s="13" t="s">
        <v>34</v>
      </c>
      <c r="C26" s="9" t="s">
        <v>117</v>
      </c>
      <c r="E26" s="9" t="s">
        <v>117</v>
      </c>
      <c r="G26" s="9" t="s">
        <v>117</v>
      </c>
      <c r="I26" s="9">
        <v>0</v>
      </c>
      <c r="K26" s="9">
        <v>0</v>
      </c>
      <c r="M26" s="9">
        <v>0</v>
      </c>
      <c r="O26" s="9">
        <v>14840730102</v>
      </c>
      <c r="Q26" s="9">
        <v>-613897568</v>
      </c>
      <c r="S26" s="9">
        <f t="shared" si="0"/>
        <v>14226832534</v>
      </c>
    </row>
    <row r="27" spans="1:19" ht="21" x14ac:dyDescent="0.25">
      <c r="A27" s="13" t="s">
        <v>89</v>
      </c>
      <c r="C27" s="9" t="s">
        <v>124</v>
      </c>
      <c r="E27" s="9">
        <v>1000000</v>
      </c>
      <c r="G27" s="9">
        <v>7000</v>
      </c>
      <c r="I27" s="9">
        <v>7000000000</v>
      </c>
      <c r="K27" s="9">
        <v>-991769547</v>
      </c>
      <c r="M27" s="9">
        <v>6008230453</v>
      </c>
      <c r="O27" s="9">
        <v>7000000000</v>
      </c>
      <c r="Q27" s="9">
        <v>-991769547</v>
      </c>
      <c r="S27" s="9">
        <f t="shared" si="0"/>
        <v>6008230453</v>
      </c>
    </row>
    <row r="28" spans="1:19" ht="21" x14ac:dyDescent="0.25">
      <c r="A28" s="13" t="s">
        <v>83</v>
      </c>
      <c r="C28" s="9" t="s">
        <v>117</v>
      </c>
      <c r="E28" s="9" t="s">
        <v>117</v>
      </c>
      <c r="G28" s="9" t="s">
        <v>117</v>
      </c>
      <c r="I28" s="9">
        <v>0</v>
      </c>
      <c r="K28" s="9">
        <v>0</v>
      </c>
      <c r="M28" s="9">
        <v>0</v>
      </c>
      <c r="O28" s="9">
        <v>1257300000</v>
      </c>
      <c r="Q28" s="9">
        <v>0</v>
      </c>
      <c r="S28" s="9">
        <f t="shared" si="0"/>
        <v>1257300000</v>
      </c>
    </row>
    <row r="29" spans="1:19" ht="21.75" thickBot="1" x14ac:dyDescent="0.3">
      <c r="A29" s="13" t="s">
        <v>121</v>
      </c>
      <c r="C29" s="9" t="s">
        <v>132</v>
      </c>
      <c r="E29" s="9">
        <v>1875000</v>
      </c>
      <c r="G29" s="9">
        <v>300</v>
      </c>
      <c r="I29" s="9">
        <v>562500000</v>
      </c>
      <c r="K29" s="9">
        <v>-43378635</v>
      </c>
      <c r="M29" s="9">
        <v>519121365</v>
      </c>
      <c r="O29" s="9">
        <v>562500000</v>
      </c>
      <c r="Q29" s="9">
        <v>-43378635</v>
      </c>
      <c r="S29" s="9">
        <f t="shared" si="0"/>
        <v>519121365</v>
      </c>
    </row>
    <row r="30" spans="1:19" ht="21.75" thickBot="1" x14ac:dyDescent="0.3">
      <c r="A30" s="13" t="s">
        <v>51</v>
      </c>
      <c r="C30" s="9" t="s">
        <v>51</v>
      </c>
      <c r="E30" s="9" t="s">
        <v>51</v>
      </c>
      <c r="G30" s="9" t="s">
        <v>51</v>
      </c>
      <c r="I30" s="14">
        <f>SUM(I8:I29)</f>
        <v>118177993506</v>
      </c>
      <c r="K30" s="14">
        <f>SUM(K8:K29)</f>
        <v>-10334912458</v>
      </c>
      <c r="M30" s="14">
        <f>SUM(M8:M29)</f>
        <v>107843081048</v>
      </c>
      <c r="O30" s="14">
        <f>SUM(O8:O29)</f>
        <v>214883776214</v>
      </c>
      <c r="P30" s="13"/>
      <c r="Q30" s="14">
        <f>SUM(Q8:Q29)</f>
        <v>-14517314167</v>
      </c>
      <c r="R30" s="13"/>
      <c r="S30" s="14">
        <f>SUM(S8:S29)</f>
        <v>200366462047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0"/>
  <sheetViews>
    <sheetView rightToLeft="1" workbookViewId="0">
      <selection activeCell="K27" sqref="K27"/>
    </sheetView>
  </sheetViews>
  <sheetFormatPr defaultRowHeight="22.5" x14ac:dyDescent="0.25"/>
  <cols>
    <col min="1" max="1" width="21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</row>
    <row r="3" spans="1:9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</row>
    <row r="4" spans="1:9" ht="24" x14ac:dyDescent="0.25">
      <c r="A4" s="22" t="str">
        <f>+سپرده!A4</f>
        <v>برای ماه منتهی به 1404/04/31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</row>
    <row r="6" spans="1:9" ht="24.75" thickBot="1" x14ac:dyDescent="0.3">
      <c r="A6" s="10" t="s">
        <v>75</v>
      </c>
      <c r="C6" s="21" t="s">
        <v>61</v>
      </c>
      <c r="D6" s="21" t="s">
        <v>61</v>
      </c>
      <c r="E6" s="21" t="s">
        <v>61</v>
      </c>
      <c r="G6" s="21" t="s">
        <v>62</v>
      </c>
      <c r="H6" s="21" t="s">
        <v>62</v>
      </c>
      <c r="I6" s="21" t="s">
        <v>62</v>
      </c>
    </row>
    <row r="7" spans="1:9" ht="24.75" thickBot="1" x14ac:dyDescent="0.3">
      <c r="A7" s="21" t="s">
        <v>76</v>
      </c>
      <c r="C7" s="21" t="s">
        <v>77</v>
      </c>
      <c r="E7" s="21" t="s">
        <v>78</v>
      </c>
      <c r="G7" s="21" t="s">
        <v>77</v>
      </c>
      <c r="I7" s="21" t="s">
        <v>78</v>
      </c>
    </row>
    <row r="8" spans="1:9" ht="24.75" thickBot="1" x14ac:dyDescent="0.3">
      <c r="A8" s="3" t="s">
        <v>57</v>
      </c>
      <c r="C8" s="1">
        <f>+'سود سپرده بانکی'!G9</f>
        <v>198605444</v>
      </c>
      <c r="E8" s="16">
        <f>+C8/$C$9</f>
        <v>1</v>
      </c>
      <c r="G8" s="1">
        <f>+'سود سپرده بانکی'!M9</f>
        <v>22527259074</v>
      </c>
      <c r="I8" s="16">
        <f>+G8/$G$9</f>
        <v>1</v>
      </c>
    </row>
    <row r="9" spans="1:9" ht="24.75" thickBot="1" x14ac:dyDescent="0.3">
      <c r="A9" s="3" t="s">
        <v>51</v>
      </c>
      <c r="C9" s="2">
        <f>SUM(C8:C8)</f>
        <v>198605444</v>
      </c>
      <c r="D9" s="3"/>
      <c r="E9" s="17">
        <f>SUM(E8:E8)</f>
        <v>1</v>
      </c>
      <c r="F9" s="3"/>
      <c r="G9" s="2">
        <f>SUM(G8:G8)</f>
        <v>22527259074</v>
      </c>
      <c r="H9" s="3"/>
      <c r="I9" s="17">
        <f>SUM(I8:I8)</f>
        <v>1</v>
      </c>
    </row>
    <row r="10" spans="1:9" ht="23.25" thickTop="1" x14ac:dyDescent="0.2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1"/>
  <sheetViews>
    <sheetView rightToLeft="1" workbookViewId="0">
      <selection activeCell="K27" sqref="K27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</row>
    <row r="3" spans="1:13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  <c r="J3" s="22" t="s">
        <v>59</v>
      </c>
      <c r="K3" s="22" t="s">
        <v>59</v>
      </c>
      <c r="L3" s="22" t="s">
        <v>59</v>
      </c>
      <c r="M3" s="22" t="s">
        <v>59</v>
      </c>
    </row>
    <row r="4" spans="1:13" ht="24" x14ac:dyDescent="0.25">
      <c r="A4" s="22" t="str">
        <f>+سپرده!A4</f>
        <v>برای ماه منتهی به 1404/04/31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</row>
    <row r="6" spans="1:13" ht="24.75" thickBot="1" x14ac:dyDescent="0.3">
      <c r="A6" s="10" t="s">
        <v>60</v>
      </c>
      <c r="C6" s="21" t="s">
        <v>61</v>
      </c>
      <c r="D6" s="21" t="s">
        <v>61</v>
      </c>
      <c r="E6" s="21" t="s">
        <v>61</v>
      </c>
      <c r="F6" s="21" t="s">
        <v>61</v>
      </c>
      <c r="G6" s="21" t="s">
        <v>61</v>
      </c>
      <c r="I6" s="21" t="s">
        <v>62</v>
      </c>
      <c r="J6" s="21" t="s">
        <v>62</v>
      </c>
      <c r="K6" s="21" t="s">
        <v>62</v>
      </c>
      <c r="L6" s="21" t="s">
        <v>62</v>
      </c>
      <c r="M6" s="21" t="s">
        <v>62</v>
      </c>
    </row>
    <row r="7" spans="1:13" ht="24.75" thickBot="1" x14ac:dyDescent="0.3">
      <c r="A7" s="21" t="s">
        <v>63</v>
      </c>
      <c r="C7" s="21" t="s">
        <v>64</v>
      </c>
      <c r="E7" s="21" t="s">
        <v>65</v>
      </c>
      <c r="G7" s="21" t="s">
        <v>66</v>
      </c>
      <c r="I7" s="21" t="s">
        <v>64</v>
      </c>
      <c r="K7" s="21" t="s">
        <v>65</v>
      </c>
      <c r="M7" s="21" t="s">
        <v>66</v>
      </c>
    </row>
    <row r="8" spans="1:13" ht="24.75" thickBot="1" x14ac:dyDescent="0.3">
      <c r="A8" s="3" t="s">
        <v>57</v>
      </c>
      <c r="C8" s="1">
        <v>198605444</v>
      </c>
      <c r="E8" s="1">
        <v>0</v>
      </c>
      <c r="G8" s="1">
        <f>+C8-E8</f>
        <v>198605444</v>
      </c>
      <c r="I8" s="1">
        <v>22527259074</v>
      </c>
      <c r="K8" s="1">
        <v>0</v>
      </c>
      <c r="M8" s="1">
        <f>+I8-K8</f>
        <v>22527259074</v>
      </c>
    </row>
    <row r="9" spans="1:13" ht="24.75" thickBot="1" x14ac:dyDescent="0.3">
      <c r="A9" s="3" t="s">
        <v>51</v>
      </c>
      <c r="C9" s="2">
        <f>SUM(C8:C8)</f>
        <v>198605444</v>
      </c>
      <c r="D9" s="3"/>
      <c r="E9" s="2">
        <f>SUM(E8:E8)</f>
        <v>0</v>
      </c>
      <c r="F9" s="3"/>
      <c r="G9" s="2">
        <f>SUM(G8:G8)</f>
        <v>198605444</v>
      </c>
      <c r="H9" s="3"/>
      <c r="I9" s="2">
        <f>SUM(I8:I8)</f>
        <v>22527259074</v>
      </c>
      <c r="J9" s="3"/>
      <c r="K9" s="2">
        <f>SUM(K8:K8)</f>
        <v>0</v>
      </c>
      <c r="L9" s="3"/>
      <c r="M9" s="2">
        <f>SUM(M8:M8)</f>
        <v>22527259074</v>
      </c>
    </row>
    <row r="11" spans="1:13" x14ac:dyDescent="0.45">
      <c r="G11" s="11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7"/>
  <sheetViews>
    <sheetView rightToLeft="1" topLeftCell="A34" zoomScale="55" zoomScaleNormal="55" workbookViewId="0">
      <selection activeCell="K27" sqref="K27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4" style="1" bestFit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18.85546875" style="1" bestFit="1" customWidth="1"/>
    <col min="20" max="20" width="20" style="1" bestFit="1" customWidth="1"/>
    <col min="21" max="21" width="19.28515625" style="1" bestFit="1" customWidth="1"/>
    <col min="22" max="16384" width="9.140625" style="1"/>
  </cols>
  <sheetData>
    <row r="2" spans="1:17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7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  <c r="J3" s="22" t="s">
        <v>59</v>
      </c>
      <c r="K3" s="22" t="s">
        <v>59</v>
      </c>
      <c r="L3" s="22" t="s">
        <v>59</v>
      </c>
      <c r="M3" s="22" t="s">
        <v>59</v>
      </c>
      <c r="N3" s="22" t="s">
        <v>59</v>
      </c>
      <c r="O3" s="22" t="s">
        <v>59</v>
      </c>
      <c r="P3" s="22" t="s">
        <v>59</v>
      </c>
      <c r="Q3" s="22" t="s">
        <v>59</v>
      </c>
    </row>
    <row r="4" spans="1:17" ht="24" x14ac:dyDescent="0.25">
      <c r="A4" s="22" t="str">
        <f>+سپرده!A4</f>
        <v>برای ماه منتهی به 1404/04/31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7" ht="24.75" thickBot="1" x14ac:dyDescent="0.3">
      <c r="A6" s="21" t="s">
        <v>3</v>
      </c>
      <c r="C6" s="21" t="s">
        <v>61</v>
      </c>
      <c r="D6" s="21" t="s">
        <v>61</v>
      </c>
      <c r="E6" s="21" t="s">
        <v>61</v>
      </c>
      <c r="F6" s="21" t="s">
        <v>61</v>
      </c>
      <c r="G6" s="21" t="s">
        <v>61</v>
      </c>
      <c r="H6" s="21" t="s">
        <v>61</v>
      </c>
      <c r="I6" s="21" t="s">
        <v>61</v>
      </c>
      <c r="K6" s="21" t="s">
        <v>62</v>
      </c>
      <c r="L6" s="21" t="s">
        <v>62</v>
      </c>
      <c r="M6" s="21" t="s">
        <v>62</v>
      </c>
      <c r="N6" s="21" t="s">
        <v>62</v>
      </c>
      <c r="O6" s="21" t="s">
        <v>62</v>
      </c>
      <c r="P6" s="21" t="s">
        <v>62</v>
      </c>
      <c r="Q6" s="21" t="s">
        <v>62</v>
      </c>
    </row>
    <row r="7" spans="1:17" ht="24.75" thickBot="1" x14ac:dyDescent="0.3">
      <c r="A7" s="21" t="s">
        <v>3</v>
      </c>
      <c r="C7" s="21" t="s">
        <v>7</v>
      </c>
      <c r="E7" s="21" t="s">
        <v>67</v>
      </c>
      <c r="G7" s="21" t="s">
        <v>68</v>
      </c>
      <c r="I7" s="21" t="s">
        <v>70</v>
      </c>
      <c r="K7" s="21" t="s">
        <v>7</v>
      </c>
      <c r="M7" s="21" t="s">
        <v>67</v>
      </c>
      <c r="O7" s="21" t="s">
        <v>68</v>
      </c>
      <c r="Q7" s="10" t="s">
        <v>70</v>
      </c>
    </row>
    <row r="8" spans="1:17" ht="24" x14ac:dyDescent="0.25">
      <c r="A8" s="3" t="s">
        <v>22</v>
      </c>
      <c r="C8" s="1">
        <v>0</v>
      </c>
      <c r="E8" s="1">
        <v>0</v>
      </c>
      <c r="G8" s="1">
        <v>0</v>
      </c>
      <c r="I8" s="1">
        <v>0</v>
      </c>
      <c r="K8" s="1">
        <v>14075047</v>
      </c>
      <c r="M8" s="1">
        <v>39120813395</v>
      </c>
      <c r="O8" s="1">
        <v>43487605730</v>
      </c>
      <c r="Q8" s="1">
        <f>+M8-O8</f>
        <v>-4366792335</v>
      </c>
    </row>
    <row r="9" spans="1:17" ht="24" x14ac:dyDescent="0.25">
      <c r="A9" s="3" t="s">
        <v>33</v>
      </c>
      <c r="C9" s="1">
        <v>0</v>
      </c>
      <c r="E9" s="1">
        <v>0</v>
      </c>
      <c r="G9" s="1">
        <v>0</v>
      </c>
      <c r="I9" s="1">
        <v>0</v>
      </c>
      <c r="K9" s="1">
        <v>33838882</v>
      </c>
      <c r="M9" s="1">
        <v>130264524876</v>
      </c>
      <c r="O9" s="1">
        <v>139932169112</v>
      </c>
      <c r="Q9" s="1">
        <f t="shared" ref="Q9:Q58" si="0">+M9-O9</f>
        <v>-9667644236</v>
      </c>
    </row>
    <row r="10" spans="1:17" ht="24" x14ac:dyDescent="0.25">
      <c r="A10" s="3" t="s">
        <v>41</v>
      </c>
      <c r="C10" s="1">
        <v>0</v>
      </c>
      <c r="E10" s="1">
        <v>0</v>
      </c>
      <c r="G10" s="1">
        <v>0</v>
      </c>
      <c r="I10" s="1">
        <v>0</v>
      </c>
      <c r="K10" s="1">
        <v>450000</v>
      </c>
      <c r="M10" s="1">
        <v>5698357089</v>
      </c>
      <c r="O10" s="1">
        <v>2388516805</v>
      </c>
      <c r="Q10" s="1">
        <f t="shared" si="0"/>
        <v>3309840284</v>
      </c>
    </row>
    <row r="11" spans="1:17" ht="24" x14ac:dyDescent="0.25">
      <c r="A11" s="3" t="s">
        <v>113</v>
      </c>
      <c r="C11" s="1">
        <v>12514473</v>
      </c>
      <c r="E11" s="1">
        <v>15748420244</v>
      </c>
      <c r="G11" s="1">
        <v>19828794653</v>
      </c>
      <c r="I11" s="1">
        <v>-4080374409</v>
      </c>
      <c r="K11" s="1">
        <v>12514473</v>
      </c>
      <c r="M11" s="1">
        <v>15748420244</v>
      </c>
      <c r="O11" s="1">
        <v>19828794653</v>
      </c>
      <c r="Q11" s="1">
        <f t="shared" si="0"/>
        <v>-4080374409</v>
      </c>
    </row>
    <row r="12" spans="1:17" ht="24" x14ac:dyDescent="0.25">
      <c r="A12" s="3" t="s">
        <v>26</v>
      </c>
      <c r="C12" s="1">
        <v>0</v>
      </c>
      <c r="E12" s="1">
        <v>0</v>
      </c>
      <c r="G12" s="1">
        <v>0</v>
      </c>
      <c r="I12" s="1">
        <v>0</v>
      </c>
      <c r="K12" s="1">
        <v>28221</v>
      </c>
      <c r="M12" s="1">
        <v>294080791642</v>
      </c>
      <c r="O12" s="1">
        <v>184498792391</v>
      </c>
      <c r="Q12" s="1">
        <f t="shared" si="0"/>
        <v>109581999251</v>
      </c>
    </row>
    <row r="13" spans="1:17" ht="24" x14ac:dyDescent="0.25">
      <c r="A13" s="3" t="s">
        <v>20</v>
      </c>
      <c r="C13" s="1">
        <v>0</v>
      </c>
      <c r="E13" s="1">
        <v>0</v>
      </c>
      <c r="G13" s="1">
        <v>0</v>
      </c>
      <c r="I13" s="1">
        <v>0</v>
      </c>
      <c r="K13" s="1">
        <v>595000</v>
      </c>
      <c r="M13" s="1">
        <v>17856395080</v>
      </c>
      <c r="O13" s="1">
        <v>10726180535</v>
      </c>
      <c r="Q13" s="1">
        <f t="shared" si="0"/>
        <v>7130214545</v>
      </c>
    </row>
    <row r="14" spans="1:17" ht="24" x14ac:dyDescent="0.25">
      <c r="A14" s="3" t="s">
        <v>42</v>
      </c>
      <c r="C14" s="1">
        <v>0</v>
      </c>
      <c r="E14" s="1">
        <v>0</v>
      </c>
      <c r="G14" s="1">
        <v>0</v>
      </c>
      <c r="I14" s="1">
        <v>0</v>
      </c>
      <c r="K14" s="1">
        <v>3987981</v>
      </c>
      <c r="M14" s="1">
        <v>38573923697</v>
      </c>
      <c r="O14" s="1">
        <v>37065760962</v>
      </c>
      <c r="Q14" s="1">
        <f t="shared" si="0"/>
        <v>1508162735</v>
      </c>
    </row>
    <row r="15" spans="1:17" ht="24" x14ac:dyDescent="0.25">
      <c r="A15" s="3" t="s">
        <v>21</v>
      </c>
      <c r="C15" s="1">
        <v>9337142</v>
      </c>
      <c r="E15" s="1">
        <v>20057507362</v>
      </c>
      <c r="G15" s="1">
        <v>24349788251</v>
      </c>
      <c r="I15" s="1">
        <v>-4292280889</v>
      </c>
      <c r="K15" s="1">
        <v>9337143</v>
      </c>
      <c r="M15" s="1">
        <v>20057507363</v>
      </c>
      <c r="O15" s="1">
        <v>24349790859</v>
      </c>
      <c r="Q15" s="1">
        <f t="shared" si="0"/>
        <v>-4292283496</v>
      </c>
    </row>
    <row r="16" spans="1:17" ht="24" x14ac:dyDescent="0.25">
      <c r="A16" s="3" t="s">
        <v>114</v>
      </c>
      <c r="C16" s="1">
        <v>0</v>
      </c>
      <c r="E16" s="1">
        <v>0</v>
      </c>
      <c r="G16" s="1">
        <v>0</v>
      </c>
      <c r="I16" s="1">
        <v>0</v>
      </c>
      <c r="K16" s="1">
        <v>750000</v>
      </c>
      <c r="M16" s="1">
        <v>2776381677</v>
      </c>
      <c r="O16" s="1">
        <v>2335368590</v>
      </c>
      <c r="Q16" s="1">
        <f t="shared" si="0"/>
        <v>441013087</v>
      </c>
    </row>
    <row r="17" spans="1:17" ht="24" x14ac:dyDescent="0.25">
      <c r="A17" s="3" t="s">
        <v>32</v>
      </c>
      <c r="C17" s="1">
        <v>0</v>
      </c>
      <c r="E17" s="1">
        <v>0</v>
      </c>
      <c r="G17" s="1">
        <v>0</v>
      </c>
      <c r="I17" s="1">
        <v>0</v>
      </c>
      <c r="K17" s="1">
        <v>1541593</v>
      </c>
      <c r="M17" s="1">
        <v>23574500782</v>
      </c>
      <c r="O17" s="1">
        <v>22167702561</v>
      </c>
      <c r="Q17" s="1">
        <f t="shared" si="0"/>
        <v>1406798221</v>
      </c>
    </row>
    <row r="18" spans="1:17" ht="24" x14ac:dyDescent="0.25">
      <c r="A18" s="3" t="s">
        <v>118</v>
      </c>
      <c r="C18" s="1">
        <v>0</v>
      </c>
      <c r="E18" s="1">
        <v>0</v>
      </c>
      <c r="G18" s="1">
        <v>0</v>
      </c>
      <c r="I18" s="1">
        <v>0</v>
      </c>
      <c r="K18" s="1">
        <v>3000000</v>
      </c>
      <c r="M18" s="1">
        <v>38404461288</v>
      </c>
      <c r="O18" s="1">
        <v>37843483500</v>
      </c>
      <c r="Q18" s="1">
        <f t="shared" si="0"/>
        <v>560977788</v>
      </c>
    </row>
    <row r="19" spans="1:17" ht="24" x14ac:dyDescent="0.25">
      <c r="A19" s="3" t="s">
        <v>87</v>
      </c>
      <c r="C19" s="1">
        <v>0</v>
      </c>
      <c r="E19" s="1">
        <v>0</v>
      </c>
      <c r="G19" s="1">
        <v>0</v>
      </c>
      <c r="I19" s="1">
        <v>0</v>
      </c>
      <c r="K19" s="1">
        <v>5410446</v>
      </c>
      <c r="M19" s="1">
        <v>10445344566</v>
      </c>
      <c r="O19" s="1">
        <v>12361739102</v>
      </c>
      <c r="Q19" s="1">
        <f t="shared" si="0"/>
        <v>-1916394536</v>
      </c>
    </row>
    <row r="20" spans="1:17" ht="24" x14ac:dyDescent="0.25">
      <c r="A20" s="3" t="s">
        <v>119</v>
      </c>
      <c r="C20" s="1">
        <v>0</v>
      </c>
      <c r="E20" s="1">
        <v>0</v>
      </c>
      <c r="G20" s="1">
        <v>0</v>
      </c>
      <c r="I20" s="1">
        <v>0</v>
      </c>
      <c r="K20" s="1">
        <v>396315</v>
      </c>
      <c r="M20" s="1">
        <v>7786623798</v>
      </c>
      <c r="O20" s="1">
        <v>7867319807</v>
      </c>
      <c r="Q20" s="1">
        <f t="shared" si="0"/>
        <v>-80696009</v>
      </c>
    </row>
    <row r="21" spans="1:17" ht="24" x14ac:dyDescent="0.25">
      <c r="A21" s="3" t="s">
        <v>36</v>
      </c>
      <c r="C21" s="1">
        <v>0</v>
      </c>
      <c r="E21" s="1">
        <v>0</v>
      </c>
      <c r="G21" s="1">
        <v>0</v>
      </c>
      <c r="I21" s="1">
        <v>0</v>
      </c>
      <c r="K21" s="1">
        <v>1</v>
      </c>
      <c r="M21" s="1">
        <v>1</v>
      </c>
      <c r="O21" s="1">
        <v>2165</v>
      </c>
      <c r="Q21" s="1">
        <f t="shared" si="0"/>
        <v>-2164</v>
      </c>
    </row>
    <row r="22" spans="1:17" ht="24" x14ac:dyDescent="0.25">
      <c r="A22" s="3" t="s">
        <v>92</v>
      </c>
      <c r="C22" s="1">
        <v>0</v>
      </c>
      <c r="E22" s="1">
        <v>0</v>
      </c>
      <c r="G22" s="1">
        <v>0</v>
      </c>
      <c r="I22" s="1">
        <v>0</v>
      </c>
      <c r="K22" s="1">
        <v>5162453</v>
      </c>
      <c r="M22" s="1">
        <v>86521076125</v>
      </c>
      <c r="O22" s="1">
        <v>83053003939</v>
      </c>
      <c r="Q22" s="1">
        <f t="shared" si="0"/>
        <v>3468072186</v>
      </c>
    </row>
    <row r="23" spans="1:17" ht="24" x14ac:dyDescent="0.25">
      <c r="A23" s="3" t="s">
        <v>93</v>
      </c>
      <c r="C23" s="1">
        <v>0</v>
      </c>
      <c r="E23" s="1">
        <v>0</v>
      </c>
      <c r="G23" s="1">
        <v>0</v>
      </c>
      <c r="I23" s="1">
        <v>0</v>
      </c>
      <c r="K23" s="1">
        <v>80437</v>
      </c>
      <c r="M23" s="1">
        <v>932314946</v>
      </c>
      <c r="O23" s="1">
        <v>910726174</v>
      </c>
      <c r="Q23" s="1">
        <f t="shared" si="0"/>
        <v>21588772</v>
      </c>
    </row>
    <row r="24" spans="1:17" ht="24" x14ac:dyDescent="0.25">
      <c r="A24" s="3" t="s">
        <v>50</v>
      </c>
      <c r="C24" s="1">
        <v>0</v>
      </c>
      <c r="E24" s="1">
        <v>0</v>
      </c>
      <c r="G24" s="1">
        <v>0</v>
      </c>
      <c r="I24" s="1">
        <v>0</v>
      </c>
      <c r="K24" s="1">
        <v>490000</v>
      </c>
      <c r="M24" s="1">
        <v>4396241795</v>
      </c>
      <c r="O24" s="1">
        <v>3605260604</v>
      </c>
      <c r="Q24" s="1">
        <f t="shared" si="0"/>
        <v>790981191</v>
      </c>
    </row>
    <row r="25" spans="1:17" ht="24" x14ac:dyDescent="0.25">
      <c r="A25" s="3" t="s">
        <v>47</v>
      </c>
      <c r="C25" s="1">
        <v>0</v>
      </c>
      <c r="E25" s="1">
        <v>0</v>
      </c>
      <c r="G25" s="1">
        <v>0</v>
      </c>
      <c r="I25" s="1">
        <v>0</v>
      </c>
      <c r="K25" s="1">
        <v>100000</v>
      </c>
      <c r="M25" s="1">
        <v>282111394</v>
      </c>
      <c r="O25" s="1">
        <v>273848428</v>
      </c>
      <c r="Q25" s="1">
        <f t="shared" si="0"/>
        <v>8262966</v>
      </c>
    </row>
    <row r="26" spans="1:17" ht="24" x14ac:dyDescent="0.25">
      <c r="A26" s="3" t="s">
        <v>105</v>
      </c>
      <c r="C26" s="1">
        <v>16100000</v>
      </c>
      <c r="E26" s="1">
        <v>97451309668</v>
      </c>
      <c r="G26" s="1">
        <v>97271170863</v>
      </c>
      <c r="I26" s="1">
        <v>180138805</v>
      </c>
      <c r="K26" s="1">
        <v>86510444</v>
      </c>
      <c r="M26" s="1">
        <v>712062638767</v>
      </c>
      <c r="O26" s="1">
        <v>661955471421</v>
      </c>
      <c r="Q26" s="1">
        <f t="shared" si="0"/>
        <v>50107167346</v>
      </c>
    </row>
    <row r="27" spans="1:17" ht="24" x14ac:dyDescent="0.25">
      <c r="A27" s="3" t="s">
        <v>19</v>
      </c>
      <c r="C27" s="1">
        <v>0</v>
      </c>
      <c r="E27" s="1">
        <v>0</v>
      </c>
      <c r="G27" s="1">
        <v>0</v>
      </c>
      <c r="I27" s="1">
        <v>0</v>
      </c>
      <c r="K27" s="1">
        <v>2000000</v>
      </c>
      <c r="M27" s="1">
        <v>13317861189</v>
      </c>
      <c r="O27" s="1">
        <v>13081698000</v>
      </c>
      <c r="Q27" s="1">
        <f t="shared" si="0"/>
        <v>236163189</v>
      </c>
    </row>
    <row r="28" spans="1:17" ht="24" x14ac:dyDescent="0.25">
      <c r="A28" s="3" t="s">
        <v>27</v>
      </c>
      <c r="C28" s="1">
        <v>0</v>
      </c>
      <c r="E28" s="1">
        <v>0</v>
      </c>
      <c r="G28" s="1">
        <v>0</v>
      </c>
      <c r="I28" s="1">
        <v>0</v>
      </c>
      <c r="K28" s="1">
        <v>47975610</v>
      </c>
      <c r="M28" s="1">
        <v>229291821173</v>
      </c>
      <c r="O28" s="1">
        <v>234813331456</v>
      </c>
      <c r="Q28" s="1">
        <f t="shared" si="0"/>
        <v>-5521510283</v>
      </c>
    </row>
    <row r="29" spans="1:17" ht="24" x14ac:dyDescent="0.25">
      <c r="A29" s="3" t="s">
        <v>25</v>
      </c>
      <c r="C29" s="1">
        <v>0</v>
      </c>
      <c r="E29" s="1">
        <v>0</v>
      </c>
      <c r="G29" s="1">
        <v>0</v>
      </c>
      <c r="I29" s="1">
        <v>0</v>
      </c>
      <c r="K29" s="1">
        <v>14406655</v>
      </c>
      <c r="M29" s="1">
        <v>286511624329</v>
      </c>
      <c r="O29" s="1">
        <v>335825935034</v>
      </c>
      <c r="Q29" s="1">
        <f t="shared" si="0"/>
        <v>-49314310705</v>
      </c>
    </row>
    <row r="30" spans="1:17" ht="24" x14ac:dyDescent="0.25">
      <c r="A30" s="3" t="s">
        <v>23</v>
      </c>
      <c r="C30" s="1">
        <v>7657519</v>
      </c>
      <c r="E30" s="1">
        <v>20057506072</v>
      </c>
      <c r="G30" s="1">
        <v>20358686139</v>
      </c>
      <c r="I30" s="1">
        <v>-301180067</v>
      </c>
      <c r="K30" s="1">
        <v>9707519</v>
      </c>
      <c r="M30" s="1">
        <v>26888414155</v>
      </c>
      <c r="O30" s="1">
        <v>29427415302</v>
      </c>
      <c r="Q30" s="1">
        <f t="shared" si="0"/>
        <v>-2539001147</v>
      </c>
    </row>
    <row r="31" spans="1:17" ht="24" x14ac:dyDescent="0.25">
      <c r="A31" s="3" t="s">
        <v>116</v>
      </c>
      <c r="C31" s="1">
        <v>7274809</v>
      </c>
      <c r="E31" s="1">
        <v>21368461056</v>
      </c>
      <c r="G31" s="1">
        <v>33615436036</v>
      </c>
      <c r="I31" s="1">
        <v>-12246974980</v>
      </c>
      <c r="K31" s="1">
        <v>38475713</v>
      </c>
      <c r="M31" s="1">
        <v>141756773587</v>
      </c>
      <c r="O31" s="1">
        <v>177803194628</v>
      </c>
      <c r="Q31" s="1">
        <f t="shared" si="0"/>
        <v>-36046421041</v>
      </c>
    </row>
    <row r="32" spans="1:17" ht="24" x14ac:dyDescent="0.25">
      <c r="A32" s="3" t="s">
        <v>48</v>
      </c>
      <c r="C32" s="1">
        <v>0</v>
      </c>
      <c r="E32" s="1">
        <v>0</v>
      </c>
      <c r="G32" s="1">
        <v>0</v>
      </c>
      <c r="I32" s="1">
        <v>0</v>
      </c>
      <c r="K32" s="1">
        <v>3363597</v>
      </c>
      <c r="M32" s="1">
        <v>63257074353</v>
      </c>
      <c r="O32" s="1">
        <v>70144015587</v>
      </c>
      <c r="Q32" s="1">
        <f t="shared" si="0"/>
        <v>-6886941234</v>
      </c>
    </row>
    <row r="33" spans="1:17" ht="24" x14ac:dyDescent="0.25">
      <c r="A33" s="3" t="s">
        <v>46</v>
      </c>
      <c r="C33" s="1">
        <v>0</v>
      </c>
      <c r="E33" s="1">
        <v>0</v>
      </c>
      <c r="G33" s="1">
        <v>0</v>
      </c>
      <c r="I33" s="1">
        <v>0</v>
      </c>
      <c r="K33" s="1">
        <v>15045814</v>
      </c>
      <c r="M33" s="1">
        <v>72538013325</v>
      </c>
      <c r="O33" s="1">
        <v>82356965329</v>
      </c>
      <c r="Q33" s="1">
        <f t="shared" si="0"/>
        <v>-9818952004</v>
      </c>
    </row>
    <row r="34" spans="1:17" ht="24" x14ac:dyDescent="0.25">
      <c r="A34" s="3" t="s">
        <v>15</v>
      </c>
      <c r="C34" s="1">
        <v>0</v>
      </c>
      <c r="E34" s="1">
        <v>0</v>
      </c>
      <c r="G34" s="1">
        <v>0</v>
      </c>
      <c r="I34" s="1">
        <v>0</v>
      </c>
      <c r="K34" s="1">
        <v>16400796</v>
      </c>
      <c r="M34" s="1">
        <v>89938486323</v>
      </c>
      <c r="O34" s="1">
        <v>101554117257</v>
      </c>
      <c r="Q34" s="1">
        <f t="shared" si="0"/>
        <v>-11615630934</v>
      </c>
    </row>
    <row r="35" spans="1:17" ht="24" x14ac:dyDescent="0.25">
      <c r="A35" s="3" t="s">
        <v>29</v>
      </c>
      <c r="C35" s="1">
        <v>11000000</v>
      </c>
      <c r="E35" s="1">
        <v>33546561842</v>
      </c>
      <c r="G35" s="1">
        <v>43604812625</v>
      </c>
      <c r="I35" s="1">
        <v>-10058250783</v>
      </c>
      <c r="K35" s="1">
        <v>68366334</v>
      </c>
      <c r="M35" s="1">
        <v>260233708777</v>
      </c>
      <c r="O35" s="1">
        <v>271012957751</v>
      </c>
      <c r="Q35" s="1">
        <f t="shared" si="0"/>
        <v>-10779248974</v>
      </c>
    </row>
    <row r="36" spans="1:17" ht="24" x14ac:dyDescent="0.25">
      <c r="A36" s="3" t="s">
        <v>39</v>
      </c>
      <c r="C36" s="1">
        <v>0</v>
      </c>
      <c r="E36" s="1">
        <v>0</v>
      </c>
      <c r="G36" s="1">
        <v>0</v>
      </c>
      <c r="I36" s="1">
        <v>0</v>
      </c>
      <c r="K36" s="1">
        <v>1600000</v>
      </c>
      <c r="M36" s="1">
        <v>26315042194</v>
      </c>
      <c r="O36" s="1">
        <v>22469984236</v>
      </c>
      <c r="Q36" s="1">
        <f t="shared" si="0"/>
        <v>3845057958</v>
      </c>
    </row>
    <row r="37" spans="1:17" ht="24" x14ac:dyDescent="0.25">
      <c r="A37" s="3" t="s">
        <v>121</v>
      </c>
      <c r="C37" s="1">
        <v>1875000</v>
      </c>
      <c r="E37" s="1">
        <v>6789982807</v>
      </c>
      <c r="G37" s="1">
        <v>5911612875</v>
      </c>
      <c r="I37" s="1">
        <v>878369932</v>
      </c>
      <c r="K37" s="1">
        <v>1875000</v>
      </c>
      <c r="M37" s="1">
        <v>6789982807</v>
      </c>
      <c r="O37" s="1">
        <v>5911612875</v>
      </c>
      <c r="Q37" s="1">
        <f t="shared" si="0"/>
        <v>878369932</v>
      </c>
    </row>
    <row r="38" spans="1:17" ht="24" x14ac:dyDescent="0.25">
      <c r="A38" s="3" t="s">
        <v>89</v>
      </c>
      <c r="C38" s="1">
        <v>0</v>
      </c>
      <c r="E38" s="1">
        <v>0</v>
      </c>
      <c r="G38" s="1">
        <v>0</v>
      </c>
      <c r="I38" s="1">
        <v>0</v>
      </c>
      <c r="K38" s="1">
        <v>74</v>
      </c>
      <c r="M38" s="1">
        <v>4943213</v>
      </c>
      <c r="O38" s="1">
        <v>4057184</v>
      </c>
      <c r="Q38" s="1">
        <f t="shared" si="0"/>
        <v>886029</v>
      </c>
    </row>
    <row r="39" spans="1:17" ht="24" x14ac:dyDescent="0.25">
      <c r="A39" s="3" t="s">
        <v>28</v>
      </c>
      <c r="C39" s="1">
        <v>0</v>
      </c>
      <c r="E39" s="1">
        <v>0</v>
      </c>
      <c r="G39" s="1">
        <v>0</v>
      </c>
      <c r="I39" s="1">
        <v>0</v>
      </c>
      <c r="K39" s="1">
        <v>500000</v>
      </c>
      <c r="M39" s="1">
        <v>4505530849</v>
      </c>
      <c r="O39" s="1">
        <v>3578246087</v>
      </c>
      <c r="Q39" s="1">
        <f t="shared" si="0"/>
        <v>927284762</v>
      </c>
    </row>
    <row r="40" spans="1:17" ht="24" x14ac:dyDescent="0.25">
      <c r="A40" s="3" t="s">
        <v>122</v>
      </c>
      <c r="C40" s="1">
        <v>0</v>
      </c>
      <c r="E40" s="1">
        <v>0</v>
      </c>
      <c r="G40" s="1">
        <v>0</v>
      </c>
      <c r="I40" s="1">
        <v>0</v>
      </c>
      <c r="K40" s="1">
        <v>5418614</v>
      </c>
      <c r="M40" s="1">
        <v>72233918265</v>
      </c>
      <c r="O40" s="1">
        <v>75648061206</v>
      </c>
      <c r="Q40" s="1">
        <f t="shared" si="0"/>
        <v>-3414142941</v>
      </c>
    </row>
    <row r="41" spans="1:17" ht="24" x14ac:dyDescent="0.25">
      <c r="A41" s="3" t="s">
        <v>43</v>
      </c>
      <c r="C41" s="1">
        <v>0</v>
      </c>
      <c r="E41" s="1">
        <v>0</v>
      </c>
      <c r="G41" s="1">
        <v>0</v>
      </c>
      <c r="I41" s="1">
        <v>0</v>
      </c>
      <c r="K41" s="1">
        <v>250000</v>
      </c>
      <c r="M41" s="1">
        <v>3781059348</v>
      </c>
      <c r="O41" s="1">
        <v>4540323375</v>
      </c>
      <c r="Q41" s="1">
        <f t="shared" si="0"/>
        <v>-759264027</v>
      </c>
    </row>
    <row r="42" spans="1:17" ht="24" x14ac:dyDescent="0.25">
      <c r="A42" s="3" t="s">
        <v>44</v>
      </c>
      <c r="C42" s="1">
        <v>0</v>
      </c>
      <c r="E42" s="1">
        <v>0</v>
      </c>
      <c r="G42" s="1">
        <v>0</v>
      </c>
      <c r="I42" s="1">
        <v>0</v>
      </c>
      <c r="K42" s="1">
        <v>5876865</v>
      </c>
      <c r="M42" s="1">
        <v>45702858813</v>
      </c>
      <c r="O42" s="1">
        <v>53063128272</v>
      </c>
      <c r="Q42" s="1">
        <f t="shared" si="0"/>
        <v>-7360269459</v>
      </c>
    </row>
    <row r="43" spans="1:17" ht="24" x14ac:dyDescent="0.25">
      <c r="A43" s="3" t="s">
        <v>16</v>
      </c>
      <c r="C43" s="1">
        <v>0</v>
      </c>
      <c r="E43" s="1">
        <v>0</v>
      </c>
      <c r="G43" s="1">
        <v>0</v>
      </c>
      <c r="I43" s="1">
        <v>0</v>
      </c>
      <c r="K43" s="1">
        <v>1562500</v>
      </c>
      <c r="M43" s="1">
        <v>5208928781</v>
      </c>
      <c r="O43" s="1">
        <v>4645630546</v>
      </c>
      <c r="Q43" s="1">
        <f t="shared" si="0"/>
        <v>563298235</v>
      </c>
    </row>
    <row r="44" spans="1:17" ht="24" x14ac:dyDescent="0.25">
      <c r="A44" s="3" t="s">
        <v>35</v>
      </c>
      <c r="C44" s="1">
        <v>21172339</v>
      </c>
      <c r="E44" s="1">
        <v>67021007061</v>
      </c>
      <c r="G44" s="1">
        <v>86716888221</v>
      </c>
      <c r="I44" s="1">
        <v>-19695881160</v>
      </c>
      <c r="K44" s="1">
        <v>77919807</v>
      </c>
      <c r="M44" s="1">
        <v>372859236036</v>
      </c>
      <c r="O44" s="1">
        <v>387987676435</v>
      </c>
      <c r="Q44" s="1">
        <f t="shared" si="0"/>
        <v>-15128440399</v>
      </c>
    </row>
    <row r="45" spans="1:17" ht="24" x14ac:dyDescent="0.25">
      <c r="A45" s="3" t="s">
        <v>17</v>
      </c>
      <c r="C45" s="1">
        <v>1643218</v>
      </c>
      <c r="E45" s="1">
        <v>50378672625</v>
      </c>
      <c r="G45" s="1">
        <v>65433597613</v>
      </c>
      <c r="I45" s="1">
        <v>-15054924988</v>
      </c>
      <c r="K45" s="1">
        <v>3156781</v>
      </c>
      <c r="M45" s="1">
        <v>118242204977</v>
      </c>
      <c r="O45" s="1">
        <v>135884596563</v>
      </c>
      <c r="Q45" s="1">
        <f t="shared" si="0"/>
        <v>-17642391586</v>
      </c>
    </row>
    <row r="46" spans="1:17" ht="24" x14ac:dyDescent="0.25">
      <c r="A46" s="3" t="s">
        <v>90</v>
      </c>
      <c r="C46" s="1">
        <v>0</v>
      </c>
      <c r="E46" s="1">
        <v>0</v>
      </c>
      <c r="G46" s="1">
        <v>0</v>
      </c>
      <c r="I46" s="1">
        <v>0</v>
      </c>
      <c r="K46" s="1">
        <v>503092</v>
      </c>
      <c r="M46" s="1">
        <v>5931169442</v>
      </c>
      <c r="O46" s="1">
        <v>5701124069</v>
      </c>
      <c r="Q46" s="1">
        <f t="shared" si="0"/>
        <v>230045373</v>
      </c>
    </row>
    <row r="47" spans="1:17" ht="24" x14ac:dyDescent="0.25">
      <c r="A47" s="3" t="s">
        <v>38</v>
      </c>
      <c r="C47" s="1">
        <v>28289159</v>
      </c>
      <c r="E47" s="1">
        <v>63578426210</v>
      </c>
      <c r="G47" s="1">
        <v>82898042291</v>
      </c>
      <c r="I47" s="1">
        <v>-19319616081</v>
      </c>
      <c r="K47" s="1">
        <v>43653668</v>
      </c>
      <c r="M47" s="1">
        <v>102345535278</v>
      </c>
      <c r="O47" s="1">
        <v>127921922854</v>
      </c>
      <c r="Q47" s="1">
        <f t="shared" si="0"/>
        <v>-25576387576</v>
      </c>
    </row>
    <row r="48" spans="1:17" ht="24" x14ac:dyDescent="0.25">
      <c r="A48" s="3" t="s">
        <v>24</v>
      </c>
      <c r="C48" s="1">
        <v>0</v>
      </c>
      <c r="E48" s="1">
        <v>0</v>
      </c>
      <c r="G48" s="1">
        <v>0</v>
      </c>
      <c r="I48" s="1">
        <v>0</v>
      </c>
      <c r="K48" s="1">
        <v>3266096</v>
      </c>
      <c r="M48" s="1">
        <v>93971798918</v>
      </c>
      <c r="O48" s="1">
        <v>78653104127</v>
      </c>
      <c r="Q48" s="1">
        <f t="shared" si="0"/>
        <v>15318694791</v>
      </c>
    </row>
    <row r="49" spans="1:17" ht="24" x14ac:dyDescent="0.25">
      <c r="A49" s="3" t="s">
        <v>91</v>
      </c>
      <c r="C49" s="1">
        <v>0</v>
      </c>
      <c r="E49" s="1">
        <v>0</v>
      </c>
      <c r="G49" s="1">
        <v>0</v>
      </c>
      <c r="I49" s="1">
        <v>0</v>
      </c>
      <c r="K49" s="1">
        <v>441871</v>
      </c>
      <c r="M49" s="1">
        <v>1760042185</v>
      </c>
      <c r="O49" s="1">
        <v>1737503467</v>
      </c>
      <c r="Q49" s="1">
        <f t="shared" si="0"/>
        <v>22538718</v>
      </c>
    </row>
    <row r="50" spans="1:17" ht="24" x14ac:dyDescent="0.25">
      <c r="A50" s="3" t="s">
        <v>82</v>
      </c>
      <c r="C50" s="1">
        <v>13138361</v>
      </c>
      <c r="E50" s="1">
        <v>20720339871</v>
      </c>
      <c r="G50" s="1">
        <v>28374023846</v>
      </c>
      <c r="I50" s="1">
        <v>-7653683975</v>
      </c>
      <c r="K50" s="1">
        <v>145729025</v>
      </c>
      <c r="M50" s="1">
        <v>380388835424</v>
      </c>
      <c r="O50" s="1">
        <v>455569214048</v>
      </c>
      <c r="Q50" s="1">
        <f t="shared" si="0"/>
        <v>-75180378624</v>
      </c>
    </row>
    <row r="51" spans="1:17" ht="24" x14ac:dyDescent="0.25">
      <c r="A51" s="3" t="s">
        <v>110</v>
      </c>
      <c r="C51" s="1">
        <v>5700000</v>
      </c>
      <c r="E51" s="1">
        <v>20054735510</v>
      </c>
      <c r="G51" s="1">
        <v>20784369931</v>
      </c>
      <c r="I51" s="1">
        <v>-729634421</v>
      </c>
      <c r="K51" s="1">
        <v>10200000</v>
      </c>
      <c r="M51" s="1">
        <v>39975264869</v>
      </c>
      <c r="O51" s="1">
        <v>37193083037</v>
      </c>
      <c r="Q51" s="1">
        <f t="shared" si="0"/>
        <v>2782181832</v>
      </c>
    </row>
    <row r="52" spans="1:17" ht="24" x14ac:dyDescent="0.25">
      <c r="A52" s="3" t="s">
        <v>111</v>
      </c>
      <c r="C52" s="1">
        <v>9000000</v>
      </c>
      <c r="E52" s="1">
        <v>20044427013</v>
      </c>
      <c r="G52" s="1">
        <v>27007039189</v>
      </c>
      <c r="I52" s="1">
        <v>-6962612176</v>
      </c>
      <c r="K52" s="1">
        <v>9000000</v>
      </c>
      <c r="M52" s="1">
        <v>20044427013</v>
      </c>
      <c r="O52" s="1">
        <v>27007039189</v>
      </c>
      <c r="Q52" s="1">
        <f t="shared" si="0"/>
        <v>-6962612176</v>
      </c>
    </row>
    <row r="53" spans="1:17" ht="24" x14ac:dyDescent="0.25">
      <c r="A53" s="3" t="s">
        <v>45</v>
      </c>
      <c r="C53" s="1">
        <v>0</v>
      </c>
      <c r="E53" s="1">
        <v>0</v>
      </c>
      <c r="G53" s="1">
        <v>0</v>
      </c>
      <c r="I53" s="1">
        <v>0</v>
      </c>
      <c r="K53" s="1">
        <v>7617482</v>
      </c>
      <c r="M53" s="1">
        <v>76451688668</v>
      </c>
      <c r="O53" s="1">
        <v>89734436184</v>
      </c>
      <c r="Q53" s="1">
        <f t="shared" si="0"/>
        <v>-13282747516</v>
      </c>
    </row>
    <row r="54" spans="1:17" ht="24" x14ac:dyDescent="0.25">
      <c r="A54" s="3" t="s">
        <v>34</v>
      </c>
      <c r="C54" s="1">
        <v>11574302</v>
      </c>
      <c r="E54" s="1">
        <v>24625421203</v>
      </c>
      <c r="G54" s="1">
        <v>40586705127</v>
      </c>
      <c r="I54" s="1">
        <v>-15961283924</v>
      </c>
      <c r="K54" s="1">
        <v>39799022</v>
      </c>
      <c r="M54" s="1">
        <v>110614546664</v>
      </c>
      <c r="O54" s="1">
        <v>139564567388</v>
      </c>
      <c r="Q54" s="1">
        <f t="shared" si="0"/>
        <v>-28950020724</v>
      </c>
    </row>
    <row r="55" spans="1:17" ht="24" x14ac:dyDescent="0.25">
      <c r="A55" s="3" t="s">
        <v>18</v>
      </c>
      <c r="C55" s="1">
        <v>0</v>
      </c>
      <c r="E55" s="1">
        <v>0</v>
      </c>
      <c r="G55" s="1">
        <v>0</v>
      </c>
      <c r="I55" s="1">
        <v>0</v>
      </c>
      <c r="K55" s="1">
        <v>71198337</v>
      </c>
      <c r="M55" s="1">
        <v>448533213143</v>
      </c>
      <c r="O55" s="1">
        <v>490818677529</v>
      </c>
      <c r="Q55" s="1">
        <f t="shared" si="0"/>
        <v>-42285464386</v>
      </c>
    </row>
    <row r="56" spans="1:17" ht="24" x14ac:dyDescent="0.25">
      <c r="A56" s="3" t="s">
        <v>88</v>
      </c>
      <c r="C56" s="1">
        <v>0</v>
      </c>
      <c r="E56" s="1">
        <v>0</v>
      </c>
      <c r="G56" s="1">
        <v>0</v>
      </c>
      <c r="I56" s="1">
        <v>0</v>
      </c>
      <c r="K56" s="1">
        <v>588000</v>
      </c>
      <c r="M56" s="1">
        <v>42881688357</v>
      </c>
      <c r="O56" s="1">
        <v>30059971200</v>
      </c>
      <c r="Q56" s="1">
        <f t="shared" si="0"/>
        <v>12821717157</v>
      </c>
    </row>
    <row r="57" spans="1:17" ht="24" x14ac:dyDescent="0.25">
      <c r="A57" s="3" t="s">
        <v>83</v>
      </c>
      <c r="C57" s="1">
        <v>0</v>
      </c>
      <c r="E57" s="1">
        <v>0</v>
      </c>
      <c r="G57" s="1">
        <v>0</v>
      </c>
      <c r="I57" s="1">
        <v>0</v>
      </c>
      <c r="K57" s="1">
        <v>571500</v>
      </c>
      <c r="M57" s="1">
        <v>30678708318</v>
      </c>
      <c r="O57" s="1">
        <v>24013926358</v>
      </c>
      <c r="Q57" s="1">
        <f t="shared" si="0"/>
        <v>6664781960</v>
      </c>
    </row>
    <row r="58" spans="1:17" ht="24" x14ac:dyDescent="0.25">
      <c r="A58" s="3" t="s">
        <v>37</v>
      </c>
      <c r="C58" s="1">
        <v>0</v>
      </c>
      <c r="E58" s="1">
        <v>0</v>
      </c>
      <c r="G58" s="1">
        <v>0</v>
      </c>
      <c r="I58" s="1">
        <v>0</v>
      </c>
      <c r="K58" s="1">
        <v>43492547</v>
      </c>
      <c r="M58" s="1">
        <v>343977550741</v>
      </c>
      <c r="O58" s="1">
        <v>417541412351</v>
      </c>
      <c r="Q58" s="1">
        <f t="shared" si="0"/>
        <v>-73563861610</v>
      </c>
    </row>
    <row r="59" spans="1:17" ht="24" x14ac:dyDescent="0.25">
      <c r="A59" s="3" t="s">
        <v>84</v>
      </c>
      <c r="C59" s="1">
        <v>0</v>
      </c>
      <c r="E59" s="1">
        <v>0</v>
      </c>
      <c r="G59" s="1">
        <v>0</v>
      </c>
      <c r="I59" s="1">
        <v>0</v>
      </c>
      <c r="K59" s="1">
        <v>0</v>
      </c>
      <c r="M59" s="1">
        <v>0</v>
      </c>
      <c r="O59" s="1">
        <v>0</v>
      </c>
      <c r="Q59" s="1">
        <v>37720126158</v>
      </c>
    </row>
    <row r="60" spans="1:17" ht="24" x14ac:dyDescent="0.25">
      <c r="A60" s="3" t="s">
        <v>95</v>
      </c>
      <c r="C60" s="1">
        <v>0</v>
      </c>
      <c r="E60" s="1">
        <v>0</v>
      </c>
      <c r="G60" s="1">
        <v>0</v>
      </c>
      <c r="I60" s="1">
        <v>0</v>
      </c>
      <c r="K60" s="1">
        <v>0</v>
      </c>
      <c r="M60" s="1">
        <v>0</v>
      </c>
      <c r="O60" s="1">
        <v>0</v>
      </c>
      <c r="Q60" s="1">
        <v>675400000</v>
      </c>
    </row>
    <row r="61" spans="1:17" ht="24" x14ac:dyDescent="0.25">
      <c r="A61" s="3" t="s">
        <v>104</v>
      </c>
      <c r="C61" s="1">
        <v>0</v>
      </c>
      <c r="E61" s="1">
        <v>0</v>
      </c>
      <c r="G61" s="1">
        <v>0</v>
      </c>
      <c r="I61" s="1">
        <v>0</v>
      </c>
      <c r="K61" s="1">
        <v>0</v>
      </c>
      <c r="M61" s="1">
        <v>0</v>
      </c>
      <c r="O61" s="1">
        <v>0</v>
      </c>
      <c r="Q61" s="1">
        <v>-1678131</v>
      </c>
    </row>
    <row r="62" spans="1:17" ht="24" x14ac:dyDescent="0.25">
      <c r="A62" s="3" t="s">
        <v>107</v>
      </c>
      <c r="C62" s="1">
        <v>0</v>
      </c>
      <c r="E62" s="1">
        <v>0</v>
      </c>
      <c r="G62" s="1">
        <v>0</v>
      </c>
      <c r="I62" s="1">
        <v>0</v>
      </c>
      <c r="K62" s="1">
        <v>0</v>
      </c>
      <c r="M62" s="1">
        <v>0</v>
      </c>
      <c r="O62" s="1">
        <v>0</v>
      </c>
      <c r="Q62" s="1">
        <v>198524</v>
      </c>
    </row>
    <row r="63" spans="1:17" ht="24" x14ac:dyDescent="0.25">
      <c r="A63" s="3" t="s">
        <v>108</v>
      </c>
      <c r="C63" s="1">
        <v>0</v>
      </c>
      <c r="E63" s="1">
        <v>0</v>
      </c>
      <c r="G63" s="1">
        <v>0</v>
      </c>
      <c r="I63" s="1">
        <v>0</v>
      </c>
      <c r="K63" s="1">
        <v>0</v>
      </c>
      <c r="M63" s="1">
        <v>0</v>
      </c>
      <c r="O63" s="1">
        <v>0</v>
      </c>
      <c r="Q63" s="1">
        <v>-364158569</v>
      </c>
    </row>
    <row r="64" spans="1:17" ht="24" customHeight="1" thickBot="1" x14ac:dyDescent="0.3">
      <c r="A64" s="3" t="s">
        <v>109</v>
      </c>
      <c r="C64" s="1">
        <v>0</v>
      </c>
      <c r="E64" s="1">
        <v>0</v>
      </c>
      <c r="G64" s="1">
        <v>0</v>
      </c>
      <c r="I64" s="1">
        <v>0</v>
      </c>
      <c r="K64" s="1">
        <v>0</v>
      </c>
      <c r="M64" s="1">
        <v>0</v>
      </c>
      <c r="O64" s="1">
        <v>0</v>
      </c>
      <c r="Q64" s="1">
        <v>-918803606</v>
      </c>
    </row>
    <row r="65" spans="5:17" ht="24" customHeight="1" thickBot="1" x14ac:dyDescent="0.3">
      <c r="E65" s="2">
        <f>SUM(E8:E64)</f>
        <v>481442778544</v>
      </c>
      <c r="F65" s="3"/>
      <c r="G65" s="2">
        <f>SUM(G8:G64)</f>
        <v>596740967660</v>
      </c>
      <c r="H65" s="3"/>
      <c r="I65" s="2">
        <f>SUM(I8:I64)</f>
        <v>-115298189116</v>
      </c>
      <c r="J65" s="3"/>
      <c r="K65" s="3" t="s">
        <v>51</v>
      </c>
      <c r="L65" s="3"/>
      <c r="M65" s="2">
        <f>SUM(M8:M64)</f>
        <v>4985514380039</v>
      </c>
      <c r="N65" s="3"/>
      <c r="O65" s="2">
        <f>SUM(O8:O64)</f>
        <v>5229920466262</v>
      </c>
      <c r="P65" s="3"/>
      <c r="Q65" s="2">
        <f>SUM(Q8:Q64)</f>
        <v>-207295001847</v>
      </c>
    </row>
    <row r="66" spans="5:17" ht="23.25" thickTop="1" x14ac:dyDescent="0.25">
      <c r="Q66" s="18"/>
    </row>
    <row r="74" spans="5:17" x14ac:dyDescent="0.25">
      <c r="Q74" s="6"/>
    </row>
    <row r="75" spans="5:17" x14ac:dyDescent="0.25">
      <c r="Q75" s="6"/>
    </row>
    <row r="76" spans="5:17" x14ac:dyDescent="0.25">
      <c r="Q76" s="6"/>
    </row>
    <row r="77" spans="5:17" x14ac:dyDescent="0.25">
      <c r="Q77" s="6"/>
    </row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0"/>
  <sheetViews>
    <sheetView rightToLeft="1" topLeftCell="A4" zoomScale="70" zoomScaleNormal="70" workbookViewId="0">
      <selection activeCell="K27" sqref="K27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9.7109375" style="1" bestFit="1" customWidth="1"/>
    <col min="8" max="8" width="1" style="1" customWidth="1"/>
    <col min="9" max="9" width="31.7109375" style="1" customWidth="1"/>
    <col min="10" max="10" width="1" style="1" customWidth="1"/>
    <col min="11" max="11" width="19" style="1" customWidth="1"/>
    <col min="12" max="12" width="1" style="1" customWidth="1"/>
    <col min="13" max="13" width="25.5703125" style="1" customWidth="1"/>
    <col min="14" max="14" width="1" style="1" customWidth="1"/>
    <col min="15" max="15" width="25.5703125" style="1" customWidth="1"/>
    <col min="16" max="16" width="1" style="1" customWidth="1"/>
    <col min="17" max="17" width="31.7109375" style="1" customWidth="1"/>
    <col min="18" max="18" width="1" style="1" customWidth="1"/>
    <col min="19" max="19" width="9.140625" style="1" customWidth="1"/>
    <col min="20" max="20" width="9.140625" style="1"/>
    <col min="21" max="21" width="18.7109375" style="1" bestFit="1" customWidth="1"/>
    <col min="22" max="16384" width="9.140625" style="1"/>
  </cols>
  <sheetData>
    <row r="2" spans="1:17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7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  <c r="J3" s="22" t="s">
        <v>59</v>
      </c>
      <c r="K3" s="22" t="s">
        <v>59</v>
      </c>
      <c r="L3" s="22" t="s">
        <v>59</v>
      </c>
      <c r="M3" s="22" t="s">
        <v>59</v>
      </c>
      <c r="N3" s="22" t="s">
        <v>59</v>
      </c>
      <c r="O3" s="22" t="s">
        <v>59</v>
      </c>
      <c r="P3" s="22" t="s">
        <v>59</v>
      </c>
      <c r="Q3" s="22" t="s">
        <v>59</v>
      </c>
    </row>
    <row r="4" spans="1:17" ht="24" x14ac:dyDescent="0.25">
      <c r="A4" s="22" t="str">
        <f>+سپرده!A4</f>
        <v>برای ماه منتهی به 1404/04/31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7" ht="24.75" thickBot="1" x14ac:dyDescent="0.3">
      <c r="A6" s="21" t="s">
        <v>3</v>
      </c>
      <c r="C6" s="21" t="s">
        <v>61</v>
      </c>
      <c r="D6" s="21" t="s">
        <v>61</v>
      </c>
      <c r="E6" s="21" t="s">
        <v>61</v>
      </c>
      <c r="F6" s="21" t="s">
        <v>61</v>
      </c>
      <c r="G6" s="21" t="s">
        <v>61</v>
      </c>
      <c r="H6" s="21" t="s">
        <v>61</v>
      </c>
      <c r="I6" s="21" t="s">
        <v>61</v>
      </c>
      <c r="K6" s="21" t="s">
        <v>62</v>
      </c>
      <c r="L6" s="21" t="s">
        <v>62</v>
      </c>
      <c r="M6" s="21" t="s">
        <v>62</v>
      </c>
      <c r="N6" s="21" t="s">
        <v>62</v>
      </c>
      <c r="O6" s="21" t="s">
        <v>62</v>
      </c>
      <c r="P6" s="21" t="s">
        <v>62</v>
      </c>
      <c r="Q6" s="21" t="s">
        <v>62</v>
      </c>
    </row>
    <row r="7" spans="1:17" ht="24.75" thickBot="1" x14ac:dyDescent="0.3">
      <c r="A7" s="21" t="s">
        <v>3</v>
      </c>
      <c r="C7" s="21" t="s">
        <v>7</v>
      </c>
      <c r="E7" s="21" t="s">
        <v>67</v>
      </c>
      <c r="G7" s="21" t="s">
        <v>68</v>
      </c>
      <c r="I7" s="21" t="s">
        <v>69</v>
      </c>
      <c r="K7" s="21" t="s">
        <v>7</v>
      </c>
      <c r="M7" s="21" t="s">
        <v>67</v>
      </c>
      <c r="O7" s="21" t="s">
        <v>68</v>
      </c>
      <c r="Q7" s="10" t="s">
        <v>69</v>
      </c>
    </row>
    <row r="8" spans="1:17" x14ac:dyDescent="0.25">
      <c r="A8" s="1" t="s">
        <v>49</v>
      </c>
      <c r="C8" s="1">
        <v>71400000</v>
      </c>
      <c r="E8" s="1">
        <v>173250389970</v>
      </c>
      <c r="G8" s="1">
        <v>214628914080</v>
      </c>
      <c r="I8" s="1">
        <v>-41378524110</v>
      </c>
      <c r="K8" s="1">
        <v>71400000</v>
      </c>
      <c r="M8" s="1">
        <v>173250389970</v>
      </c>
      <c r="O8" s="1">
        <v>218582896912</v>
      </c>
      <c r="Q8" s="1">
        <f>+M8-O8</f>
        <v>-45332506942</v>
      </c>
    </row>
    <row r="9" spans="1:17" x14ac:dyDescent="0.25">
      <c r="A9" s="1" t="s">
        <v>32</v>
      </c>
      <c r="C9" s="1">
        <v>5930042</v>
      </c>
      <c r="E9" s="1">
        <v>69381304603</v>
      </c>
      <c r="G9" s="1">
        <v>74332901533</v>
      </c>
      <c r="I9" s="1">
        <v>-4951596930</v>
      </c>
      <c r="K9" s="1">
        <v>5930042</v>
      </c>
      <c r="M9" s="1">
        <v>69381304603</v>
      </c>
      <c r="O9" s="1">
        <v>85271128811</v>
      </c>
      <c r="Q9" s="1">
        <f t="shared" ref="Q9:Q38" si="0">+M9-O9</f>
        <v>-15889824208</v>
      </c>
    </row>
    <row r="10" spans="1:17" x14ac:dyDescent="0.25">
      <c r="A10" s="1" t="s">
        <v>87</v>
      </c>
      <c r="C10" s="1">
        <v>32333977</v>
      </c>
      <c r="E10" s="1">
        <v>73732807086</v>
      </c>
      <c r="G10" s="1">
        <v>75789868835</v>
      </c>
      <c r="I10" s="1">
        <v>-2057061749</v>
      </c>
      <c r="K10" s="1">
        <v>32333977</v>
      </c>
      <c r="M10" s="1">
        <v>73732807086</v>
      </c>
      <c r="O10" s="1">
        <v>73873994502</v>
      </c>
      <c r="Q10" s="1">
        <f t="shared" si="0"/>
        <v>-141187416</v>
      </c>
    </row>
    <row r="11" spans="1:17" x14ac:dyDescent="0.25">
      <c r="A11" s="1" t="s">
        <v>33</v>
      </c>
      <c r="C11" s="1">
        <v>7954689</v>
      </c>
      <c r="E11" s="1">
        <v>18653458938</v>
      </c>
      <c r="G11" s="1">
        <v>21057295952</v>
      </c>
      <c r="I11" s="1">
        <v>-2403837014</v>
      </c>
      <c r="K11" s="1">
        <v>7954689</v>
      </c>
      <c r="M11" s="1">
        <v>18653458938</v>
      </c>
      <c r="O11" s="1">
        <v>27060350186</v>
      </c>
      <c r="Q11" s="1">
        <f t="shared" si="0"/>
        <v>-8406891248</v>
      </c>
    </row>
    <row r="12" spans="1:17" x14ac:dyDescent="0.25">
      <c r="A12" s="1" t="s">
        <v>25</v>
      </c>
      <c r="C12" s="1">
        <v>5893345</v>
      </c>
      <c r="E12" s="1">
        <v>64968320734</v>
      </c>
      <c r="G12" s="1">
        <v>73169912169</v>
      </c>
      <c r="I12" s="1">
        <v>-8201591435</v>
      </c>
      <c r="K12" s="1">
        <v>5893345</v>
      </c>
      <c r="M12" s="1">
        <v>64968320734</v>
      </c>
      <c r="O12" s="1">
        <v>137376656716</v>
      </c>
      <c r="Q12" s="1">
        <f t="shared" si="0"/>
        <v>-72408335982</v>
      </c>
    </row>
    <row r="13" spans="1:17" x14ac:dyDescent="0.25">
      <c r="A13" s="1" t="s">
        <v>23</v>
      </c>
      <c r="C13" s="1">
        <v>83484856</v>
      </c>
      <c r="E13" s="1">
        <v>227387451833</v>
      </c>
      <c r="G13" s="1">
        <v>233230931815</v>
      </c>
      <c r="I13" s="1">
        <v>-5843479982</v>
      </c>
      <c r="K13" s="1">
        <v>83484856</v>
      </c>
      <c r="M13" s="1">
        <v>227387451833</v>
      </c>
      <c r="O13" s="1">
        <v>221957265884</v>
      </c>
      <c r="Q13" s="1">
        <f t="shared" si="0"/>
        <v>5430185949</v>
      </c>
    </row>
    <row r="14" spans="1:17" x14ac:dyDescent="0.25">
      <c r="A14" s="1" t="s">
        <v>116</v>
      </c>
      <c r="C14" s="1">
        <v>94650488</v>
      </c>
      <c r="E14" s="1">
        <v>265984846845</v>
      </c>
      <c r="G14" s="1">
        <v>310463349639</v>
      </c>
      <c r="I14" s="1">
        <v>-44478502794</v>
      </c>
      <c r="K14" s="1">
        <v>94650488</v>
      </c>
      <c r="M14" s="1">
        <v>265984846845</v>
      </c>
      <c r="O14" s="1">
        <v>437360956836</v>
      </c>
      <c r="Q14" s="1">
        <f t="shared" si="0"/>
        <v>-171376109991</v>
      </c>
    </row>
    <row r="15" spans="1:17" x14ac:dyDescent="0.25">
      <c r="A15" s="1" t="s">
        <v>15</v>
      </c>
      <c r="C15" s="1">
        <v>30000000</v>
      </c>
      <c r="E15" s="1">
        <v>151493220000</v>
      </c>
      <c r="G15" s="1">
        <v>160439670000</v>
      </c>
      <c r="I15" s="1">
        <v>-8946450000</v>
      </c>
      <c r="K15" s="1">
        <v>30000000</v>
      </c>
      <c r="M15" s="1">
        <v>151493220000</v>
      </c>
      <c r="O15" s="1">
        <v>180616969904</v>
      </c>
      <c r="Q15" s="1">
        <f t="shared" si="0"/>
        <v>-29123749904</v>
      </c>
    </row>
    <row r="16" spans="1:17" x14ac:dyDescent="0.25">
      <c r="A16" s="1" t="s">
        <v>29</v>
      </c>
      <c r="C16" s="1">
        <v>13000000</v>
      </c>
      <c r="E16" s="1">
        <v>41598010350</v>
      </c>
      <c r="G16" s="1">
        <v>37986811375</v>
      </c>
      <c r="I16" s="1">
        <v>3611198975</v>
      </c>
      <c r="K16" s="1">
        <v>13000000</v>
      </c>
      <c r="M16" s="1">
        <v>41598010350</v>
      </c>
      <c r="O16" s="1">
        <v>51532961187</v>
      </c>
      <c r="Q16" s="1">
        <f t="shared" si="0"/>
        <v>-9934950837</v>
      </c>
    </row>
    <row r="17" spans="1:17" x14ac:dyDescent="0.25">
      <c r="A17" s="1" t="s">
        <v>115</v>
      </c>
      <c r="C17" s="1">
        <v>4200000</v>
      </c>
      <c r="E17" s="1">
        <v>14466409650</v>
      </c>
      <c r="G17" s="1">
        <v>16662464910</v>
      </c>
      <c r="I17" s="1">
        <v>-2196055260</v>
      </c>
      <c r="K17" s="1">
        <v>4200000</v>
      </c>
      <c r="M17" s="1">
        <v>14466409650</v>
      </c>
      <c r="O17" s="1">
        <v>17589107472</v>
      </c>
      <c r="Q17" s="1">
        <f t="shared" si="0"/>
        <v>-3122697822</v>
      </c>
    </row>
    <row r="18" spans="1:17" x14ac:dyDescent="0.25">
      <c r="A18" s="1" t="s">
        <v>105</v>
      </c>
      <c r="C18" s="1">
        <v>388693198</v>
      </c>
      <c r="E18" s="1">
        <v>2611932000670</v>
      </c>
      <c r="G18" s="1">
        <v>2558467707051</v>
      </c>
      <c r="I18" s="1">
        <v>53464293619</v>
      </c>
      <c r="K18" s="1">
        <v>388693198</v>
      </c>
      <c r="M18" s="1">
        <v>2611932000670</v>
      </c>
      <c r="O18" s="1">
        <v>2348362887487</v>
      </c>
      <c r="Q18" s="1">
        <f t="shared" si="0"/>
        <v>263569113183</v>
      </c>
    </row>
    <row r="19" spans="1:17" x14ac:dyDescent="0.25">
      <c r="A19" s="1" t="s">
        <v>31</v>
      </c>
      <c r="C19" s="1">
        <v>2532968</v>
      </c>
      <c r="E19" s="1">
        <v>9920513551</v>
      </c>
      <c r="G19" s="1">
        <v>11005727089</v>
      </c>
      <c r="I19" s="1">
        <v>-1085213538</v>
      </c>
      <c r="K19" s="1">
        <v>2532968</v>
      </c>
      <c r="M19" s="1">
        <v>9920513551</v>
      </c>
      <c r="O19" s="1">
        <v>13911451960</v>
      </c>
      <c r="Q19" s="1">
        <f t="shared" si="0"/>
        <v>-3990938409</v>
      </c>
    </row>
    <row r="20" spans="1:17" x14ac:dyDescent="0.25">
      <c r="A20" s="1" t="s">
        <v>38</v>
      </c>
      <c r="C20" s="1">
        <v>43056648</v>
      </c>
      <c r="E20" s="1">
        <v>93091002554</v>
      </c>
      <c r="G20" s="1">
        <v>86603863390</v>
      </c>
      <c r="I20" s="1">
        <v>6487139164</v>
      </c>
      <c r="K20" s="1">
        <v>43056648</v>
      </c>
      <c r="M20" s="1">
        <v>93091002554</v>
      </c>
      <c r="O20" s="1">
        <v>126172426243</v>
      </c>
      <c r="Q20" s="1">
        <f t="shared" si="0"/>
        <v>-33081423689</v>
      </c>
    </row>
    <row r="21" spans="1:17" x14ac:dyDescent="0.25">
      <c r="A21" s="1" t="s">
        <v>82</v>
      </c>
      <c r="C21" s="1">
        <v>106861639</v>
      </c>
      <c r="E21" s="1">
        <v>162206815302</v>
      </c>
      <c r="G21" s="1">
        <v>176320752154</v>
      </c>
      <c r="I21" s="1">
        <v>-14113936852</v>
      </c>
      <c r="K21" s="1">
        <v>106861639</v>
      </c>
      <c r="M21" s="1">
        <v>162206815302</v>
      </c>
      <c r="O21" s="1">
        <v>230781807048</v>
      </c>
      <c r="Q21" s="1">
        <f t="shared" si="0"/>
        <v>-68574991746</v>
      </c>
    </row>
    <row r="22" spans="1:17" x14ac:dyDescent="0.25">
      <c r="A22" s="1" t="s">
        <v>110</v>
      </c>
      <c r="C22" s="1">
        <v>18800000</v>
      </c>
      <c r="E22" s="1">
        <v>68622850080</v>
      </c>
      <c r="G22" s="1">
        <v>77119614569</v>
      </c>
      <c r="I22" s="1">
        <v>-8496764489</v>
      </c>
      <c r="K22" s="1">
        <v>18800000</v>
      </c>
      <c r="M22" s="1">
        <v>68622850080</v>
      </c>
      <c r="O22" s="1">
        <v>68551956969</v>
      </c>
      <c r="Q22" s="1">
        <f t="shared" si="0"/>
        <v>70893111</v>
      </c>
    </row>
    <row r="23" spans="1:17" x14ac:dyDescent="0.25">
      <c r="A23" s="1" t="s">
        <v>111</v>
      </c>
      <c r="C23" s="1">
        <v>17690880</v>
      </c>
      <c r="E23" s="1">
        <v>21120328736</v>
      </c>
      <c r="G23" s="1">
        <v>17134745111</v>
      </c>
      <c r="I23" s="1">
        <v>3985583625</v>
      </c>
      <c r="K23" s="1">
        <v>17690880</v>
      </c>
      <c r="M23" s="1">
        <v>21120328736</v>
      </c>
      <c r="O23" s="1">
        <v>27007039188</v>
      </c>
      <c r="Q23" s="1">
        <f t="shared" si="0"/>
        <v>-5886710452</v>
      </c>
    </row>
    <row r="24" spans="1:17" x14ac:dyDescent="0.25">
      <c r="A24" s="1" t="s">
        <v>112</v>
      </c>
      <c r="C24" s="1">
        <v>5000000</v>
      </c>
      <c r="E24" s="1">
        <v>10298358000</v>
      </c>
      <c r="G24" s="1">
        <v>10298358000</v>
      </c>
      <c r="I24" s="1">
        <v>0</v>
      </c>
      <c r="K24" s="1">
        <v>5000000</v>
      </c>
      <c r="M24" s="1">
        <v>10298358000</v>
      </c>
      <c r="O24" s="1">
        <v>10369406800</v>
      </c>
      <c r="Q24" s="1">
        <f t="shared" si="0"/>
        <v>-71048800</v>
      </c>
    </row>
    <row r="25" spans="1:17" x14ac:dyDescent="0.25">
      <c r="A25" s="1" t="s">
        <v>35</v>
      </c>
      <c r="C25" s="1">
        <v>678827661</v>
      </c>
      <c r="E25" s="1">
        <v>2114112797894</v>
      </c>
      <c r="G25" s="1">
        <v>2348705611779</v>
      </c>
      <c r="I25" s="1">
        <v>-234592813885</v>
      </c>
      <c r="K25" s="1">
        <v>678827661</v>
      </c>
      <c r="M25" s="1">
        <v>2114112797894</v>
      </c>
      <c r="O25" s="1">
        <v>2780317394965</v>
      </c>
      <c r="Q25" s="1">
        <f t="shared" si="0"/>
        <v>-666204597071</v>
      </c>
    </row>
    <row r="26" spans="1:17" x14ac:dyDescent="0.25">
      <c r="A26" s="1" t="s">
        <v>17</v>
      </c>
      <c r="C26" s="1">
        <v>356782</v>
      </c>
      <c r="E26" s="1">
        <v>12076143958</v>
      </c>
      <c r="G26" s="1">
        <v>1465967387</v>
      </c>
      <c r="I26" s="1">
        <v>10610176571</v>
      </c>
      <c r="K26" s="1">
        <v>356782</v>
      </c>
      <c r="M26" s="1">
        <v>12076143958</v>
      </c>
      <c r="O26" s="1">
        <v>14207201859</v>
      </c>
      <c r="Q26" s="1">
        <f t="shared" si="0"/>
        <v>-2131057901</v>
      </c>
    </row>
    <row r="27" spans="1:17" x14ac:dyDescent="0.25">
      <c r="A27" s="1" t="s">
        <v>113</v>
      </c>
      <c r="C27" s="1">
        <v>73040</v>
      </c>
      <c r="E27" s="1">
        <v>94387036</v>
      </c>
      <c r="G27" s="1">
        <v>-1597911251</v>
      </c>
      <c r="I27" s="1">
        <v>1692298287</v>
      </c>
      <c r="K27" s="1">
        <v>73040</v>
      </c>
      <c r="M27" s="1">
        <v>94387036</v>
      </c>
      <c r="O27" s="1">
        <v>115729617</v>
      </c>
      <c r="Q27" s="1">
        <f t="shared" si="0"/>
        <v>-21342581</v>
      </c>
    </row>
    <row r="28" spans="1:17" x14ac:dyDescent="0.25">
      <c r="A28" s="1" t="s">
        <v>26</v>
      </c>
      <c r="C28" s="1">
        <v>19714</v>
      </c>
      <c r="E28" s="1">
        <v>188800386107</v>
      </c>
      <c r="G28" s="1">
        <v>175623509552</v>
      </c>
      <c r="I28" s="1">
        <v>13176876555</v>
      </c>
      <c r="K28" s="1">
        <v>19714</v>
      </c>
      <c r="M28" s="1">
        <v>188800386107</v>
      </c>
      <c r="O28" s="1">
        <v>128883072660</v>
      </c>
      <c r="Q28" s="1">
        <f t="shared" si="0"/>
        <v>59917313447</v>
      </c>
    </row>
    <row r="29" spans="1:17" x14ac:dyDescent="0.25">
      <c r="A29" s="1" t="s">
        <v>34</v>
      </c>
      <c r="C29" s="1">
        <v>22425698</v>
      </c>
      <c r="E29" s="1">
        <v>49867797022</v>
      </c>
      <c r="G29" s="1">
        <v>41609301273</v>
      </c>
      <c r="I29" s="1">
        <v>8258495749</v>
      </c>
      <c r="K29" s="1">
        <v>22425698</v>
      </c>
      <c r="M29" s="1">
        <v>49867797022</v>
      </c>
      <c r="O29" s="1">
        <v>78638451959</v>
      </c>
      <c r="Q29" s="1">
        <f t="shared" si="0"/>
        <v>-28770654937</v>
      </c>
    </row>
    <row r="30" spans="1:17" x14ac:dyDescent="0.25">
      <c r="A30" s="1" t="s">
        <v>102</v>
      </c>
      <c r="C30" s="1">
        <v>74000000</v>
      </c>
      <c r="E30" s="1">
        <v>143073616500</v>
      </c>
      <c r="G30" s="1">
        <v>162346257900</v>
      </c>
      <c r="I30" s="1">
        <v>-19272641400</v>
      </c>
      <c r="K30" s="1">
        <v>74000000</v>
      </c>
      <c r="M30" s="1">
        <v>143073616500</v>
      </c>
      <c r="O30" s="1">
        <v>182096188032</v>
      </c>
      <c r="Q30" s="1">
        <f t="shared" si="0"/>
        <v>-39022571532</v>
      </c>
    </row>
    <row r="31" spans="1:17" x14ac:dyDescent="0.25">
      <c r="A31" s="1" t="s">
        <v>18</v>
      </c>
      <c r="C31" s="1">
        <v>13128316</v>
      </c>
      <c r="E31" s="1">
        <v>36592767866</v>
      </c>
      <c r="G31" s="1">
        <v>48076946082</v>
      </c>
      <c r="I31" s="1">
        <v>-11484178216</v>
      </c>
      <c r="K31" s="1">
        <v>13128316</v>
      </c>
      <c r="M31" s="1">
        <v>36592767866</v>
      </c>
      <c r="O31" s="1">
        <v>55870494030</v>
      </c>
      <c r="Q31" s="1">
        <f t="shared" si="0"/>
        <v>-19277726164</v>
      </c>
    </row>
    <row r="32" spans="1:17" x14ac:dyDescent="0.25">
      <c r="A32" s="1" t="s">
        <v>37</v>
      </c>
      <c r="C32" s="1">
        <v>30000000</v>
      </c>
      <c r="E32" s="1">
        <v>86720922000</v>
      </c>
      <c r="G32" s="1">
        <v>107407741342</v>
      </c>
      <c r="I32" s="1">
        <v>-20686819342</v>
      </c>
      <c r="K32" s="1">
        <v>30000000</v>
      </c>
      <c r="M32" s="1">
        <v>86720922000</v>
      </c>
      <c r="O32" s="1">
        <v>148381046899</v>
      </c>
      <c r="Q32" s="1">
        <f t="shared" si="0"/>
        <v>-61660124899</v>
      </c>
    </row>
    <row r="33" spans="1:17" x14ac:dyDescent="0.25">
      <c r="A33" s="1" t="s">
        <v>36</v>
      </c>
      <c r="C33" s="1">
        <v>49214285</v>
      </c>
      <c r="E33" s="1">
        <v>74067090447</v>
      </c>
      <c r="G33" s="1">
        <v>83019717627</v>
      </c>
      <c r="I33" s="1">
        <v>-8952627180</v>
      </c>
      <c r="K33" s="1">
        <v>49214285</v>
      </c>
      <c r="M33" s="1">
        <v>74067090447</v>
      </c>
      <c r="O33" s="1">
        <v>106574674305</v>
      </c>
      <c r="Q33" s="1">
        <f t="shared" si="0"/>
        <v>-32507583858</v>
      </c>
    </row>
    <row r="34" spans="1:17" x14ac:dyDescent="0.25">
      <c r="A34" s="1" t="s">
        <v>121</v>
      </c>
      <c r="C34" s="1">
        <v>1875000</v>
      </c>
      <c r="E34" s="1">
        <v>6504814687</v>
      </c>
      <c r="G34" s="1">
        <v>7027190437</v>
      </c>
      <c r="I34" s="1">
        <v>-522375750</v>
      </c>
      <c r="K34" s="1">
        <v>1875000</v>
      </c>
      <c r="M34" s="1">
        <v>6504814687</v>
      </c>
      <c r="O34" s="1">
        <v>5911612875</v>
      </c>
      <c r="Q34" s="1">
        <f t="shared" si="0"/>
        <v>593201812</v>
      </c>
    </row>
    <row r="35" spans="1:17" x14ac:dyDescent="0.25">
      <c r="A35" s="1" t="s">
        <v>89</v>
      </c>
      <c r="C35" s="1">
        <v>1000000</v>
      </c>
      <c r="E35" s="1">
        <v>120538503000</v>
      </c>
      <c r="G35" s="1">
        <v>112287888000</v>
      </c>
      <c r="I35" s="1">
        <v>8250615000</v>
      </c>
      <c r="K35" s="1">
        <v>1000000</v>
      </c>
      <c r="M35" s="1">
        <v>120538503000</v>
      </c>
      <c r="O35" s="1">
        <v>83858875108</v>
      </c>
      <c r="Q35" s="1">
        <f t="shared" si="0"/>
        <v>36679627892</v>
      </c>
    </row>
    <row r="36" spans="1:17" x14ac:dyDescent="0.25">
      <c r="A36" s="1" t="s">
        <v>42</v>
      </c>
      <c r="C36" s="1">
        <v>2012019</v>
      </c>
      <c r="E36" s="1">
        <v>12500296793</v>
      </c>
      <c r="G36" s="1">
        <v>14520344755</v>
      </c>
      <c r="I36" s="1">
        <v>-2020047962</v>
      </c>
      <c r="K36" s="1">
        <v>2012019</v>
      </c>
      <c r="M36" s="1">
        <v>12500296793</v>
      </c>
      <c r="O36" s="1">
        <v>18700444038</v>
      </c>
      <c r="Q36" s="1">
        <f t="shared" si="0"/>
        <v>-6200147245</v>
      </c>
    </row>
    <row r="37" spans="1:17" x14ac:dyDescent="0.25">
      <c r="A37" s="1" t="s">
        <v>21</v>
      </c>
      <c r="C37" s="1">
        <v>43032224</v>
      </c>
      <c r="E37" s="1">
        <v>83670212514</v>
      </c>
      <c r="G37" s="1">
        <v>98298313798</v>
      </c>
      <c r="I37" s="1">
        <v>-14628101284</v>
      </c>
      <c r="K37" s="1">
        <v>43032224</v>
      </c>
      <c r="M37" s="1">
        <v>83670212514</v>
      </c>
      <c r="O37" s="1">
        <v>112221228122</v>
      </c>
      <c r="Q37" s="1">
        <f t="shared" si="0"/>
        <v>-28551015608</v>
      </c>
    </row>
    <row r="38" spans="1:17" ht="23.25" thickBot="1" x14ac:dyDescent="0.3">
      <c r="A38" s="1" t="s">
        <v>114</v>
      </c>
      <c r="C38" s="1">
        <v>750000</v>
      </c>
      <c r="E38" s="1">
        <v>2730903862</v>
      </c>
      <c r="G38" s="1">
        <v>3129766425</v>
      </c>
      <c r="I38" s="1">
        <v>-398862563</v>
      </c>
      <c r="K38" s="1">
        <v>750000</v>
      </c>
      <c r="M38" s="1">
        <v>2730903862</v>
      </c>
      <c r="O38" s="1">
        <v>2335368592</v>
      </c>
      <c r="Q38" s="1">
        <f t="shared" si="0"/>
        <v>395535270</v>
      </c>
    </row>
    <row r="39" spans="1:17" ht="24.75" thickBot="1" x14ac:dyDescent="0.3">
      <c r="A39" s="3" t="s">
        <v>51</v>
      </c>
      <c r="E39" s="2">
        <f>SUM(E8:E38)</f>
        <v>7009458728588</v>
      </c>
      <c r="F39" s="3"/>
      <c r="G39" s="2">
        <f>SUM(G8:G38)</f>
        <v>7356633532778</v>
      </c>
      <c r="H39" s="3"/>
      <c r="I39" s="2">
        <f>SUM(I8:I38)</f>
        <v>-347174804190</v>
      </c>
      <c r="J39" s="3"/>
      <c r="K39" s="3" t="s">
        <v>51</v>
      </c>
      <c r="L39" s="3"/>
      <c r="M39" s="2">
        <f>SUM(M8:M38)</f>
        <v>7009458728588</v>
      </c>
      <c r="N39" s="3"/>
      <c r="O39" s="2">
        <f>SUM(O8:O38)</f>
        <v>7994491047166</v>
      </c>
      <c r="P39" s="3"/>
      <c r="Q39" s="2">
        <f>SUM(Q8:Q38)</f>
        <v>-985032318578</v>
      </c>
    </row>
    <row r="40" spans="1:17" ht="23.25" thickTop="1" x14ac:dyDescent="0.25"/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جمع درآمدها</vt:lpstr>
      <vt:lpstr>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2025-02-22T10:27:05Z</dcterms:created>
  <dcterms:modified xsi:type="dcterms:W3CDTF">2025-07-25T07:18:09Z</dcterms:modified>
</cp:coreProperties>
</file>