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4\بخشی\"/>
    </mc:Choice>
  </mc:AlternateContent>
  <xr:revisionPtr revIDLastSave="0" documentId="13_ncr:1_{33DA68ED-A5D1-46AB-9857-FD12FEBFA1CA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state="hidden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فروش'!$K$6:$Q$56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2" i="1" l="1"/>
  <c r="K10" i="2"/>
  <c r="G9" i="10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8" i="5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8" i="6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8" i="4"/>
  <c r="O56" i="6"/>
  <c r="M56" i="6"/>
  <c r="Q33" i="4"/>
  <c r="O33" i="4"/>
  <c r="E52" i="1"/>
  <c r="G52" i="1"/>
  <c r="Q56" i="6" l="1"/>
  <c r="I33" i="4"/>
  <c r="K33" i="4"/>
  <c r="W52" i="1"/>
  <c r="U52" i="1"/>
  <c r="M33" i="4"/>
  <c r="S33" i="4"/>
  <c r="E56" i="6"/>
  <c r="G56" i="6"/>
  <c r="I56" i="6"/>
  <c r="M9" i="3"/>
  <c r="G9" i="8" s="1"/>
  <c r="G9" i="3"/>
  <c r="C9" i="8" s="1"/>
  <c r="G8" i="3"/>
  <c r="C8" i="8" s="1"/>
  <c r="M8" i="3" l="1"/>
  <c r="G8" i="8" s="1"/>
  <c r="G10" i="8" s="1"/>
  <c r="I9" i="2"/>
  <c r="I8" i="2"/>
  <c r="I43" i="5" l="1"/>
  <c r="O43" i="5"/>
  <c r="M43" i="5"/>
  <c r="C10" i="3"/>
  <c r="E10" i="3"/>
  <c r="I10" i="3"/>
  <c r="K10" i="3"/>
  <c r="C10" i="8"/>
  <c r="I10" i="2"/>
  <c r="A4" i="11"/>
  <c r="A2" i="11"/>
  <c r="E9" i="11"/>
  <c r="C9" i="11"/>
  <c r="E9" i="8" l="1"/>
  <c r="C8" i="10"/>
  <c r="E8" i="8"/>
  <c r="E10" i="8" s="1"/>
  <c r="G43" i="5"/>
  <c r="E43" i="5"/>
  <c r="M10" i="3"/>
  <c r="G10" i="3"/>
  <c r="A4" i="5"/>
  <c r="A4" i="6"/>
  <c r="A4" i="3"/>
  <c r="A4" i="4"/>
  <c r="A4" i="8"/>
  <c r="A4" i="7"/>
  <c r="A4" i="10"/>
  <c r="A4" i="2"/>
  <c r="A2" i="2"/>
  <c r="A2" i="10" s="1"/>
  <c r="I9" i="8" l="1"/>
  <c r="I8" i="8"/>
  <c r="A2" i="7"/>
  <c r="A2" i="5"/>
  <c r="A2" i="3"/>
  <c r="A2" i="8"/>
  <c r="A2" i="6"/>
  <c r="A2" i="4"/>
  <c r="G10" i="2"/>
  <c r="E10" i="2"/>
  <c r="C10" i="2"/>
  <c r="C16" i="7" l="1"/>
  <c r="C9" i="7"/>
  <c r="C49" i="7"/>
  <c r="C42" i="7"/>
  <c r="C11" i="7"/>
  <c r="C19" i="7"/>
  <c r="C27" i="7"/>
  <c r="C35" i="7"/>
  <c r="C43" i="7"/>
  <c r="C51" i="7"/>
  <c r="C59" i="7"/>
  <c r="C25" i="7"/>
  <c r="C10" i="7"/>
  <c r="C12" i="7"/>
  <c r="C20" i="7"/>
  <c r="C28" i="7"/>
  <c r="C36" i="7"/>
  <c r="C44" i="7"/>
  <c r="C52" i="7"/>
  <c r="C60" i="7"/>
  <c r="C56" i="7"/>
  <c r="C57" i="7"/>
  <c r="C34" i="7"/>
  <c r="C58" i="7"/>
  <c r="C13" i="7"/>
  <c r="C21" i="7"/>
  <c r="C29" i="7"/>
  <c r="C37" i="7"/>
  <c r="C45" i="7"/>
  <c r="C53" i="7"/>
  <c r="C8" i="7"/>
  <c r="C17" i="7"/>
  <c r="C50" i="7"/>
  <c r="C14" i="7"/>
  <c r="C22" i="7"/>
  <c r="C30" i="7"/>
  <c r="C38" i="7"/>
  <c r="C46" i="7"/>
  <c r="C54" i="7"/>
  <c r="C32" i="7"/>
  <c r="C48" i="7"/>
  <c r="C33" i="7"/>
  <c r="C26" i="7"/>
  <c r="C15" i="7"/>
  <c r="C23" i="7"/>
  <c r="C31" i="7"/>
  <c r="C39" i="7"/>
  <c r="C47" i="7"/>
  <c r="C55" i="7"/>
  <c r="C24" i="7"/>
  <c r="C40" i="7"/>
  <c r="C41" i="7"/>
  <c r="C18" i="7"/>
  <c r="Q55" i="7"/>
  <c r="Q11" i="7"/>
  <c r="Q19" i="7"/>
  <c r="Q27" i="7"/>
  <c r="Q35" i="7"/>
  <c r="Q43" i="7"/>
  <c r="Q51" i="7"/>
  <c r="G56" i="7"/>
  <c r="G12" i="7"/>
  <c r="G20" i="7"/>
  <c r="G28" i="7"/>
  <c r="G36" i="7"/>
  <c r="G44" i="7"/>
  <c r="G52" i="7"/>
  <c r="Q34" i="7"/>
  <c r="G27" i="7"/>
  <c r="Q56" i="7"/>
  <c r="Q12" i="7"/>
  <c r="Q20" i="7"/>
  <c r="Q28" i="7"/>
  <c r="Q36" i="7"/>
  <c r="Q44" i="7"/>
  <c r="Q52" i="7"/>
  <c r="G57" i="7"/>
  <c r="G13" i="7"/>
  <c r="G21" i="7"/>
  <c r="G29" i="7"/>
  <c r="G37" i="7"/>
  <c r="G45" i="7"/>
  <c r="G53" i="7"/>
  <c r="Q26" i="7"/>
  <c r="G19" i="7"/>
  <c r="Q57" i="7"/>
  <c r="Q13" i="7"/>
  <c r="Q21" i="7"/>
  <c r="Q29" i="7"/>
  <c r="Q37" i="7"/>
  <c r="Q45" i="7"/>
  <c r="Q53" i="7"/>
  <c r="G14" i="7"/>
  <c r="G22" i="7"/>
  <c r="G30" i="7"/>
  <c r="G38" i="7"/>
  <c r="G46" i="7"/>
  <c r="G54" i="7"/>
  <c r="Q42" i="7"/>
  <c r="G11" i="7"/>
  <c r="Q58" i="7"/>
  <c r="Q14" i="7"/>
  <c r="Q22" i="7"/>
  <c r="Q30" i="7"/>
  <c r="Q38" i="7"/>
  <c r="Q46" i="7"/>
  <c r="Q54" i="7"/>
  <c r="G15" i="7"/>
  <c r="G23" i="7"/>
  <c r="G31" i="7"/>
  <c r="G39" i="7"/>
  <c r="G47" i="7"/>
  <c r="G58" i="7"/>
  <c r="Q18" i="7"/>
  <c r="G43" i="7"/>
  <c r="Q59" i="7"/>
  <c r="Q15" i="7"/>
  <c r="Q23" i="7"/>
  <c r="Q31" i="7"/>
  <c r="Q39" i="7"/>
  <c r="Q47" i="7"/>
  <c r="Q8" i="7"/>
  <c r="G16" i="7"/>
  <c r="G24" i="7"/>
  <c r="G32" i="7"/>
  <c r="G40" i="7"/>
  <c r="G48" i="7"/>
  <c r="G59" i="7"/>
  <c r="Q50" i="7"/>
  <c r="Q60" i="7"/>
  <c r="Q16" i="7"/>
  <c r="Q24" i="7"/>
  <c r="Q32" i="7"/>
  <c r="Q40" i="7"/>
  <c r="Q48" i="7"/>
  <c r="G9" i="7"/>
  <c r="G17" i="7"/>
  <c r="G25" i="7"/>
  <c r="G33" i="7"/>
  <c r="G41" i="7"/>
  <c r="G49" i="7"/>
  <c r="G60" i="7"/>
  <c r="Q10" i="7"/>
  <c r="G35" i="7"/>
  <c r="Q9" i="7"/>
  <c r="Q17" i="7"/>
  <c r="Q25" i="7"/>
  <c r="Q33" i="7"/>
  <c r="Q41" i="7"/>
  <c r="Q49" i="7"/>
  <c r="G10" i="7"/>
  <c r="G18" i="7"/>
  <c r="G26" i="7"/>
  <c r="G34" i="7"/>
  <c r="G42" i="7"/>
  <c r="G50" i="7"/>
  <c r="G8" i="7"/>
  <c r="G55" i="7"/>
  <c r="G51" i="7"/>
  <c r="O10" i="7"/>
  <c r="O18" i="7"/>
  <c r="O26" i="7"/>
  <c r="O34" i="7"/>
  <c r="O42" i="7"/>
  <c r="O50" i="7"/>
  <c r="O60" i="7"/>
  <c r="E15" i="7"/>
  <c r="E23" i="7"/>
  <c r="E31" i="7"/>
  <c r="E39" i="7"/>
  <c r="E47" i="7"/>
  <c r="E58" i="7"/>
  <c r="O33" i="7"/>
  <c r="E38" i="7"/>
  <c r="O11" i="7"/>
  <c r="O19" i="7"/>
  <c r="O27" i="7"/>
  <c r="O35" i="7"/>
  <c r="O43" i="7"/>
  <c r="O51" i="7"/>
  <c r="O8" i="7"/>
  <c r="E16" i="7"/>
  <c r="E24" i="7"/>
  <c r="E32" i="7"/>
  <c r="E40" i="7"/>
  <c r="E48" i="7"/>
  <c r="E59" i="7"/>
  <c r="O25" i="7"/>
  <c r="E46" i="7"/>
  <c r="E55" i="7"/>
  <c r="O12" i="7"/>
  <c r="O20" i="7"/>
  <c r="O28" i="7"/>
  <c r="O36" i="7"/>
  <c r="O44" i="7"/>
  <c r="O52" i="7"/>
  <c r="E9" i="7"/>
  <c r="E17" i="7"/>
  <c r="E25" i="7"/>
  <c r="E33" i="7"/>
  <c r="E41" i="7"/>
  <c r="E49" i="7"/>
  <c r="E60" i="7"/>
  <c r="O17" i="7"/>
  <c r="E22" i="7"/>
  <c r="E56" i="7"/>
  <c r="O13" i="7"/>
  <c r="O21" i="7"/>
  <c r="O29" i="7"/>
  <c r="O37" i="7"/>
  <c r="O45" i="7"/>
  <c r="O53" i="7"/>
  <c r="E10" i="7"/>
  <c r="E18" i="7"/>
  <c r="E26" i="7"/>
  <c r="E34" i="7"/>
  <c r="E42" i="7"/>
  <c r="E50" i="7"/>
  <c r="E8" i="7"/>
  <c r="O49" i="7"/>
  <c r="E54" i="7"/>
  <c r="E57" i="7"/>
  <c r="O14" i="7"/>
  <c r="O22" i="7"/>
  <c r="O30" i="7"/>
  <c r="O38" i="7"/>
  <c r="O46" i="7"/>
  <c r="O54" i="7"/>
  <c r="E11" i="7"/>
  <c r="E19" i="7"/>
  <c r="E27" i="7"/>
  <c r="E35" i="7"/>
  <c r="E43" i="7"/>
  <c r="E51" i="7"/>
  <c r="O9" i="7"/>
  <c r="E14" i="7"/>
  <c r="O55" i="7"/>
  <c r="O15" i="7"/>
  <c r="O23" i="7"/>
  <c r="O31" i="7"/>
  <c r="O39" i="7"/>
  <c r="O47" i="7"/>
  <c r="O57" i="7"/>
  <c r="E12" i="7"/>
  <c r="E20" i="7"/>
  <c r="E28" i="7"/>
  <c r="E36" i="7"/>
  <c r="E44" i="7"/>
  <c r="E52" i="7"/>
  <c r="O41" i="7"/>
  <c r="E30" i="7"/>
  <c r="O56" i="7"/>
  <c r="O16" i="7"/>
  <c r="O24" i="7"/>
  <c r="O32" i="7"/>
  <c r="O40" i="7"/>
  <c r="O48" i="7"/>
  <c r="O58" i="7"/>
  <c r="E13" i="7"/>
  <c r="E21" i="7"/>
  <c r="E29" i="7"/>
  <c r="E37" i="7"/>
  <c r="E45" i="7"/>
  <c r="E53" i="7"/>
  <c r="O59" i="7"/>
  <c r="M13" i="7"/>
  <c r="M21" i="7"/>
  <c r="S21" i="7" s="1"/>
  <c r="M31" i="7"/>
  <c r="M40" i="7"/>
  <c r="M49" i="7"/>
  <c r="M59" i="7"/>
  <c r="M10" i="7"/>
  <c r="M14" i="7"/>
  <c r="M22" i="7"/>
  <c r="M32" i="7"/>
  <c r="M41" i="7"/>
  <c r="M50" i="7"/>
  <c r="M60" i="7"/>
  <c r="M56" i="7"/>
  <c r="M15" i="7"/>
  <c r="M23" i="7"/>
  <c r="M34" i="7"/>
  <c r="M42" i="7"/>
  <c r="M51" i="7"/>
  <c r="S51" i="7" s="1"/>
  <c r="M20" i="7"/>
  <c r="S20" i="7" s="1"/>
  <c r="M16" i="7"/>
  <c r="M26" i="7"/>
  <c r="M35" i="7"/>
  <c r="S35" i="7" s="1"/>
  <c r="M43" i="7"/>
  <c r="M52" i="7"/>
  <c r="M48" i="7"/>
  <c r="M17" i="7"/>
  <c r="M27" i="7"/>
  <c r="S27" i="7" s="1"/>
  <c r="M36" i="7"/>
  <c r="S36" i="7" s="1"/>
  <c r="M44" i="7"/>
  <c r="M53" i="7"/>
  <c r="M58" i="7"/>
  <c r="M55" i="7"/>
  <c r="M18" i="7"/>
  <c r="S18" i="7" s="1"/>
  <c r="M28" i="7"/>
  <c r="S28" i="7" s="1"/>
  <c r="M37" i="7"/>
  <c r="S37" i="7" s="1"/>
  <c r="M45" i="7"/>
  <c r="M54" i="7"/>
  <c r="M39" i="7"/>
  <c r="M9" i="7"/>
  <c r="M19" i="7"/>
  <c r="M29" i="7"/>
  <c r="M38" i="7"/>
  <c r="M46" i="7"/>
  <c r="M57" i="7"/>
  <c r="M30" i="7"/>
  <c r="M33" i="7"/>
  <c r="M12" i="7"/>
  <c r="S12" i="7" s="1"/>
  <c r="M47" i="7"/>
  <c r="M11" i="7"/>
  <c r="S11" i="7" s="1"/>
  <c r="M8" i="7"/>
  <c r="M24" i="7"/>
  <c r="M25" i="7"/>
  <c r="I10" i="8"/>
  <c r="O52" i="1"/>
  <c r="K52" i="1"/>
  <c r="Q43" i="5"/>
  <c r="C61" i="7"/>
  <c r="S19" i="7" l="1"/>
  <c r="S38" i="7"/>
  <c r="S30" i="7"/>
  <c r="S50" i="7"/>
  <c r="S40" i="7"/>
  <c r="S22" i="7"/>
  <c r="S23" i="7"/>
  <c r="S14" i="7"/>
  <c r="S39" i="7"/>
  <c r="S56" i="7"/>
  <c r="S46" i="7"/>
  <c r="S57" i="7"/>
  <c r="S49" i="7"/>
  <c r="S29" i="7"/>
  <c r="S47" i="7"/>
  <c r="S9" i="7"/>
  <c r="S42" i="7"/>
  <c r="S43" i="7"/>
  <c r="S10" i="7"/>
  <c r="S54" i="7"/>
  <c r="S44" i="7"/>
  <c r="S45" i="7"/>
  <c r="S24" i="7"/>
  <c r="S34" i="7"/>
  <c r="S52" i="7"/>
  <c r="S58" i="7"/>
  <c r="S33" i="7"/>
  <c r="S53" i="7"/>
  <c r="S15" i="7"/>
  <c r="S26" i="7"/>
  <c r="S60" i="7"/>
  <c r="S17" i="7"/>
  <c r="S25" i="7"/>
  <c r="I8" i="7"/>
  <c r="I49" i="7"/>
  <c r="I32" i="7"/>
  <c r="I23" i="7"/>
  <c r="I14" i="7"/>
  <c r="S13" i="7"/>
  <c r="I19" i="7"/>
  <c r="I57" i="7"/>
  <c r="I27" i="7"/>
  <c r="I56" i="7"/>
  <c r="S41" i="7"/>
  <c r="S31" i="7"/>
  <c r="I50" i="7"/>
  <c r="I41" i="7"/>
  <c r="I24" i="7"/>
  <c r="I15" i="7"/>
  <c r="I11" i="7"/>
  <c r="S8" i="7"/>
  <c r="S48" i="7"/>
  <c r="S32" i="7"/>
  <c r="I42" i="7"/>
  <c r="I33" i="7"/>
  <c r="I16" i="7"/>
  <c r="I43" i="7"/>
  <c r="I53" i="7"/>
  <c r="I52" i="7"/>
  <c r="S55" i="7"/>
  <c r="I34" i="7"/>
  <c r="I25" i="7"/>
  <c r="I54" i="7"/>
  <c r="I45" i="7"/>
  <c r="I44" i="7"/>
  <c r="I26" i="7"/>
  <c r="I17" i="7"/>
  <c r="I58" i="7"/>
  <c r="I46" i="7"/>
  <c r="I37" i="7"/>
  <c r="I36" i="7"/>
  <c r="I18" i="7"/>
  <c r="I35" i="7"/>
  <c r="I9" i="7"/>
  <c r="I59" i="7"/>
  <c r="I47" i="7"/>
  <c r="I38" i="7"/>
  <c r="I29" i="7"/>
  <c r="I28" i="7"/>
  <c r="S59" i="7"/>
  <c r="I51" i="7"/>
  <c r="I10" i="7"/>
  <c r="I48" i="7"/>
  <c r="I39" i="7"/>
  <c r="I30" i="7"/>
  <c r="I21" i="7"/>
  <c r="I20" i="7"/>
  <c r="S16" i="7"/>
  <c r="I55" i="7"/>
  <c r="I60" i="7"/>
  <c r="I40" i="7"/>
  <c r="I31" i="7"/>
  <c r="I22" i="7"/>
  <c r="I13" i="7"/>
  <c r="I12" i="7"/>
  <c r="G61" i="7"/>
  <c r="M61" i="7"/>
  <c r="E61" i="7"/>
  <c r="O61" i="7"/>
  <c r="I61" i="7" l="1"/>
  <c r="S61" i="7"/>
  <c r="K55" i="7" l="1"/>
  <c r="C7" i="10"/>
  <c r="C9" i="10" s="1"/>
  <c r="K49" i="7"/>
  <c r="K32" i="7"/>
  <c r="K8" i="7"/>
  <c r="K23" i="7"/>
  <c r="K14" i="7"/>
  <c r="K58" i="7"/>
  <c r="K12" i="7"/>
  <c r="K45" i="7"/>
  <c r="K11" i="7"/>
  <c r="K44" i="7"/>
  <c r="K47" i="7"/>
  <c r="K24" i="7"/>
  <c r="K39" i="7"/>
  <c r="K37" i="7"/>
  <c r="K54" i="7"/>
  <c r="K35" i="7"/>
  <c r="K19" i="7"/>
  <c r="K53" i="7"/>
  <c r="K34" i="7"/>
  <c r="K17" i="7"/>
  <c r="K42" i="7"/>
  <c r="K9" i="7"/>
  <c r="K31" i="7"/>
  <c r="K25" i="7"/>
  <c r="K10" i="7"/>
  <c r="K30" i="7"/>
  <c r="K60" i="7"/>
  <c r="K41" i="7"/>
  <c r="K29" i="7"/>
  <c r="K15" i="7"/>
  <c r="K16" i="7"/>
  <c r="K13" i="7"/>
  <c r="K36" i="7"/>
  <c r="K52" i="7"/>
  <c r="K50" i="7"/>
  <c r="K26" i="7"/>
  <c r="K46" i="7"/>
  <c r="K57" i="7"/>
  <c r="K59" i="7"/>
  <c r="K38" i="7"/>
  <c r="K51" i="7"/>
  <c r="K48" i="7"/>
  <c r="K33" i="7"/>
  <c r="K56" i="7"/>
  <c r="K40" i="7"/>
  <c r="K27" i="7"/>
  <c r="K22" i="7"/>
  <c r="K20" i="7"/>
  <c r="K28" i="7"/>
  <c r="K18" i="7"/>
  <c r="K21" i="7"/>
  <c r="K43" i="7"/>
  <c r="U43" i="7"/>
  <c r="U18" i="7"/>
  <c r="U9" i="7"/>
  <c r="U47" i="7"/>
  <c r="U58" i="7"/>
  <c r="U13" i="7"/>
  <c r="U28" i="7"/>
  <c r="U48" i="7"/>
  <c r="U15" i="7"/>
  <c r="U55" i="7"/>
  <c r="U40" i="7"/>
  <c r="U46" i="7"/>
  <c r="U56" i="7"/>
  <c r="U14" i="7"/>
  <c r="U19" i="7"/>
  <c r="U10" i="7"/>
  <c r="U27" i="7"/>
  <c r="U23" i="7"/>
  <c r="U39" i="7"/>
  <c r="U57" i="7"/>
  <c r="U20" i="7"/>
  <c r="U35" i="7"/>
  <c r="U54" i="7"/>
  <c r="U12" i="7"/>
  <c r="U49" i="7"/>
  <c r="U53" i="7"/>
  <c r="U37" i="7"/>
  <c r="U51" i="7"/>
  <c r="U11" i="7"/>
  <c r="U8" i="7"/>
  <c r="U31" i="7"/>
  <c r="U17" i="7"/>
  <c r="U50" i="7"/>
  <c r="U41" i="7"/>
  <c r="U32" i="7"/>
  <c r="U38" i="7"/>
  <c r="U45" i="7"/>
  <c r="U59" i="7"/>
  <c r="U60" i="7"/>
  <c r="U42" i="7"/>
  <c r="U33" i="7"/>
  <c r="U24" i="7"/>
  <c r="U30" i="7"/>
  <c r="U52" i="7"/>
  <c r="U26" i="7"/>
  <c r="U36" i="7"/>
  <c r="U34" i="7"/>
  <c r="U25" i="7"/>
  <c r="U16" i="7"/>
  <c r="U22" i="7"/>
  <c r="U29" i="7"/>
  <c r="U44" i="7"/>
  <c r="U21" i="7"/>
  <c r="K61" i="7" l="1"/>
  <c r="U61" i="7"/>
  <c r="E7" i="10"/>
  <c r="E8" i="10"/>
  <c r="Q61" i="7"/>
  <c r="E9" i="10" l="1"/>
</calcChain>
</file>

<file path=xl/sharedStrings.xml><?xml version="1.0" encoding="utf-8"?>
<sst xmlns="http://schemas.openxmlformats.org/spreadsheetml/2006/main" count="863" uniqueCount="128">
  <si>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</si>
  <si>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</si>
  <si>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</si>
  <si>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</si>
  <si>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</si>
  <si>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</si>
  <si>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</si>
  <si>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</si>
  <si>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</si>
  <si>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</si>
  <si>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</si>
  <si>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</si>
  <si>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</si>
  <si>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</si>
  <si>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</si>
  <si>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</si>
  <si>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</si>
  <si>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</si>
  <si>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</si>
  <si>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</si>
  <si>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</si>
  <si>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</si>
  <si>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</si>
  <si>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</si>
  <si>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</si>
  <si>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</si>
  <si>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</si>
  <si>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</si>
  <si>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</si>
  <si>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</si>
  <si>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</si>
  <si>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</si>
  <si>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</si>
  <si>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</si>
  <si>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</si>
  <si>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</si>
  <si>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</si>
  <si>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</si>
  <si>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</si>
  <si>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</si>
  <si>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</si>
  <si>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</si>
  <si>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</si>
  <si>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</si>
  <si>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</si>
  <si>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</si>
  <si>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</si>
  <si>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</si>
  <si>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</si>
  <si>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</si>
  <si>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</si>
  <si>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</si>
  <si>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</si>
  <si>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</si>
  <si>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</si>
  <si>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</si>
  <si>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</si>
  <si>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</si>
  <si>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</si>
  <si>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</si>
  <si>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</si>
  <si>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</si>
  <si>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</si>
  <si>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</si>
  <si>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</si>
  <si>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</si>
  <si>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</si>
  <si>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</si>
  <si>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</si>
  <si>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</si>
  <si>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</si>
  <si>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</si>
  <si>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</si>
  <si>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</si>
  <si>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</si>
  <si>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</si>
  <si>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</si>
  <si>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</si>
  <si>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</si>
  <si>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</si>
  <si>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</si>
  <si>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</si>
  <si>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</si>
  <si>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</si>
  <si>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توسعه نیشکر و  صنایع جانبی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</si>
  <si>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</si>
  <si>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</si>
  <si>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</si>
  <si>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</si>
  <si>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</si>
  <si>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</si>
  <si>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</si>
  <si>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</si>
  <si>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</si>
  <si>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</si>
  <si>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</si>
  <si>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</si>
  <si>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</si>
  <si>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</si>
  <si>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اخشان خراسان</t>
  </si>
  <si>
    <t>پتروشیمی بوعلی سینا</t>
  </si>
  <si>
    <t>پتروشیمی فناوران</t>
  </si>
  <si>
    <t>صنایع الکترونیک مادیران</t>
  </si>
  <si>
    <t>بانک پاسارگاد هفت تیر</t>
  </si>
  <si>
    <t>پتروشیمی  خارک</t>
  </si>
  <si>
    <t>پتروشیمی شیراز</t>
  </si>
  <si>
    <t>مهرمام میهن</t>
  </si>
  <si>
    <t>نفت  بهران</t>
  </si>
  <si>
    <t>نفت بهران</t>
  </si>
  <si>
    <t>پتروشیمی خارک</t>
  </si>
  <si>
    <t>کربن ایران</t>
  </si>
  <si>
    <t>پتروشیمی‌ شیراز</t>
  </si>
  <si>
    <t>سیمان هگمتان</t>
  </si>
  <si>
    <t>سیمان‌ هگمتان‌</t>
  </si>
  <si>
    <t>سیمان ‌هگمتان‌</t>
  </si>
  <si>
    <t>1404/03/31</t>
  </si>
  <si>
    <t>درصد به کل دارایی‌ های صندوق</t>
  </si>
  <si>
    <t>پویا</t>
  </si>
  <si>
    <t>صنایع غذایی رضوی</t>
  </si>
  <si>
    <t>1404/04/31</t>
  </si>
  <si>
    <t>برای ماه منتهی به 1404/04/31</t>
  </si>
  <si>
    <t>1404/04/30</t>
  </si>
  <si>
    <t>1404/04/26</t>
  </si>
  <si>
    <t>1404/04/21</t>
  </si>
  <si>
    <t>1404/04/28</t>
  </si>
  <si>
    <t>1404/04/25</t>
  </si>
  <si>
    <t>1404/04/29</t>
  </si>
  <si>
    <t>1404/04/16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</si>
</sst>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6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164" fontId="2" fillId="0" borderId="0" xfId="2" applyNumberFormat="1" applyFont="1" applyFill="1" applyBorder="1"/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3" fontId="11" fillId="0" borderId="0" xfId="0" applyNumberFormat="1" applyFont="1"/>
    <xf numFmtId="10" fontId="7" fillId="0" borderId="0" xfId="1" applyNumberFormat="1" applyFont="1" applyFill="1" applyAlignment="1">
      <alignment horizontal="center"/>
    </xf>
    <xf numFmtId="9" fontId="4" fillId="0" borderId="2" xfId="1" applyNumberFormat="1" applyFont="1" applyFill="1" applyBorder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3" fontId="12" fillId="0" borderId="0" xfId="0" applyNumberFormat="1" applyFont="1"/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3"/>
  <sheetViews>
    <sheetView rightToLeft="1" tabSelected="1" zoomScale="70" zoomScaleNormal="70" workbookViewId="0">
      <selection activeCell="K16" sqref="K16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6.625" style="3" customWidth="1"/>
    <col min="18" max="18" width="0.875" style="3" customWidth="1"/>
    <col min="19" max="19" width="15.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27" width="10.875" style="3" bestFit="1" customWidth="1"/>
    <col min="28" max="16384" width="9" style="3"/>
  </cols>
  <sheetData>
    <row r="2" spans="1:25" ht="26.25" x14ac:dyDescent="0.2">
      <c r="A2" s="47" t="s">
        <v>83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  <c r="R2" s="47" t="s">
        <v>0</v>
      </c>
      <c r="S2" s="47" t="s">
        <v>0</v>
      </c>
      <c r="T2" s="47" t="s">
        <v>0</v>
      </c>
      <c r="U2" s="47" t="s">
        <v>0</v>
      </c>
      <c r="V2" s="47" t="s">
        <v>0</v>
      </c>
      <c r="W2" s="47" t="s">
        <v>0</v>
      </c>
      <c r="X2" s="47" t="s">
        <v>0</v>
      </c>
      <c r="Y2" s="47" t="s">
        <v>0</v>
      </c>
    </row>
    <row r="3" spans="1:25" ht="26.25" x14ac:dyDescent="0.2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  <c r="L3" s="47" t="s">
        <v>1</v>
      </c>
      <c r="M3" s="47" t="s">
        <v>1</v>
      </c>
      <c r="N3" s="47" t="s">
        <v>1</v>
      </c>
      <c r="O3" s="47" t="s">
        <v>1</v>
      </c>
      <c r="P3" s="47" t="s">
        <v>1</v>
      </c>
      <c r="Q3" s="47" t="s">
        <v>1</v>
      </c>
      <c r="R3" s="47" t="s">
        <v>1</v>
      </c>
      <c r="S3" s="47" t="s">
        <v>1</v>
      </c>
      <c r="T3" s="47" t="s">
        <v>1</v>
      </c>
      <c r="U3" s="47" t="s">
        <v>1</v>
      </c>
      <c r="V3" s="47" t="s">
        <v>1</v>
      </c>
      <c r="W3" s="47" t="s">
        <v>1</v>
      </c>
      <c r="X3" s="47" t="s">
        <v>1</v>
      </c>
      <c r="Y3" s="47" t="s">
        <v>1</v>
      </c>
    </row>
    <row r="4" spans="1:25" ht="26.25" x14ac:dyDescent="0.2">
      <c r="A4" s="47" t="s">
        <v>120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  <c r="R4" s="47" t="s">
        <v>2</v>
      </c>
      <c r="S4" s="47" t="s">
        <v>2</v>
      </c>
      <c r="T4" s="47" t="s">
        <v>2</v>
      </c>
      <c r="U4" s="47" t="s">
        <v>2</v>
      </c>
      <c r="V4" s="47" t="s">
        <v>2</v>
      </c>
      <c r="W4" s="47" t="s">
        <v>2</v>
      </c>
      <c r="X4" s="47" t="s">
        <v>2</v>
      </c>
      <c r="Y4" s="47" t="s">
        <v>2</v>
      </c>
    </row>
    <row r="6" spans="1:25" ht="27" thickBot="1" x14ac:dyDescent="0.25">
      <c r="A6" s="46" t="s">
        <v>3</v>
      </c>
      <c r="C6" s="46" t="s">
        <v>115</v>
      </c>
      <c r="D6" s="46" t="s">
        <v>4</v>
      </c>
      <c r="E6" s="46" t="s">
        <v>4</v>
      </c>
      <c r="F6" s="46" t="s">
        <v>4</v>
      </c>
      <c r="G6" s="46" t="s">
        <v>4</v>
      </c>
      <c r="I6" s="46" t="s">
        <v>5</v>
      </c>
      <c r="J6" s="46" t="s">
        <v>5</v>
      </c>
      <c r="K6" s="46" t="s">
        <v>5</v>
      </c>
      <c r="L6" s="46" t="s">
        <v>5</v>
      </c>
      <c r="M6" s="46" t="s">
        <v>5</v>
      </c>
      <c r="N6" s="46" t="s">
        <v>5</v>
      </c>
      <c r="O6" s="46" t="s">
        <v>5</v>
      </c>
      <c r="Q6" s="46" t="s">
        <v>119</v>
      </c>
      <c r="R6" s="46" t="s">
        <v>6</v>
      </c>
      <c r="S6" s="46" t="s">
        <v>6</v>
      </c>
      <c r="T6" s="46" t="s">
        <v>6</v>
      </c>
      <c r="U6" s="46" t="s">
        <v>6</v>
      </c>
      <c r="V6" s="46" t="s">
        <v>6</v>
      </c>
      <c r="W6" s="46" t="s">
        <v>6</v>
      </c>
      <c r="X6" s="46" t="s">
        <v>6</v>
      </c>
      <c r="Y6" s="46" t="s">
        <v>6</v>
      </c>
    </row>
    <row r="7" spans="1:25" ht="27" thickBot="1" x14ac:dyDescent="0.25">
      <c r="A7" s="46" t="s">
        <v>3</v>
      </c>
      <c r="C7" s="46" t="s">
        <v>7</v>
      </c>
      <c r="E7" s="46" t="s">
        <v>8</v>
      </c>
      <c r="G7" s="46" t="s">
        <v>9</v>
      </c>
      <c r="I7" s="46" t="s">
        <v>10</v>
      </c>
      <c r="J7" s="46" t="s">
        <v>10</v>
      </c>
      <c r="K7" s="46" t="s">
        <v>10</v>
      </c>
      <c r="M7" s="46" t="s">
        <v>11</v>
      </c>
      <c r="N7" s="46" t="s">
        <v>11</v>
      </c>
      <c r="O7" s="46" t="s">
        <v>11</v>
      </c>
      <c r="Q7" s="46" t="s">
        <v>7</v>
      </c>
      <c r="S7" s="46" t="s">
        <v>12</v>
      </c>
      <c r="U7" s="46" t="s">
        <v>8</v>
      </c>
      <c r="W7" s="46" t="s">
        <v>9</v>
      </c>
      <c r="Y7" s="46" t="s">
        <v>116</v>
      </c>
    </row>
    <row r="8" spans="1:25" ht="27" thickBot="1" x14ac:dyDescent="0.25">
      <c r="A8" s="46" t="s">
        <v>3</v>
      </c>
      <c r="C8" s="46" t="s">
        <v>7</v>
      </c>
      <c r="E8" s="46" t="s">
        <v>8</v>
      </c>
      <c r="G8" s="46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46" t="s">
        <v>7</v>
      </c>
      <c r="S8" s="46" t="s">
        <v>12</v>
      </c>
      <c r="U8" s="46" t="s">
        <v>8</v>
      </c>
      <c r="W8" s="46" t="s">
        <v>9</v>
      </c>
      <c r="Y8" s="46" t="s">
        <v>13</v>
      </c>
    </row>
    <row r="9" spans="1:25" ht="21" x14ac:dyDescent="0.2">
      <c r="A9" s="6" t="s">
        <v>53</v>
      </c>
      <c r="C9" s="3">
        <v>8374490</v>
      </c>
      <c r="E9" s="3">
        <v>75275107971</v>
      </c>
      <c r="G9" s="3">
        <v>92320499190.104996</v>
      </c>
      <c r="I9" s="3">
        <v>0</v>
      </c>
      <c r="K9" s="3">
        <v>0</v>
      </c>
      <c r="M9" s="3">
        <v>0</v>
      </c>
      <c r="O9" s="3">
        <v>0</v>
      </c>
      <c r="Q9" s="3">
        <v>8374490</v>
      </c>
      <c r="S9" s="3">
        <v>9670</v>
      </c>
      <c r="U9" s="3">
        <v>75275107971</v>
      </c>
      <c r="W9" s="3">
        <v>80499479456.115005</v>
      </c>
      <c r="Y9" s="1">
        <v>1.0655748680458136E-2</v>
      </c>
    </row>
    <row r="10" spans="1:25" ht="21" x14ac:dyDescent="0.2">
      <c r="A10" s="6" t="s">
        <v>54</v>
      </c>
      <c r="C10" s="3">
        <v>158123886</v>
      </c>
      <c r="E10" s="3">
        <v>412323544590</v>
      </c>
      <c r="G10" s="3">
        <v>587078687560.44995</v>
      </c>
      <c r="I10" s="3">
        <v>0</v>
      </c>
      <c r="K10" s="3">
        <v>0</v>
      </c>
      <c r="M10" s="3">
        <v>-18060860</v>
      </c>
      <c r="O10" s="3">
        <v>63912804310</v>
      </c>
      <c r="Q10" s="3">
        <v>140063026</v>
      </c>
      <c r="S10" s="3">
        <v>3410</v>
      </c>
      <c r="U10" s="3">
        <v>365228080392</v>
      </c>
      <c r="W10" s="3">
        <v>474773109893.97302</v>
      </c>
      <c r="Y10" s="1">
        <v>6.2845908736934145E-2</v>
      </c>
    </row>
    <row r="11" spans="1:25" ht="21" x14ac:dyDescent="0.2">
      <c r="A11" s="6" t="s">
        <v>55</v>
      </c>
      <c r="C11" s="3">
        <v>4587919</v>
      </c>
      <c r="E11" s="3">
        <v>969664364995</v>
      </c>
      <c r="G11" s="3">
        <v>1223477764000.73</v>
      </c>
      <c r="I11" s="3">
        <v>0</v>
      </c>
      <c r="K11" s="3">
        <v>0</v>
      </c>
      <c r="M11" s="3">
        <v>-202123</v>
      </c>
      <c r="O11" s="3">
        <v>48402927758</v>
      </c>
      <c r="Q11" s="3">
        <v>4385796</v>
      </c>
      <c r="S11" s="3">
        <v>268350</v>
      </c>
      <c r="U11" s="3">
        <v>926945330411</v>
      </c>
      <c r="W11" s="3">
        <v>1169925632878.23</v>
      </c>
      <c r="Y11" s="1">
        <v>0.1548635295905551</v>
      </c>
    </row>
    <row r="12" spans="1:25" ht="21" x14ac:dyDescent="0.2">
      <c r="A12" s="6" t="s">
        <v>56</v>
      </c>
      <c r="C12" s="3">
        <v>16139584</v>
      </c>
      <c r="E12" s="3">
        <v>158188830135</v>
      </c>
      <c r="G12" s="3">
        <v>157387259591.71201</v>
      </c>
      <c r="I12" s="3">
        <v>0</v>
      </c>
      <c r="K12" s="3">
        <v>0</v>
      </c>
      <c r="M12" s="3">
        <v>-1058634</v>
      </c>
      <c r="O12" s="3">
        <v>10028753794</v>
      </c>
      <c r="Q12" s="3">
        <v>15080950</v>
      </c>
      <c r="S12" s="3">
        <v>7780</v>
      </c>
      <c r="U12" s="3">
        <v>147812845600</v>
      </c>
      <c r="W12" s="3">
        <v>116631678743.55</v>
      </c>
      <c r="Y12" s="1">
        <v>1.5438582525850024E-2</v>
      </c>
    </row>
    <row r="13" spans="1:25" ht="21" x14ac:dyDescent="0.2">
      <c r="A13" s="6" t="s">
        <v>57</v>
      </c>
      <c r="C13" s="3">
        <v>7852454</v>
      </c>
      <c r="E13" s="3">
        <v>409702507106</v>
      </c>
      <c r="G13" s="3">
        <v>488794931496.59399</v>
      </c>
      <c r="I13" s="3">
        <v>0</v>
      </c>
      <c r="K13" s="3">
        <v>0</v>
      </c>
      <c r="M13" s="3">
        <v>-262374</v>
      </c>
      <c r="O13" s="3">
        <v>14816217043</v>
      </c>
      <c r="Q13" s="3">
        <v>7590080</v>
      </c>
      <c r="S13" s="3">
        <v>50260</v>
      </c>
      <c r="U13" s="3">
        <v>396013119610</v>
      </c>
      <c r="W13" s="3">
        <v>379207630146.23999</v>
      </c>
      <c r="Y13" s="1">
        <v>5.0195867499407854E-2</v>
      </c>
    </row>
    <row r="14" spans="1:25" ht="21" x14ac:dyDescent="0.2">
      <c r="A14" s="6" t="s">
        <v>58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3">
        <v>0</v>
      </c>
      <c r="S14" s="3">
        <v>0</v>
      </c>
      <c r="U14" s="3">
        <v>0</v>
      </c>
      <c r="W14" s="3">
        <v>0</v>
      </c>
      <c r="Y14" s="1">
        <v>0</v>
      </c>
    </row>
    <row r="15" spans="1:25" ht="21" x14ac:dyDescent="0.2">
      <c r="A15" s="6" t="s">
        <v>59</v>
      </c>
      <c r="C15" s="3">
        <v>3010531</v>
      </c>
      <c r="E15" s="3">
        <v>35258020903</v>
      </c>
      <c r="G15" s="3">
        <v>27511140404.676201</v>
      </c>
      <c r="I15" s="3">
        <v>0</v>
      </c>
      <c r="K15" s="3">
        <v>0</v>
      </c>
      <c r="M15" s="3">
        <v>-1</v>
      </c>
      <c r="O15" s="3">
        <v>1</v>
      </c>
      <c r="Q15" s="3">
        <v>3010530</v>
      </c>
      <c r="S15" s="3">
        <v>7900</v>
      </c>
      <c r="U15" s="3">
        <v>35258009191</v>
      </c>
      <c r="W15" s="3">
        <v>23641677037.349998</v>
      </c>
      <c r="Y15" s="1">
        <v>3.1294583591921971E-3</v>
      </c>
    </row>
    <row r="16" spans="1:25" ht="21" x14ac:dyDescent="0.2">
      <c r="A16" s="6" t="s">
        <v>60</v>
      </c>
      <c r="C16" s="3">
        <v>909167</v>
      </c>
      <c r="E16" s="3">
        <v>54352347624</v>
      </c>
      <c r="G16" s="3">
        <v>44031063273.372002</v>
      </c>
      <c r="I16" s="3">
        <v>0</v>
      </c>
      <c r="K16" s="3">
        <v>0</v>
      </c>
      <c r="M16" s="3">
        <v>0</v>
      </c>
      <c r="O16" s="3">
        <v>0</v>
      </c>
      <c r="Q16" s="3">
        <v>909167</v>
      </c>
      <c r="S16" s="3">
        <v>39400</v>
      </c>
      <c r="U16" s="3">
        <v>54352347624</v>
      </c>
      <c r="W16" s="3">
        <v>35608043780.190002</v>
      </c>
      <c r="Y16" s="1">
        <v>4.7134511687284258E-3</v>
      </c>
    </row>
    <row r="17" spans="1:25" ht="21" x14ac:dyDescent="0.2">
      <c r="A17" s="6" t="s">
        <v>61</v>
      </c>
      <c r="C17" s="3">
        <v>5800786</v>
      </c>
      <c r="E17" s="3">
        <v>181215250542</v>
      </c>
      <c r="G17" s="3">
        <v>270034486070.13901</v>
      </c>
      <c r="I17" s="3">
        <v>0</v>
      </c>
      <c r="K17" s="3">
        <v>0</v>
      </c>
      <c r="M17" s="3">
        <v>0</v>
      </c>
      <c r="O17" s="3">
        <v>0</v>
      </c>
      <c r="Q17" s="3">
        <v>5800786</v>
      </c>
      <c r="S17" s="3">
        <v>45370</v>
      </c>
      <c r="U17" s="3">
        <v>181215250542</v>
      </c>
      <c r="W17" s="3">
        <v>261615729938.121</v>
      </c>
      <c r="Y17" s="1">
        <v>3.4630180069611133E-2</v>
      </c>
    </row>
    <row r="18" spans="1:25" ht="21" x14ac:dyDescent="0.2">
      <c r="A18" s="6" t="s">
        <v>104</v>
      </c>
      <c r="C18" s="3">
        <v>1912625</v>
      </c>
      <c r="E18" s="3">
        <v>109002181960</v>
      </c>
      <c r="G18" s="3">
        <v>183603218182.31299</v>
      </c>
      <c r="I18" s="3">
        <v>0</v>
      </c>
      <c r="K18" s="3">
        <v>0</v>
      </c>
      <c r="M18" s="3">
        <v>-119690</v>
      </c>
      <c r="O18" s="3">
        <v>10205972839</v>
      </c>
      <c r="Q18" s="3">
        <v>1792935</v>
      </c>
      <c r="S18" s="3">
        <v>88300</v>
      </c>
      <c r="U18" s="3">
        <v>102180943527</v>
      </c>
      <c r="W18" s="3">
        <v>157374179345.02499</v>
      </c>
      <c r="Y18" s="1">
        <v>2.0831683822354782E-2</v>
      </c>
    </row>
    <row r="19" spans="1:25" ht="21" x14ac:dyDescent="0.2">
      <c r="A19" s="6" t="s">
        <v>105</v>
      </c>
      <c r="C19" s="3">
        <v>10100411</v>
      </c>
      <c r="E19" s="3">
        <v>314301496123</v>
      </c>
      <c r="G19" s="3">
        <v>356431131186.52502</v>
      </c>
      <c r="I19" s="3">
        <v>0</v>
      </c>
      <c r="K19" s="3">
        <v>0</v>
      </c>
      <c r="M19" s="3">
        <v>-300000</v>
      </c>
      <c r="O19" s="3">
        <v>9951434560</v>
      </c>
      <c r="Q19" s="3">
        <v>9800411</v>
      </c>
      <c r="S19" s="3">
        <v>34240</v>
      </c>
      <c r="U19" s="3">
        <v>304966188001</v>
      </c>
      <c r="W19" s="3">
        <v>333569454507.79199</v>
      </c>
      <c r="Y19" s="1">
        <v>4.4154723716571045E-2</v>
      </c>
    </row>
    <row r="20" spans="1:25" ht="21" x14ac:dyDescent="0.2">
      <c r="A20" s="6" t="s">
        <v>63</v>
      </c>
      <c r="C20" s="3">
        <v>6910128</v>
      </c>
      <c r="E20" s="3">
        <v>69633256874</v>
      </c>
      <c r="G20" s="3">
        <v>98982473560.343994</v>
      </c>
      <c r="I20" s="3">
        <v>0</v>
      </c>
      <c r="K20" s="3">
        <v>0</v>
      </c>
      <c r="M20" s="3">
        <v>-35586</v>
      </c>
      <c r="O20" s="3">
        <v>467191023</v>
      </c>
      <c r="Q20" s="3">
        <v>6874542</v>
      </c>
      <c r="S20" s="3">
        <v>13000</v>
      </c>
      <c r="U20" s="3">
        <v>69274657281</v>
      </c>
      <c r="W20" s="3">
        <v>88837300176.300003</v>
      </c>
      <c r="Y20" s="1">
        <v>1.1759429384200361E-2</v>
      </c>
    </row>
    <row r="21" spans="1:25" ht="21" x14ac:dyDescent="0.2">
      <c r="A21" s="6" t="s">
        <v>64</v>
      </c>
      <c r="C21" s="3">
        <v>6903096</v>
      </c>
      <c r="E21" s="3">
        <v>594819913280</v>
      </c>
      <c r="G21" s="3">
        <v>577782301134.95996</v>
      </c>
      <c r="I21" s="3">
        <v>0</v>
      </c>
      <c r="K21" s="3">
        <v>0</v>
      </c>
      <c r="M21" s="3">
        <v>-131942</v>
      </c>
      <c r="O21" s="3">
        <v>10000548343</v>
      </c>
      <c r="Q21" s="3">
        <v>6771154</v>
      </c>
      <c r="S21" s="3">
        <v>79450</v>
      </c>
      <c r="U21" s="3">
        <v>583450850908</v>
      </c>
      <c r="W21" s="3">
        <v>534767274597.46503</v>
      </c>
      <c r="Y21" s="1">
        <v>7.0787360603376745E-2</v>
      </c>
    </row>
    <row r="22" spans="1:25" ht="21" x14ac:dyDescent="0.2">
      <c r="A22" s="6" t="s">
        <v>65</v>
      </c>
      <c r="C22" s="3">
        <v>15647994</v>
      </c>
      <c r="E22" s="3">
        <v>190085861984</v>
      </c>
      <c r="G22" s="3">
        <v>210768738303.73499</v>
      </c>
      <c r="I22" s="3">
        <v>0</v>
      </c>
      <c r="K22" s="3">
        <v>0</v>
      </c>
      <c r="M22" s="3">
        <v>0</v>
      </c>
      <c r="O22" s="3">
        <v>0</v>
      </c>
      <c r="Q22" s="3">
        <v>15647994</v>
      </c>
      <c r="S22" s="3">
        <v>11830</v>
      </c>
      <c r="U22" s="3">
        <v>190085861984</v>
      </c>
      <c r="W22" s="3">
        <v>184014330194.33099</v>
      </c>
      <c r="Y22" s="1">
        <v>2.4358051373767991E-2</v>
      </c>
    </row>
    <row r="23" spans="1:25" ht="21" x14ac:dyDescent="0.2">
      <c r="A23" s="6" t="s">
        <v>51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0</v>
      </c>
      <c r="Q23" s="3">
        <v>0</v>
      </c>
      <c r="S23" s="3">
        <v>0</v>
      </c>
      <c r="U23" s="3">
        <v>0</v>
      </c>
      <c r="W23" s="3">
        <v>0</v>
      </c>
      <c r="Y23" s="1">
        <v>0</v>
      </c>
    </row>
    <row r="24" spans="1:25" ht="21" x14ac:dyDescent="0.2">
      <c r="A24" s="6" t="s">
        <v>66</v>
      </c>
      <c r="C24" s="3">
        <v>8882070</v>
      </c>
      <c r="E24" s="3">
        <v>130402867916</v>
      </c>
      <c r="G24" s="3">
        <v>164576692180.44</v>
      </c>
      <c r="I24" s="3">
        <v>0</v>
      </c>
      <c r="K24" s="3">
        <v>0</v>
      </c>
      <c r="M24" s="3">
        <v>0</v>
      </c>
      <c r="O24" s="3">
        <v>0</v>
      </c>
      <c r="Q24" s="3">
        <v>8882070</v>
      </c>
      <c r="S24" s="3">
        <v>16520</v>
      </c>
      <c r="U24" s="3">
        <v>130402867916</v>
      </c>
      <c r="W24" s="3">
        <v>145858742211.42001</v>
      </c>
      <c r="Y24" s="1">
        <v>1.9307380747721811E-2</v>
      </c>
    </row>
    <row r="25" spans="1:25" ht="21" x14ac:dyDescent="0.2">
      <c r="A25" s="6" t="s">
        <v>67</v>
      </c>
      <c r="C25" s="3">
        <v>27226883</v>
      </c>
      <c r="E25" s="3">
        <v>555056294042</v>
      </c>
      <c r="G25" s="3">
        <v>592720938710.68506</v>
      </c>
      <c r="I25" s="3">
        <v>0</v>
      </c>
      <c r="K25" s="3">
        <v>0</v>
      </c>
      <c r="M25" s="3">
        <v>-337231</v>
      </c>
      <c r="O25" s="3">
        <v>6375440809</v>
      </c>
      <c r="Q25" s="3">
        <v>26889652</v>
      </c>
      <c r="S25" s="3">
        <v>20100</v>
      </c>
      <c r="U25" s="3">
        <v>548181390694</v>
      </c>
      <c r="W25" s="3">
        <v>537266137269.06</v>
      </c>
      <c r="Y25" s="1">
        <v>7.1118136066713883E-2</v>
      </c>
    </row>
    <row r="26" spans="1:25" ht="21" x14ac:dyDescent="0.2">
      <c r="A26" s="6" t="s">
        <v>68</v>
      </c>
      <c r="C26" s="3">
        <v>21366511</v>
      </c>
      <c r="E26" s="3">
        <v>166124592331</v>
      </c>
      <c r="G26" s="3">
        <v>211331833582.522</v>
      </c>
      <c r="I26" s="3">
        <v>0</v>
      </c>
      <c r="K26" s="3">
        <v>0</v>
      </c>
      <c r="M26" s="3">
        <v>-4012830</v>
      </c>
      <c r="O26" s="3">
        <v>35916447189</v>
      </c>
      <c r="Q26" s="3">
        <v>17353681</v>
      </c>
      <c r="S26" s="3">
        <v>9610</v>
      </c>
      <c r="U26" s="3">
        <v>134924844850</v>
      </c>
      <c r="W26" s="3">
        <v>165776599607.26001</v>
      </c>
      <c r="Y26" s="1">
        <v>2.1943915593626989E-2</v>
      </c>
    </row>
    <row r="27" spans="1:25" ht="21" x14ac:dyDescent="0.2">
      <c r="A27" s="6" t="s">
        <v>113</v>
      </c>
      <c r="C27" s="3">
        <v>643870</v>
      </c>
      <c r="E27" s="3">
        <v>54056668886</v>
      </c>
      <c r="G27" s="3">
        <v>90578315529.720001</v>
      </c>
      <c r="I27" s="3">
        <v>0</v>
      </c>
      <c r="K27" s="3">
        <v>0</v>
      </c>
      <c r="M27" s="3">
        <v>-50000</v>
      </c>
      <c r="O27" s="3">
        <v>6260526900</v>
      </c>
      <c r="Q27" s="3">
        <v>593870</v>
      </c>
      <c r="S27" s="3">
        <v>138060</v>
      </c>
      <c r="U27" s="3">
        <v>49858875163</v>
      </c>
      <c r="W27" s="3">
        <v>81501853531.410004</v>
      </c>
      <c r="Y27" s="1">
        <v>1.0788433342549312E-2</v>
      </c>
    </row>
    <row r="28" spans="1:25" ht="21" x14ac:dyDescent="0.2">
      <c r="A28" s="6" t="s">
        <v>69</v>
      </c>
      <c r="C28" s="3">
        <v>21023</v>
      </c>
      <c r="E28" s="3">
        <v>127487235725</v>
      </c>
      <c r="G28" s="3">
        <v>187284825064</v>
      </c>
      <c r="I28" s="3">
        <v>0</v>
      </c>
      <c r="K28" s="3">
        <v>0</v>
      </c>
      <c r="M28" s="3">
        <v>0</v>
      </c>
      <c r="O28" s="3">
        <v>0</v>
      </c>
      <c r="Q28" s="3">
        <v>21023</v>
      </c>
      <c r="S28" s="3">
        <v>9600010</v>
      </c>
      <c r="U28" s="3">
        <v>127487235725</v>
      </c>
      <c r="W28" s="3">
        <v>201336639805.448</v>
      </c>
      <c r="Y28" s="1">
        <v>2.6651012508774757E-2</v>
      </c>
    </row>
    <row r="29" spans="1:25" ht="21" x14ac:dyDescent="0.2">
      <c r="A29" s="6" t="s">
        <v>70</v>
      </c>
      <c r="C29" s="3">
        <v>102943751</v>
      </c>
      <c r="E29" s="3">
        <v>598207935664</v>
      </c>
      <c r="G29" s="3">
        <v>822743134879.66199</v>
      </c>
      <c r="I29" s="3">
        <v>0</v>
      </c>
      <c r="K29" s="3">
        <v>0</v>
      </c>
      <c r="M29" s="3">
        <v>0</v>
      </c>
      <c r="O29" s="3">
        <v>0</v>
      </c>
      <c r="Q29" s="3">
        <v>102943751</v>
      </c>
      <c r="S29" s="3">
        <v>7580</v>
      </c>
      <c r="U29" s="3">
        <v>598207935664</v>
      </c>
      <c r="W29" s="3">
        <v>775670766466.14905</v>
      </c>
      <c r="Y29" s="1">
        <v>0.10267585333576658</v>
      </c>
    </row>
    <row r="30" spans="1:25" ht="21" x14ac:dyDescent="0.2">
      <c r="A30" s="6" t="s">
        <v>71</v>
      </c>
      <c r="C30" s="3">
        <v>7260463</v>
      </c>
      <c r="E30" s="3">
        <v>164734300597</v>
      </c>
      <c r="G30" s="3">
        <v>168956132568.961</v>
      </c>
      <c r="I30" s="3">
        <v>0</v>
      </c>
      <c r="K30" s="3">
        <v>0</v>
      </c>
      <c r="M30" s="3">
        <v>-3792675</v>
      </c>
      <c r="O30" s="3">
        <v>74127093075</v>
      </c>
      <c r="Q30" s="3">
        <v>3467788</v>
      </c>
      <c r="S30" s="3">
        <v>19420</v>
      </c>
      <c r="U30" s="3">
        <v>78681432714</v>
      </c>
      <c r="W30" s="3">
        <v>66943743524.388</v>
      </c>
      <c r="Y30" s="1">
        <v>8.8613704280386865E-3</v>
      </c>
    </row>
    <row r="31" spans="1:25" ht="21" x14ac:dyDescent="0.2">
      <c r="A31" s="6" t="s">
        <v>72</v>
      </c>
      <c r="C31" s="3">
        <v>6803348</v>
      </c>
      <c r="E31" s="3">
        <v>78258470143</v>
      </c>
      <c r="G31" s="3">
        <v>104215797103.554</v>
      </c>
      <c r="I31" s="3">
        <v>2143950</v>
      </c>
      <c r="K31" s="3">
        <v>29999948185</v>
      </c>
      <c r="M31" s="3">
        <v>0</v>
      </c>
      <c r="O31" s="3">
        <v>0</v>
      </c>
      <c r="Q31" s="3">
        <v>8947298</v>
      </c>
      <c r="S31" s="3">
        <v>12760</v>
      </c>
      <c r="U31" s="3">
        <v>108258418328</v>
      </c>
      <c r="W31" s="3">
        <v>113488225721.244</v>
      </c>
      <c r="Y31" s="1">
        <v>1.5022482376869808E-2</v>
      </c>
    </row>
    <row r="32" spans="1:25" ht="21" x14ac:dyDescent="0.2">
      <c r="A32" s="6" t="s">
        <v>73</v>
      </c>
      <c r="C32" s="3">
        <v>26144405</v>
      </c>
      <c r="E32" s="3">
        <v>38771843963</v>
      </c>
      <c r="G32" s="3">
        <v>32927867616.2467</v>
      </c>
      <c r="I32" s="3">
        <v>0</v>
      </c>
      <c r="K32" s="3">
        <v>0</v>
      </c>
      <c r="M32" s="3">
        <v>0</v>
      </c>
      <c r="O32" s="3">
        <v>0</v>
      </c>
      <c r="Q32" s="3">
        <v>26144405</v>
      </c>
      <c r="S32" s="3">
        <v>1044</v>
      </c>
      <c r="U32" s="3">
        <v>38771843963</v>
      </c>
      <c r="W32" s="3">
        <v>27132355005.021</v>
      </c>
      <c r="Y32" s="1">
        <v>3.5915208147412692E-3</v>
      </c>
    </row>
    <row r="33" spans="1:25" ht="21" x14ac:dyDescent="0.2">
      <c r="A33" s="6" t="s">
        <v>74</v>
      </c>
      <c r="C33" s="3">
        <v>11909207</v>
      </c>
      <c r="E33" s="3">
        <v>557821568602</v>
      </c>
      <c r="G33" s="3">
        <v>686742522136.48401</v>
      </c>
      <c r="I33" s="3">
        <v>0</v>
      </c>
      <c r="K33" s="3">
        <v>0</v>
      </c>
      <c r="M33" s="3">
        <v>-77996</v>
      </c>
      <c r="O33" s="3">
        <v>4394509447</v>
      </c>
      <c r="Q33" s="3">
        <v>11831211</v>
      </c>
      <c r="S33" s="3">
        <v>55060</v>
      </c>
      <c r="U33" s="3">
        <v>554168273210</v>
      </c>
      <c r="W33" s="3">
        <v>647550490117.92297</v>
      </c>
      <c r="Y33" s="1">
        <v>8.5716520494592094E-2</v>
      </c>
    </row>
    <row r="34" spans="1:25" ht="21" x14ac:dyDescent="0.2">
      <c r="A34" s="6" t="s">
        <v>75</v>
      </c>
      <c r="C34" s="3">
        <v>10007930</v>
      </c>
      <c r="E34" s="3">
        <v>83545044250</v>
      </c>
      <c r="G34" s="3">
        <v>124056333721.755</v>
      </c>
      <c r="I34" s="3">
        <v>0</v>
      </c>
      <c r="K34" s="3">
        <v>0</v>
      </c>
      <c r="M34" s="3">
        <v>0</v>
      </c>
      <c r="O34" s="3">
        <v>0</v>
      </c>
      <c r="Q34" s="3">
        <v>10007930</v>
      </c>
      <c r="S34" s="3">
        <v>11810</v>
      </c>
      <c r="U34" s="3">
        <v>83545044250</v>
      </c>
      <c r="W34" s="3">
        <v>117490401062.86501</v>
      </c>
      <c r="Y34" s="1">
        <v>1.5552251946854282E-2</v>
      </c>
    </row>
    <row r="35" spans="1:25" ht="21" x14ac:dyDescent="0.2">
      <c r="A35" s="6" t="s">
        <v>77</v>
      </c>
      <c r="C35" s="3">
        <v>20767351</v>
      </c>
      <c r="E35" s="3">
        <v>129385132149</v>
      </c>
      <c r="G35" s="3">
        <v>141616366894.233</v>
      </c>
      <c r="I35" s="3">
        <v>0</v>
      </c>
      <c r="K35" s="3">
        <v>0</v>
      </c>
      <c r="M35" s="3">
        <v>-8437514</v>
      </c>
      <c r="O35" s="3">
        <v>50771430579</v>
      </c>
      <c r="Q35" s="3">
        <v>12329837</v>
      </c>
      <c r="S35" s="3">
        <v>5590</v>
      </c>
      <c r="U35" s="3">
        <v>76817577257</v>
      </c>
      <c r="W35" s="3">
        <v>68513692286.461502</v>
      </c>
      <c r="Y35" s="1">
        <v>9.0691851811635377E-3</v>
      </c>
    </row>
    <row r="36" spans="1:25" ht="21" x14ac:dyDescent="0.2">
      <c r="A36" s="6" t="s">
        <v>107</v>
      </c>
      <c r="C36" s="3">
        <v>7592433</v>
      </c>
      <c r="E36" s="3">
        <v>114236148779</v>
      </c>
      <c r="G36" s="3">
        <v>140077108918.944</v>
      </c>
      <c r="I36" s="3">
        <v>0</v>
      </c>
      <c r="K36" s="3">
        <v>0</v>
      </c>
      <c r="M36" s="3">
        <v>-1882396</v>
      </c>
      <c r="O36" s="3">
        <v>30948588555</v>
      </c>
      <c r="Q36" s="3">
        <v>5710037</v>
      </c>
      <c r="S36" s="3">
        <v>15110</v>
      </c>
      <c r="U36" s="3">
        <v>85913518931</v>
      </c>
      <c r="W36" s="3">
        <v>85765301048.533493</v>
      </c>
      <c r="Y36" s="1">
        <v>1.1352787616163687E-2</v>
      </c>
    </row>
    <row r="37" spans="1:25" ht="21" x14ac:dyDescent="0.2">
      <c r="A37" s="6" t="s">
        <v>79</v>
      </c>
      <c r="C37" s="3">
        <v>0</v>
      </c>
      <c r="E37" s="3">
        <v>0</v>
      </c>
      <c r="G37" s="3">
        <v>0</v>
      </c>
      <c r="I37" s="3">
        <v>0</v>
      </c>
      <c r="K37" s="3">
        <v>0</v>
      </c>
      <c r="M37" s="3">
        <v>0</v>
      </c>
      <c r="O37" s="3">
        <v>0</v>
      </c>
      <c r="Q37" s="3">
        <v>0</v>
      </c>
      <c r="S37" s="3">
        <v>0</v>
      </c>
      <c r="U37" s="3">
        <v>0</v>
      </c>
      <c r="W37" s="3">
        <v>0</v>
      </c>
      <c r="Y37" s="1">
        <v>0</v>
      </c>
    </row>
    <row r="38" spans="1:25" ht="21" x14ac:dyDescent="0.2">
      <c r="A38" s="6" t="s">
        <v>110</v>
      </c>
      <c r="C38" s="3">
        <v>26674936</v>
      </c>
      <c r="E38" s="3">
        <v>253981642665</v>
      </c>
      <c r="G38" s="3">
        <v>290352610432.26001</v>
      </c>
      <c r="I38" s="3">
        <v>0</v>
      </c>
      <c r="K38" s="3">
        <v>0</v>
      </c>
      <c r="M38" s="3">
        <v>-959010</v>
      </c>
      <c r="O38" s="3">
        <v>10028756975</v>
      </c>
      <c r="Q38" s="3">
        <v>25715926</v>
      </c>
      <c r="S38" s="3">
        <v>8430</v>
      </c>
      <c r="U38" s="3">
        <v>244850564147</v>
      </c>
      <c r="W38" s="3">
        <v>215495383905.729</v>
      </c>
      <c r="Y38" s="1">
        <v>2.852521119655339E-2</v>
      </c>
    </row>
    <row r="39" spans="1:25" ht="21" x14ac:dyDescent="0.2">
      <c r="A39" s="6" t="s">
        <v>81</v>
      </c>
      <c r="C39" s="3">
        <v>620000</v>
      </c>
      <c r="E39" s="3">
        <v>28278653660</v>
      </c>
      <c r="G39" s="3">
        <v>37132737750</v>
      </c>
      <c r="I39" s="3">
        <v>6350817</v>
      </c>
      <c r="K39" s="3">
        <v>0</v>
      </c>
      <c r="M39" s="3">
        <v>0</v>
      </c>
      <c r="O39" s="3">
        <v>0</v>
      </c>
      <c r="Q39" s="3">
        <v>6970817</v>
      </c>
      <c r="S39" s="3">
        <v>4785</v>
      </c>
      <c r="U39" s="3">
        <v>28278653660</v>
      </c>
      <c r="W39" s="3">
        <v>33156894956.897301</v>
      </c>
      <c r="Y39" s="1">
        <v>4.38899160680484E-3</v>
      </c>
    </row>
    <row r="40" spans="1:25" ht="21" x14ac:dyDescent="0.2">
      <c r="A40" s="6" t="s">
        <v>84</v>
      </c>
      <c r="C40" s="3">
        <v>0</v>
      </c>
      <c r="E40" s="3">
        <v>0</v>
      </c>
      <c r="G40" s="3">
        <v>0</v>
      </c>
      <c r="I40" s="3">
        <v>0</v>
      </c>
      <c r="K40" s="3">
        <v>0</v>
      </c>
      <c r="M40" s="3">
        <v>0</v>
      </c>
      <c r="O40" s="3">
        <v>0</v>
      </c>
      <c r="Q40" s="3">
        <v>0</v>
      </c>
      <c r="S40" s="3">
        <v>0</v>
      </c>
      <c r="U40" s="3">
        <v>0</v>
      </c>
      <c r="W40" s="3">
        <v>0</v>
      </c>
      <c r="Y40" s="1">
        <v>0</v>
      </c>
    </row>
    <row r="41" spans="1:25" ht="21" x14ac:dyDescent="0.2">
      <c r="A41" s="6" t="s">
        <v>85</v>
      </c>
      <c r="C41" s="3">
        <v>126237</v>
      </c>
      <c r="E41" s="3">
        <v>14859917311</v>
      </c>
      <c r="G41" s="3">
        <v>15936708010.950001</v>
      </c>
      <c r="I41" s="3">
        <v>0</v>
      </c>
      <c r="K41" s="3">
        <v>0</v>
      </c>
      <c r="M41" s="3">
        <v>0</v>
      </c>
      <c r="O41" s="3">
        <v>0</v>
      </c>
      <c r="Q41" s="3">
        <v>126237</v>
      </c>
      <c r="S41" s="3">
        <v>120200</v>
      </c>
      <c r="U41" s="3">
        <v>14859917311</v>
      </c>
      <c r="W41" s="3">
        <v>15083403959.969999</v>
      </c>
      <c r="Y41" s="1">
        <v>1.9965962876926173E-3</v>
      </c>
    </row>
    <row r="42" spans="1:25" ht="21" x14ac:dyDescent="0.2">
      <c r="A42" s="6" t="s">
        <v>99</v>
      </c>
      <c r="C42" s="3">
        <v>0</v>
      </c>
      <c r="E42" s="3">
        <v>0</v>
      </c>
      <c r="G42" s="3">
        <v>0</v>
      </c>
      <c r="I42" s="3">
        <v>0</v>
      </c>
      <c r="K42" s="3">
        <v>0</v>
      </c>
      <c r="M42" s="3">
        <v>0</v>
      </c>
      <c r="O42" s="3">
        <v>0</v>
      </c>
      <c r="Q42" s="3">
        <v>0</v>
      </c>
      <c r="S42" s="3">
        <v>0</v>
      </c>
      <c r="U42" s="3">
        <v>0</v>
      </c>
      <c r="W42" s="3">
        <v>0</v>
      </c>
      <c r="Y42" s="1">
        <v>0</v>
      </c>
    </row>
    <row r="43" spans="1:25" ht="21" x14ac:dyDescent="0.2">
      <c r="A43" s="6" t="s">
        <v>100</v>
      </c>
      <c r="C43" s="3">
        <v>270000</v>
      </c>
      <c r="E43" s="3">
        <v>19409395203</v>
      </c>
      <c r="G43" s="3">
        <v>19029099150</v>
      </c>
      <c r="I43" s="3">
        <v>0</v>
      </c>
      <c r="K43" s="3">
        <v>0</v>
      </c>
      <c r="M43" s="3">
        <v>0</v>
      </c>
      <c r="O43" s="3">
        <v>0</v>
      </c>
      <c r="Q43" s="3">
        <v>270000</v>
      </c>
      <c r="S43" s="3">
        <v>61138</v>
      </c>
      <c r="U43" s="3">
        <v>19409395203</v>
      </c>
      <c r="W43" s="3">
        <v>16409041803</v>
      </c>
      <c r="Y43" s="1">
        <v>2.1720715055706789E-3</v>
      </c>
    </row>
    <row r="44" spans="1:25" ht="21" x14ac:dyDescent="0.2">
      <c r="A44" s="6" t="s">
        <v>101</v>
      </c>
      <c r="C44" s="3">
        <v>34126755</v>
      </c>
      <c r="E44" s="3">
        <v>212633184636</v>
      </c>
      <c r="G44" s="3">
        <v>195739753660.71701</v>
      </c>
      <c r="I44" s="3">
        <v>0</v>
      </c>
      <c r="K44" s="3">
        <v>0</v>
      </c>
      <c r="M44" s="3">
        <v>0</v>
      </c>
      <c r="O44" s="3">
        <v>0</v>
      </c>
      <c r="Q44" s="3">
        <v>34126755</v>
      </c>
      <c r="S44" s="3">
        <v>5360</v>
      </c>
      <c r="U44" s="3">
        <v>212633184636</v>
      </c>
      <c r="W44" s="3">
        <v>181831036329.54001</v>
      </c>
      <c r="Y44" s="1">
        <v>2.4069047881124517E-2</v>
      </c>
    </row>
    <row r="45" spans="1:25" ht="21" x14ac:dyDescent="0.2">
      <c r="A45" s="6" t="s">
        <v>102</v>
      </c>
      <c r="C45" s="3">
        <v>289615</v>
      </c>
      <c r="E45" s="3">
        <v>768466497</v>
      </c>
      <c r="G45" s="3">
        <v>1387638431.415</v>
      </c>
      <c r="I45" s="3">
        <v>0</v>
      </c>
      <c r="K45" s="3">
        <v>0</v>
      </c>
      <c r="M45" s="3">
        <v>-289615</v>
      </c>
      <c r="O45" s="3">
        <v>1212312332</v>
      </c>
      <c r="Q45" s="3">
        <v>0</v>
      </c>
      <c r="S45" s="3">
        <v>0</v>
      </c>
      <c r="U45" s="3">
        <v>0</v>
      </c>
      <c r="W45" s="3">
        <v>0</v>
      </c>
      <c r="Y45" s="1">
        <v>0</v>
      </c>
    </row>
    <row r="46" spans="1:25" ht="21" x14ac:dyDescent="0.2">
      <c r="A46" s="6" t="s">
        <v>117</v>
      </c>
      <c r="C46" s="3">
        <v>200000</v>
      </c>
      <c r="E46" s="3">
        <v>5118643512</v>
      </c>
      <c r="G46" s="3">
        <v>6033883500</v>
      </c>
      <c r="I46" s="3">
        <v>0</v>
      </c>
      <c r="K46" s="3">
        <v>0</v>
      </c>
      <c r="M46" s="3">
        <v>-100000</v>
      </c>
      <c r="O46" s="3">
        <v>3076584750</v>
      </c>
      <c r="Q46" s="3">
        <v>100000</v>
      </c>
      <c r="S46" s="3">
        <v>35050</v>
      </c>
      <c r="U46" s="3">
        <v>2559321757</v>
      </c>
      <c r="W46" s="3">
        <v>3484145250</v>
      </c>
      <c r="Y46" s="1">
        <v>4.6119771706662575E-4</v>
      </c>
    </row>
    <row r="47" spans="1:25" ht="21" x14ac:dyDescent="0.2">
      <c r="A47" s="6" t="s">
        <v>92</v>
      </c>
      <c r="C47" s="3">
        <v>8753512</v>
      </c>
      <c r="E47" s="3">
        <v>34406146678</v>
      </c>
      <c r="G47" s="3">
        <v>40844505865.298401</v>
      </c>
      <c r="I47" s="3">
        <v>0</v>
      </c>
      <c r="K47" s="3">
        <v>0</v>
      </c>
      <c r="M47" s="3">
        <v>-4308223</v>
      </c>
      <c r="O47" s="3">
        <v>20017274650</v>
      </c>
      <c r="Q47" s="3">
        <v>4445289</v>
      </c>
      <c r="S47" s="3">
        <v>4397</v>
      </c>
      <c r="U47" s="3">
        <v>17472445956</v>
      </c>
      <c r="W47" s="3">
        <v>19429637415.388599</v>
      </c>
      <c r="Y47" s="1">
        <v>2.5719089694694894E-3</v>
      </c>
    </row>
    <row r="48" spans="1:25" ht="21" x14ac:dyDescent="0.2">
      <c r="A48" s="6" t="s">
        <v>118</v>
      </c>
      <c r="C48" s="3">
        <v>3750000</v>
      </c>
      <c r="E48" s="3">
        <v>11905800660</v>
      </c>
      <c r="G48" s="3">
        <v>12938803312.5</v>
      </c>
      <c r="I48" s="3">
        <v>0</v>
      </c>
      <c r="K48" s="3">
        <v>0</v>
      </c>
      <c r="M48" s="3">
        <v>-1875000</v>
      </c>
      <c r="O48" s="3">
        <v>6608652159</v>
      </c>
      <c r="Q48" s="3">
        <v>1875000</v>
      </c>
      <c r="S48" s="3">
        <v>3490</v>
      </c>
      <c r="U48" s="3">
        <v>5952900331</v>
      </c>
      <c r="W48" s="3">
        <v>6504814687.5</v>
      </c>
      <c r="Y48" s="1">
        <v>8.6104495322531589E-4</v>
      </c>
    </row>
    <row r="49" spans="1:25" ht="21" x14ac:dyDescent="0.2">
      <c r="A49" s="6" t="s">
        <v>106</v>
      </c>
      <c r="C49" s="3">
        <v>0</v>
      </c>
      <c r="E49" s="3">
        <v>0</v>
      </c>
      <c r="G49" s="3">
        <v>0</v>
      </c>
      <c r="I49" s="3">
        <v>0</v>
      </c>
      <c r="K49" s="3">
        <v>0</v>
      </c>
      <c r="M49" s="3">
        <v>0</v>
      </c>
      <c r="O49" s="3">
        <v>0</v>
      </c>
      <c r="Q49" s="3">
        <v>0</v>
      </c>
      <c r="S49" s="3">
        <v>0</v>
      </c>
      <c r="U49" s="3">
        <v>0</v>
      </c>
      <c r="W49" s="3">
        <v>0</v>
      </c>
      <c r="Y49" s="1">
        <v>0</v>
      </c>
    </row>
    <row r="50" spans="1:25" ht="21" x14ac:dyDescent="0.2">
      <c r="A50" s="6" t="s">
        <v>95</v>
      </c>
      <c r="C50" s="3">
        <v>10533312</v>
      </c>
      <c r="E50" s="3">
        <v>51893038599</v>
      </c>
      <c r="G50" s="3">
        <v>47913643119.513603</v>
      </c>
      <c r="I50" s="3">
        <v>0</v>
      </c>
      <c r="K50" s="3">
        <v>0</v>
      </c>
      <c r="M50" s="3">
        <v>0</v>
      </c>
      <c r="O50" s="3">
        <v>0</v>
      </c>
      <c r="Q50" s="3">
        <v>10533312</v>
      </c>
      <c r="S50" s="3">
        <v>3913</v>
      </c>
      <c r="U50" s="3">
        <v>51893038599</v>
      </c>
      <c r="W50" s="3">
        <v>40971609599.356796</v>
      </c>
      <c r="Y50" s="1">
        <v>5.4234285472938891E-3</v>
      </c>
    </row>
    <row r="51" spans="1:25" ht="21.75" thickBot="1" x14ac:dyDescent="0.25">
      <c r="A51" s="6" t="s">
        <v>96</v>
      </c>
      <c r="C51" s="3">
        <v>0</v>
      </c>
      <c r="E51" s="3">
        <v>0</v>
      </c>
      <c r="G51" s="3">
        <v>0</v>
      </c>
      <c r="I51" s="3">
        <v>0</v>
      </c>
      <c r="K51" s="3">
        <v>0</v>
      </c>
      <c r="M51" s="3">
        <v>0</v>
      </c>
      <c r="O51" s="3">
        <v>0</v>
      </c>
      <c r="Q51" s="3">
        <v>0</v>
      </c>
      <c r="S51" s="3">
        <v>0</v>
      </c>
      <c r="U51" s="3">
        <v>0</v>
      </c>
      <c r="W51" s="3">
        <v>0</v>
      </c>
      <c r="Y51" s="1">
        <v>0</v>
      </c>
    </row>
    <row r="52" spans="1:25" s="6" customFormat="1" ht="21.75" thickBot="1" x14ac:dyDescent="0.25">
      <c r="E52" s="21">
        <f>SUM(E9:E51)</f>
        <v>7005165676555</v>
      </c>
      <c r="G52" s="21">
        <f>SUM(G9:G51)</f>
        <v>8453340946095.5166</v>
      </c>
      <c r="I52" s="6" t="s">
        <v>15</v>
      </c>
      <c r="K52" s="21">
        <f>SUM(K9:K51)</f>
        <v>29999948185</v>
      </c>
      <c r="M52" s="6" t="s">
        <v>15</v>
      </c>
      <c r="O52" s="21">
        <f>SUM(O9:O51)</f>
        <v>417523467091</v>
      </c>
      <c r="S52" s="6" t="s">
        <v>15</v>
      </c>
      <c r="U52" s="21">
        <f>SUM(U9:U51)</f>
        <v>6645187273307</v>
      </c>
      <c r="W52" s="21">
        <f>SUM(W9:W51)</f>
        <v>7407126436259.2461</v>
      </c>
      <c r="Y52" s="11">
        <f>SUM(Y9:Y51)</f>
        <v>0.98048432464938595</v>
      </c>
    </row>
    <row r="53" spans="1:25" ht="19.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1"/>
  <sheetViews>
    <sheetView rightToLeft="1" topLeftCell="A25" zoomScale="85" zoomScaleNormal="85" workbookViewId="0">
      <selection activeCell="Y38" sqref="Y38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9" width="9" style="2"/>
    <col min="20" max="20" width="11.75" style="2" bestFit="1" customWidth="1"/>
    <col min="21" max="16384" width="9" style="2"/>
  </cols>
  <sheetData>
    <row r="1" spans="1:17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6.25" x14ac:dyDescent="0.2">
      <c r="A2" s="57" t="str">
        <f>+درآمدها!A2</f>
        <v>صندوق سرمایه‌گذاری بخشی صنایع مفید - اکتان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7" ht="26.25" x14ac:dyDescent="0.2">
      <c r="A3" s="57" t="s">
        <v>23</v>
      </c>
      <c r="B3" s="57" t="s">
        <v>23</v>
      </c>
      <c r="C3" s="57" t="s">
        <v>23</v>
      </c>
      <c r="D3" s="57" t="s">
        <v>23</v>
      </c>
      <c r="E3" s="57" t="s">
        <v>23</v>
      </c>
      <c r="F3" s="57" t="s">
        <v>23</v>
      </c>
      <c r="G3" s="57" t="s">
        <v>23</v>
      </c>
      <c r="H3" s="57" t="s">
        <v>23</v>
      </c>
      <c r="I3" s="57" t="s">
        <v>23</v>
      </c>
      <c r="J3" s="57" t="s">
        <v>23</v>
      </c>
      <c r="K3" s="57" t="s">
        <v>23</v>
      </c>
      <c r="L3" s="57" t="s">
        <v>23</v>
      </c>
      <c r="M3" s="57" t="s">
        <v>23</v>
      </c>
      <c r="N3" s="57" t="s">
        <v>23</v>
      </c>
      <c r="O3" s="57" t="s">
        <v>23</v>
      </c>
      <c r="P3" s="57" t="s">
        <v>23</v>
      </c>
      <c r="Q3" s="57" t="s">
        <v>23</v>
      </c>
    </row>
    <row r="4" spans="1:17" ht="26.25" x14ac:dyDescent="0.2">
      <c r="A4" s="57" t="str">
        <f>+سهام!A4</f>
        <v>برای ماه منتهی به 1404/04/31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6" spans="1:17" ht="27" thickBot="1" x14ac:dyDescent="0.25">
      <c r="A6" s="58" t="s">
        <v>3</v>
      </c>
      <c r="C6" s="58" t="s">
        <v>25</v>
      </c>
      <c r="D6" s="58" t="s">
        <v>25</v>
      </c>
      <c r="E6" s="58" t="s">
        <v>25</v>
      </c>
      <c r="F6" s="58" t="s">
        <v>25</v>
      </c>
      <c r="G6" s="58" t="s">
        <v>25</v>
      </c>
      <c r="H6" s="58" t="s">
        <v>25</v>
      </c>
      <c r="I6" s="58" t="s">
        <v>25</v>
      </c>
      <c r="K6" s="58" t="s">
        <v>26</v>
      </c>
      <c r="L6" s="58" t="s">
        <v>26</v>
      </c>
      <c r="M6" s="58" t="s">
        <v>26</v>
      </c>
      <c r="N6" s="58" t="s">
        <v>26</v>
      </c>
      <c r="O6" s="58" t="s">
        <v>26</v>
      </c>
      <c r="P6" s="58" t="s">
        <v>26</v>
      </c>
      <c r="Q6" s="58" t="s">
        <v>26</v>
      </c>
    </row>
    <row r="7" spans="1:17" ht="27" thickBot="1" x14ac:dyDescent="0.25">
      <c r="A7" s="58" t="s">
        <v>3</v>
      </c>
      <c r="C7" s="23" t="s">
        <v>7</v>
      </c>
      <c r="E7" s="23" t="s">
        <v>37</v>
      </c>
      <c r="G7" s="23" t="s">
        <v>38</v>
      </c>
      <c r="I7" s="23" t="s">
        <v>39</v>
      </c>
      <c r="K7" s="23" t="s">
        <v>7</v>
      </c>
      <c r="M7" s="23" t="s">
        <v>37</v>
      </c>
      <c r="O7" s="23" t="s">
        <v>38</v>
      </c>
      <c r="Q7" s="23" t="s">
        <v>39</v>
      </c>
    </row>
    <row r="8" spans="1:17" ht="21" x14ac:dyDescent="0.2">
      <c r="A8" s="6" t="s">
        <v>63</v>
      </c>
      <c r="C8" s="2">
        <v>6874542</v>
      </c>
      <c r="E8" s="22">
        <v>88837300176</v>
      </c>
      <c r="G8" s="22">
        <v>98540640331</v>
      </c>
      <c r="I8" s="2">
        <v>-9703340155</v>
      </c>
      <c r="K8" s="2">
        <v>6874542</v>
      </c>
      <c r="M8" s="2">
        <v>88837300176</v>
      </c>
      <c r="O8" s="2">
        <v>85353821152</v>
      </c>
      <c r="Q8" s="2">
        <f>+M8-O8</f>
        <v>3483479024</v>
      </c>
    </row>
    <row r="9" spans="1:17" ht="21" x14ac:dyDescent="0.2">
      <c r="A9" s="6" t="s">
        <v>67</v>
      </c>
      <c r="C9" s="22">
        <v>26889652</v>
      </c>
      <c r="D9" s="22"/>
      <c r="E9" s="22">
        <v>537266137269</v>
      </c>
      <c r="F9" s="22"/>
      <c r="G9" s="22">
        <v>584694755753</v>
      </c>
      <c r="H9" s="22"/>
      <c r="I9" s="22">
        <v>-47428618484</v>
      </c>
      <c r="K9" s="2">
        <v>26889652</v>
      </c>
      <c r="M9" s="2">
        <v>537266137269</v>
      </c>
      <c r="O9" s="2">
        <v>639980507554</v>
      </c>
      <c r="Q9" s="22">
        <f t="shared" ref="Q9:Q42" si="0">+M9-O9</f>
        <v>-102714370285</v>
      </c>
    </row>
    <row r="10" spans="1:17" ht="21" x14ac:dyDescent="0.2">
      <c r="A10" s="6" t="s">
        <v>61</v>
      </c>
      <c r="C10" s="22">
        <v>5800786</v>
      </c>
      <c r="D10" s="22"/>
      <c r="E10" s="22">
        <v>261615729938</v>
      </c>
      <c r="F10" s="22"/>
      <c r="G10" s="22">
        <v>270034486070</v>
      </c>
      <c r="H10" s="22"/>
      <c r="I10" s="22">
        <v>-8418756132</v>
      </c>
      <c r="K10" s="2">
        <v>5800786</v>
      </c>
      <c r="M10" s="2">
        <v>261615729938</v>
      </c>
      <c r="O10" s="2">
        <v>220754415722</v>
      </c>
      <c r="Q10" s="22">
        <f t="shared" si="0"/>
        <v>40861314216</v>
      </c>
    </row>
    <row r="11" spans="1:17" ht="21" x14ac:dyDescent="0.2">
      <c r="A11" s="6" t="s">
        <v>75</v>
      </c>
      <c r="C11" s="22">
        <v>10007930</v>
      </c>
      <c r="D11" s="22"/>
      <c r="E11" s="22">
        <v>117490401062</v>
      </c>
      <c r="F11" s="22"/>
      <c r="G11" s="22">
        <v>124056333721</v>
      </c>
      <c r="H11" s="22"/>
      <c r="I11" s="22">
        <v>-6565932659</v>
      </c>
      <c r="K11" s="2">
        <v>10007930</v>
      </c>
      <c r="M11" s="2">
        <v>117490401062</v>
      </c>
      <c r="O11" s="2">
        <v>92022541056</v>
      </c>
      <c r="Q11" s="22">
        <f t="shared" si="0"/>
        <v>25467860006</v>
      </c>
    </row>
    <row r="12" spans="1:17" ht="21" x14ac:dyDescent="0.2">
      <c r="A12" s="6" t="s">
        <v>72</v>
      </c>
      <c r="C12" s="22">
        <v>8947298</v>
      </c>
      <c r="D12" s="22"/>
      <c r="E12" s="22">
        <v>113488225722</v>
      </c>
      <c r="F12" s="22"/>
      <c r="G12" s="22">
        <v>134215745288</v>
      </c>
      <c r="H12" s="22"/>
      <c r="I12" s="22">
        <v>-20727519566</v>
      </c>
      <c r="K12" s="2">
        <v>8947298</v>
      </c>
      <c r="M12" s="2">
        <v>113488225722</v>
      </c>
      <c r="O12" s="2">
        <v>113994769731</v>
      </c>
      <c r="Q12" s="22">
        <f t="shared" si="0"/>
        <v>-506544009</v>
      </c>
    </row>
    <row r="13" spans="1:17" ht="21" x14ac:dyDescent="0.2">
      <c r="A13" s="6" t="s">
        <v>109</v>
      </c>
      <c r="C13" s="22">
        <v>1792935</v>
      </c>
      <c r="D13" s="22"/>
      <c r="E13" s="22">
        <v>157374179345</v>
      </c>
      <c r="F13" s="22"/>
      <c r="G13" s="22">
        <v>174194968825</v>
      </c>
      <c r="H13" s="22"/>
      <c r="I13" s="22">
        <v>-16820789480</v>
      </c>
      <c r="K13" s="2">
        <v>1792935</v>
      </c>
      <c r="M13" s="2">
        <v>157374179345</v>
      </c>
      <c r="O13" s="2">
        <v>140933908972</v>
      </c>
      <c r="Q13" s="22">
        <f t="shared" si="0"/>
        <v>16440270373</v>
      </c>
    </row>
    <row r="14" spans="1:17" ht="21" x14ac:dyDescent="0.2">
      <c r="A14" s="6" t="s">
        <v>64</v>
      </c>
      <c r="C14" s="22">
        <v>6771154</v>
      </c>
      <c r="D14" s="22"/>
      <c r="E14" s="22">
        <v>534767274597</v>
      </c>
      <c r="F14" s="22"/>
      <c r="G14" s="22">
        <v>564496186055</v>
      </c>
      <c r="H14" s="22"/>
      <c r="I14" s="22">
        <v>-29728911458</v>
      </c>
      <c r="K14" s="2">
        <v>6771154</v>
      </c>
      <c r="M14" s="2">
        <v>534767274597</v>
      </c>
      <c r="O14" s="2">
        <v>681832405835</v>
      </c>
      <c r="Q14" s="22">
        <f t="shared" si="0"/>
        <v>-147065131238</v>
      </c>
    </row>
    <row r="15" spans="1:17" ht="21" x14ac:dyDescent="0.2">
      <c r="A15" s="6" t="s">
        <v>59</v>
      </c>
      <c r="C15" s="22">
        <v>3010530</v>
      </c>
      <c r="D15" s="22"/>
      <c r="E15" s="22">
        <v>23641677037</v>
      </c>
      <c r="F15" s="22"/>
      <c r="G15" s="22">
        <v>27511127716</v>
      </c>
      <c r="H15" s="22"/>
      <c r="I15" s="22">
        <v>-3869450679</v>
      </c>
      <c r="K15" s="2">
        <v>3010530</v>
      </c>
      <c r="M15" s="2">
        <v>23641677037</v>
      </c>
      <c r="O15" s="2">
        <v>38196678092</v>
      </c>
      <c r="Q15" s="22">
        <f t="shared" si="0"/>
        <v>-14555001055</v>
      </c>
    </row>
    <row r="16" spans="1:17" ht="21" x14ac:dyDescent="0.2">
      <c r="A16" s="6" t="s">
        <v>74</v>
      </c>
      <c r="C16" s="22">
        <v>11831211</v>
      </c>
      <c r="D16" s="22"/>
      <c r="E16" s="22">
        <v>647550490118</v>
      </c>
      <c r="F16" s="22"/>
      <c r="G16" s="22">
        <v>681967147088</v>
      </c>
      <c r="H16" s="22"/>
      <c r="I16" s="22">
        <v>-34416656970</v>
      </c>
      <c r="K16" s="2">
        <v>11831211</v>
      </c>
      <c r="M16" s="2">
        <v>647550490118</v>
      </c>
      <c r="O16" s="2">
        <v>724376504273</v>
      </c>
      <c r="Q16" s="22">
        <f t="shared" si="0"/>
        <v>-76826014155</v>
      </c>
    </row>
    <row r="17" spans="1:17" ht="21" x14ac:dyDescent="0.2">
      <c r="A17" s="6" t="s">
        <v>77</v>
      </c>
      <c r="C17" s="22">
        <v>12329837</v>
      </c>
      <c r="D17" s="22"/>
      <c r="E17" s="22">
        <v>68513692287</v>
      </c>
      <c r="F17" s="22"/>
      <c r="G17" s="22">
        <v>85665550835</v>
      </c>
      <c r="H17" s="22"/>
      <c r="I17" s="22">
        <v>-17151858548</v>
      </c>
      <c r="K17" s="2">
        <v>12329837</v>
      </c>
      <c r="M17" s="2">
        <v>68513692287</v>
      </c>
      <c r="O17" s="2">
        <v>81761576000</v>
      </c>
      <c r="Q17" s="22">
        <f t="shared" si="0"/>
        <v>-13247883713</v>
      </c>
    </row>
    <row r="18" spans="1:17" ht="21" x14ac:dyDescent="0.2">
      <c r="A18" s="6" t="s">
        <v>100</v>
      </c>
      <c r="C18" s="22">
        <v>270000</v>
      </c>
      <c r="D18" s="22"/>
      <c r="E18" s="22">
        <v>16409041803</v>
      </c>
      <c r="F18" s="22"/>
      <c r="G18" s="22">
        <v>19029099150</v>
      </c>
      <c r="H18" s="22"/>
      <c r="I18" s="22">
        <v>-2620057347</v>
      </c>
      <c r="K18" s="2">
        <v>270000</v>
      </c>
      <c r="M18" s="2">
        <v>16409041803</v>
      </c>
      <c r="O18" s="2">
        <v>19409395203</v>
      </c>
      <c r="Q18" s="22">
        <f t="shared" si="0"/>
        <v>-3000353400</v>
      </c>
    </row>
    <row r="19" spans="1:17" ht="21" x14ac:dyDescent="0.2">
      <c r="A19" s="6" t="s">
        <v>68</v>
      </c>
      <c r="C19" s="22">
        <v>17353681</v>
      </c>
      <c r="D19" s="22"/>
      <c r="E19" s="22">
        <v>165776599607</v>
      </c>
      <c r="F19" s="22"/>
      <c r="G19" s="22">
        <v>168844084230</v>
      </c>
      <c r="H19" s="22"/>
      <c r="I19" s="22">
        <v>-3067484623</v>
      </c>
      <c r="K19" s="2">
        <v>17353681</v>
      </c>
      <c r="M19" s="2">
        <v>165776599607</v>
      </c>
      <c r="O19" s="2">
        <v>183740365325</v>
      </c>
      <c r="Q19" s="22">
        <f t="shared" si="0"/>
        <v>-17963765718</v>
      </c>
    </row>
    <row r="20" spans="1:17" ht="21" x14ac:dyDescent="0.2">
      <c r="A20" s="6" t="s">
        <v>65</v>
      </c>
      <c r="C20" s="22">
        <v>15647994</v>
      </c>
      <c r="D20" s="22"/>
      <c r="E20" s="22">
        <v>184014330194</v>
      </c>
      <c r="F20" s="22"/>
      <c r="G20" s="22">
        <v>210768738303</v>
      </c>
      <c r="H20" s="22"/>
      <c r="I20" s="22">
        <v>-26754408109</v>
      </c>
      <c r="K20" s="2">
        <v>15647994</v>
      </c>
      <c r="M20" s="2">
        <v>184014330194</v>
      </c>
      <c r="O20" s="2">
        <v>197544194859</v>
      </c>
      <c r="Q20" s="22">
        <f t="shared" si="0"/>
        <v>-13529864665</v>
      </c>
    </row>
    <row r="21" spans="1:17" ht="21" x14ac:dyDescent="0.2">
      <c r="A21" s="6" t="s">
        <v>57</v>
      </c>
      <c r="C21" s="22">
        <v>7590080</v>
      </c>
      <c r="D21" s="22"/>
      <c r="E21" s="22">
        <v>379207630146</v>
      </c>
      <c r="F21" s="22"/>
      <c r="G21" s="22">
        <v>473077343965</v>
      </c>
      <c r="H21" s="22"/>
      <c r="I21" s="22">
        <v>-93869713819</v>
      </c>
      <c r="K21" s="2">
        <v>7590080</v>
      </c>
      <c r="M21" s="2">
        <v>379207630146</v>
      </c>
      <c r="O21" s="2">
        <v>454685856024</v>
      </c>
      <c r="Q21" s="22">
        <f t="shared" si="0"/>
        <v>-75478225878</v>
      </c>
    </row>
    <row r="22" spans="1:17" ht="21" x14ac:dyDescent="0.2">
      <c r="A22" s="6" t="s">
        <v>85</v>
      </c>
      <c r="C22" s="22">
        <v>126237</v>
      </c>
      <c r="D22" s="22"/>
      <c r="E22" s="22">
        <v>15083403960</v>
      </c>
      <c r="F22" s="22"/>
      <c r="G22" s="22">
        <v>15936708010</v>
      </c>
      <c r="H22" s="22"/>
      <c r="I22" s="22">
        <v>-853304050</v>
      </c>
      <c r="K22" s="2">
        <v>126237</v>
      </c>
      <c r="M22" s="2">
        <v>15083403960</v>
      </c>
      <c r="O22" s="2">
        <v>14859917311</v>
      </c>
      <c r="Q22" s="22">
        <f t="shared" si="0"/>
        <v>223486649</v>
      </c>
    </row>
    <row r="23" spans="1:17" ht="21" x14ac:dyDescent="0.2">
      <c r="A23" s="6" t="s">
        <v>56</v>
      </c>
      <c r="C23" s="22">
        <v>15080950</v>
      </c>
      <c r="D23" s="22"/>
      <c r="E23" s="22">
        <v>116631678744</v>
      </c>
      <c r="F23" s="22"/>
      <c r="G23" s="22">
        <v>146960897023</v>
      </c>
      <c r="H23" s="22"/>
      <c r="I23" s="22">
        <v>-30329218279</v>
      </c>
      <c r="K23" s="2">
        <v>15080950</v>
      </c>
      <c r="M23" s="2">
        <v>116631678744</v>
      </c>
      <c r="O23" s="2">
        <v>148530514393</v>
      </c>
      <c r="Q23" s="22">
        <f t="shared" si="0"/>
        <v>-31898835649</v>
      </c>
    </row>
    <row r="24" spans="1:17" ht="21" x14ac:dyDescent="0.2">
      <c r="A24" s="6" t="s">
        <v>70</v>
      </c>
      <c r="C24" s="22">
        <v>102943751</v>
      </c>
      <c r="D24" s="22"/>
      <c r="E24" s="22">
        <v>775670766466</v>
      </c>
      <c r="F24" s="22"/>
      <c r="G24" s="22">
        <v>822743134879</v>
      </c>
      <c r="H24" s="22"/>
      <c r="I24" s="22">
        <v>-47072368413</v>
      </c>
      <c r="K24" s="2">
        <v>102943751</v>
      </c>
      <c r="M24" s="2">
        <v>775670766466</v>
      </c>
      <c r="O24" s="2">
        <v>730144969338</v>
      </c>
      <c r="Q24" s="22">
        <f t="shared" si="0"/>
        <v>45525797128</v>
      </c>
    </row>
    <row r="25" spans="1:17" ht="21" x14ac:dyDescent="0.2">
      <c r="A25" s="6" t="s">
        <v>66</v>
      </c>
      <c r="C25" s="22">
        <v>8882070</v>
      </c>
      <c r="D25" s="22"/>
      <c r="E25" s="22">
        <v>145858742211</v>
      </c>
      <c r="F25" s="22"/>
      <c r="G25" s="22">
        <v>164576692180</v>
      </c>
      <c r="H25" s="22"/>
      <c r="I25" s="22">
        <v>-18717949969</v>
      </c>
      <c r="K25" s="2">
        <v>8882070</v>
      </c>
      <c r="M25" s="2">
        <v>145858742211</v>
      </c>
      <c r="O25" s="2">
        <v>175818742724</v>
      </c>
      <c r="Q25" s="22">
        <f t="shared" si="0"/>
        <v>-29960000513</v>
      </c>
    </row>
    <row r="26" spans="1:17" ht="21" x14ac:dyDescent="0.2">
      <c r="A26" s="6" t="s">
        <v>81</v>
      </c>
      <c r="C26" s="22">
        <v>6970817</v>
      </c>
      <c r="D26" s="22"/>
      <c r="E26" s="22">
        <v>33156894957</v>
      </c>
      <c r="F26" s="22"/>
      <c r="G26" s="22">
        <v>37132737750</v>
      </c>
      <c r="H26" s="22"/>
      <c r="I26" s="22">
        <v>-3975842793</v>
      </c>
      <c r="K26" s="2">
        <v>6970817</v>
      </c>
      <c r="M26" s="2">
        <v>33156894957</v>
      </c>
      <c r="O26" s="2">
        <v>32821968769</v>
      </c>
      <c r="Q26" s="22">
        <f t="shared" si="0"/>
        <v>334926188</v>
      </c>
    </row>
    <row r="27" spans="1:17" ht="21" x14ac:dyDescent="0.2">
      <c r="A27" s="6" t="s">
        <v>69</v>
      </c>
      <c r="C27" s="22">
        <v>21023</v>
      </c>
      <c r="D27" s="22"/>
      <c r="E27" s="22">
        <v>201336639805</v>
      </c>
      <c r="F27" s="22"/>
      <c r="G27" s="22">
        <v>187284825064</v>
      </c>
      <c r="H27" s="22"/>
      <c r="I27" s="22">
        <v>14051814741</v>
      </c>
      <c r="K27" s="2">
        <v>21023</v>
      </c>
      <c r="M27" s="2">
        <v>201336639805</v>
      </c>
      <c r="O27" s="2">
        <v>138586112469</v>
      </c>
      <c r="Q27" s="22">
        <f t="shared" si="0"/>
        <v>62750527336</v>
      </c>
    </row>
    <row r="28" spans="1:17" ht="21" x14ac:dyDescent="0.2">
      <c r="A28" s="6" t="s">
        <v>55</v>
      </c>
      <c r="C28" s="22">
        <v>4385796</v>
      </c>
      <c r="D28" s="22"/>
      <c r="E28" s="22">
        <v>1169925632878</v>
      </c>
      <c r="F28" s="22"/>
      <c r="G28" s="22">
        <v>1175538780512</v>
      </c>
      <c r="H28" s="22"/>
      <c r="I28" s="22">
        <v>-5613147634</v>
      </c>
      <c r="K28" s="2">
        <v>4385796</v>
      </c>
      <c r="M28" s="2">
        <v>1169925632878</v>
      </c>
      <c r="O28" s="2">
        <v>1040211170396</v>
      </c>
      <c r="Q28" s="22">
        <f t="shared" si="0"/>
        <v>129714462482</v>
      </c>
    </row>
    <row r="29" spans="1:17" ht="21" x14ac:dyDescent="0.2">
      <c r="A29" s="6" t="s">
        <v>60</v>
      </c>
      <c r="C29" s="22">
        <v>909167</v>
      </c>
      <c r="D29" s="22"/>
      <c r="E29" s="22">
        <v>35608043780</v>
      </c>
      <c r="F29" s="22"/>
      <c r="G29" s="22">
        <v>44031063273</v>
      </c>
      <c r="H29" s="22"/>
      <c r="I29" s="22">
        <v>-8423019493</v>
      </c>
      <c r="K29" s="2">
        <v>909167</v>
      </c>
      <c r="M29" s="2">
        <v>35608043780</v>
      </c>
      <c r="O29" s="2">
        <v>61167021204</v>
      </c>
      <c r="Q29" s="22">
        <f t="shared" si="0"/>
        <v>-25558977424</v>
      </c>
    </row>
    <row r="30" spans="1:17" ht="21" x14ac:dyDescent="0.2">
      <c r="A30" s="6" t="s">
        <v>54</v>
      </c>
      <c r="C30" s="22">
        <v>140063026</v>
      </c>
      <c r="D30" s="22"/>
      <c r="E30" s="22">
        <v>474773109894</v>
      </c>
      <c r="F30" s="22"/>
      <c r="G30" s="22">
        <v>528668928320</v>
      </c>
      <c r="H30" s="22"/>
      <c r="I30" s="22">
        <v>-53895818426</v>
      </c>
      <c r="K30" s="2">
        <v>140063026</v>
      </c>
      <c r="M30" s="2">
        <v>474773109894</v>
      </c>
      <c r="O30" s="2">
        <v>452971100361</v>
      </c>
      <c r="Q30" s="22">
        <f t="shared" si="0"/>
        <v>21802009533</v>
      </c>
    </row>
    <row r="31" spans="1:17" ht="21" x14ac:dyDescent="0.2">
      <c r="A31" s="6" t="s">
        <v>117</v>
      </c>
      <c r="C31" s="22">
        <v>100000</v>
      </c>
      <c r="D31" s="22"/>
      <c r="E31" s="22">
        <v>3484145250</v>
      </c>
      <c r="F31" s="22"/>
      <c r="G31" s="22">
        <v>3474561745</v>
      </c>
      <c r="H31" s="22"/>
      <c r="I31" s="22">
        <v>9583505</v>
      </c>
      <c r="K31" s="2">
        <v>100000</v>
      </c>
      <c r="M31" s="2">
        <v>3484145250</v>
      </c>
      <c r="O31" s="2">
        <v>2559321757</v>
      </c>
      <c r="Q31" s="22">
        <f t="shared" si="0"/>
        <v>924823493</v>
      </c>
    </row>
    <row r="32" spans="1:17" ht="21" x14ac:dyDescent="0.2">
      <c r="A32" s="6" t="s">
        <v>53</v>
      </c>
      <c r="C32" s="22">
        <v>8374490</v>
      </c>
      <c r="D32" s="22"/>
      <c r="E32" s="22">
        <v>80499479456</v>
      </c>
      <c r="F32" s="22"/>
      <c r="G32" s="22">
        <v>92320499190</v>
      </c>
      <c r="H32" s="22"/>
      <c r="I32" s="22">
        <v>-11821019734</v>
      </c>
      <c r="K32" s="2">
        <v>8374490</v>
      </c>
      <c r="M32" s="2">
        <v>80499479456</v>
      </c>
      <c r="O32" s="2">
        <v>94261763305</v>
      </c>
      <c r="Q32" s="22">
        <f t="shared" si="0"/>
        <v>-13762283849</v>
      </c>
    </row>
    <row r="33" spans="1:17" ht="21" x14ac:dyDescent="0.2">
      <c r="A33" s="6" t="s">
        <v>108</v>
      </c>
      <c r="C33" s="22">
        <v>5710037</v>
      </c>
      <c r="D33" s="22"/>
      <c r="E33" s="22">
        <v>85765301049</v>
      </c>
      <c r="F33" s="22"/>
      <c r="G33" s="22">
        <v>110274460381</v>
      </c>
      <c r="H33" s="22"/>
      <c r="I33" s="22">
        <v>-24509159332</v>
      </c>
      <c r="K33" s="2">
        <v>5710037</v>
      </c>
      <c r="M33" s="2">
        <v>85765301049</v>
      </c>
      <c r="O33" s="2">
        <v>90402990339</v>
      </c>
      <c r="Q33" s="22">
        <f t="shared" si="0"/>
        <v>-4637689290</v>
      </c>
    </row>
    <row r="34" spans="1:17" ht="21" x14ac:dyDescent="0.2">
      <c r="A34" s="6" t="s">
        <v>92</v>
      </c>
      <c r="C34" s="22">
        <v>4445289</v>
      </c>
      <c r="D34" s="22"/>
      <c r="E34" s="22">
        <v>19429637415</v>
      </c>
      <c r="F34" s="22"/>
      <c r="G34" s="22">
        <v>23910805143</v>
      </c>
      <c r="H34" s="22"/>
      <c r="I34" s="22">
        <v>-4481167728</v>
      </c>
      <c r="K34" s="2">
        <v>4445289</v>
      </c>
      <c r="M34" s="2">
        <v>19429637415</v>
      </c>
      <c r="O34" s="2">
        <v>17472445956</v>
      </c>
      <c r="Q34" s="22">
        <f t="shared" si="0"/>
        <v>1957191459</v>
      </c>
    </row>
    <row r="35" spans="1:17" ht="21" x14ac:dyDescent="0.2">
      <c r="A35" s="6" t="s">
        <v>80</v>
      </c>
      <c r="C35" s="22">
        <v>25715926</v>
      </c>
      <c r="D35" s="22"/>
      <c r="E35" s="22">
        <v>215495383906</v>
      </c>
      <c r="F35" s="22"/>
      <c r="G35" s="22">
        <v>279983297973</v>
      </c>
      <c r="H35" s="22"/>
      <c r="I35" s="22">
        <v>-64487914067</v>
      </c>
      <c r="K35" s="2">
        <v>25715926</v>
      </c>
      <c r="M35" s="2">
        <v>215495383906</v>
      </c>
      <c r="O35" s="2">
        <v>278053901345</v>
      </c>
      <c r="Q35" s="22">
        <f t="shared" si="0"/>
        <v>-62558517439</v>
      </c>
    </row>
    <row r="36" spans="1:17" ht="21" x14ac:dyDescent="0.2">
      <c r="A36" s="6" t="s">
        <v>105</v>
      </c>
      <c r="C36" s="22">
        <v>9800411</v>
      </c>
      <c r="D36" s="22"/>
      <c r="E36" s="22">
        <v>333569454508</v>
      </c>
      <c r="F36" s="22"/>
      <c r="G36" s="22">
        <v>346046822909</v>
      </c>
      <c r="H36" s="22"/>
      <c r="I36" s="22">
        <v>-12477368401</v>
      </c>
      <c r="K36" s="2">
        <v>9800411</v>
      </c>
      <c r="M36" s="2">
        <v>333569454508</v>
      </c>
      <c r="O36" s="2">
        <v>339234963635</v>
      </c>
      <c r="Q36" s="22">
        <f t="shared" si="0"/>
        <v>-5665509127</v>
      </c>
    </row>
    <row r="37" spans="1:17" ht="21" x14ac:dyDescent="0.2">
      <c r="A37" s="6" t="s">
        <v>101</v>
      </c>
      <c r="C37" s="22">
        <v>34126755</v>
      </c>
      <c r="D37" s="22"/>
      <c r="E37" s="22">
        <v>181831036330</v>
      </c>
      <c r="F37" s="22"/>
      <c r="G37" s="22">
        <v>195739753660</v>
      </c>
      <c r="H37" s="22"/>
      <c r="I37" s="22">
        <v>-13908717330</v>
      </c>
      <c r="K37" s="2">
        <v>34126755</v>
      </c>
      <c r="M37" s="2">
        <v>181831036330</v>
      </c>
      <c r="O37" s="2">
        <v>212633184636</v>
      </c>
      <c r="Q37" s="22">
        <f t="shared" si="0"/>
        <v>-30802148306</v>
      </c>
    </row>
    <row r="38" spans="1:17" ht="21" x14ac:dyDescent="0.2">
      <c r="A38" s="6" t="s">
        <v>73</v>
      </c>
      <c r="C38" s="22">
        <v>26144405</v>
      </c>
      <c r="D38" s="22"/>
      <c r="E38" s="22">
        <v>27132355005</v>
      </c>
      <c r="F38" s="22"/>
      <c r="G38" s="22">
        <v>32927867616</v>
      </c>
      <c r="H38" s="22"/>
      <c r="I38" s="22">
        <v>-5795512611</v>
      </c>
      <c r="K38" s="2">
        <v>26144405</v>
      </c>
      <c r="M38" s="2">
        <v>27132355005</v>
      </c>
      <c r="O38" s="2">
        <v>39555023268</v>
      </c>
      <c r="Q38" s="22">
        <f t="shared" si="0"/>
        <v>-12422668263</v>
      </c>
    </row>
    <row r="39" spans="1:17" s="22" customFormat="1" ht="21" x14ac:dyDescent="0.2">
      <c r="A39" s="6" t="s">
        <v>118</v>
      </c>
      <c r="C39" s="22">
        <v>1875000</v>
      </c>
      <c r="E39" s="22">
        <v>6504814687</v>
      </c>
      <c r="G39" s="22">
        <v>6985902983</v>
      </c>
      <c r="I39" s="22">
        <v>-481088296</v>
      </c>
      <c r="K39" s="22">
        <v>1875000</v>
      </c>
      <c r="M39" s="22">
        <v>6504814687</v>
      </c>
      <c r="O39" s="22">
        <v>5952900331</v>
      </c>
      <c r="Q39" s="22">
        <f t="shared" si="0"/>
        <v>551914356</v>
      </c>
    </row>
    <row r="40" spans="1:17" s="22" customFormat="1" ht="21" x14ac:dyDescent="0.2">
      <c r="A40" s="6" t="s">
        <v>112</v>
      </c>
      <c r="C40" s="22">
        <v>593870</v>
      </c>
      <c r="E40" s="22">
        <v>81501853531</v>
      </c>
      <c r="G40" s="22">
        <v>86436565833</v>
      </c>
      <c r="I40" s="22">
        <v>-4934712302</v>
      </c>
      <c r="K40" s="22">
        <v>593870</v>
      </c>
      <c r="M40" s="22">
        <v>81501853531</v>
      </c>
      <c r="O40" s="22">
        <v>49193217831</v>
      </c>
      <c r="Q40" s="22">
        <f t="shared" si="0"/>
        <v>32308635700</v>
      </c>
    </row>
    <row r="41" spans="1:17" s="22" customFormat="1" ht="21" x14ac:dyDescent="0.2">
      <c r="A41" s="6" t="s">
        <v>71</v>
      </c>
      <c r="C41" s="22">
        <v>3467788</v>
      </c>
      <c r="E41" s="22">
        <v>66943743524</v>
      </c>
      <c r="G41" s="22">
        <v>77175306236</v>
      </c>
      <c r="I41" s="22">
        <v>-10231562712</v>
      </c>
      <c r="K41" s="22">
        <v>3467788</v>
      </c>
      <c r="M41" s="22">
        <v>66943743524</v>
      </c>
      <c r="O41" s="22">
        <v>83918724555</v>
      </c>
      <c r="Q41" s="22">
        <f t="shared" si="0"/>
        <v>-16974981031</v>
      </c>
    </row>
    <row r="42" spans="1:17" s="22" customFormat="1" ht="21.75" thickBot="1" x14ac:dyDescent="0.25">
      <c r="A42" s="6" t="s">
        <v>95</v>
      </c>
      <c r="C42" s="22">
        <v>10533312</v>
      </c>
      <c r="E42" s="22">
        <v>40971609600</v>
      </c>
      <c r="G42" s="22">
        <v>47913643119</v>
      </c>
      <c r="I42" s="22">
        <v>-6942033519</v>
      </c>
      <c r="K42" s="22">
        <v>10533312</v>
      </c>
      <c r="M42" s="22">
        <v>40971609600</v>
      </c>
      <c r="O42" s="22">
        <v>51893038599</v>
      </c>
      <c r="Q42" s="22">
        <f t="shared" si="0"/>
        <v>-10921428999</v>
      </c>
    </row>
    <row r="43" spans="1:17" ht="21.75" thickBot="1" x14ac:dyDescent="0.25">
      <c r="E43" s="7">
        <f>SUM(E8:E42)</f>
        <v>7407126436257</v>
      </c>
      <c r="F43" s="13"/>
      <c r="G43" s="7">
        <f>SUM(G8:G42)</f>
        <v>8043159461129</v>
      </c>
      <c r="H43" s="13"/>
      <c r="I43" s="7">
        <f>SUM(I8:I42)</f>
        <v>-636033024872</v>
      </c>
      <c r="J43" s="13"/>
      <c r="K43" s="13" t="s">
        <v>15</v>
      </c>
      <c r="L43" s="13"/>
      <c r="M43" s="7">
        <f>SUM(M8:M42)</f>
        <v>7407126436257</v>
      </c>
      <c r="N43" s="13"/>
      <c r="O43" s="7">
        <f>SUM(O8:O42)</f>
        <v>7734829932320</v>
      </c>
      <c r="P43" s="13"/>
      <c r="Q43" s="7">
        <f>SUM(Q8:Q42)</f>
        <v>-327703496063</v>
      </c>
    </row>
    <row r="44" spans="1:17" ht="19.5" thickTop="1" x14ac:dyDescent="0.2"/>
    <row r="49" spans="15:15" x14ac:dyDescent="0.45">
      <c r="O49" s="24"/>
    </row>
    <row r="51" spans="15:15" x14ac:dyDescent="0.45">
      <c r="O51" s="24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1"/>
  <sheetViews>
    <sheetView rightToLeft="1" zoomScaleNormal="100" workbookViewId="0">
      <selection activeCell="Y38" sqref="Y38"/>
    </sheetView>
  </sheetViews>
  <sheetFormatPr defaultRowHeight="22.5" x14ac:dyDescent="0.2"/>
  <cols>
    <col min="1" max="1" width="24.75" style="15" bestFit="1" customWidth="1"/>
    <col min="2" max="2" width="0.875" style="15" customWidth="1"/>
    <col min="3" max="3" width="18" style="15" bestFit="1" customWidth="1"/>
    <col min="4" max="4" width="0.875" style="15" customWidth="1"/>
    <col min="5" max="5" width="20.5" style="15" customWidth="1"/>
    <col min="6" max="6" width="0.875" style="15" customWidth="1"/>
    <col min="7" max="7" width="20.5" style="15" customWidth="1"/>
    <col min="8" max="8" width="0.875" style="15" customWidth="1"/>
    <col min="9" max="9" width="18.875" style="15" bestFit="1" customWidth="1"/>
    <col min="10" max="10" width="0.875" style="15" customWidth="1"/>
    <col min="11" max="11" width="18.25" style="15" bestFit="1" customWidth="1"/>
    <col min="12" max="12" width="0.875" style="15" customWidth="1"/>
    <col min="13" max="13" width="18" style="15" bestFit="1" customWidth="1"/>
    <col min="14" max="16384" width="9" style="15"/>
  </cols>
  <sheetData>
    <row r="2" spans="1:20" ht="24" x14ac:dyDescent="0.2">
      <c r="A2" s="48" t="str">
        <f>+سهام!A2</f>
        <v>صندوق سرمایه‌گذاری بخشی صنایع مفید - اکتان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</row>
    <row r="3" spans="1:20" ht="24" x14ac:dyDescent="0.2">
      <c r="A3" s="48" t="s">
        <v>1</v>
      </c>
      <c r="B3" s="48" t="s">
        <v>1</v>
      </c>
      <c r="C3" s="48" t="s">
        <v>1</v>
      </c>
      <c r="D3" s="48" t="s">
        <v>1</v>
      </c>
      <c r="E3" s="48" t="s">
        <v>1</v>
      </c>
      <c r="F3" s="48" t="s">
        <v>1</v>
      </c>
      <c r="G3" s="48" t="s">
        <v>1</v>
      </c>
      <c r="H3" s="48" t="s">
        <v>1</v>
      </c>
      <c r="I3" s="48" t="s">
        <v>1</v>
      </c>
      <c r="J3" s="48" t="s">
        <v>1</v>
      </c>
      <c r="K3" s="48" t="s">
        <v>1</v>
      </c>
    </row>
    <row r="4" spans="1:20" ht="24" x14ac:dyDescent="0.2">
      <c r="A4" s="48" t="str">
        <f>+سهام!A4</f>
        <v>برای ماه منتهی به 1404/04/31</v>
      </c>
      <c r="B4" s="48" t="s">
        <v>16</v>
      </c>
      <c r="C4" s="48" t="s">
        <v>16</v>
      </c>
      <c r="D4" s="48" t="s">
        <v>16</v>
      </c>
      <c r="E4" s="48" t="s">
        <v>16</v>
      </c>
      <c r="F4" s="48" t="s">
        <v>16</v>
      </c>
      <c r="G4" s="48" t="s">
        <v>16</v>
      </c>
      <c r="H4" s="48" t="s">
        <v>16</v>
      </c>
      <c r="I4" s="48" t="s">
        <v>16</v>
      </c>
      <c r="J4" s="48" t="s">
        <v>16</v>
      </c>
      <c r="K4" s="48" t="s">
        <v>16</v>
      </c>
    </row>
    <row r="5" spans="1:20" ht="25.5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24.75" thickBot="1" x14ac:dyDescent="0.25">
      <c r="A6" s="50" t="s">
        <v>17</v>
      </c>
      <c r="C6" s="39" t="s">
        <v>115</v>
      </c>
      <c r="E6" s="50" t="s">
        <v>5</v>
      </c>
      <c r="F6" s="50" t="s">
        <v>5</v>
      </c>
      <c r="G6" s="50" t="s">
        <v>5</v>
      </c>
      <c r="I6" s="50" t="s">
        <v>119</v>
      </c>
      <c r="J6" s="50" t="s">
        <v>4</v>
      </c>
      <c r="K6" s="50" t="s">
        <v>4</v>
      </c>
    </row>
    <row r="7" spans="1:20" ht="24.75" thickBot="1" x14ac:dyDescent="0.25">
      <c r="A7" s="50" t="s">
        <v>17</v>
      </c>
      <c r="C7" s="39" t="s">
        <v>18</v>
      </c>
      <c r="E7" s="39" t="s">
        <v>19</v>
      </c>
      <c r="G7" s="39" t="s">
        <v>20</v>
      </c>
      <c r="I7" s="39" t="s">
        <v>18</v>
      </c>
      <c r="K7" s="39" t="s">
        <v>21</v>
      </c>
    </row>
    <row r="8" spans="1:20" ht="24" x14ac:dyDescent="0.2">
      <c r="A8" s="40" t="s">
        <v>22</v>
      </c>
      <c r="C8" s="15">
        <v>844477386</v>
      </c>
      <c r="E8" s="15">
        <v>6399404334855</v>
      </c>
      <c r="G8" s="15">
        <v>6396841563644</v>
      </c>
      <c r="I8" s="15">
        <f>+C8+E8-G8</f>
        <v>3407248597</v>
      </c>
      <c r="K8" s="12">
        <v>4.5101887598252786E-4</v>
      </c>
    </row>
    <row r="9" spans="1:20" ht="24.75" thickBot="1" x14ac:dyDescent="0.25">
      <c r="A9" s="19" t="s">
        <v>82</v>
      </c>
      <c r="C9" s="15">
        <v>24025529</v>
      </c>
      <c r="E9" s="15">
        <v>1109596</v>
      </c>
      <c r="F9" s="15">
        <v>0</v>
      </c>
      <c r="G9" s="15">
        <v>1638000</v>
      </c>
      <c r="I9" s="15">
        <f>+C9+E9-G9</f>
        <v>23497125</v>
      </c>
      <c r="K9" s="12">
        <v>3.1103239474959143E-6</v>
      </c>
    </row>
    <row r="10" spans="1:20" ht="24.75" thickBot="1" x14ac:dyDescent="0.25">
      <c r="A10" s="15" t="s">
        <v>15</v>
      </c>
      <c r="C10" s="18">
        <f>SUM(C8:C9)</f>
        <v>868502915</v>
      </c>
      <c r="D10" s="19"/>
      <c r="E10" s="18">
        <f>SUM(E8:E9)</f>
        <v>6399405444451</v>
      </c>
      <c r="F10" s="19"/>
      <c r="G10" s="18">
        <f>SUM(G8:G9)</f>
        <v>6396843201644</v>
      </c>
      <c r="H10" s="19"/>
      <c r="I10" s="18">
        <f>SUM(I8:I9)</f>
        <v>3430745722</v>
      </c>
      <c r="J10" s="19"/>
      <c r="K10" s="45">
        <f>SUM(K8:K9)</f>
        <v>4.5412919993002376E-4</v>
      </c>
    </row>
    <row r="11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workbookViewId="0">
      <selection activeCell="Y38" sqref="Y38"/>
    </sheetView>
  </sheetViews>
  <sheetFormatPr defaultRowHeight="18.75" x14ac:dyDescent="0.45"/>
  <cols>
    <col min="1" max="1" width="20.875" style="14" bestFit="1" customWidth="1"/>
    <col min="2" max="2" width="0.875" style="14" customWidth="1"/>
    <col min="3" max="3" width="20.125" style="14" customWidth="1"/>
    <col min="4" max="4" width="0.875" style="14" customWidth="1"/>
    <col min="5" max="5" width="20.125" style="14" customWidth="1"/>
    <col min="6" max="6" width="0.875" style="14" customWidth="1"/>
    <col min="7" max="7" width="28" style="14" customWidth="1"/>
    <col min="8" max="8" width="0.875" style="14" customWidth="1"/>
    <col min="9" max="9" width="8" style="14" customWidth="1"/>
    <col min="10" max="16384" width="9" style="14"/>
  </cols>
  <sheetData>
    <row r="2" spans="1:7" ht="26.25" x14ac:dyDescent="0.45">
      <c r="A2" s="51" t="str">
        <f>+سپرده!A2</f>
        <v>صندوق سرمایه‌گذاری بخشی صنایع مفید - اکتان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</row>
    <row r="3" spans="1:7" ht="26.25" x14ac:dyDescent="0.45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</row>
    <row r="4" spans="1:7" ht="26.25" x14ac:dyDescent="0.45">
      <c r="A4" s="51" t="str">
        <f>+سهام!A4</f>
        <v>برای ماه منتهی به 1404/04/31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</row>
    <row r="6" spans="1:7" ht="27" thickBot="1" x14ac:dyDescent="0.5">
      <c r="A6" s="17" t="s">
        <v>27</v>
      </c>
      <c r="C6" s="17" t="s">
        <v>18</v>
      </c>
      <c r="E6" s="17" t="s">
        <v>44</v>
      </c>
      <c r="G6" s="17" t="s">
        <v>13</v>
      </c>
    </row>
    <row r="7" spans="1:7" ht="21" x14ac:dyDescent="0.55000000000000004">
      <c r="A7" s="35" t="s">
        <v>49</v>
      </c>
      <c r="C7" s="10">
        <f>+'درآمد سرمایه‌گذاری در سهام'!I61</f>
        <v>-538188631416</v>
      </c>
      <c r="D7" s="10"/>
      <c r="E7" s="1">
        <f>+C7/$C$9</f>
        <v>1.0001032882930114</v>
      </c>
      <c r="F7" s="10"/>
      <c r="G7" s="1">
        <v>-7.1240246990354639E-2</v>
      </c>
    </row>
    <row r="8" spans="1:7" ht="21.75" thickBot="1" x14ac:dyDescent="0.6">
      <c r="A8" s="35" t="s">
        <v>50</v>
      </c>
      <c r="C8" s="10">
        <f>+'درآمد سپرده بانکی'!C10</f>
        <v>55582844</v>
      </c>
      <c r="D8" s="10"/>
      <c r="E8" s="1">
        <f>+C8/$C$9</f>
        <v>-1.0328829301135784E-4</v>
      </c>
      <c r="F8" s="10"/>
      <c r="G8" s="1">
        <v>7.3575235592920238E-6</v>
      </c>
    </row>
    <row r="9" spans="1:7" s="35" customFormat="1" ht="21.75" thickBot="1" x14ac:dyDescent="0.6">
      <c r="A9" s="35" t="s">
        <v>15</v>
      </c>
      <c r="C9" s="5">
        <f>SUM(C7:C8)</f>
        <v>-538133048572</v>
      </c>
      <c r="D9" s="4"/>
      <c r="E9" s="9">
        <f>SUM(E7:E8)</f>
        <v>1</v>
      </c>
      <c r="F9" s="4"/>
      <c r="G9" s="11">
        <f>SUM(G7:G8)</f>
        <v>-7.1232889466795346E-2</v>
      </c>
    </row>
    <row r="10" spans="1:7" ht="19.5" thickTop="1" x14ac:dyDescent="0.45"/>
    <row r="11" spans="1:7" x14ac:dyDescent="0.45">
      <c r="C11" s="36"/>
      <c r="G11" s="37"/>
    </row>
    <row r="12" spans="1:7" x14ac:dyDescent="0.45">
      <c r="C12" s="41"/>
      <c r="G12" s="37"/>
    </row>
    <row r="13" spans="1:7" x14ac:dyDescent="0.45">
      <c r="C13" s="41"/>
      <c r="G13" s="38"/>
    </row>
    <row r="14" spans="1:7" x14ac:dyDescent="0.45">
      <c r="C14" s="10"/>
      <c r="G14" s="59"/>
    </row>
    <row r="16" spans="1:7" x14ac:dyDescent="0.45">
      <c r="G16" s="36"/>
    </row>
    <row r="17" spans="7:7" x14ac:dyDescent="0.45">
      <c r="G17" s="36"/>
    </row>
    <row r="18" spans="7:7" x14ac:dyDescent="0.45">
      <c r="G18" s="36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2"/>
  <sheetViews>
    <sheetView rightToLeft="1" topLeftCell="A43" zoomScale="85" zoomScaleNormal="85" workbookViewId="0">
      <selection activeCell="Y38" sqref="Y38"/>
    </sheetView>
  </sheetViews>
  <sheetFormatPr defaultRowHeight="18.75" x14ac:dyDescent="0.45"/>
  <cols>
    <col min="1" max="1" width="35.25" style="16" bestFit="1" customWidth="1"/>
    <col min="2" max="2" width="0.875" style="16" customWidth="1"/>
    <col min="3" max="3" width="19.25" style="16" customWidth="1"/>
    <col min="4" max="4" width="0.875" style="16" customWidth="1"/>
    <col min="5" max="5" width="19.25" style="16" customWidth="1"/>
    <col min="6" max="6" width="0.875" style="16" customWidth="1"/>
    <col min="7" max="7" width="19.25" style="16" customWidth="1"/>
    <col min="8" max="8" width="0.875" style="16" customWidth="1"/>
    <col min="9" max="9" width="19.25" style="16" customWidth="1"/>
    <col min="10" max="10" width="0.875" style="16" customWidth="1"/>
    <col min="11" max="11" width="20.125" style="16" customWidth="1"/>
    <col min="12" max="12" width="0.875" style="16" customWidth="1"/>
    <col min="13" max="13" width="19.25" style="16" customWidth="1"/>
    <col min="14" max="14" width="0.875" style="16" customWidth="1"/>
    <col min="15" max="15" width="20.125" style="16" customWidth="1"/>
    <col min="16" max="16" width="0.875" style="16" customWidth="1"/>
    <col min="17" max="17" width="19.25" style="16" customWidth="1"/>
    <col min="18" max="18" width="0.875" style="16" customWidth="1"/>
    <col min="19" max="19" width="20.125" style="16" customWidth="1"/>
    <col min="20" max="20" width="0.875" style="16" customWidth="1"/>
    <col min="21" max="21" width="20.125" style="16" customWidth="1"/>
    <col min="22" max="22" width="0.875" style="16" customWidth="1"/>
    <col min="23" max="23" width="8" style="16" customWidth="1"/>
    <col min="24" max="16384" width="9" style="16"/>
  </cols>
  <sheetData>
    <row r="2" spans="1:21" ht="26.25" x14ac:dyDescent="0.45">
      <c r="A2" s="51" t="str">
        <f>+درآمدها!A2</f>
        <v>صندوق سرمایه‌گذاری بخشی صنایع مفید - اکتان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  <c r="N2" s="51" t="s">
        <v>0</v>
      </c>
      <c r="O2" s="51" t="s">
        <v>0</v>
      </c>
      <c r="P2" s="51" t="s">
        <v>0</v>
      </c>
      <c r="Q2" s="51" t="s">
        <v>0</v>
      </c>
      <c r="R2" s="51" t="s">
        <v>0</v>
      </c>
      <c r="S2" s="51" t="s">
        <v>0</v>
      </c>
      <c r="T2" s="51" t="s">
        <v>0</v>
      </c>
      <c r="U2" s="51" t="s">
        <v>0</v>
      </c>
    </row>
    <row r="3" spans="1:21" ht="26.25" x14ac:dyDescent="0.45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  <c r="H3" s="51" t="s">
        <v>23</v>
      </c>
      <c r="I3" s="51" t="s">
        <v>23</v>
      </c>
      <c r="J3" s="51" t="s">
        <v>23</v>
      </c>
      <c r="K3" s="51" t="s">
        <v>23</v>
      </c>
      <c r="L3" s="51" t="s">
        <v>23</v>
      </c>
      <c r="M3" s="51" t="s">
        <v>23</v>
      </c>
      <c r="N3" s="51" t="s">
        <v>23</v>
      </c>
      <c r="O3" s="51" t="s">
        <v>23</v>
      </c>
      <c r="P3" s="51" t="s">
        <v>23</v>
      </c>
      <c r="Q3" s="51" t="s">
        <v>23</v>
      </c>
      <c r="R3" s="51" t="s">
        <v>23</v>
      </c>
      <c r="S3" s="51" t="s">
        <v>23</v>
      </c>
      <c r="T3" s="51" t="s">
        <v>23</v>
      </c>
      <c r="U3" s="51" t="s">
        <v>23</v>
      </c>
    </row>
    <row r="4" spans="1:21" ht="26.25" x14ac:dyDescent="0.45">
      <c r="A4" s="51" t="str">
        <f>+سهام!A4</f>
        <v>برای ماه منتهی به 1404/04/31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  <c r="N4" s="51" t="s">
        <v>2</v>
      </c>
      <c r="O4" s="51" t="s">
        <v>2</v>
      </c>
      <c r="P4" s="51" t="s">
        <v>2</v>
      </c>
      <c r="Q4" s="51" t="s">
        <v>2</v>
      </c>
      <c r="R4" s="51" t="s">
        <v>2</v>
      </c>
      <c r="S4" s="51" t="s">
        <v>2</v>
      </c>
      <c r="T4" s="51" t="s">
        <v>2</v>
      </c>
      <c r="U4" s="51" t="s">
        <v>2</v>
      </c>
    </row>
    <row r="6" spans="1:21" ht="27" thickBot="1" x14ac:dyDescent="0.5">
      <c r="A6" s="52" t="s">
        <v>3</v>
      </c>
      <c r="C6" s="52" t="s">
        <v>25</v>
      </c>
      <c r="D6" s="52" t="s">
        <v>25</v>
      </c>
      <c r="E6" s="52" t="s">
        <v>25</v>
      </c>
      <c r="F6" s="52" t="s">
        <v>25</v>
      </c>
      <c r="G6" s="52" t="s">
        <v>25</v>
      </c>
      <c r="H6" s="52" t="s">
        <v>25</v>
      </c>
      <c r="I6" s="52" t="s">
        <v>25</v>
      </c>
      <c r="J6" s="52" t="s">
        <v>25</v>
      </c>
      <c r="K6" s="52" t="s">
        <v>25</v>
      </c>
      <c r="M6" s="52" t="s">
        <v>26</v>
      </c>
      <c r="N6" s="52" t="s">
        <v>26</v>
      </c>
      <c r="O6" s="52" t="s">
        <v>26</v>
      </c>
      <c r="P6" s="52" t="s">
        <v>26</v>
      </c>
      <c r="Q6" s="52" t="s">
        <v>26</v>
      </c>
      <c r="R6" s="52" t="s">
        <v>26</v>
      </c>
      <c r="S6" s="52" t="s">
        <v>26</v>
      </c>
      <c r="T6" s="52" t="s">
        <v>26</v>
      </c>
      <c r="U6" s="52" t="s">
        <v>26</v>
      </c>
    </row>
    <row r="7" spans="1:21" ht="27" thickBot="1" x14ac:dyDescent="0.5">
      <c r="A7" s="52" t="s">
        <v>3</v>
      </c>
      <c r="C7" s="17" t="s">
        <v>41</v>
      </c>
      <c r="E7" s="17" t="s">
        <v>42</v>
      </c>
      <c r="G7" s="17" t="s">
        <v>43</v>
      </c>
      <c r="I7" s="17" t="s">
        <v>18</v>
      </c>
      <c r="K7" s="17" t="s">
        <v>44</v>
      </c>
      <c r="M7" s="17" t="s">
        <v>41</v>
      </c>
      <c r="O7" s="17" t="s">
        <v>42</v>
      </c>
      <c r="Q7" s="17" t="s">
        <v>43</v>
      </c>
      <c r="S7" s="17" t="s">
        <v>18</v>
      </c>
      <c r="U7" s="17" t="s">
        <v>44</v>
      </c>
    </row>
    <row r="8" spans="1:21" ht="21" x14ac:dyDescent="0.55000000000000004">
      <c r="A8" s="33" t="s">
        <v>74</v>
      </c>
      <c r="C8" s="10">
        <f>IFERROR(VLOOKUP(A8,'درآمد سود سهام'!A:S,13,0),0)</f>
        <v>0</v>
      </c>
      <c r="D8" s="10"/>
      <c r="E8" s="10">
        <f>IFERROR(VLOOKUP(A8,'درآمد ناشی از تغییر قیمت اوراق'!A:Q,9,0),0)</f>
        <v>-34416656970</v>
      </c>
      <c r="F8" s="10"/>
      <c r="G8" s="10">
        <f>IFERROR(VLOOKUP(A8,'درآمد ناشی از فروش'!A:Q,9,0),0)</f>
        <v>-380865601</v>
      </c>
      <c r="H8" s="10"/>
      <c r="I8" s="10">
        <f>+G8+E8+C8</f>
        <v>-34797522571</v>
      </c>
      <c r="J8" s="10"/>
      <c r="K8" s="1">
        <f>+I8/$I$61</f>
        <v>6.4656740294654791E-2</v>
      </c>
      <c r="L8" s="10"/>
      <c r="M8" s="10">
        <f>IFERROR(VLOOKUP(A8,'درآمد سود سهام'!A:S,19,0),0)</f>
        <v>82510153200</v>
      </c>
      <c r="N8" s="10"/>
      <c r="O8" s="10">
        <f>IFERROR(VLOOKUP(A8,'درآمد ناشی از تغییر قیمت اوراق'!A:Q,17,0),0)</f>
        <v>-76826014155</v>
      </c>
      <c r="P8" s="10"/>
      <c r="Q8" s="10">
        <f>IFERROR(VLOOKUP(A8,'درآمد ناشی از فروش'!A:Q,17,0),0)</f>
        <v>-4853978643</v>
      </c>
      <c r="R8" s="10"/>
      <c r="S8" s="10">
        <f>+Q8+O8+M8</f>
        <v>830160402</v>
      </c>
      <c r="T8" s="10"/>
      <c r="U8" s="1">
        <f>+S8/$S$61</f>
        <v>2.3348273620165988E-3</v>
      </c>
    </row>
    <row r="9" spans="1:21" ht="21" x14ac:dyDescent="0.55000000000000004">
      <c r="A9" s="33" t="s">
        <v>71</v>
      </c>
      <c r="C9" s="10">
        <f>IFERROR(VLOOKUP(A9,'درآمد سود سهام'!A:S,13,0),0)</f>
        <v>5703255727</v>
      </c>
      <c r="D9" s="10"/>
      <c r="E9" s="10">
        <f>IFERROR(VLOOKUP(A9,'درآمد ناشی از تغییر قیمت اوراق'!A:Q,9,0),0)</f>
        <v>-10231562712</v>
      </c>
      <c r="F9" s="10"/>
      <c r="G9" s="10">
        <f>IFERROR(VLOOKUP(A9,'درآمد ناشی از فروش'!A:Q,9,0),0)</f>
        <v>-17653733257</v>
      </c>
      <c r="H9" s="10"/>
      <c r="I9" s="10">
        <f t="shared" ref="I9:I60" si="0">+G9+E9+C9</f>
        <v>-22182040242</v>
      </c>
      <c r="J9" s="10"/>
      <c r="K9" s="1">
        <f t="shared" ref="K9:K60" si="1">+I9/$I$61</f>
        <v>4.1216107043431954E-2</v>
      </c>
      <c r="L9" s="10"/>
      <c r="M9" s="10">
        <f>IFERROR(VLOOKUP(A9,'درآمد سود سهام'!A:S,19,0),0)</f>
        <v>5703255727</v>
      </c>
      <c r="N9" s="10"/>
      <c r="O9" s="10">
        <f>IFERROR(VLOOKUP(A9,'درآمد ناشی از تغییر قیمت اوراق'!A:Q,17,0),0)</f>
        <v>-16974981031</v>
      </c>
      <c r="P9" s="10"/>
      <c r="Q9" s="10">
        <f>IFERROR(VLOOKUP(A9,'درآمد ناشی از فروش'!A:Q,17,0),0)</f>
        <v>-17653733257</v>
      </c>
      <c r="R9" s="10"/>
      <c r="S9" s="10">
        <f t="shared" ref="S9:S60" si="2">+Q9+O9+M9</f>
        <v>-28925458561</v>
      </c>
      <c r="T9" s="10"/>
      <c r="U9" s="1">
        <f t="shared" ref="U9:U60" si="3">+S9/$S$61</f>
        <v>-8.1352895108456488E-2</v>
      </c>
    </row>
    <row r="10" spans="1:21" s="4" customFormat="1" ht="21" x14ac:dyDescent="0.55000000000000004">
      <c r="A10" s="33" t="s">
        <v>77</v>
      </c>
      <c r="C10" s="10">
        <f>IFERROR(VLOOKUP(A10,'درآمد سود سهام'!A:S,13,0),0)</f>
        <v>9620073224</v>
      </c>
      <c r="E10" s="10">
        <f>IFERROR(VLOOKUP(A10,'درآمد ناشی از تغییر قیمت اوراق'!A:Q,9,0),0)</f>
        <v>-17151858548</v>
      </c>
      <c r="G10" s="10">
        <f>IFERROR(VLOOKUP(A10,'درآمد ناشی از فروش'!A:Q,9,0),0)</f>
        <v>-5179385480</v>
      </c>
      <c r="I10" s="10">
        <f t="shared" si="0"/>
        <v>-12711170804</v>
      </c>
      <c r="K10" s="1">
        <f t="shared" si="1"/>
        <v>2.3618430531608038E-2</v>
      </c>
      <c r="M10" s="10">
        <f>IFERROR(VLOOKUP(A10,'درآمد سود سهام'!A:S,19,0),0)</f>
        <v>9620073224</v>
      </c>
      <c r="O10" s="10">
        <f>IFERROR(VLOOKUP(A10,'درآمد ناشی از تغییر قیمت اوراق'!A:Q,17,0),0)</f>
        <v>-13247883713</v>
      </c>
      <c r="Q10" s="10">
        <f>IFERROR(VLOOKUP(A10,'درآمد ناشی از فروش'!A:Q,17,0),0)</f>
        <v>-5081698765</v>
      </c>
      <c r="S10" s="10">
        <f t="shared" si="2"/>
        <v>-8709509254</v>
      </c>
      <c r="U10" s="1">
        <f t="shared" si="3"/>
        <v>-2.4495507695844031E-2</v>
      </c>
    </row>
    <row r="11" spans="1:21" ht="21" x14ac:dyDescent="0.55000000000000004">
      <c r="A11" s="33" t="s">
        <v>65</v>
      </c>
      <c r="C11" s="10">
        <f>IFERROR(VLOOKUP(A11,'درآمد سود سهام'!A:S,13,0),0)</f>
        <v>0</v>
      </c>
      <c r="D11" s="10"/>
      <c r="E11" s="10">
        <f>IFERROR(VLOOKUP(A11,'درآمد ناشی از تغییر قیمت اوراق'!A:Q,9,0),0)</f>
        <v>-26754408109</v>
      </c>
      <c r="F11" s="10"/>
      <c r="G11" s="10">
        <f>IFERROR(VLOOKUP(A11,'درآمد ناشی از فروش'!A:Q,9,0),0)</f>
        <v>0</v>
      </c>
      <c r="H11" s="10"/>
      <c r="I11" s="10">
        <f t="shared" si="0"/>
        <v>-26754408109</v>
      </c>
      <c r="J11" s="10"/>
      <c r="K11" s="1">
        <f t="shared" si="1"/>
        <v>4.9711953295274697E-2</v>
      </c>
      <c r="L11" s="10"/>
      <c r="M11" s="10">
        <f>IFERROR(VLOOKUP(A11,'درآمد سود سهام'!A:S,19,0),0)</f>
        <v>25036790400</v>
      </c>
      <c r="N11" s="10"/>
      <c r="O11" s="10">
        <f>IFERROR(VLOOKUP(A11,'درآمد ناشی از تغییر قیمت اوراق'!A:Q,17,0),0)</f>
        <v>-13529864665</v>
      </c>
      <c r="P11" s="10"/>
      <c r="Q11" s="10">
        <f>IFERROR(VLOOKUP(A11,'درآمد ناشی از فروش'!A:Q,17,0),0)</f>
        <v>-12433</v>
      </c>
      <c r="R11" s="10"/>
      <c r="S11" s="10">
        <f t="shared" si="2"/>
        <v>11506913302</v>
      </c>
      <c r="T11" s="10"/>
      <c r="U11" s="1">
        <f t="shared" si="3"/>
        <v>3.2363210730282907E-2</v>
      </c>
    </row>
    <row r="12" spans="1:21" ht="21" x14ac:dyDescent="0.55000000000000004">
      <c r="A12" s="33" t="s">
        <v>81</v>
      </c>
      <c r="C12" s="10">
        <f>IFERROR(VLOOKUP(A12,'درآمد سود سهام'!A:S,13,0),0)</f>
        <v>0</v>
      </c>
      <c r="D12" s="10"/>
      <c r="E12" s="10">
        <f>IFERROR(VLOOKUP(A12,'درآمد ناشی از تغییر قیمت اوراق'!A:Q,9,0),0)</f>
        <v>-3975842793</v>
      </c>
      <c r="F12" s="10"/>
      <c r="G12" s="10">
        <f>IFERROR(VLOOKUP(A12,'درآمد ناشی از فروش'!A:Q,9,0),0)</f>
        <v>0</v>
      </c>
      <c r="H12" s="10"/>
      <c r="I12" s="10">
        <f t="shared" si="0"/>
        <v>-3975842793</v>
      </c>
      <c r="J12" s="10"/>
      <c r="K12" s="1">
        <f t="shared" si="1"/>
        <v>7.3874522071181023E-3</v>
      </c>
      <c r="L12" s="10"/>
      <c r="M12" s="10">
        <f>IFERROR(VLOOKUP(A12,'درآمد سود سهام'!A:S,19,0),0)</f>
        <v>4323846154</v>
      </c>
      <c r="N12" s="10"/>
      <c r="O12" s="10">
        <f>IFERROR(VLOOKUP(A12,'درآمد ناشی از تغییر قیمت اوراق'!A:Q,17,0),0)</f>
        <v>334926188</v>
      </c>
      <c r="P12" s="10"/>
      <c r="Q12" s="10">
        <f>IFERROR(VLOOKUP(A12,'درآمد ناشی از فروش'!A:Q,17,0),0)</f>
        <v>0</v>
      </c>
      <c r="R12" s="10"/>
      <c r="S12" s="10">
        <f t="shared" si="2"/>
        <v>4658772342</v>
      </c>
      <c r="T12" s="10"/>
      <c r="U12" s="1">
        <f t="shared" si="3"/>
        <v>1.3102804122314368E-2</v>
      </c>
    </row>
    <row r="13" spans="1:21" ht="21" x14ac:dyDescent="0.55000000000000004">
      <c r="A13" s="33" t="s">
        <v>63</v>
      </c>
      <c r="C13" s="10">
        <f>IFERROR(VLOOKUP(A13,'درآمد سود سهام'!A:S,13,0),0)</f>
        <v>5877129595</v>
      </c>
      <c r="D13" s="10"/>
      <c r="E13" s="10">
        <f>IFERROR(VLOOKUP(A13,'درآمد ناشی از تغییر قیمت اوراق'!A:Q,9,0),0)</f>
        <v>-9703340155</v>
      </c>
      <c r="F13" s="10"/>
      <c r="G13" s="10">
        <f>IFERROR(VLOOKUP(A13,'درآمد ناشی از فروش'!A:Q,9,0),0)</f>
        <v>25357794</v>
      </c>
      <c r="H13" s="10"/>
      <c r="I13" s="10">
        <f t="shared" si="0"/>
        <v>-3800852766</v>
      </c>
      <c r="J13" s="10"/>
      <c r="K13" s="1">
        <f t="shared" si="1"/>
        <v>7.0623059353739498E-3</v>
      </c>
      <c r="L13" s="10"/>
      <c r="M13" s="10">
        <f>IFERROR(VLOOKUP(A13,'درآمد سود سهام'!A:S,19,0),0)</f>
        <v>5877129595</v>
      </c>
      <c r="N13" s="10"/>
      <c r="O13" s="10">
        <f>IFERROR(VLOOKUP(A13,'درآمد ناشی از تغییر قیمت اوراق'!A:Q,17,0),0)</f>
        <v>3483479024</v>
      </c>
      <c r="P13" s="10"/>
      <c r="Q13" s="10">
        <f>IFERROR(VLOOKUP(A13,'درآمد ناشی از فروش'!A:Q,17,0),0)</f>
        <v>2377991674</v>
      </c>
      <c r="R13" s="10"/>
      <c r="S13" s="10">
        <f t="shared" si="2"/>
        <v>11738600293</v>
      </c>
      <c r="T13" s="10"/>
      <c r="U13" s="1">
        <f t="shared" si="3"/>
        <v>3.3014830736135814E-2</v>
      </c>
    </row>
    <row r="14" spans="1:21" ht="21" x14ac:dyDescent="0.55000000000000004">
      <c r="A14" s="33" t="s">
        <v>53</v>
      </c>
      <c r="C14" s="10">
        <f>IFERROR(VLOOKUP(A14,'درآمد سود سهام'!A:S,13,0),0)</f>
        <v>4346003104</v>
      </c>
      <c r="D14" s="10"/>
      <c r="E14" s="10">
        <f>IFERROR(VLOOKUP(A14,'درآمد ناشی از تغییر قیمت اوراق'!A:Q,9,0),0)</f>
        <v>-11821019734</v>
      </c>
      <c r="F14" s="10"/>
      <c r="G14" s="10">
        <f>IFERROR(VLOOKUP(A14,'درآمد ناشی از فروش'!A:Q,9,0),0)</f>
        <v>0</v>
      </c>
      <c r="H14" s="10"/>
      <c r="I14" s="10">
        <f t="shared" si="0"/>
        <v>-7475016630</v>
      </c>
      <c r="J14" s="10"/>
      <c r="K14" s="1">
        <f t="shared" si="1"/>
        <v>1.3889213174817302E-2</v>
      </c>
      <c r="L14" s="10"/>
      <c r="M14" s="10">
        <f>IFERROR(VLOOKUP(A14,'درآمد سود سهام'!A:S,19,0),0)</f>
        <v>4346003104</v>
      </c>
      <c r="N14" s="10"/>
      <c r="O14" s="10">
        <f>IFERROR(VLOOKUP(A14,'درآمد ناشی از تغییر قیمت اوراق'!A:Q,17,0),0)</f>
        <v>-13762283849</v>
      </c>
      <c r="P14" s="10"/>
      <c r="Q14" s="10">
        <f>IFERROR(VLOOKUP(A14,'درآمد ناشی از فروش'!A:Q,17,0),0)</f>
        <v>306351707</v>
      </c>
      <c r="R14" s="10"/>
      <c r="S14" s="10">
        <f t="shared" si="2"/>
        <v>-9109929038</v>
      </c>
      <c r="T14" s="10"/>
      <c r="U14" s="1">
        <f t="shared" si="3"/>
        <v>-2.5621688932293777E-2</v>
      </c>
    </row>
    <row r="15" spans="1:21" ht="21" x14ac:dyDescent="0.55000000000000004">
      <c r="A15" s="33" t="s">
        <v>69</v>
      </c>
      <c r="C15" s="10">
        <f>IFERROR(VLOOKUP(A15,'درآمد سود سهام'!A:S,13,0),0)</f>
        <v>0</v>
      </c>
      <c r="D15" s="10"/>
      <c r="E15" s="10">
        <f>IFERROR(VLOOKUP(A15,'درآمد ناشی از تغییر قیمت اوراق'!A:Q,9,0),0)</f>
        <v>14051814741</v>
      </c>
      <c r="F15" s="10"/>
      <c r="G15" s="10">
        <f>IFERROR(VLOOKUP(A15,'درآمد ناشی از فروش'!A:Q,9,0),0)</f>
        <v>0</v>
      </c>
      <c r="H15" s="10"/>
      <c r="I15" s="10">
        <f t="shared" si="0"/>
        <v>14051814741</v>
      </c>
      <c r="J15" s="10"/>
      <c r="K15" s="1">
        <f t="shared" si="1"/>
        <v>-2.610946036527937E-2</v>
      </c>
      <c r="L15" s="10"/>
      <c r="M15" s="10">
        <f>IFERROR(VLOOKUP(A15,'درآمد سود سهام'!A:S,19,0),0)</f>
        <v>0</v>
      </c>
      <c r="N15" s="10"/>
      <c r="O15" s="10">
        <f>IFERROR(VLOOKUP(A15,'درآمد ناشی از تغییر قیمت اوراق'!A:Q,17,0),0)</f>
        <v>62750527336</v>
      </c>
      <c r="P15" s="10"/>
      <c r="Q15" s="10">
        <f>IFERROR(VLOOKUP(A15,'درآمد ناشی از فروش'!A:Q,17,0),0)</f>
        <v>130699873852</v>
      </c>
      <c r="R15" s="10"/>
      <c r="S15" s="10">
        <f t="shared" si="2"/>
        <v>193450401188</v>
      </c>
      <c r="T15" s="10"/>
      <c r="U15" s="1">
        <f t="shared" si="3"/>
        <v>0.54407954028964967</v>
      </c>
    </row>
    <row r="16" spans="1:21" ht="21" x14ac:dyDescent="0.55000000000000004">
      <c r="A16" s="33" t="s">
        <v>73</v>
      </c>
      <c r="C16" s="10">
        <f>IFERROR(VLOOKUP(A16,'درآمد سود سهام'!A:S,13,0),0)</f>
        <v>485633986</v>
      </c>
      <c r="D16" s="10"/>
      <c r="E16" s="10">
        <f>IFERROR(VLOOKUP(A16,'درآمد ناشی از تغییر قیمت اوراق'!A:Q,9,0),0)</f>
        <v>-5795512611</v>
      </c>
      <c r="F16" s="10"/>
      <c r="G16" s="10">
        <f>IFERROR(VLOOKUP(A16,'درآمد ناشی از فروش'!A:Q,9,0),0)</f>
        <v>0</v>
      </c>
      <c r="H16" s="10"/>
      <c r="I16" s="10">
        <f t="shared" si="0"/>
        <v>-5309878625</v>
      </c>
      <c r="J16" s="10"/>
      <c r="K16" s="1">
        <f t="shared" si="1"/>
        <v>9.8662036227511081E-3</v>
      </c>
      <c r="L16" s="10"/>
      <c r="M16" s="10">
        <f>IFERROR(VLOOKUP(A16,'درآمد سود سهام'!A:S,19,0),0)</f>
        <v>485633986</v>
      </c>
      <c r="N16" s="10"/>
      <c r="O16" s="10">
        <f>IFERROR(VLOOKUP(A16,'درآمد ناشی از تغییر قیمت اوراق'!A:Q,17,0),0)</f>
        <v>-12422668263</v>
      </c>
      <c r="P16" s="10"/>
      <c r="Q16" s="10">
        <f>IFERROR(VLOOKUP(A16,'درآمد ناشی از فروش'!A:Q,17,0),0)</f>
        <v>-2354167385</v>
      </c>
      <c r="R16" s="10"/>
      <c r="S16" s="10">
        <f t="shared" si="2"/>
        <v>-14291201662</v>
      </c>
      <c r="T16" s="10"/>
      <c r="U16" s="1">
        <f t="shared" si="3"/>
        <v>-4.0194025872767047E-2</v>
      </c>
    </row>
    <row r="17" spans="1:21" ht="21" x14ac:dyDescent="0.55000000000000004">
      <c r="A17" s="33" t="s">
        <v>51</v>
      </c>
      <c r="C17" s="10">
        <f>IFERROR(VLOOKUP(A17,'درآمد سود سهام'!A:S,13,0),0)</f>
        <v>0</v>
      </c>
      <c r="D17" s="10"/>
      <c r="E17" s="10">
        <f>IFERROR(VLOOKUP(A17,'درآمد ناشی از تغییر قیمت اوراق'!A:Q,9,0),0)</f>
        <v>0</v>
      </c>
      <c r="F17" s="10"/>
      <c r="G17" s="10">
        <f>IFERROR(VLOOKUP(A17,'درآمد ناشی از فروش'!A:Q,9,0),0)</f>
        <v>0</v>
      </c>
      <c r="H17" s="10"/>
      <c r="I17" s="10">
        <f t="shared" si="0"/>
        <v>0</v>
      </c>
      <c r="J17" s="10"/>
      <c r="K17" s="1">
        <f t="shared" si="1"/>
        <v>0</v>
      </c>
      <c r="L17" s="10"/>
      <c r="M17" s="10">
        <f>IFERROR(VLOOKUP(A17,'درآمد سود سهام'!A:S,19,0),0)</f>
        <v>0</v>
      </c>
      <c r="N17" s="10"/>
      <c r="O17" s="10">
        <f>IFERROR(VLOOKUP(A17,'درآمد ناشی از تغییر قیمت اوراق'!A:Q,17,0),0)</f>
        <v>0</v>
      </c>
      <c r="P17" s="10"/>
      <c r="Q17" s="10">
        <f>IFERROR(VLOOKUP(A17,'درآمد ناشی از فروش'!A:Q,17,0),0)</f>
        <v>884933518</v>
      </c>
      <c r="R17" s="10"/>
      <c r="S17" s="10">
        <f t="shared" si="2"/>
        <v>884933518</v>
      </c>
      <c r="T17" s="10"/>
      <c r="U17" s="1">
        <f t="shared" si="3"/>
        <v>2.4888768320125302E-3</v>
      </c>
    </row>
    <row r="18" spans="1:21" ht="21" x14ac:dyDescent="0.55000000000000004">
      <c r="A18" s="33" t="s">
        <v>79</v>
      </c>
      <c r="C18" s="10">
        <f>IFERROR(VLOOKUP(A18,'درآمد سود سهام'!A:S,13,0),0)</f>
        <v>0</v>
      </c>
      <c r="D18" s="10"/>
      <c r="E18" s="10">
        <f>IFERROR(VLOOKUP(A18,'درآمد ناشی از تغییر قیمت اوراق'!A:Q,9,0),0)</f>
        <v>0</v>
      </c>
      <c r="F18" s="10"/>
      <c r="G18" s="10">
        <f>IFERROR(VLOOKUP(A18,'درآمد ناشی از فروش'!A:Q,9,0),0)</f>
        <v>0</v>
      </c>
      <c r="H18" s="10"/>
      <c r="I18" s="10">
        <f t="shared" si="0"/>
        <v>0</v>
      </c>
      <c r="J18" s="10"/>
      <c r="K18" s="1">
        <f t="shared" si="1"/>
        <v>0</v>
      </c>
      <c r="L18" s="10"/>
      <c r="M18" s="10">
        <f>IFERROR(VLOOKUP(A18,'درآمد سود سهام'!A:S,19,0),0)</f>
        <v>0</v>
      </c>
      <c r="N18" s="10"/>
      <c r="O18" s="10">
        <f>IFERROR(VLOOKUP(A18,'درآمد ناشی از تغییر قیمت اوراق'!A:Q,17,0),0)</f>
        <v>0</v>
      </c>
      <c r="P18" s="10"/>
      <c r="Q18" s="10">
        <f>IFERROR(VLOOKUP(A18,'درآمد ناشی از فروش'!A:Q,17,0),0)</f>
        <v>-658574065</v>
      </c>
      <c r="R18" s="10"/>
      <c r="S18" s="10">
        <f t="shared" si="2"/>
        <v>-658574065</v>
      </c>
      <c r="T18" s="10"/>
      <c r="U18" s="1">
        <f t="shared" si="3"/>
        <v>-1.852240534687052E-3</v>
      </c>
    </row>
    <row r="19" spans="1:21" ht="21" x14ac:dyDescent="0.55000000000000004">
      <c r="A19" s="33" t="s">
        <v>78</v>
      </c>
      <c r="C19" s="10">
        <f>IFERROR(VLOOKUP(A19,'درآمد سود سهام'!A:S,13,0),0)</f>
        <v>5751305336</v>
      </c>
      <c r="D19" s="10"/>
      <c r="E19" s="10">
        <f>IFERROR(VLOOKUP(A19,'درآمد ناشی از تغییر قیمت اوراق'!A:Q,9,0),0)</f>
        <v>-24509159332</v>
      </c>
      <c r="F19" s="10"/>
      <c r="G19" s="10">
        <f>IFERROR(VLOOKUP(A19,'درآمد ناشی از فروش'!A:Q,9,0),0)</f>
        <v>1145940018</v>
      </c>
      <c r="H19" s="10"/>
      <c r="I19" s="10">
        <f t="shared" si="0"/>
        <v>-17611913978</v>
      </c>
      <c r="J19" s="10"/>
      <c r="K19" s="1">
        <f t="shared" si="1"/>
        <v>3.2724425879569793E-2</v>
      </c>
      <c r="L19" s="10"/>
      <c r="M19" s="10">
        <f>IFERROR(VLOOKUP(A19,'درآمد سود سهام'!A:S,19,0),0)</f>
        <v>5751305336</v>
      </c>
      <c r="N19" s="10"/>
      <c r="O19" s="10">
        <f>IFERROR(VLOOKUP(A19,'درآمد ناشی از تغییر قیمت اوراق'!A:Q,17,0),0)</f>
        <v>-4637689290</v>
      </c>
      <c r="P19" s="10"/>
      <c r="Q19" s="10">
        <f>IFERROR(VLOOKUP(A19,'درآمد ناشی از فروش'!A:Q,17,0),0)</f>
        <v>521757266</v>
      </c>
      <c r="R19" s="10"/>
      <c r="S19" s="10">
        <f t="shared" si="2"/>
        <v>1635373312</v>
      </c>
      <c r="T19" s="10"/>
      <c r="U19" s="1">
        <f t="shared" si="3"/>
        <v>4.5994898657781419E-3</v>
      </c>
    </row>
    <row r="20" spans="1:21" ht="21" x14ac:dyDescent="0.55000000000000004">
      <c r="A20" s="33" t="s">
        <v>67</v>
      </c>
      <c r="C20" s="10">
        <f>IFERROR(VLOOKUP(A20,'درآمد سود سهام'!A:S,13,0),0)</f>
        <v>0</v>
      </c>
      <c r="D20" s="10"/>
      <c r="E20" s="10">
        <f>IFERROR(VLOOKUP(A20,'درآمد ناشی از تغییر قیمت اوراق'!A:Q,9,0),0)</f>
        <v>-47428618484</v>
      </c>
      <c r="F20" s="10"/>
      <c r="G20" s="10">
        <f>IFERROR(VLOOKUP(A20,'درآمد ناشی از فروش'!A:Q,9,0),0)</f>
        <v>-1650742148</v>
      </c>
      <c r="H20" s="10"/>
      <c r="I20" s="10">
        <f t="shared" si="0"/>
        <v>-49079360632</v>
      </c>
      <c r="J20" s="10"/>
      <c r="K20" s="1">
        <f t="shared" si="1"/>
        <v>9.1193603445078084E-2</v>
      </c>
      <c r="L20" s="10"/>
      <c r="M20" s="10">
        <f>IFERROR(VLOOKUP(A20,'درآمد سود سهام'!A:S,19,0),0)</f>
        <v>0</v>
      </c>
      <c r="N20" s="10"/>
      <c r="O20" s="10">
        <f>IFERROR(VLOOKUP(A20,'درآمد ناشی از تغییر قیمت اوراق'!A:Q,17,0),0)</f>
        <v>-102714370285</v>
      </c>
      <c r="P20" s="10"/>
      <c r="Q20" s="10">
        <f>IFERROR(VLOOKUP(A20,'درآمد ناشی از فروش'!A:Q,17,0),0)</f>
        <v>-1781553280</v>
      </c>
      <c r="R20" s="10"/>
      <c r="S20" s="10">
        <f t="shared" si="2"/>
        <v>-104495923565</v>
      </c>
      <c r="T20" s="10"/>
      <c r="U20" s="1">
        <f t="shared" si="3"/>
        <v>-0.29389494002721306</v>
      </c>
    </row>
    <row r="21" spans="1:21" ht="21" x14ac:dyDescent="0.55000000000000004">
      <c r="A21" s="33" t="s">
        <v>68</v>
      </c>
      <c r="C21" s="10">
        <f>IFERROR(VLOOKUP(A21,'درآمد سود سهام'!A:S,13,0),0)</f>
        <v>0</v>
      </c>
      <c r="D21" s="10"/>
      <c r="E21" s="10">
        <f>IFERROR(VLOOKUP(A21,'درآمد ناشی از تغییر قیمت اوراق'!A:Q,9,0),0)</f>
        <v>-3067484623</v>
      </c>
      <c r="F21" s="10"/>
      <c r="G21" s="10">
        <f>IFERROR(VLOOKUP(A21,'درآمد ناشی از فروش'!A:Q,9,0),0)</f>
        <v>-6571302163</v>
      </c>
      <c r="H21" s="10"/>
      <c r="I21" s="10">
        <f t="shared" si="0"/>
        <v>-9638786786</v>
      </c>
      <c r="J21" s="10"/>
      <c r="K21" s="1">
        <f t="shared" si="1"/>
        <v>1.7909681147741621E-2</v>
      </c>
      <c r="L21" s="10"/>
      <c r="M21" s="10">
        <f>IFERROR(VLOOKUP(A21,'درآمد سود سهام'!A:S,19,0),0)</f>
        <v>33088482180</v>
      </c>
      <c r="N21" s="10"/>
      <c r="O21" s="10">
        <f>IFERROR(VLOOKUP(A21,'درآمد ناشی از تغییر قیمت اوراق'!A:Q,17,0),0)</f>
        <v>-17963765718</v>
      </c>
      <c r="P21" s="10"/>
      <c r="Q21" s="10">
        <f>IFERROR(VLOOKUP(A21,'درآمد ناشی از فروش'!A:Q,17,0),0)</f>
        <v>-7293985710</v>
      </c>
      <c r="R21" s="10"/>
      <c r="S21" s="10">
        <f t="shared" si="2"/>
        <v>7830730752</v>
      </c>
      <c r="T21" s="10"/>
      <c r="U21" s="1">
        <f t="shared" si="3"/>
        <v>2.2023941855461346E-2</v>
      </c>
    </row>
    <row r="22" spans="1:21" ht="21" x14ac:dyDescent="0.55000000000000004">
      <c r="A22" s="33" t="s">
        <v>111</v>
      </c>
      <c r="C22" s="10">
        <f>IFERROR(VLOOKUP(A22,'درآمد سود سهام'!A:S,13,0),0)</f>
        <v>0</v>
      </c>
      <c r="D22" s="10"/>
      <c r="E22" s="10">
        <f>IFERROR(VLOOKUP(A22,'درآمد ناشی از تغییر قیمت اوراق'!A:Q,9,0),0)</f>
        <v>-12477368401</v>
      </c>
      <c r="F22" s="10"/>
      <c r="G22" s="10">
        <f>IFERROR(VLOOKUP(A22,'درآمد ناشی از فروش'!A:Q,9,0),0)</f>
        <v>-432873717</v>
      </c>
      <c r="H22" s="10"/>
      <c r="I22" s="10">
        <f t="shared" si="0"/>
        <v>-12910242118</v>
      </c>
      <c r="J22" s="10"/>
      <c r="K22" s="1">
        <f t="shared" si="1"/>
        <v>2.3988321871520283E-2</v>
      </c>
      <c r="L22" s="10"/>
      <c r="M22" s="10">
        <f>IFERROR(VLOOKUP(A22,'درآمد سود سهام'!A:S,19,0),0)</f>
        <v>0</v>
      </c>
      <c r="N22" s="10"/>
      <c r="O22" s="10">
        <f>IFERROR(VLOOKUP(A22,'درآمد ناشی از تغییر قیمت اوراق'!A:Q,17,0),0)</f>
        <v>-5665509127</v>
      </c>
      <c r="P22" s="10"/>
      <c r="Q22" s="10">
        <f>IFERROR(VLOOKUP(A22,'درآمد ناشی از فروش'!A:Q,17,0),0)</f>
        <v>-432873717</v>
      </c>
      <c r="R22" s="10"/>
      <c r="S22" s="10">
        <f t="shared" si="2"/>
        <v>-6098382844</v>
      </c>
      <c r="T22" s="10"/>
      <c r="U22" s="1">
        <f t="shared" si="3"/>
        <v>-1.7151710794589072E-2</v>
      </c>
    </row>
    <row r="23" spans="1:21" ht="21" x14ac:dyDescent="0.55000000000000004">
      <c r="A23" s="33" t="s">
        <v>52</v>
      </c>
      <c r="C23" s="10">
        <f>IFERROR(VLOOKUP(A23,'درآمد سود سهام'!A:S,13,0),0)</f>
        <v>0</v>
      </c>
      <c r="D23" s="10"/>
      <c r="E23" s="10">
        <f>IFERROR(VLOOKUP(A23,'درآمد ناشی از تغییر قیمت اوراق'!A:Q,9,0),0)</f>
        <v>0</v>
      </c>
      <c r="F23" s="10"/>
      <c r="G23" s="10">
        <f>IFERROR(VLOOKUP(A23,'درآمد ناشی از فروش'!A:Q,9,0),0)</f>
        <v>0</v>
      </c>
      <c r="H23" s="10"/>
      <c r="I23" s="10">
        <f t="shared" si="0"/>
        <v>0</v>
      </c>
      <c r="J23" s="10"/>
      <c r="K23" s="1">
        <f t="shared" si="1"/>
        <v>0</v>
      </c>
      <c r="L23" s="10"/>
      <c r="M23" s="10">
        <f>IFERROR(VLOOKUP(A23,'درآمد سود سهام'!A:S,19,0),0)</f>
        <v>0</v>
      </c>
      <c r="N23" s="10"/>
      <c r="O23" s="10">
        <f>IFERROR(VLOOKUP(A23,'درآمد ناشی از تغییر قیمت اوراق'!A:Q,17,0),0)</f>
        <v>0</v>
      </c>
      <c r="P23" s="10"/>
      <c r="Q23" s="10">
        <f>IFERROR(VLOOKUP(A23,'درآمد ناشی از فروش'!A:Q,17,0),0)</f>
        <v>423731001</v>
      </c>
      <c r="R23" s="10"/>
      <c r="S23" s="10">
        <f t="shared" si="2"/>
        <v>423731001</v>
      </c>
      <c r="T23" s="10"/>
      <c r="U23" s="1">
        <f t="shared" si="3"/>
        <v>1.191744068840184E-3</v>
      </c>
    </row>
    <row r="24" spans="1:21" ht="21" x14ac:dyDescent="0.55000000000000004">
      <c r="A24" s="33" t="s">
        <v>114</v>
      </c>
      <c r="C24" s="10">
        <f>IFERROR(VLOOKUP(A24,'درآمد سود سهام'!A:S,13,0),0)</f>
        <v>0</v>
      </c>
      <c r="D24" s="10"/>
      <c r="E24" s="10">
        <f>IFERROR(VLOOKUP(A24,'درآمد ناشی از تغییر قیمت اوراق'!A:Q,9,0),0)</f>
        <v>-4934712302</v>
      </c>
      <c r="F24" s="10"/>
      <c r="G24" s="10">
        <f>IFERROR(VLOOKUP(A24,'درآمد ناشی از فروش'!A:Q,9,0),0)</f>
        <v>2118777204</v>
      </c>
      <c r="H24" s="10"/>
      <c r="I24" s="10">
        <f t="shared" si="0"/>
        <v>-2815935098</v>
      </c>
      <c r="J24" s="10"/>
      <c r="K24" s="1">
        <f t="shared" si="1"/>
        <v>5.2322455987060526E-3</v>
      </c>
      <c r="L24" s="10"/>
      <c r="M24" s="10">
        <f>IFERROR(VLOOKUP(A24,'درآمد سود سهام'!A:S,19,0),0)</f>
        <v>9425305435</v>
      </c>
      <c r="N24" s="10"/>
      <c r="O24" s="10">
        <f>IFERROR(VLOOKUP(A24,'درآمد ناشی از تغییر قیمت اوراق'!A:Q,17,0),0)</f>
        <v>32308635700</v>
      </c>
      <c r="P24" s="10"/>
      <c r="Q24" s="10">
        <f>IFERROR(VLOOKUP(A24,'درآمد ناشی از فروش'!A:Q,17,0),0)</f>
        <v>67645557541</v>
      </c>
      <c r="R24" s="10"/>
      <c r="S24" s="10">
        <f t="shared" si="2"/>
        <v>109379498676</v>
      </c>
      <c r="T24" s="10"/>
      <c r="U24" s="1">
        <f t="shared" si="3"/>
        <v>0.30763000227079385</v>
      </c>
    </row>
    <row r="25" spans="1:21" ht="21" x14ac:dyDescent="0.55000000000000004">
      <c r="A25" s="33" t="s">
        <v>62</v>
      </c>
      <c r="C25" s="10">
        <f>IFERROR(VLOOKUP(A25,'درآمد سود سهام'!A:S,13,0),0)</f>
        <v>0</v>
      </c>
      <c r="D25" s="10"/>
      <c r="E25" s="10">
        <f>IFERROR(VLOOKUP(A25,'درآمد ناشی از تغییر قیمت اوراق'!A:Q,9,0),0)</f>
        <v>-16820789480</v>
      </c>
      <c r="F25" s="10"/>
      <c r="G25" s="10">
        <f>IFERROR(VLOOKUP(A25,'درآمد ناشی از فروش'!A:Q,9,0),0)</f>
        <v>797723482</v>
      </c>
      <c r="H25" s="10"/>
      <c r="I25" s="10">
        <f t="shared" si="0"/>
        <v>-16023065998</v>
      </c>
      <c r="J25" s="10"/>
      <c r="K25" s="1">
        <f t="shared" si="1"/>
        <v>2.9772211939599221E-2</v>
      </c>
      <c r="L25" s="10"/>
      <c r="M25" s="10">
        <f>IFERROR(VLOOKUP(A25,'درآمد سود سهام'!A:S,19,0),0)</f>
        <v>19126250000</v>
      </c>
      <c r="N25" s="10"/>
      <c r="O25" s="10">
        <f>IFERROR(VLOOKUP(A25,'درآمد ناشی از تغییر قیمت اوراق'!A:Q,17,0),0)</f>
        <v>16440270373</v>
      </c>
      <c r="P25" s="10"/>
      <c r="Q25" s="10">
        <f>IFERROR(VLOOKUP(A25,'درآمد ناشی از فروش'!A:Q,17,0),0)</f>
        <v>26605687074</v>
      </c>
      <c r="R25" s="10"/>
      <c r="S25" s="10">
        <f t="shared" si="2"/>
        <v>62172207447</v>
      </c>
      <c r="T25" s="10"/>
      <c r="U25" s="1">
        <f t="shared" si="3"/>
        <v>0.17485942566582183</v>
      </c>
    </row>
    <row r="26" spans="1:21" ht="21" x14ac:dyDescent="0.55000000000000004">
      <c r="A26" s="33" t="s">
        <v>59</v>
      </c>
      <c r="C26" s="10">
        <f>IFERROR(VLOOKUP(A26,'درآمد سود سهام'!A:S,13,0),0)</f>
        <v>869796926</v>
      </c>
      <c r="D26" s="10"/>
      <c r="E26" s="10">
        <f>IFERROR(VLOOKUP(A26,'درآمد ناشی از تغییر قیمت اوراق'!A:Q,9,0),0)</f>
        <v>-3869450679</v>
      </c>
      <c r="F26" s="10"/>
      <c r="G26" s="10">
        <f>IFERROR(VLOOKUP(A26,'درآمد ناشی از فروش'!A:Q,9,0),0)</f>
        <v>-12687</v>
      </c>
      <c r="H26" s="10"/>
      <c r="I26" s="10">
        <f t="shared" si="0"/>
        <v>-2999666440</v>
      </c>
      <c r="J26" s="10"/>
      <c r="K26" s="1">
        <f t="shared" si="1"/>
        <v>5.5736339731066679E-3</v>
      </c>
      <c r="L26" s="10"/>
      <c r="M26" s="10">
        <f>IFERROR(VLOOKUP(A26,'درآمد سود سهام'!A:S,19,0),0)</f>
        <v>869796926</v>
      </c>
      <c r="N26" s="10"/>
      <c r="O26" s="10">
        <f>IFERROR(VLOOKUP(A26,'درآمد ناشی از تغییر قیمت اوراق'!A:Q,17,0),0)</f>
        <v>-14555001055</v>
      </c>
      <c r="P26" s="10"/>
      <c r="Q26" s="10">
        <f>IFERROR(VLOOKUP(A26,'درآمد ناشی از فروش'!A:Q,17,0),0)</f>
        <v>-6286860177</v>
      </c>
      <c r="R26" s="10"/>
      <c r="S26" s="10">
        <f t="shared" si="2"/>
        <v>-19972064306</v>
      </c>
      <c r="T26" s="10"/>
      <c r="U26" s="1">
        <f t="shared" si="3"/>
        <v>-5.617146048554103E-2</v>
      </c>
    </row>
    <row r="27" spans="1:21" ht="21" x14ac:dyDescent="0.55000000000000004">
      <c r="A27" s="33" t="s">
        <v>80</v>
      </c>
      <c r="C27" s="10">
        <f>IFERROR(VLOOKUP(A27,'درآمد سود سهام'!A:S,13,0),0)</f>
        <v>0</v>
      </c>
      <c r="D27" s="10"/>
      <c r="E27" s="10">
        <f>IFERROR(VLOOKUP(A27,'درآمد ناشی از تغییر قیمت اوراق'!A:Q,9,0),0)</f>
        <v>-64487914067</v>
      </c>
      <c r="F27" s="10"/>
      <c r="G27" s="10">
        <f>IFERROR(VLOOKUP(A27,'درآمد ناشی از فروش'!A:Q,9,0),0)</f>
        <v>-340555484</v>
      </c>
      <c r="H27" s="10"/>
      <c r="I27" s="10">
        <f t="shared" si="0"/>
        <v>-64828469551</v>
      </c>
      <c r="J27" s="10"/>
      <c r="K27" s="1">
        <f t="shared" si="1"/>
        <v>0.12045677995916264</v>
      </c>
      <c r="L27" s="10"/>
      <c r="M27" s="10">
        <f>IFERROR(VLOOKUP(A27,'درآمد سود سهام'!A:S,19,0),0)</f>
        <v>0</v>
      </c>
      <c r="N27" s="10"/>
      <c r="O27" s="10">
        <f>IFERROR(VLOOKUP(A27,'درآمد ناشی از تغییر قیمت اوراق'!A:Q,17,0),0)</f>
        <v>-62558517439</v>
      </c>
      <c r="P27" s="10"/>
      <c r="Q27" s="10">
        <f>IFERROR(VLOOKUP(A27,'درآمد ناشی از فروش'!A:Q,17,0),0)</f>
        <v>-552048025</v>
      </c>
      <c r="R27" s="10"/>
      <c r="S27" s="10">
        <f t="shared" si="2"/>
        <v>-63110565464</v>
      </c>
      <c r="T27" s="10"/>
      <c r="U27" s="1">
        <f t="shared" si="3"/>
        <v>-0.17749855898051733</v>
      </c>
    </row>
    <row r="28" spans="1:21" ht="21" x14ac:dyDescent="0.55000000000000004">
      <c r="A28" s="33" t="s">
        <v>70</v>
      </c>
      <c r="C28" s="10">
        <f>IFERROR(VLOOKUP(A28,'درآمد سود سهام'!A:S,13,0),0)</f>
        <v>0</v>
      </c>
      <c r="D28" s="10"/>
      <c r="E28" s="10">
        <f>IFERROR(VLOOKUP(A28,'درآمد ناشی از تغییر قیمت اوراق'!A:Q,9,0),0)</f>
        <v>-47072368413</v>
      </c>
      <c r="F28" s="10"/>
      <c r="G28" s="10">
        <f>IFERROR(VLOOKUP(A28,'درآمد ناشی از فروش'!A:Q,9,0),0)</f>
        <v>0</v>
      </c>
      <c r="H28" s="10"/>
      <c r="I28" s="10">
        <f t="shared" si="0"/>
        <v>-47072368413</v>
      </c>
      <c r="J28" s="10"/>
      <c r="K28" s="1">
        <f t="shared" si="1"/>
        <v>8.7464442140203422E-2</v>
      </c>
      <c r="L28" s="10"/>
      <c r="M28" s="10">
        <f>IFERROR(VLOOKUP(A28,'درآمد سود سهام'!A:S,19,0),0)</f>
        <v>0</v>
      </c>
      <c r="N28" s="10"/>
      <c r="O28" s="10">
        <f>IFERROR(VLOOKUP(A28,'درآمد ناشی از تغییر قیمت اوراق'!A:Q,17,0),0)</f>
        <v>45525797128</v>
      </c>
      <c r="P28" s="10"/>
      <c r="Q28" s="10">
        <f>IFERROR(VLOOKUP(A28,'درآمد ناشی از فروش'!A:Q,17,0),0)</f>
        <v>30234854801</v>
      </c>
      <c r="R28" s="10"/>
      <c r="S28" s="10">
        <f t="shared" si="2"/>
        <v>75760651929</v>
      </c>
      <c r="T28" s="10"/>
      <c r="U28" s="1">
        <f t="shared" si="3"/>
        <v>0.21307694592742671</v>
      </c>
    </row>
    <row r="29" spans="1:21" ht="21" x14ac:dyDescent="0.55000000000000004">
      <c r="A29" s="33" t="s">
        <v>66</v>
      </c>
      <c r="C29" s="10">
        <f>IFERROR(VLOOKUP(A29,'درآمد سود سهام'!A:S,13,0),0)</f>
        <v>0</v>
      </c>
      <c r="D29" s="10"/>
      <c r="E29" s="10">
        <f>IFERROR(VLOOKUP(A29,'درآمد ناشی از تغییر قیمت اوراق'!A:Q,9,0),0)</f>
        <v>-18717949969</v>
      </c>
      <c r="F29" s="10"/>
      <c r="G29" s="10">
        <f>IFERROR(VLOOKUP(A29,'درآمد ناشی از فروش'!A:Q,9,0),0)</f>
        <v>0</v>
      </c>
      <c r="H29" s="10"/>
      <c r="I29" s="10">
        <f t="shared" si="0"/>
        <v>-18717949969</v>
      </c>
      <c r="J29" s="10"/>
      <c r="K29" s="1">
        <f t="shared" si="1"/>
        <v>3.4779534305197382E-2</v>
      </c>
      <c r="L29" s="10"/>
      <c r="M29" s="10">
        <f>IFERROR(VLOOKUP(A29,'درآمد سود سهام'!A:S,19,0),0)</f>
        <v>0</v>
      </c>
      <c r="N29" s="10"/>
      <c r="O29" s="10">
        <f>IFERROR(VLOOKUP(A29,'درآمد ناشی از تغییر قیمت اوراق'!A:Q,17,0),0)</f>
        <v>-29960000513</v>
      </c>
      <c r="P29" s="10"/>
      <c r="Q29" s="10">
        <f>IFERROR(VLOOKUP(A29,'درآمد ناشی از فروش'!A:Q,17,0),0)</f>
        <v>-3524988932</v>
      </c>
      <c r="R29" s="10"/>
      <c r="S29" s="10">
        <f t="shared" si="2"/>
        <v>-33484989445</v>
      </c>
      <c r="T29" s="10"/>
      <c r="U29" s="1">
        <f t="shared" si="3"/>
        <v>-9.4176582482939253E-2</v>
      </c>
    </row>
    <row r="30" spans="1:21" ht="21" x14ac:dyDescent="0.55000000000000004">
      <c r="A30" s="33" t="s">
        <v>76</v>
      </c>
      <c r="C30" s="10">
        <f>IFERROR(VLOOKUP(A30,'درآمد سود سهام'!A:S,13,0),0)</f>
        <v>0</v>
      </c>
      <c r="D30" s="10"/>
      <c r="E30" s="10">
        <f>IFERROR(VLOOKUP(A30,'درآمد ناشی از تغییر قیمت اوراق'!A:Q,9,0),0)</f>
        <v>0</v>
      </c>
      <c r="F30" s="10"/>
      <c r="G30" s="10">
        <f>IFERROR(VLOOKUP(A30,'درآمد ناشی از فروش'!A:Q,9,0),0)</f>
        <v>0</v>
      </c>
      <c r="H30" s="10"/>
      <c r="I30" s="10">
        <f t="shared" si="0"/>
        <v>0</v>
      </c>
      <c r="J30" s="10"/>
      <c r="K30" s="1">
        <f t="shared" si="1"/>
        <v>0</v>
      </c>
      <c r="L30" s="10"/>
      <c r="M30" s="10">
        <f>IFERROR(VLOOKUP(A30,'درآمد سود سهام'!A:S,19,0),0)</f>
        <v>0</v>
      </c>
      <c r="N30" s="10"/>
      <c r="O30" s="10">
        <f>IFERROR(VLOOKUP(A30,'درآمد ناشی از تغییر قیمت اوراق'!A:Q,17,0),0)</f>
        <v>0</v>
      </c>
      <c r="P30" s="10"/>
      <c r="Q30" s="10">
        <f>IFERROR(VLOOKUP(A30,'درآمد ناشی از فروش'!A:Q,17,0),0)</f>
        <v>-13819148</v>
      </c>
      <c r="R30" s="10"/>
      <c r="S30" s="10">
        <f t="shared" si="2"/>
        <v>-13819148</v>
      </c>
      <c r="T30" s="10"/>
      <c r="U30" s="1">
        <f t="shared" si="3"/>
        <v>-3.8866374248186508E-5</v>
      </c>
    </row>
    <row r="31" spans="1:21" ht="21" x14ac:dyDescent="0.55000000000000004">
      <c r="A31" s="33" t="s">
        <v>106</v>
      </c>
      <c r="C31" s="10">
        <f>IFERROR(VLOOKUP(A31,'درآمد سود سهام'!A:S,13,0),0)</f>
        <v>0</v>
      </c>
      <c r="D31" s="10"/>
      <c r="E31" s="10">
        <f>IFERROR(VLOOKUP(A31,'درآمد ناشی از تغییر قیمت اوراق'!A:Q,9,0),0)</f>
        <v>0</v>
      </c>
      <c r="F31" s="10"/>
      <c r="G31" s="10">
        <f>IFERROR(VLOOKUP(A31,'درآمد ناشی از فروش'!A:Q,9,0),0)</f>
        <v>0</v>
      </c>
      <c r="H31" s="10"/>
      <c r="I31" s="10">
        <f t="shared" si="0"/>
        <v>0</v>
      </c>
      <c r="J31" s="10"/>
      <c r="K31" s="1">
        <f t="shared" si="1"/>
        <v>0</v>
      </c>
      <c r="L31" s="10"/>
      <c r="M31" s="10">
        <f>IFERROR(VLOOKUP(A31,'درآمد سود سهام'!A:S,19,0),0)</f>
        <v>0</v>
      </c>
      <c r="N31" s="10"/>
      <c r="O31" s="10">
        <f>IFERROR(VLOOKUP(A31,'درآمد ناشی از تغییر قیمت اوراق'!A:Q,17,0),0)</f>
        <v>0</v>
      </c>
      <c r="P31" s="10"/>
      <c r="Q31" s="10">
        <f>IFERROR(VLOOKUP(A31,'درآمد ناشی از فروش'!A:Q,17,0),0)</f>
        <v>4376849133</v>
      </c>
      <c r="R31" s="10"/>
      <c r="S31" s="10">
        <f t="shared" si="2"/>
        <v>4376849133</v>
      </c>
      <c r="T31" s="10"/>
      <c r="U31" s="1">
        <f t="shared" si="3"/>
        <v>1.2309894678820188E-2</v>
      </c>
    </row>
    <row r="32" spans="1:21" ht="21" x14ac:dyDescent="0.45">
      <c r="A32" s="6" t="s">
        <v>61</v>
      </c>
      <c r="C32" s="10">
        <f>IFERROR(VLOOKUP(A32,'درآمد سود سهام'!A:S,13,0),0)</f>
        <v>0</v>
      </c>
      <c r="E32" s="10">
        <f>IFERROR(VLOOKUP(A32,'درآمد ناشی از تغییر قیمت اوراق'!A:Q,9,0),0)</f>
        <v>-8418756132</v>
      </c>
      <c r="G32" s="10">
        <f>IFERROR(VLOOKUP(A32,'درآمد ناشی از فروش'!A:Q,9,0),0)</f>
        <v>0</v>
      </c>
      <c r="I32" s="10">
        <f t="shared" si="0"/>
        <v>-8418756132</v>
      </c>
      <c r="K32" s="1">
        <f t="shared" si="1"/>
        <v>1.5642760995991035E-2</v>
      </c>
      <c r="M32" s="10">
        <f>IFERROR(VLOOKUP(A32,'درآمد سود سهام'!A:S,19,0),0)</f>
        <v>0</v>
      </c>
      <c r="O32" s="10">
        <f>IFERROR(VLOOKUP(A32,'درآمد ناشی از تغییر قیمت اوراق'!A:Q,17,0),0)</f>
        <v>40861314216</v>
      </c>
      <c r="Q32" s="10">
        <f>IFERROR(VLOOKUP(A32,'درآمد ناشی از فروش'!A:Q,17,0),0)</f>
        <v>-38055</v>
      </c>
      <c r="S32" s="10">
        <f t="shared" si="2"/>
        <v>40861276161</v>
      </c>
      <c r="U32" s="1">
        <f t="shared" si="3"/>
        <v>0.11492239981306573</v>
      </c>
    </row>
    <row r="33" spans="1:21" ht="21" x14ac:dyDescent="0.45">
      <c r="A33" s="6" t="s">
        <v>64</v>
      </c>
      <c r="C33" s="10">
        <f>IFERROR(VLOOKUP(A33,'درآمد سود سهام'!A:S,13,0),0)</f>
        <v>0</v>
      </c>
      <c r="E33" s="10">
        <f>IFERROR(VLOOKUP(A33,'درآمد ناشی از تغییر قیمت اوراق'!A:Q,9,0),0)</f>
        <v>-29728911458</v>
      </c>
      <c r="G33" s="10">
        <f>IFERROR(VLOOKUP(A33,'درآمد ناشی از فروش'!A:Q,9,0),0)</f>
        <v>-3285566736</v>
      </c>
      <c r="I33" s="10">
        <f t="shared" si="0"/>
        <v>-33014478194</v>
      </c>
      <c r="K33" s="1">
        <f t="shared" si="1"/>
        <v>6.1343693022904128E-2</v>
      </c>
      <c r="M33" s="10">
        <f>IFERROR(VLOOKUP(A33,'درآمد سود سهام'!A:S,19,0),0)</f>
        <v>60923450884</v>
      </c>
      <c r="O33" s="10">
        <f>IFERROR(VLOOKUP(A33,'درآمد ناشی از تغییر قیمت اوراق'!A:Q,17,0),0)</f>
        <v>-147065131238</v>
      </c>
      <c r="Q33" s="10">
        <f>IFERROR(VLOOKUP(A33,'درآمد ناشی از فروش'!A:Q,17,0),0)</f>
        <v>-4250732781</v>
      </c>
      <c r="S33" s="10">
        <f t="shared" si="2"/>
        <v>-90392413135</v>
      </c>
      <c r="U33" s="1">
        <f t="shared" si="3"/>
        <v>-0.25422879602285176</v>
      </c>
    </row>
    <row r="34" spans="1:21" ht="21" x14ac:dyDescent="0.45">
      <c r="A34" s="6" t="s">
        <v>99</v>
      </c>
      <c r="C34" s="10">
        <f>IFERROR(VLOOKUP(A34,'درآمد سود سهام'!A:S,13,0),0)</f>
        <v>0</v>
      </c>
      <c r="E34" s="10">
        <f>IFERROR(VLOOKUP(A34,'درآمد ناشی از تغییر قیمت اوراق'!A:Q,9,0),0)</f>
        <v>0</v>
      </c>
      <c r="G34" s="10">
        <f>IFERROR(VLOOKUP(A34,'درآمد ناشی از فروش'!A:Q,9,0),0)</f>
        <v>0</v>
      </c>
      <c r="I34" s="10">
        <f t="shared" si="0"/>
        <v>0</v>
      </c>
      <c r="K34" s="1">
        <f t="shared" si="1"/>
        <v>0</v>
      </c>
      <c r="M34" s="10">
        <f>IFERROR(VLOOKUP(A34,'درآمد سود سهام'!A:S,19,0),0)</f>
        <v>0</v>
      </c>
      <c r="O34" s="10">
        <f>IFERROR(VLOOKUP(A34,'درآمد ناشی از تغییر قیمت اوراق'!A:Q,17,0),0)</f>
        <v>0</v>
      </c>
      <c r="Q34" s="10">
        <f>IFERROR(VLOOKUP(A34,'درآمد ناشی از فروش'!A:Q,17,0),0)</f>
        <v>777656201</v>
      </c>
      <c r="S34" s="10">
        <f t="shared" si="2"/>
        <v>777656201</v>
      </c>
      <c r="U34" s="1">
        <f t="shared" si="3"/>
        <v>2.1871592188236894E-3</v>
      </c>
    </row>
    <row r="35" spans="1:21" ht="21" x14ac:dyDescent="0.45">
      <c r="A35" s="6" t="s">
        <v>100</v>
      </c>
      <c r="C35" s="10">
        <f>IFERROR(VLOOKUP(A35,'درآمد سود سهام'!A:S,13,0),0)</f>
        <v>2158677407</v>
      </c>
      <c r="E35" s="10">
        <f>IFERROR(VLOOKUP(A35,'درآمد ناشی از تغییر قیمت اوراق'!A:Q,9,0),0)</f>
        <v>-2620057347</v>
      </c>
      <c r="G35" s="10">
        <f>IFERROR(VLOOKUP(A35,'درآمد ناشی از فروش'!A:Q,9,0),0)</f>
        <v>0</v>
      </c>
      <c r="I35" s="10">
        <f t="shared" si="0"/>
        <v>-461379940</v>
      </c>
      <c r="K35" s="1">
        <f t="shared" si="1"/>
        <v>8.5728295446540245E-4</v>
      </c>
      <c r="M35" s="10">
        <f>IFERROR(VLOOKUP(A35,'درآمد سود سهام'!A:S,19,0),0)</f>
        <v>2158677407</v>
      </c>
      <c r="O35" s="10">
        <f>IFERROR(VLOOKUP(A35,'درآمد ناشی از تغییر قیمت اوراق'!A:Q,17,0),0)</f>
        <v>-3000353400</v>
      </c>
      <c r="Q35" s="10">
        <f>IFERROR(VLOOKUP(A35,'درآمد ناشی از فروش'!A:Q,17,0),0)</f>
        <v>0</v>
      </c>
      <c r="S35" s="10">
        <f t="shared" si="2"/>
        <v>-841675993</v>
      </c>
      <c r="U35" s="1">
        <f t="shared" si="3"/>
        <v>-2.3672149787853786E-3</v>
      </c>
    </row>
    <row r="36" spans="1:21" ht="21" x14ac:dyDescent="0.45">
      <c r="A36" s="6" t="s">
        <v>57</v>
      </c>
      <c r="C36" s="10">
        <f>IFERROR(VLOOKUP(A36,'درآمد سود سهام'!A:S,13,0),0)</f>
        <v>27377865035</v>
      </c>
      <c r="E36" s="10">
        <f>IFERROR(VLOOKUP(A36,'درآمد ناشی از تغییر قیمت اوراق'!A:Q,9,0),0)</f>
        <v>-93869713819</v>
      </c>
      <c r="G36" s="10">
        <f>IFERROR(VLOOKUP(A36,'درآمد ناشی از فروش'!A:Q,9,0),0)</f>
        <v>-901370488</v>
      </c>
      <c r="I36" s="10">
        <f t="shared" si="0"/>
        <v>-67393219272</v>
      </c>
      <c r="K36" s="1">
        <f t="shared" si="1"/>
        <v>0.12522230188082054</v>
      </c>
      <c r="M36" s="10">
        <f>IFERROR(VLOOKUP(A36,'درآمد سود سهام'!A:S,19,0),0)</f>
        <v>27377865035</v>
      </c>
      <c r="O36" s="10">
        <f>IFERROR(VLOOKUP(A36,'درآمد ناشی از تغییر قیمت اوراق'!A:Q,17,0),0)</f>
        <v>-75478225878</v>
      </c>
      <c r="Q36" s="10">
        <f>IFERROR(VLOOKUP(A36,'درآمد ناشی از فروش'!A:Q,17,0),0)</f>
        <v>20530842433</v>
      </c>
      <c r="S36" s="10">
        <f t="shared" si="2"/>
        <v>-27569518410</v>
      </c>
      <c r="U36" s="1">
        <f t="shared" si="3"/>
        <v>-7.7539311422478996E-2</v>
      </c>
    </row>
    <row r="37" spans="1:21" ht="21" x14ac:dyDescent="0.45">
      <c r="A37" s="6" t="s">
        <v>102</v>
      </c>
      <c r="C37" s="10">
        <f>IFERROR(VLOOKUP(A37,'درآمد سود سهام'!A:S,13,0),0)</f>
        <v>0</v>
      </c>
      <c r="E37" s="10">
        <f>IFERROR(VLOOKUP(A37,'درآمد ناشی از تغییر قیمت اوراق'!A:Q,9,0),0)</f>
        <v>0</v>
      </c>
      <c r="G37" s="10">
        <f>IFERROR(VLOOKUP(A37,'درآمد ناشی از فروش'!A:Q,9,0),0)</f>
        <v>443845835</v>
      </c>
      <c r="I37" s="10">
        <f t="shared" si="0"/>
        <v>443845835</v>
      </c>
      <c r="K37" s="1">
        <f t="shared" si="1"/>
        <v>-8.2470310424844981E-4</v>
      </c>
      <c r="M37" s="10">
        <f>IFERROR(VLOOKUP(A37,'درآمد سود سهام'!A:S,19,0),0)</f>
        <v>0</v>
      </c>
      <c r="O37" s="10">
        <f>IFERROR(VLOOKUP(A37,'درآمد ناشی از تغییر قیمت اوراق'!A:Q,17,0),0)</f>
        <v>0</v>
      </c>
      <c r="Q37" s="10">
        <f>IFERROR(VLOOKUP(A37,'درآمد ناشی از فروش'!A:Q,17,0),0)</f>
        <v>4435444691</v>
      </c>
      <c r="S37" s="10">
        <f t="shared" si="2"/>
        <v>4435444691</v>
      </c>
      <c r="U37" s="1">
        <f t="shared" si="3"/>
        <v>1.2474694772611015E-2</v>
      </c>
    </row>
    <row r="38" spans="1:21" ht="21" x14ac:dyDescent="0.45">
      <c r="A38" s="6" t="s">
        <v>58</v>
      </c>
      <c r="C38" s="10">
        <f>IFERROR(VLOOKUP(A38,'درآمد سود سهام'!A:S,13,0),0)</f>
        <v>0</v>
      </c>
      <c r="E38" s="10">
        <f>IFERROR(VLOOKUP(A38,'درآمد ناشی از تغییر قیمت اوراق'!A:Q,9,0),0)</f>
        <v>0</v>
      </c>
      <c r="G38" s="10">
        <f>IFERROR(VLOOKUP(A38,'درآمد ناشی از فروش'!A:Q,9,0),0)</f>
        <v>0</v>
      </c>
      <c r="I38" s="10">
        <f t="shared" si="0"/>
        <v>0</v>
      </c>
      <c r="K38" s="1">
        <f t="shared" si="1"/>
        <v>0</v>
      </c>
      <c r="M38" s="10">
        <f>IFERROR(VLOOKUP(A38,'درآمد سود سهام'!A:S,19,0),0)</f>
        <v>0</v>
      </c>
      <c r="O38" s="10">
        <f>IFERROR(VLOOKUP(A38,'درآمد ناشی از تغییر قیمت اوراق'!A:Q,17,0),0)</f>
        <v>0</v>
      </c>
      <c r="Q38" s="10">
        <f>IFERROR(VLOOKUP(A38,'درآمد ناشی از فروش'!A:Q,17,0),0)</f>
        <v>-23977153084</v>
      </c>
      <c r="S38" s="10">
        <f t="shared" si="2"/>
        <v>-23977153084</v>
      </c>
      <c r="U38" s="1">
        <f t="shared" si="3"/>
        <v>-6.7435778614485006E-2</v>
      </c>
    </row>
    <row r="39" spans="1:21" ht="21" x14ac:dyDescent="0.45">
      <c r="A39" s="6" t="s">
        <v>56</v>
      </c>
      <c r="C39" s="10">
        <f>IFERROR(VLOOKUP(A39,'درآمد سود سهام'!A:S,13,0),0)</f>
        <v>9747634870</v>
      </c>
      <c r="E39" s="10">
        <f>IFERROR(VLOOKUP(A39,'درآمد ناشی از تغییر قیمت اوراق'!A:Q,9,0),0)</f>
        <v>-30329218279</v>
      </c>
      <c r="G39" s="10">
        <f>IFERROR(VLOOKUP(A39,'درآمد ناشی از فروش'!A:Q,9,0),0)</f>
        <v>-397608774</v>
      </c>
      <c r="I39" s="10">
        <f t="shared" si="0"/>
        <v>-20979192183</v>
      </c>
      <c r="K39" s="1">
        <f t="shared" si="1"/>
        <v>3.8981113606585752E-2</v>
      </c>
      <c r="M39" s="10">
        <f>IFERROR(VLOOKUP(A39,'درآمد سود سهام'!A:S,19,0),0)</f>
        <v>9747634870</v>
      </c>
      <c r="O39" s="10">
        <f>IFERROR(VLOOKUP(A39,'درآمد ناشی از تغییر قیمت اوراق'!A:Q,17,0),0)</f>
        <v>-31898835649</v>
      </c>
      <c r="Q39" s="10">
        <f>IFERROR(VLOOKUP(A39,'درآمد ناشی از فروش'!A:Q,17,0),0)</f>
        <v>-252924419</v>
      </c>
      <c r="S39" s="10">
        <f t="shared" si="2"/>
        <v>-22404125198</v>
      </c>
      <c r="U39" s="1">
        <f t="shared" si="3"/>
        <v>-6.3011635351809939E-2</v>
      </c>
    </row>
    <row r="40" spans="1:21" ht="21" x14ac:dyDescent="0.45">
      <c r="A40" s="6" t="s">
        <v>55</v>
      </c>
      <c r="C40" s="10">
        <f>IFERROR(VLOOKUP(A40,'درآمد سود سهام'!A:S,13,0),0)</f>
        <v>0</v>
      </c>
      <c r="E40" s="10">
        <f>IFERROR(VLOOKUP(A40,'درآمد ناشی از تغییر قیمت اوراق'!A:Q,9,0),0)</f>
        <v>-5613147634</v>
      </c>
      <c r="G40" s="10">
        <f>IFERROR(VLOOKUP(A40,'درآمد ناشی از فروش'!A:Q,9,0),0)</f>
        <v>463944270</v>
      </c>
      <c r="I40" s="10">
        <f t="shared" si="0"/>
        <v>-5149203364</v>
      </c>
      <c r="K40" s="1">
        <f t="shared" si="1"/>
        <v>9.5676553970532596E-3</v>
      </c>
      <c r="M40" s="10">
        <f>IFERROR(VLOOKUP(A40,'درآمد سود سهام'!A:S,19,0),0)</f>
        <v>0</v>
      </c>
      <c r="O40" s="10">
        <f>IFERROR(VLOOKUP(A40,'درآمد ناشی از تغییر قیمت اوراق'!A:Q,17,0),0)</f>
        <v>129714462482</v>
      </c>
      <c r="Q40" s="10">
        <f>IFERROR(VLOOKUP(A40,'درآمد ناشی از فروش'!A:Q,17,0),0)</f>
        <v>5278598622</v>
      </c>
      <c r="S40" s="10">
        <f t="shared" si="2"/>
        <v>134993061104</v>
      </c>
      <c r="U40" s="1">
        <f t="shared" si="3"/>
        <v>0.37966818459259377</v>
      </c>
    </row>
    <row r="41" spans="1:21" ht="21" x14ac:dyDescent="0.45">
      <c r="A41" s="6" t="s">
        <v>60</v>
      </c>
      <c r="C41" s="10">
        <f>IFERROR(VLOOKUP(A41,'درآمد سود سهام'!A:S,13,0),0)</f>
        <v>0</v>
      </c>
      <c r="E41" s="10">
        <f>IFERROR(VLOOKUP(A41,'درآمد ناشی از تغییر قیمت اوراق'!A:Q,9,0),0)</f>
        <v>-8423019493</v>
      </c>
      <c r="G41" s="10">
        <f>IFERROR(VLOOKUP(A41,'درآمد ناشی از فروش'!A:Q,9,0),0)</f>
        <v>0</v>
      </c>
      <c r="I41" s="10">
        <f t="shared" si="0"/>
        <v>-8423019493</v>
      </c>
      <c r="K41" s="1">
        <f t="shared" si="1"/>
        <v>1.5650682681346562E-2</v>
      </c>
      <c r="M41" s="10">
        <f>IFERROR(VLOOKUP(A41,'درآمد سود سهام'!A:S,19,0),0)</f>
        <v>0</v>
      </c>
      <c r="O41" s="10">
        <f>IFERROR(VLOOKUP(A41,'درآمد ناشی از تغییر قیمت اوراق'!A:Q,17,0),0)</f>
        <v>-25558977424</v>
      </c>
      <c r="Q41" s="10">
        <f>IFERROR(VLOOKUP(A41,'درآمد ناشی از فروش'!A:Q,17,0),0)</f>
        <v>-6383742361</v>
      </c>
      <c r="S41" s="10">
        <f t="shared" si="2"/>
        <v>-31942719785</v>
      </c>
      <c r="U41" s="1">
        <f t="shared" si="3"/>
        <v>-8.9838946776513398E-2</v>
      </c>
    </row>
    <row r="42" spans="1:21" ht="21" x14ac:dyDescent="0.45">
      <c r="A42" s="6" t="s">
        <v>54</v>
      </c>
      <c r="C42" s="10">
        <f>IFERROR(VLOOKUP(A42,'درآمد سود سهام'!A:S,13,0),0)</f>
        <v>19234992871</v>
      </c>
      <c r="E42" s="10">
        <f>IFERROR(VLOOKUP(A42,'درآمد ناشی از تغییر قیمت اوراق'!A:Q,9,0),0)</f>
        <v>-53895818426</v>
      </c>
      <c r="G42" s="10">
        <f>IFERROR(VLOOKUP(A42,'درآمد ناشی از فروش'!A:Q,9,0),0)</f>
        <v>5503045070</v>
      </c>
      <c r="I42" s="10">
        <f t="shared" si="0"/>
        <v>-29157780485</v>
      </c>
      <c r="K42" s="1">
        <f t="shared" si="1"/>
        <v>5.4177622459776767E-2</v>
      </c>
      <c r="M42" s="10">
        <f>IFERROR(VLOOKUP(A42,'درآمد سود سهام'!A:S,19,0),0)</f>
        <v>19234992871</v>
      </c>
      <c r="O42" s="10">
        <f>IFERROR(VLOOKUP(A42,'درآمد ناشی از تغییر قیمت اوراق'!A:Q,17,0),0)</f>
        <v>21802009533</v>
      </c>
      <c r="Q42" s="10">
        <f>IFERROR(VLOOKUP(A42,'درآمد ناشی از فروش'!A:Q,17,0),0)</f>
        <v>17627333305</v>
      </c>
      <c r="S42" s="10">
        <f t="shared" si="2"/>
        <v>58664335709</v>
      </c>
      <c r="U42" s="1">
        <f t="shared" si="3"/>
        <v>0.16499353119940866</v>
      </c>
    </row>
    <row r="43" spans="1:21" ht="21" x14ac:dyDescent="0.45">
      <c r="A43" s="6" t="s">
        <v>101</v>
      </c>
      <c r="C43" s="10">
        <f>IFERROR(VLOOKUP(A43,'درآمد سود سهام'!A:S,13,0),0)</f>
        <v>0</v>
      </c>
      <c r="E43" s="10">
        <f>IFERROR(VLOOKUP(A43,'درآمد ناشی از تغییر قیمت اوراق'!A:Q,9,0),0)</f>
        <v>-13908717330</v>
      </c>
      <c r="G43" s="10">
        <f>IFERROR(VLOOKUP(A43,'درآمد ناشی از فروش'!A:Q,9,0),0)</f>
        <v>0</v>
      </c>
      <c r="I43" s="10">
        <f t="shared" si="0"/>
        <v>-13908717330</v>
      </c>
      <c r="K43" s="1">
        <f t="shared" si="1"/>
        <v>2.5843573271708657E-2</v>
      </c>
      <c r="M43" s="10">
        <f>IFERROR(VLOOKUP(A43,'درآمد سود سهام'!A:S,19,0),0)</f>
        <v>0</v>
      </c>
      <c r="O43" s="10">
        <f>IFERROR(VLOOKUP(A43,'درآمد ناشی از تغییر قیمت اوراق'!A:Q,17,0),0)</f>
        <v>-30802148306</v>
      </c>
      <c r="Q43" s="10">
        <f>IFERROR(VLOOKUP(A43,'درآمد ناشی از فروش'!A:Q,17,0),0)</f>
        <v>0</v>
      </c>
      <c r="S43" s="10">
        <f t="shared" si="2"/>
        <v>-30802148306</v>
      </c>
      <c r="U43" s="1">
        <f t="shared" si="3"/>
        <v>-8.6631087799996065E-2</v>
      </c>
    </row>
    <row r="44" spans="1:21" ht="21" x14ac:dyDescent="0.55000000000000004">
      <c r="A44" s="33" t="s">
        <v>87</v>
      </c>
      <c r="C44" s="10">
        <f>IFERROR(VLOOKUP(A44,'درآمد سود سهام'!A:S,13,0),0)</f>
        <v>0</v>
      </c>
      <c r="D44" s="10"/>
      <c r="E44" s="10">
        <f>IFERROR(VLOOKUP(A44,'درآمد ناشی از تغییر قیمت اوراق'!A:Q,9,0),0)</f>
        <v>0</v>
      </c>
      <c r="F44" s="10"/>
      <c r="G44" s="10">
        <f>IFERROR(VLOOKUP(A44,'درآمد ناشی از فروش'!A:Q,9,0),0)</f>
        <v>0</v>
      </c>
      <c r="H44" s="10"/>
      <c r="I44" s="10">
        <f t="shared" si="0"/>
        <v>0</v>
      </c>
      <c r="J44" s="10"/>
      <c r="K44" s="1">
        <f t="shared" si="1"/>
        <v>0</v>
      </c>
      <c r="L44" s="10"/>
      <c r="M44" s="10">
        <f>IFERROR(VLOOKUP(A44,'درآمد سود سهام'!A:S,19,0),0)</f>
        <v>0</v>
      </c>
      <c r="N44" s="10"/>
      <c r="O44" s="10">
        <f>IFERROR(VLOOKUP(A44,'درآمد ناشی از تغییر قیمت اوراق'!A:Q,17,0),0)</f>
        <v>0</v>
      </c>
      <c r="P44" s="10"/>
      <c r="Q44" s="10">
        <f>IFERROR(VLOOKUP(A44,'درآمد ناشی از فروش'!A:Q,17,0),0)</f>
        <v>20299435647</v>
      </c>
      <c r="R44" s="10"/>
      <c r="S44" s="10">
        <f t="shared" si="2"/>
        <v>20299435647</v>
      </c>
      <c r="T44" s="10"/>
      <c r="U44" s="1">
        <f t="shared" si="3"/>
        <v>5.7092192867699225E-2</v>
      </c>
    </row>
    <row r="45" spans="1:21" ht="21" x14ac:dyDescent="0.55000000000000004">
      <c r="A45" s="33" t="s">
        <v>96</v>
      </c>
      <c r="C45" s="10">
        <f>IFERROR(VLOOKUP(A45,'درآمد سود سهام'!A:S,13,0),0)</f>
        <v>0</v>
      </c>
      <c r="D45" s="10"/>
      <c r="E45" s="10">
        <f>IFERROR(VLOOKUP(A45,'درآمد ناشی از تغییر قیمت اوراق'!A:Q,9,0),0)</f>
        <v>0</v>
      </c>
      <c r="F45" s="10"/>
      <c r="G45" s="10">
        <f>IFERROR(VLOOKUP(A45,'درآمد ناشی از فروش'!A:Q,9,0),0)</f>
        <v>0</v>
      </c>
      <c r="H45" s="10"/>
      <c r="I45" s="10">
        <f t="shared" si="0"/>
        <v>0</v>
      </c>
      <c r="J45" s="10"/>
      <c r="K45" s="1">
        <f t="shared" si="1"/>
        <v>0</v>
      </c>
      <c r="L45" s="10"/>
      <c r="M45" s="10">
        <f>IFERROR(VLOOKUP(A45,'درآمد سود سهام'!A:S,19,0),0)</f>
        <v>0</v>
      </c>
      <c r="N45" s="10"/>
      <c r="O45" s="10">
        <f>IFERROR(VLOOKUP(A45,'درآمد ناشی از تغییر قیمت اوراق'!A:Q,17,0),0)</f>
        <v>0</v>
      </c>
      <c r="P45" s="10"/>
      <c r="Q45" s="10">
        <f>IFERROR(VLOOKUP(A45,'درآمد ناشی از فروش'!A:Q,17,0),0)</f>
        <v>4474189256</v>
      </c>
      <c r="R45" s="10"/>
      <c r="S45" s="10">
        <f t="shared" si="2"/>
        <v>4474189256</v>
      </c>
      <c r="T45" s="10"/>
      <c r="U45" s="1">
        <f t="shared" si="3"/>
        <v>1.2583663919144013E-2</v>
      </c>
    </row>
    <row r="46" spans="1:21" ht="21" x14ac:dyDescent="0.55000000000000004">
      <c r="A46" s="33" t="s">
        <v>88</v>
      </c>
      <c r="C46" s="10">
        <f>IFERROR(VLOOKUP(A46,'درآمد سود سهام'!A:S,13,0),0)</f>
        <v>0</v>
      </c>
      <c r="D46" s="10"/>
      <c r="E46" s="10">
        <f>IFERROR(VLOOKUP(A46,'درآمد ناشی از تغییر قیمت اوراق'!A:Q,9,0),0)</f>
        <v>0</v>
      </c>
      <c r="F46" s="10"/>
      <c r="G46" s="10">
        <f>IFERROR(VLOOKUP(A46,'درآمد ناشی از فروش'!A:Q,9,0),0)</f>
        <v>0</v>
      </c>
      <c r="H46" s="10"/>
      <c r="I46" s="10">
        <f t="shared" si="0"/>
        <v>0</v>
      </c>
      <c r="J46" s="10"/>
      <c r="K46" s="1">
        <f t="shared" si="1"/>
        <v>0</v>
      </c>
      <c r="L46" s="10"/>
      <c r="M46" s="10">
        <f>IFERROR(VLOOKUP(A46,'درآمد سود سهام'!A:S,19,0),0)</f>
        <v>0</v>
      </c>
      <c r="N46" s="10"/>
      <c r="O46" s="10">
        <f>IFERROR(VLOOKUP(A46,'درآمد ناشی از تغییر قیمت اوراق'!A:Q,17,0),0)</f>
        <v>0</v>
      </c>
      <c r="P46" s="10"/>
      <c r="Q46" s="10">
        <f>IFERROR(VLOOKUP(A46,'درآمد ناشی از فروش'!A:Q,17,0),0)</f>
        <v>1084633617</v>
      </c>
      <c r="R46" s="10"/>
      <c r="S46" s="10">
        <f t="shared" si="2"/>
        <v>1084633617</v>
      </c>
      <c r="T46" s="10"/>
      <c r="U46" s="1">
        <f t="shared" si="3"/>
        <v>3.050533656668717E-3</v>
      </c>
    </row>
    <row r="47" spans="1:21" ht="21" x14ac:dyDescent="0.55000000000000004">
      <c r="A47" s="33" t="s">
        <v>85</v>
      </c>
      <c r="C47" s="10">
        <f>IFERROR(VLOOKUP(A47,'درآمد سود سهام'!A:S,13,0),0)</f>
        <v>0</v>
      </c>
      <c r="D47" s="10"/>
      <c r="E47" s="10">
        <f>IFERROR(VLOOKUP(A47,'درآمد ناشی از تغییر قیمت اوراق'!A:Q,9,0),0)</f>
        <v>-853304050</v>
      </c>
      <c r="F47" s="10"/>
      <c r="G47" s="10">
        <f>IFERROR(VLOOKUP(A47,'درآمد ناشی از فروش'!A:Q,9,0),0)</f>
        <v>0</v>
      </c>
      <c r="H47" s="10"/>
      <c r="I47" s="10">
        <f t="shared" si="0"/>
        <v>-853304050</v>
      </c>
      <c r="J47" s="10"/>
      <c r="K47" s="1">
        <f t="shared" si="1"/>
        <v>1.5855111018508814E-3</v>
      </c>
      <c r="L47" s="10"/>
      <c r="M47" s="10">
        <f>IFERROR(VLOOKUP(A47,'درآمد سود سهام'!A:S,19,0),0)</f>
        <v>9109460939</v>
      </c>
      <c r="N47" s="10"/>
      <c r="O47" s="10">
        <f>IFERROR(VLOOKUP(A47,'درآمد ناشی از تغییر قیمت اوراق'!A:Q,17,0),0)</f>
        <v>223486649</v>
      </c>
      <c r="P47" s="10"/>
      <c r="Q47" s="10">
        <f>IFERROR(VLOOKUP(A47,'درآمد ناشی از فروش'!A:Q,17,0),0)</f>
        <v>261529390</v>
      </c>
      <c r="R47" s="10"/>
      <c r="S47" s="10">
        <f t="shared" si="2"/>
        <v>9594476978</v>
      </c>
      <c r="T47" s="10"/>
      <c r="U47" s="1">
        <f t="shared" si="3"/>
        <v>2.6984480732282302E-2</v>
      </c>
    </row>
    <row r="48" spans="1:21" ht="21" x14ac:dyDescent="0.55000000000000004">
      <c r="A48" s="33" t="s">
        <v>86</v>
      </c>
      <c r="C48" s="10">
        <f>IFERROR(VLOOKUP(A48,'درآمد سود سهام'!A:S,13,0),0)</f>
        <v>0</v>
      </c>
      <c r="D48" s="10"/>
      <c r="E48" s="10">
        <f>IFERROR(VLOOKUP(A48,'درآمد ناشی از تغییر قیمت اوراق'!A:Q,9,0),0)</f>
        <v>0</v>
      </c>
      <c r="F48" s="10"/>
      <c r="G48" s="10">
        <f>IFERROR(VLOOKUP(A48,'درآمد ناشی از فروش'!A:Q,9,0),0)</f>
        <v>0</v>
      </c>
      <c r="H48" s="10"/>
      <c r="I48" s="10">
        <f t="shared" si="0"/>
        <v>0</v>
      </c>
      <c r="J48" s="10"/>
      <c r="K48" s="1">
        <f t="shared" si="1"/>
        <v>0</v>
      </c>
      <c r="L48" s="10"/>
      <c r="M48" s="10">
        <f>IFERROR(VLOOKUP(A48,'درآمد سود سهام'!A:S,19,0),0)</f>
        <v>0</v>
      </c>
      <c r="N48" s="10"/>
      <c r="O48" s="10">
        <f>IFERROR(VLOOKUP(A48,'درآمد ناشی از تغییر قیمت اوراق'!A:Q,17,0),0)</f>
        <v>0</v>
      </c>
      <c r="P48" s="10"/>
      <c r="Q48" s="10">
        <f>IFERROR(VLOOKUP(A48,'درآمد ناشی از فروش'!A:Q,17,0),0)</f>
        <v>4584035908</v>
      </c>
      <c r="R48" s="10"/>
      <c r="S48" s="10">
        <f t="shared" si="2"/>
        <v>4584035908</v>
      </c>
      <c r="T48" s="10"/>
      <c r="U48" s="1">
        <f t="shared" si="3"/>
        <v>1.2892607790831494E-2</v>
      </c>
    </row>
    <row r="49" spans="1:21" ht="21" x14ac:dyDescent="0.55000000000000004">
      <c r="A49" s="33" t="s">
        <v>117</v>
      </c>
      <c r="C49" s="10">
        <f>IFERROR(VLOOKUP(A49,'درآمد سود سهام'!A:S,13,0),0)</f>
        <v>234357923</v>
      </c>
      <c r="D49" s="10"/>
      <c r="E49" s="10">
        <f>IFERROR(VLOOKUP(A49,'درآمد ناشی از تغییر قیمت اوراق'!A:Q,9,0),0)</f>
        <v>9583505</v>
      </c>
      <c r="F49" s="10"/>
      <c r="G49" s="10">
        <f>IFERROR(VLOOKUP(A49,'درآمد ناشی از فروش'!A:Q,9,0),0)</f>
        <v>517262995</v>
      </c>
      <c r="H49" s="10"/>
      <c r="I49" s="10">
        <f t="shared" si="0"/>
        <v>761204423</v>
      </c>
      <c r="J49" s="10"/>
      <c r="K49" s="1">
        <f t="shared" si="1"/>
        <v>-1.414382204613343E-3</v>
      </c>
      <c r="L49" s="10"/>
      <c r="M49" s="10">
        <f>IFERROR(VLOOKUP(A49,'درآمد سود سهام'!A:S,19,0),0)</f>
        <v>234357923</v>
      </c>
      <c r="N49" s="10"/>
      <c r="O49" s="10">
        <f>IFERROR(VLOOKUP(A49,'درآمد ناشی از تغییر قیمت اوراق'!A:Q,17,0),0)</f>
        <v>924823493</v>
      </c>
      <c r="P49" s="10"/>
      <c r="Q49" s="10">
        <f>IFERROR(VLOOKUP(A49,'درآمد ناشی از فروش'!A:Q,17,0),0)</f>
        <v>517262995</v>
      </c>
      <c r="R49" s="10"/>
      <c r="S49" s="10">
        <f t="shared" si="2"/>
        <v>1676444411</v>
      </c>
      <c r="T49" s="10"/>
      <c r="U49" s="1">
        <f t="shared" si="3"/>
        <v>4.7150023926371288E-3</v>
      </c>
    </row>
    <row r="50" spans="1:21" ht="21" x14ac:dyDescent="0.55000000000000004">
      <c r="A50" s="33" t="s">
        <v>118</v>
      </c>
      <c r="C50" s="10">
        <f>IFERROR(VLOOKUP(A50,'درآمد سود سهام'!A:S,13,0),0)</f>
        <v>519121365</v>
      </c>
      <c r="D50" s="10"/>
      <c r="E50" s="10">
        <f>IFERROR(VLOOKUP(A50,'درآمد ناشی از تغییر قیمت اوراق'!A:Q,9,0),0)</f>
        <v>-481088296</v>
      </c>
      <c r="F50" s="10"/>
      <c r="G50" s="10">
        <f>IFERROR(VLOOKUP(A50,'درآمد ناشی از فروش'!A:Q,9,0),0)</f>
        <v>655751830</v>
      </c>
      <c r="H50" s="10"/>
      <c r="I50" s="10">
        <f t="shared" si="0"/>
        <v>693784899</v>
      </c>
      <c r="J50" s="10"/>
      <c r="K50" s="1">
        <f t="shared" si="1"/>
        <v>-1.2891110263229062E-3</v>
      </c>
      <c r="L50" s="10"/>
      <c r="M50" s="10">
        <f>IFERROR(VLOOKUP(A50,'درآمد سود سهام'!A:S,19,0),0)</f>
        <v>519121365</v>
      </c>
      <c r="N50" s="10"/>
      <c r="O50" s="10">
        <f>IFERROR(VLOOKUP(A50,'درآمد ناشی از تغییر قیمت اوراق'!A:Q,17,0),0)</f>
        <v>551914356</v>
      </c>
      <c r="P50" s="10"/>
      <c r="Q50" s="10">
        <f>IFERROR(VLOOKUP(A50,'درآمد ناشی از فروش'!A:Q,17,0),0)</f>
        <v>655751830</v>
      </c>
      <c r="R50" s="10"/>
      <c r="S50" s="10">
        <f t="shared" si="2"/>
        <v>1726787551</v>
      </c>
      <c r="T50" s="10"/>
      <c r="U50" s="1">
        <f t="shared" si="3"/>
        <v>4.8565925485619986E-3</v>
      </c>
    </row>
    <row r="51" spans="1:21" ht="21" x14ac:dyDescent="0.55000000000000004">
      <c r="A51" s="33" t="s">
        <v>90</v>
      </c>
      <c r="C51" s="10">
        <f>IFERROR(VLOOKUP(A51,'درآمد سود سهام'!A:S,13,0),0)</f>
        <v>0</v>
      </c>
      <c r="D51" s="10"/>
      <c r="E51" s="10">
        <f>IFERROR(VLOOKUP(A51,'درآمد ناشی از تغییر قیمت اوراق'!A:Q,9,0),0)</f>
        <v>0</v>
      </c>
      <c r="F51" s="10"/>
      <c r="G51" s="10">
        <f>IFERROR(VLOOKUP(A51,'درآمد ناشی از فروش'!A:Q,9,0),0)</f>
        <v>0</v>
      </c>
      <c r="H51" s="10"/>
      <c r="I51" s="10">
        <f t="shared" si="0"/>
        <v>0</v>
      </c>
      <c r="J51" s="10"/>
      <c r="K51" s="1">
        <f t="shared" si="1"/>
        <v>0</v>
      </c>
      <c r="L51" s="10"/>
      <c r="M51" s="10">
        <f>IFERROR(VLOOKUP(A51,'درآمد سود سهام'!A:S,19,0),0)</f>
        <v>0</v>
      </c>
      <c r="N51" s="10"/>
      <c r="O51" s="10">
        <f>IFERROR(VLOOKUP(A51,'درآمد ناشی از تغییر قیمت اوراق'!A:Q,17,0),0)</f>
        <v>0</v>
      </c>
      <c r="P51" s="10"/>
      <c r="Q51" s="10">
        <f>IFERROR(VLOOKUP(A51,'درآمد ناشی از فروش'!A:Q,17,0),0)</f>
        <v>12362152981</v>
      </c>
      <c r="R51" s="10"/>
      <c r="S51" s="10">
        <f t="shared" si="2"/>
        <v>12362152981</v>
      </c>
      <c r="T51" s="10"/>
      <c r="U51" s="1">
        <f t="shared" si="3"/>
        <v>3.4768573596062544E-2</v>
      </c>
    </row>
    <row r="52" spans="1:21" ht="21" x14ac:dyDescent="0.55000000000000004">
      <c r="A52" s="33" t="s">
        <v>97</v>
      </c>
      <c r="C52" s="10">
        <f>IFERROR(VLOOKUP(A52,'درآمد سود سهام'!A:S,13,0),0)</f>
        <v>0</v>
      </c>
      <c r="D52" s="10"/>
      <c r="E52" s="10">
        <f>IFERROR(VLOOKUP(A52,'درآمد ناشی از تغییر قیمت اوراق'!A:Q,9,0),0)</f>
        <v>0</v>
      </c>
      <c r="F52" s="10"/>
      <c r="G52" s="10">
        <f>IFERROR(VLOOKUP(A52,'درآمد ناشی از فروش'!A:Q,9,0),0)</f>
        <v>0</v>
      </c>
      <c r="H52" s="10"/>
      <c r="I52" s="10">
        <f t="shared" si="0"/>
        <v>0</v>
      </c>
      <c r="J52" s="10"/>
      <c r="K52" s="1">
        <f t="shared" si="1"/>
        <v>0</v>
      </c>
      <c r="L52" s="10"/>
      <c r="M52" s="10">
        <f>IFERROR(VLOOKUP(A52,'درآمد سود سهام'!A:S,19,0),0)</f>
        <v>1257291200</v>
      </c>
      <c r="N52" s="10"/>
      <c r="O52" s="10">
        <f>IFERROR(VLOOKUP(A52,'درآمد ناشی از تغییر قیمت اوراق'!A:Q,17,0),0)</f>
        <v>0</v>
      </c>
      <c r="P52" s="10"/>
      <c r="Q52" s="10">
        <f>IFERROR(VLOOKUP(A52,'درآمد ناشی از فروش'!A:Q,17,0),0)</f>
        <v>5630952553</v>
      </c>
      <c r="R52" s="10"/>
      <c r="S52" s="10">
        <f t="shared" si="2"/>
        <v>6888243753</v>
      </c>
      <c r="T52" s="10"/>
      <c r="U52" s="1">
        <f t="shared" si="3"/>
        <v>1.9373195772766222E-2</v>
      </c>
    </row>
    <row r="53" spans="1:21" ht="21" x14ac:dyDescent="0.55000000000000004">
      <c r="A53" s="33" t="s">
        <v>92</v>
      </c>
      <c r="C53" s="10">
        <f>IFERROR(VLOOKUP(A53,'درآمد سود سهام'!A:S,13,0),0)</f>
        <v>1507464888</v>
      </c>
      <c r="D53" s="10"/>
      <c r="E53" s="10">
        <f>IFERROR(VLOOKUP(A53,'درآمد ناشی از تغییر قیمت اوراق'!A:Q,9,0),0)</f>
        <v>-4481167728</v>
      </c>
      <c r="F53" s="10"/>
      <c r="G53" s="10">
        <f>IFERROR(VLOOKUP(A53,'درآمد ناشی از فروش'!A:Q,9,0),0)</f>
        <v>3083573928</v>
      </c>
      <c r="H53" s="10"/>
      <c r="I53" s="10">
        <f t="shared" si="0"/>
        <v>109871088</v>
      </c>
      <c r="J53" s="10"/>
      <c r="K53" s="1">
        <f t="shared" si="1"/>
        <v>-2.0414977497931148E-4</v>
      </c>
      <c r="L53" s="10"/>
      <c r="M53" s="10">
        <f>IFERROR(VLOOKUP(A53,'درآمد سود سهام'!A:S,19,0),0)</f>
        <v>1507464888</v>
      </c>
      <c r="N53" s="10"/>
      <c r="O53" s="10">
        <f>IFERROR(VLOOKUP(A53,'درآمد ناشی از تغییر قیمت اوراق'!A:Q,17,0),0)</f>
        <v>1957191459</v>
      </c>
      <c r="P53" s="10"/>
      <c r="Q53" s="10">
        <f>IFERROR(VLOOKUP(A53,'درآمد ناشی از فروش'!A:Q,17,0),0)</f>
        <v>13243736919</v>
      </c>
      <c r="R53" s="10"/>
      <c r="S53" s="10">
        <f t="shared" si="2"/>
        <v>16708393266</v>
      </c>
      <c r="T53" s="10"/>
      <c r="U53" s="1">
        <f t="shared" si="3"/>
        <v>4.6992380844480083E-2</v>
      </c>
    </row>
    <row r="54" spans="1:21" ht="21" x14ac:dyDescent="0.55000000000000004">
      <c r="A54" s="33" t="s">
        <v>93</v>
      </c>
      <c r="C54" s="10">
        <f>IFERROR(VLOOKUP(A54,'درآمد سود سهام'!A:S,13,0),0)</f>
        <v>0</v>
      </c>
      <c r="D54" s="10"/>
      <c r="E54" s="10">
        <f>IFERROR(VLOOKUP(A54,'درآمد ناشی از تغییر قیمت اوراق'!A:Q,9,0),0)</f>
        <v>0</v>
      </c>
      <c r="F54" s="10"/>
      <c r="G54" s="10">
        <f>IFERROR(VLOOKUP(A54,'درآمد ناشی از فروش'!A:Q,9,0),0)</f>
        <v>0</v>
      </c>
      <c r="H54" s="10"/>
      <c r="I54" s="10">
        <f t="shared" si="0"/>
        <v>0</v>
      </c>
      <c r="J54" s="10"/>
      <c r="K54" s="1">
        <f t="shared" si="1"/>
        <v>0</v>
      </c>
      <c r="L54" s="10"/>
      <c r="M54" s="10">
        <f>IFERROR(VLOOKUP(A54,'درآمد سود سهام'!A:S,19,0),0)</f>
        <v>0</v>
      </c>
      <c r="N54" s="10"/>
      <c r="O54" s="10">
        <f>IFERROR(VLOOKUP(A54,'درآمد ناشی از تغییر قیمت اوراق'!A:Q,17,0),0)</f>
        <v>0</v>
      </c>
      <c r="P54" s="10"/>
      <c r="Q54" s="10">
        <f>IFERROR(VLOOKUP(A54,'درآمد ناشی از فروش'!A:Q,17,0),0)</f>
        <v>3271605657</v>
      </c>
      <c r="R54" s="10"/>
      <c r="S54" s="10">
        <f t="shared" si="2"/>
        <v>3271605657</v>
      </c>
      <c r="T54" s="10"/>
      <c r="U54" s="1">
        <f>+S54/$S$61</f>
        <v>9.201395763143003E-3</v>
      </c>
    </row>
    <row r="55" spans="1:21" ht="21" x14ac:dyDescent="0.55000000000000004">
      <c r="A55" s="33" t="s">
        <v>94</v>
      </c>
      <c r="C55" s="10">
        <f>IFERROR(VLOOKUP(A55,'درآمد سود سهام'!A:S,13,0),0)</f>
        <v>0</v>
      </c>
      <c r="D55" s="10"/>
      <c r="E55" s="10">
        <f>IFERROR(VLOOKUP(A55,'درآمد ناشی از تغییر قیمت اوراق'!A:Q,9,0),0)</f>
        <v>0</v>
      </c>
      <c r="F55" s="10"/>
      <c r="G55" s="10">
        <f>IFERROR(VLOOKUP(A55,'درآمد ناشی از فروش'!A:Q,9,0),0)</f>
        <v>0</v>
      </c>
      <c r="H55" s="10"/>
      <c r="I55" s="10">
        <f t="shared" si="0"/>
        <v>0</v>
      </c>
      <c r="J55" s="10"/>
      <c r="K55" s="1">
        <f t="shared" si="1"/>
        <v>0</v>
      </c>
      <c r="L55" s="10"/>
      <c r="M55" s="10">
        <f>IFERROR(VLOOKUP(A55,'درآمد سود سهام'!A:S,19,0),0)</f>
        <v>0</v>
      </c>
      <c r="N55" s="10"/>
      <c r="O55" s="10">
        <f>IFERROR(VLOOKUP(A55,'درآمد ناشی از تغییر قیمت اوراق'!A:Q,17,0),0)</f>
        <v>0</v>
      </c>
      <c r="P55" s="10"/>
      <c r="Q55" s="10">
        <f>IFERROR(VLOOKUP(A55,'درآمد ناشی از فروش'!A:Q,17,0),0)</f>
        <v>3134781730</v>
      </c>
      <c r="R55" s="10"/>
      <c r="S55" s="10">
        <f t="shared" si="2"/>
        <v>3134781730</v>
      </c>
      <c r="T55" s="10"/>
      <c r="U55" s="1">
        <f t="shared" ref="U55:U58" si="4">+S55/$S$61</f>
        <v>8.8165782655021535E-3</v>
      </c>
    </row>
    <row r="56" spans="1:21" ht="21" x14ac:dyDescent="0.55000000000000004">
      <c r="A56" s="33" t="s">
        <v>89</v>
      </c>
      <c r="C56" s="10">
        <f>IFERROR(VLOOKUP(A56,'درآمد سود سهام'!A:S,13,0),0)</f>
        <v>0</v>
      </c>
      <c r="D56" s="10"/>
      <c r="E56" s="10">
        <f>IFERROR(VLOOKUP(A56,'درآمد ناشی از تغییر قیمت اوراق'!A:Q,9,0),0)</f>
        <v>0</v>
      </c>
      <c r="F56" s="10"/>
      <c r="G56" s="10">
        <f>IFERROR(VLOOKUP(A56,'درآمد ناشی از فروش'!A:Q,9,0),0)</f>
        <v>0</v>
      </c>
      <c r="H56" s="10"/>
      <c r="I56" s="10">
        <f t="shared" si="0"/>
        <v>0</v>
      </c>
      <c r="J56" s="10"/>
      <c r="K56" s="1">
        <f t="shared" si="1"/>
        <v>0</v>
      </c>
      <c r="L56" s="10"/>
      <c r="M56" s="10">
        <f>IFERROR(VLOOKUP(A56,'درآمد سود سهام'!A:S,19,0),0)</f>
        <v>0</v>
      </c>
      <c r="N56" s="10"/>
      <c r="O56" s="10">
        <f>IFERROR(VLOOKUP(A56,'درآمد ناشی از تغییر قیمت اوراق'!A:Q,17,0),0)</f>
        <v>0</v>
      </c>
      <c r="P56" s="10"/>
      <c r="Q56" s="10">
        <f>IFERROR(VLOOKUP(A56,'درآمد ناشی از فروش'!A:Q,17,0),0)</f>
        <v>6736573640</v>
      </c>
      <c r="R56" s="10"/>
      <c r="S56" s="10">
        <f t="shared" si="2"/>
        <v>6736573640</v>
      </c>
      <c r="T56" s="10"/>
      <c r="U56" s="1">
        <f t="shared" si="4"/>
        <v>1.8946623354978761E-2</v>
      </c>
    </row>
    <row r="57" spans="1:21" ht="21" x14ac:dyDescent="0.55000000000000004">
      <c r="A57" s="33" t="s">
        <v>91</v>
      </c>
      <c r="C57" s="10">
        <f>IFERROR(VLOOKUP(A57,'درآمد سود سهام'!A:S,13,0),0)</f>
        <v>0</v>
      </c>
      <c r="D57" s="10"/>
      <c r="E57" s="10">
        <f>IFERROR(VLOOKUP(A57,'درآمد ناشی از تغییر قیمت اوراق'!A:Q,9,0),0)</f>
        <v>0</v>
      </c>
      <c r="F57" s="10"/>
      <c r="G57" s="10">
        <f>IFERROR(VLOOKUP(A57,'درآمد ناشی از فروش'!A:Q,9,0),0)</f>
        <v>0</v>
      </c>
      <c r="H57" s="10"/>
      <c r="I57" s="10">
        <f t="shared" si="0"/>
        <v>0</v>
      </c>
      <c r="J57" s="10"/>
      <c r="K57" s="1">
        <f t="shared" si="1"/>
        <v>0</v>
      </c>
      <c r="L57" s="10"/>
      <c r="M57" s="10">
        <f>IFERROR(VLOOKUP(A57,'درآمد سود سهام'!A:S,19,0),0)</f>
        <v>0</v>
      </c>
      <c r="N57" s="10"/>
      <c r="O57" s="10">
        <f>IFERROR(VLOOKUP(A57,'درآمد ناشی از تغییر قیمت اوراق'!A:Q,17,0),0)</f>
        <v>0</v>
      </c>
      <c r="P57" s="10"/>
      <c r="Q57" s="10">
        <f>IFERROR(VLOOKUP(A57,'درآمد ناشی از فروش'!A:Q,17,0),0)</f>
        <v>722027900</v>
      </c>
      <c r="R57" s="10"/>
      <c r="S57" s="10">
        <f t="shared" si="2"/>
        <v>722027900</v>
      </c>
      <c r="T57" s="10"/>
      <c r="U57" s="1">
        <f t="shared" si="4"/>
        <v>2.0307045397467472E-3</v>
      </c>
    </row>
    <row r="58" spans="1:21" ht="21" x14ac:dyDescent="0.55000000000000004">
      <c r="A58" s="33" t="s">
        <v>75</v>
      </c>
      <c r="C58" s="10">
        <f>IFERROR(VLOOKUP(A58,'درآمد سود سهام'!A:S,13,0),0)</f>
        <v>0</v>
      </c>
      <c r="D58" s="10"/>
      <c r="E58" s="10">
        <f>IFERROR(VLOOKUP(A58,'درآمد ناشی از تغییر قیمت اوراق'!A:Q,9,0),0)</f>
        <v>-6565932659</v>
      </c>
      <c r="F58" s="10"/>
      <c r="G58" s="10">
        <f>IFERROR(VLOOKUP(A58,'درآمد ناشی از فروش'!A:Q,9,0),0)</f>
        <v>0</v>
      </c>
      <c r="H58" s="10"/>
      <c r="I58" s="10">
        <f t="shared" si="0"/>
        <v>-6565932659</v>
      </c>
      <c r="J58" s="10"/>
      <c r="K58" s="1">
        <f t="shared" si="1"/>
        <v>1.220005826158891E-2</v>
      </c>
      <c r="L58" s="10"/>
      <c r="M58" s="10">
        <f>IFERROR(VLOOKUP(A58,'درآمد سود سهام'!A:S,19,0),0)</f>
        <v>0</v>
      </c>
      <c r="N58" s="10"/>
      <c r="O58" s="10">
        <f>IFERROR(VLOOKUP(A58,'درآمد ناشی از تغییر قیمت اوراق'!A:Q,17,0),0)</f>
        <v>25467860006</v>
      </c>
      <c r="P58" s="10"/>
      <c r="Q58" s="10">
        <f>IFERROR(VLOOKUP(A58,'درآمد ناشی از فروش'!A:Q,17,0),0)</f>
        <v>14221397536</v>
      </c>
      <c r="R58" s="10"/>
      <c r="S58" s="10">
        <f t="shared" si="2"/>
        <v>39689257542</v>
      </c>
      <c r="T58" s="10"/>
      <c r="U58" s="1">
        <f t="shared" si="4"/>
        <v>0.1116260957086523</v>
      </c>
    </row>
    <row r="59" spans="1:21" ht="21" x14ac:dyDescent="0.55000000000000004">
      <c r="A59" s="33" t="s">
        <v>72</v>
      </c>
      <c r="C59" s="10">
        <f>IFERROR(VLOOKUP(A59,'درآمد سود سهام'!A:S,13,0),0)</f>
        <v>23038897848</v>
      </c>
      <c r="D59" s="10"/>
      <c r="E59" s="10">
        <f>IFERROR(VLOOKUP(A59,'درآمد ناشی از تغییر قیمت اوراق'!A:Q,9,0),0)</f>
        <v>-20727519566</v>
      </c>
      <c r="F59" s="10"/>
      <c r="G59" s="10">
        <f>IFERROR(VLOOKUP(A59,'درآمد ناشی از فروش'!A:Q,9,0),0)</f>
        <v>0</v>
      </c>
      <c r="H59" s="10"/>
      <c r="I59" s="10">
        <f t="shared" si="0"/>
        <v>2311378282</v>
      </c>
      <c r="J59" s="10"/>
      <c r="K59" s="1">
        <f t="shared" si="1"/>
        <v>-4.2947363565050663E-3</v>
      </c>
      <c r="L59" s="10"/>
      <c r="M59" s="10">
        <f>IFERROR(VLOOKUP(A59,'درآمد سود سهام'!A:S,19,0),0)</f>
        <v>23038897848</v>
      </c>
      <c r="N59" s="10"/>
      <c r="O59" s="10">
        <f>IFERROR(VLOOKUP(A59,'درآمد ناشی از تغییر قیمت اوراق'!A:Q,17,0),0)</f>
        <v>-506544009</v>
      </c>
      <c r="P59" s="10"/>
      <c r="Q59" s="10">
        <f>IFERROR(VLOOKUP(A59,'درآمد ناشی از فروش'!A:Q,17,0),0)</f>
        <v>0</v>
      </c>
      <c r="R59" s="10"/>
      <c r="S59" s="10">
        <f t="shared" si="2"/>
        <v>22532353839</v>
      </c>
      <c r="T59" s="10"/>
      <c r="U59" s="1">
        <f t="shared" si="3"/>
        <v>6.3372278594826248E-2</v>
      </c>
    </row>
    <row r="60" spans="1:21" ht="21.75" thickBot="1" x14ac:dyDescent="0.6">
      <c r="A60" s="33" t="s">
        <v>95</v>
      </c>
      <c r="C60" s="10">
        <f>IFERROR(VLOOKUP(A60,'درآمد سود سهام'!A:S,13,0),0)</f>
        <v>3410977460</v>
      </c>
      <c r="D60" s="10"/>
      <c r="E60" s="10">
        <f>IFERROR(VLOOKUP(A60,'درآمد ناشی از تغییر قیمت اوراق'!A:Q,9,0),0)</f>
        <v>-6942033519</v>
      </c>
      <c r="F60" s="10"/>
      <c r="G60" s="10">
        <f>IFERROR(VLOOKUP(A60,'درآمد ناشی از فروش'!A:Q,9,0),0)</f>
        <v>0</v>
      </c>
      <c r="H60" s="10"/>
      <c r="I60" s="10">
        <f t="shared" si="0"/>
        <v>-3531056059</v>
      </c>
      <c r="J60" s="10"/>
      <c r="K60" s="1">
        <f t="shared" si="1"/>
        <v>6.5610008329414589E-3</v>
      </c>
      <c r="L60" s="10"/>
      <c r="M60" s="10">
        <f>IFERROR(VLOOKUP(A60,'درآمد سود سهام'!A:S,19,0),0)</f>
        <v>3410977460</v>
      </c>
      <c r="N60" s="10"/>
      <c r="O60" s="10">
        <f>IFERROR(VLOOKUP(A60,'درآمد ناشی از تغییر قیمت اوراق'!A:Q,17,0),0)</f>
        <v>-10921428999</v>
      </c>
      <c r="P60" s="10"/>
      <c r="Q60" s="10">
        <f>IFERROR(VLOOKUP(A60,'درآمد ناشی از فروش'!A:Q,17,0),0)</f>
        <v>0</v>
      </c>
      <c r="R60" s="10"/>
      <c r="S60" s="10">
        <f t="shared" si="2"/>
        <v>-7510451539</v>
      </c>
      <c r="T60" s="10"/>
      <c r="U60" s="1">
        <f t="shared" si="3"/>
        <v>-2.112315609382303E-2</v>
      </c>
    </row>
    <row r="61" spans="1:21" s="33" customFormat="1" ht="21.75" thickBot="1" x14ac:dyDescent="0.6">
      <c r="A61" s="33" t="s">
        <v>15</v>
      </c>
      <c r="C61" s="5">
        <f>SUM(C8:C60)</f>
        <v>119883187565</v>
      </c>
      <c r="D61" s="4"/>
      <c r="E61" s="5">
        <f>SUM(E8:E60)</f>
        <v>-636033024872</v>
      </c>
      <c r="F61" s="4"/>
      <c r="G61" s="5">
        <f>SUM(G8:G60)</f>
        <v>-22038794109</v>
      </c>
      <c r="H61" s="4"/>
      <c r="I61" s="5">
        <f>SUM(I8:I60)</f>
        <v>-538188631416</v>
      </c>
      <c r="J61" s="4"/>
      <c r="K61" s="9">
        <f>SUM(K8:K60)</f>
        <v>1</v>
      </c>
      <c r="L61" s="4"/>
      <c r="M61" s="5">
        <f>SUM(M8:M60)</f>
        <v>364684217957</v>
      </c>
      <c r="N61" s="4"/>
      <c r="O61" s="5">
        <f>SUM(O8:O60)</f>
        <v>-327703496063</v>
      </c>
      <c r="P61" s="4"/>
      <c r="Q61" s="5">
        <f>SUM(Q8:Q60)</f>
        <v>318574646141</v>
      </c>
      <c r="R61" s="4"/>
      <c r="S61" s="5">
        <f>SUM(S8:S60)</f>
        <v>355555368035</v>
      </c>
      <c r="T61" s="4"/>
      <c r="U61" s="9">
        <f>SUM(U8:U60)</f>
        <v>1</v>
      </c>
    </row>
    <row r="62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Y38" sqref="Y38"/>
    </sheetView>
  </sheetViews>
  <sheetFormatPr defaultRowHeight="18.75" x14ac:dyDescent="0.45"/>
  <cols>
    <col min="1" max="1" width="17.125" style="16" customWidth="1"/>
    <col min="2" max="2" width="0.875" style="16" customWidth="1"/>
    <col min="3" max="3" width="32.125" style="16" bestFit="1" customWidth="1"/>
    <col min="4" max="4" width="0.875" style="16" customWidth="1"/>
    <col min="5" max="5" width="27.875" style="16" bestFit="1" customWidth="1"/>
    <col min="6" max="6" width="0.875" style="16" customWidth="1"/>
    <col min="7" max="7" width="32.125" style="16" bestFit="1" customWidth="1"/>
    <col min="8" max="8" width="0.875" style="16" customWidth="1"/>
    <col min="9" max="9" width="27.875" style="16" bestFit="1" customWidth="1"/>
    <col min="10" max="10" width="0.875" style="16" customWidth="1"/>
    <col min="11" max="11" width="8" style="16" customWidth="1"/>
    <col min="12" max="16384" width="9" style="16"/>
  </cols>
  <sheetData>
    <row r="2" spans="1:9" ht="26.25" x14ac:dyDescent="0.45">
      <c r="A2" s="51" t="str">
        <f>+درآمدها!A2</f>
        <v>صندوق سرمایه‌گذاری بخشی صنایع مفید - اکتان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</row>
    <row r="3" spans="1:9" ht="26.25" x14ac:dyDescent="0.45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  <c r="H3" s="51" t="s">
        <v>23</v>
      </c>
      <c r="I3" s="51" t="s">
        <v>23</v>
      </c>
    </row>
    <row r="4" spans="1:9" ht="26.25" x14ac:dyDescent="0.45">
      <c r="A4" s="51" t="str">
        <f>+سهام!A4</f>
        <v>برای ماه منتهی به 1404/04/31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</row>
    <row r="6" spans="1:9" ht="27" thickBot="1" x14ac:dyDescent="0.5">
      <c r="A6" s="17" t="s">
        <v>45</v>
      </c>
      <c r="C6" s="52" t="s">
        <v>25</v>
      </c>
      <c r="D6" s="52" t="s">
        <v>25</v>
      </c>
      <c r="E6" s="52" t="s">
        <v>25</v>
      </c>
      <c r="G6" s="52" t="s">
        <v>26</v>
      </c>
      <c r="H6" s="52" t="s">
        <v>26</v>
      </c>
      <c r="I6" s="52" t="s">
        <v>26</v>
      </c>
    </row>
    <row r="7" spans="1:9" ht="27" thickBot="1" x14ac:dyDescent="0.5">
      <c r="A7" s="17" t="s">
        <v>46</v>
      </c>
      <c r="C7" s="17" t="s">
        <v>47</v>
      </c>
      <c r="E7" s="17" t="s">
        <v>48</v>
      </c>
      <c r="G7" s="17" t="s">
        <v>47</v>
      </c>
      <c r="I7" s="17" t="s">
        <v>48</v>
      </c>
    </row>
    <row r="8" spans="1:9" ht="22.5" x14ac:dyDescent="0.55000000000000004">
      <c r="A8" s="31" t="s">
        <v>22</v>
      </c>
      <c r="B8" s="32"/>
      <c r="C8" s="31">
        <f>+'سود سپرده بانکی'!G8</f>
        <v>55481248</v>
      </c>
      <c r="D8" s="32"/>
      <c r="E8" s="42">
        <f>+C8/$C$10</f>
        <v>0.998172169815564</v>
      </c>
      <c r="F8" s="32"/>
      <c r="G8" s="31">
        <f>+'سود سپرده بانکی'!M8</f>
        <v>20811040262</v>
      </c>
      <c r="H8" s="32"/>
      <c r="I8" s="42">
        <f>+G8/$G$10</f>
        <v>0.99997114119910047</v>
      </c>
    </row>
    <row r="9" spans="1:9" ht="23.25" thickBot="1" x14ac:dyDescent="0.6">
      <c r="A9" s="31" t="s">
        <v>103</v>
      </c>
      <c r="B9" s="32"/>
      <c r="C9" s="31">
        <f>+'سود سپرده بانکی'!G9</f>
        <v>101596</v>
      </c>
      <c r="D9" s="32"/>
      <c r="E9" s="42">
        <f>+C9/$C$10</f>
        <v>1.8278301844360464E-3</v>
      </c>
      <c r="F9" s="32"/>
      <c r="G9" s="31">
        <f>+'سود سپرده بانکی'!M9</f>
        <v>600599</v>
      </c>
      <c r="H9" s="32"/>
      <c r="I9" s="42">
        <f>+G9/$G$10</f>
        <v>2.8858800899524134E-5</v>
      </c>
    </row>
    <row r="10" spans="1:9" ht="21.75" thickBot="1" x14ac:dyDescent="0.6">
      <c r="A10" s="16" t="s">
        <v>15</v>
      </c>
      <c r="B10" s="33"/>
      <c r="C10" s="5">
        <f>SUM(C8:C9)</f>
        <v>55582844</v>
      </c>
      <c r="D10" s="4"/>
      <c r="E10" s="43">
        <f>SUM(E8:E9)</f>
        <v>1</v>
      </c>
      <c r="F10" s="44"/>
      <c r="G10" s="5">
        <f>SUM(G8:G9)</f>
        <v>20811640861</v>
      </c>
      <c r="H10" s="44"/>
      <c r="I10" s="43">
        <f>SUM(I8:I9)</f>
        <v>1</v>
      </c>
    </row>
    <row r="11" spans="1:9" ht="19.5" thickTop="1" x14ac:dyDescent="0.45">
      <c r="E11" s="34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P47" sqref="P47"/>
    </sheetView>
  </sheetViews>
  <sheetFormatPr defaultRowHeight="18.75" x14ac:dyDescent="0.2"/>
  <cols>
    <col min="1" max="1" width="15" style="10" customWidth="1"/>
    <col min="2" max="2" width="0.875" style="10" customWidth="1"/>
    <col min="3" max="3" width="25.125" style="10" customWidth="1"/>
    <col min="4" max="4" width="0.875" style="10" customWidth="1"/>
    <col min="5" max="5" width="28.875" style="10" bestFit="1" customWidth="1"/>
    <col min="6" max="6" width="0.875" style="10" customWidth="1"/>
    <col min="7" max="7" width="8" style="10" customWidth="1"/>
    <col min="8" max="16384" width="9" style="10"/>
  </cols>
  <sheetData>
    <row r="2" spans="1:5" ht="26.25" x14ac:dyDescent="0.2">
      <c r="A2" s="51" t="str">
        <f>+سهام!A2</f>
        <v>صندوق سرمایه‌گذاری بخشی صنایع مفید - اکتان</v>
      </c>
      <c r="B2" s="51" t="s">
        <v>0</v>
      </c>
      <c r="C2" s="51" t="s">
        <v>0</v>
      </c>
      <c r="D2" s="51" t="s">
        <v>0</v>
      </c>
      <c r="E2" s="51" t="s">
        <v>0</v>
      </c>
    </row>
    <row r="3" spans="1:5" ht="26.25" x14ac:dyDescent="0.2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</row>
    <row r="4" spans="1:5" ht="26.25" x14ac:dyDescent="0.2">
      <c r="A4" s="51" t="str">
        <f>+سهام!A4</f>
        <v>برای ماه منتهی به 1404/04/31</v>
      </c>
      <c r="B4" s="51" t="s">
        <v>2</v>
      </c>
      <c r="C4" s="51" t="s">
        <v>2</v>
      </c>
      <c r="D4" s="51" t="s">
        <v>2</v>
      </c>
      <c r="E4" s="51" t="s">
        <v>2</v>
      </c>
    </row>
    <row r="6" spans="1:5" ht="27" thickBot="1" x14ac:dyDescent="0.25">
      <c r="A6" s="52" t="s">
        <v>98</v>
      </c>
      <c r="C6" s="17" t="s">
        <v>25</v>
      </c>
      <c r="E6" s="17" t="s">
        <v>26</v>
      </c>
    </row>
    <row r="7" spans="1:5" ht="27" thickBot="1" x14ac:dyDescent="0.25">
      <c r="A7" s="52" t="s">
        <v>98</v>
      </c>
      <c r="C7" s="17" t="s">
        <v>18</v>
      </c>
      <c r="E7" s="17" t="s">
        <v>18</v>
      </c>
    </row>
    <row r="8" spans="1:5" ht="24.75" thickBot="1" x14ac:dyDescent="0.25">
      <c r="A8" s="19" t="s">
        <v>98</v>
      </c>
      <c r="B8" s="15"/>
      <c r="C8" s="15">
        <v>0</v>
      </c>
      <c r="D8" s="15"/>
      <c r="E8" s="15">
        <v>735259583</v>
      </c>
    </row>
    <row r="9" spans="1:5" ht="24.75" thickBot="1" x14ac:dyDescent="0.25">
      <c r="A9" s="15" t="s">
        <v>15</v>
      </c>
      <c r="B9" s="15"/>
      <c r="C9" s="18">
        <f>SUM(C8:C8)</f>
        <v>0</v>
      </c>
      <c r="D9" s="15"/>
      <c r="E9" s="18">
        <f>SUM(E8:E8)</f>
        <v>735259583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34"/>
  <sheetViews>
    <sheetView rightToLeft="1" topLeftCell="A25" zoomScale="85" zoomScaleNormal="85" workbookViewId="0">
      <selection activeCell="Y38" sqref="Y38"/>
    </sheetView>
  </sheetViews>
  <sheetFormatPr defaultRowHeight="18.75" x14ac:dyDescent="0.2"/>
  <cols>
    <col min="1" max="1" width="24" style="10" bestFit="1" customWidth="1"/>
    <col min="2" max="2" width="0.875" style="10" customWidth="1"/>
    <col min="3" max="3" width="17.5" style="10" customWidth="1"/>
    <col min="4" max="4" width="0.875" style="10" customWidth="1"/>
    <col min="5" max="5" width="30.625" style="10" customWidth="1"/>
    <col min="6" max="6" width="0.875" style="10" customWidth="1"/>
    <col min="7" max="7" width="21" style="10" customWidth="1"/>
    <col min="8" max="8" width="0.875" style="10" customWidth="1"/>
    <col min="9" max="9" width="20.125" style="10" customWidth="1"/>
    <col min="10" max="10" width="0.875" style="10" customWidth="1"/>
    <col min="11" max="11" width="17.5" style="10" customWidth="1"/>
    <col min="12" max="12" width="0.875" style="10" customWidth="1"/>
    <col min="13" max="13" width="21" style="10" customWidth="1"/>
    <col min="14" max="14" width="0.875" style="10" customWidth="1"/>
    <col min="15" max="15" width="20.125" style="10" customWidth="1"/>
    <col min="16" max="16" width="0.875" style="10" customWidth="1"/>
    <col min="17" max="17" width="17.5" style="10" customWidth="1"/>
    <col min="18" max="18" width="0.875" style="10" customWidth="1"/>
    <col min="19" max="19" width="21" style="10" customWidth="1"/>
    <col min="20" max="20" width="0.875" style="10" customWidth="1"/>
    <col min="21" max="21" width="9.875" style="10" bestFit="1" customWidth="1"/>
    <col min="22" max="16384" width="9" style="10"/>
  </cols>
  <sheetData>
    <row r="2" spans="1:19" ht="26.25" x14ac:dyDescent="0.2">
      <c r="A2" s="51" t="str">
        <f>+درآمدها!A2</f>
        <v>صندوق سرمایه‌گذاری بخشی صنایع مفید - اکتان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  <c r="N2" s="51" t="s">
        <v>0</v>
      </c>
      <c r="O2" s="51" t="s">
        <v>0</v>
      </c>
      <c r="P2" s="51" t="s">
        <v>0</v>
      </c>
      <c r="Q2" s="51" t="s">
        <v>0</v>
      </c>
      <c r="R2" s="51" t="s">
        <v>0</v>
      </c>
      <c r="S2" s="51" t="s">
        <v>0</v>
      </c>
    </row>
    <row r="3" spans="1:19" ht="26.25" x14ac:dyDescent="0.2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  <c r="H3" s="51" t="s">
        <v>23</v>
      </c>
      <c r="I3" s="51" t="s">
        <v>23</v>
      </c>
      <c r="J3" s="51" t="s">
        <v>23</v>
      </c>
      <c r="K3" s="51" t="s">
        <v>23</v>
      </c>
      <c r="L3" s="51" t="s">
        <v>23</v>
      </c>
      <c r="M3" s="51" t="s">
        <v>23</v>
      </c>
      <c r="N3" s="51" t="s">
        <v>23</v>
      </c>
      <c r="O3" s="51" t="s">
        <v>23</v>
      </c>
      <c r="P3" s="51" t="s">
        <v>23</v>
      </c>
      <c r="Q3" s="51" t="s">
        <v>23</v>
      </c>
      <c r="R3" s="51" t="s">
        <v>23</v>
      </c>
      <c r="S3" s="51" t="s">
        <v>23</v>
      </c>
    </row>
    <row r="4" spans="1:19" ht="26.25" x14ac:dyDescent="0.2">
      <c r="A4" s="51" t="str">
        <f>+سهام!A4</f>
        <v>برای ماه منتهی به 1404/04/31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  <c r="N4" s="51" t="s">
        <v>2</v>
      </c>
      <c r="O4" s="51" t="s">
        <v>2</v>
      </c>
      <c r="P4" s="51" t="s">
        <v>2</v>
      </c>
      <c r="Q4" s="51" t="s">
        <v>2</v>
      </c>
      <c r="R4" s="51" t="s">
        <v>2</v>
      </c>
      <c r="S4" s="51" t="s">
        <v>2</v>
      </c>
    </row>
    <row r="6" spans="1:19" ht="27" thickBot="1" x14ac:dyDescent="0.25">
      <c r="A6" s="52" t="s">
        <v>3</v>
      </c>
      <c r="C6" s="52" t="s">
        <v>31</v>
      </c>
      <c r="D6" s="52" t="s">
        <v>31</v>
      </c>
      <c r="E6" s="52" t="s">
        <v>31</v>
      </c>
      <c r="F6" s="52" t="s">
        <v>31</v>
      </c>
      <c r="G6" s="52" t="s">
        <v>31</v>
      </c>
      <c r="I6" s="52" t="s">
        <v>25</v>
      </c>
      <c r="J6" s="52" t="s">
        <v>25</v>
      </c>
      <c r="K6" s="52" t="s">
        <v>25</v>
      </c>
      <c r="L6" s="52" t="s">
        <v>25</v>
      </c>
      <c r="M6" s="52" t="s">
        <v>25</v>
      </c>
      <c r="O6" s="52" t="s">
        <v>26</v>
      </c>
      <c r="P6" s="52" t="s">
        <v>26</v>
      </c>
      <c r="Q6" s="52" t="s">
        <v>26</v>
      </c>
      <c r="R6" s="52" t="s">
        <v>26</v>
      </c>
      <c r="S6" s="52" t="s">
        <v>26</v>
      </c>
    </row>
    <row r="7" spans="1:19" ht="27" thickBot="1" x14ac:dyDescent="0.25">
      <c r="A7" s="52" t="s">
        <v>3</v>
      </c>
      <c r="C7" s="17" t="s">
        <v>32</v>
      </c>
      <c r="E7" s="17" t="s">
        <v>33</v>
      </c>
      <c r="G7" s="17" t="s">
        <v>34</v>
      </c>
      <c r="I7" s="17" t="s">
        <v>35</v>
      </c>
      <c r="K7" s="17" t="s">
        <v>29</v>
      </c>
      <c r="M7" s="17" t="s">
        <v>36</v>
      </c>
      <c r="O7" s="17" t="s">
        <v>35</v>
      </c>
      <c r="Q7" s="17" t="s">
        <v>29</v>
      </c>
      <c r="S7" s="17" t="s">
        <v>36</v>
      </c>
    </row>
    <row r="8" spans="1:19" ht="21" x14ac:dyDescent="0.2">
      <c r="A8" s="4" t="s">
        <v>108</v>
      </c>
      <c r="C8" s="10" t="s">
        <v>121</v>
      </c>
      <c r="E8" s="10">
        <v>5710037</v>
      </c>
      <c r="G8" s="10">
        <v>1050</v>
      </c>
      <c r="I8" s="10">
        <v>5995538850</v>
      </c>
      <c r="K8" s="10">
        <v>-244233514</v>
      </c>
      <c r="M8" s="10">
        <v>5751305336</v>
      </c>
      <c r="O8" s="10">
        <v>5995538850</v>
      </c>
      <c r="Q8" s="10">
        <v>-244233514</v>
      </c>
      <c r="S8" s="10">
        <f>+Q8+O8</f>
        <v>5751305336</v>
      </c>
    </row>
    <row r="9" spans="1:19" ht="21" x14ac:dyDescent="0.2">
      <c r="A9" s="4" t="s">
        <v>68</v>
      </c>
      <c r="C9" s="10">
        <v>0</v>
      </c>
      <c r="E9" s="10">
        <v>0</v>
      </c>
      <c r="G9" s="10">
        <v>0</v>
      </c>
      <c r="I9" s="10">
        <v>0</v>
      </c>
      <c r="K9" s="10">
        <v>0</v>
      </c>
      <c r="M9" s="10">
        <v>0</v>
      </c>
      <c r="O9" s="10">
        <v>33088482180</v>
      </c>
      <c r="Q9" s="10">
        <v>0</v>
      </c>
      <c r="S9" s="10">
        <f t="shared" ref="S9:S32" si="0">+Q9+O9</f>
        <v>33088482180</v>
      </c>
    </row>
    <row r="10" spans="1:19" ht="21" x14ac:dyDescent="0.2">
      <c r="A10" s="4" t="s">
        <v>112</v>
      </c>
      <c r="C10" s="10">
        <v>0</v>
      </c>
      <c r="E10" s="10">
        <v>0</v>
      </c>
      <c r="G10" s="10">
        <v>0</v>
      </c>
      <c r="I10" s="10">
        <v>0</v>
      </c>
      <c r="K10" s="10">
        <v>0</v>
      </c>
      <c r="M10" s="10">
        <v>0</v>
      </c>
      <c r="O10" s="10">
        <v>9786824000</v>
      </c>
      <c r="Q10" s="10">
        <v>-361518565</v>
      </c>
      <c r="S10" s="10">
        <f t="shared" si="0"/>
        <v>9425305435</v>
      </c>
    </row>
    <row r="11" spans="1:19" ht="21" x14ac:dyDescent="0.2">
      <c r="A11" s="4" t="s">
        <v>109</v>
      </c>
      <c r="C11" s="10">
        <v>0</v>
      </c>
      <c r="E11" s="10">
        <v>0</v>
      </c>
      <c r="G11" s="10">
        <v>0</v>
      </c>
      <c r="I11" s="10">
        <v>0</v>
      </c>
      <c r="K11" s="10">
        <v>0</v>
      </c>
      <c r="M11" s="10">
        <v>0</v>
      </c>
      <c r="O11" s="10">
        <v>19126250000</v>
      </c>
      <c r="Q11" s="10">
        <v>0</v>
      </c>
      <c r="S11" s="10">
        <f t="shared" si="0"/>
        <v>19126250000</v>
      </c>
    </row>
    <row r="12" spans="1:19" ht="21" x14ac:dyDescent="0.2">
      <c r="A12" s="4" t="s">
        <v>59</v>
      </c>
      <c r="C12" s="10" t="s">
        <v>122</v>
      </c>
      <c r="E12" s="10">
        <v>3010530</v>
      </c>
      <c r="G12" s="10">
        <v>300</v>
      </c>
      <c r="I12" s="10">
        <v>903159000</v>
      </c>
      <c r="K12" s="10">
        <v>-33362074</v>
      </c>
      <c r="M12" s="10">
        <v>869796926</v>
      </c>
      <c r="O12" s="10">
        <v>903159000</v>
      </c>
      <c r="Q12" s="10">
        <v>-33362074</v>
      </c>
      <c r="S12" s="10">
        <f t="shared" si="0"/>
        <v>869796926</v>
      </c>
    </row>
    <row r="13" spans="1:19" ht="21" x14ac:dyDescent="0.2">
      <c r="A13" s="4" t="s">
        <v>74</v>
      </c>
      <c r="C13" s="10">
        <v>0</v>
      </c>
      <c r="E13" s="10">
        <v>0</v>
      </c>
      <c r="G13" s="10">
        <v>0</v>
      </c>
      <c r="I13" s="10">
        <v>0</v>
      </c>
      <c r="K13" s="10">
        <v>0</v>
      </c>
      <c r="M13" s="10">
        <v>0</v>
      </c>
      <c r="O13" s="10">
        <v>82510153200</v>
      </c>
      <c r="Q13" s="10">
        <v>0</v>
      </c>
      <c r="S13" s="10">
        <f t="shared" si="0"/>
        <v>82510153200</v>
      </c>
    </row>
    <row r="14" spans="1:19" ht="21" x14ac:dyDescent="0.2">
      <c r="A14" s="4" t="s">
        <v>71</v>
      </c>
      <c r="C14" s="10" t="s">
        <v>123</v>
      </c>
      <c r="E14" s="10">
        <v>6817972</v>
      </c>
      <c r="G14" s="10">
        <v>970</v>
      </c>
      <c r="I14" s="10">
        <v>6613432840</v>
      </c>
      <c r="K14" s="10">
        <v>-910177113</v>
      </c>
      <c r="M14" s="10">
        <v>5703255727</v>
      </c>
      <c r="O14" s="10">
        <v>6613432840</v>
      </c>
      <c r="Q14" s="10">
        <v>-910177113</v>
      </c>
      <c r="S14" s="10">
        <f t="shared" si="0"/>
        <v>5703255727</v>
      </c>
    </row>
    <row r="15" spans="1:19" ht="21" x14ac:dyDescent="0.2">
      <c r="A15" s="4" t="s">
        <v>77</v>
      </c>
      <c r="C15" s="10" t="s">
        <v>119</v>
      </c>
      <c r="E15" s="10">
        <v>12329837</v>
      </c>
      <c r="G15" s="10">
        <v>800</v>
      </c>
      <c r="I15" s="10">
        <v>9863869600</v>
      </c>
      <c r="K15" s="10">
        <v>-243796376</v>
      </c>
      <c r="M15" s="10">
        <v>9620073224</v>
      </c>
      <c r="O15" s="10">
        <v>9863869600</v>
      </c>
      <c r="Q15" s="10">
        <v>-243796376</v>
      </c>
      <c r="S15" s="10">
        <f t="shared" si="0"/>
        <v>9620073224</v>
      </c>
    </row>
    <row r="16" spans="1:19" ht="21" x14ac:dyDescent="0.2">
      <c r="A16" s="4" t="s">
        <v>65</v>
      </c>
      <c r="C16" s="10">
        <v>0</v>
      </c>
      <c r="E16" s="10">
        <v>0</v>
      </c>
      <c r="G16" s="10">
        <v>0</v>
      </c>
      <c r="I16" s="10">
        <v>0</v>
      </c>
      <c r="K16" s="10">
        <v>0</v>
      </c>
      <c r="M16" s="10">
        <v>0</v>
      </c>
      <c r="O16" s="10">
        <v>25036790400</v>
      </c>
      <c r="Q16" s="10">
        <v>0</v>
      </c>
      <c r="S16" s="10">
        <f t="shared" si="0"/>
        <v>25036790400</v>
      </c>
    </row>
    <row r="17" spans="1:19" ht="21" x14ac:dyDescent="0.2">
      <c r="A17" s="4" t="s">
        <v>92</v>
      </c>
      <c r="C17" s="10" t="s">
        <v>121</v>
      </c>
      <c r="E17" s="10">
        <v>4445289</v>
      </c>
      <c r="G17" s="10">
        <v>357</v>
      </c>
      <c r="I17" s="10">
        <v>1586968173</v>
      </c>
      <c r="K17" s="10">
        <v>-79503285</v>
      </c>
      <c r="M17" s="10">
        <v>1507464888</v>
      </c>
      <c r="O17" s="10">
        <v>1586968173</v>
      </c>
      <c r="Q17" s="10">
        <v>-79503285</v>
      </c>
      <c r="S17" s="10">
        <f t="shared" si="0"/>
        <v>1507464888</v>
      </c>
    </row>
    <row r="18" spans="1:19" ht="21" x14ac:dyDescent="0.2">
      <c r="A18" s="4" t="s">
        <v>57</v>
      </c>
      <c r="C18" s="10" t="s">
        <v>124</v>
      </c>
      <c r="E18" s="10">
        <v>7590080</v>
      </c>
      <c r="G18" s="10">
        <v>4200</v>
      </c>
      <c r="I18" s="10">
        <v>31878336000</v>
      </c>
      <c r="K18" s="10">
        <v>-4500470965</v>
      </c>
      <c r="M18" s="10">
        <v>27377865035</v>
      </c>
      <c r="O18" s="10">
        <v>31878336000</v>
      </c>
      <c r="Q18" s="10">
        <v>-4500470965</v>
      </c>
      <c r="S18" s="10">
        <f t="shared" si="0"/>
        <v>27377865035</v>
      </c>
    </row>
    <row r="19" spans="1:19" ht="21" x14ac:dyDescent="0.2">
      <c r="A19" s="4" t="s">
        <v>72</v>
      </c>
      <c r="C19" s="10" t="s">
        <v>121</v>
      </c>
      <c r="E19" s="10">
        <v>8947298</v>
      </c>
      <c r="G19" s="10">
        <v>3000</v>
      </c>
      <c r="I19" s="10">
        <v>26841894000</v>
      </c>
      <c r="K19" s="10">
        <v>-3802996152</v>
      </c>
      <c r="M19" s="10">
        <v>23038897848</v>
      </c>
      <c r="O19" s="10">
        <v>26841894000</v>
      </c>
      <c r="Q19" s="10">
        <v>-3802996152</v>
      </c>
      <c r="S19" s="10">
        <f t="shared" si="0"/>
        <v>23038897848</v>
      </c>
    </row>
    <row r="20" spans="1:19" ht="21" x14ac:dyDescent="0.2">
      <c r="A20" s="4" t="s">
        <v>95</v>
      </c>
      <c r="C20" s="10" t="s">
        <v>122</v>
      </c>
      <c r="E20" s="10">
        <v>10533312</v>
      </c>
      <c r="G20" s="10">
        <v>350</v>
      </c>
      <c r="I20" s="10">
        <v>3686659200</v>
      </c>
      <c r="K20" s="10">
        <v>-275681740</v>
      </c>
      <c r="M20" s="10">
        <v>3410977460</v>
      </c>
      <c r="O20" s="10">
        <v>3686659200</v>
      </c>
      <c r="Q20" s="10">
        <v>-275681740</v>
      </c>
      <c r="S20" s="10">
        <f t="shared" si="0"/>
        <v>3410977460</v>
      </c>
    </row>
    <row r="21" spans="1:19" ht="21" x14ac:dyDescent="0.2">
      <c r="A21" s="4" t="s">
        <v>54</v>
      </c>
      <c r="C21" s="10" t="s">
        <v>119</v>
      </c>
      <c r="E21" s="10">
        <v>140063026</v>
      </c>
      <c r="G21" s="10">
        <v>160</v>
      </c>
      <c r="I21" s="10">
        <v>22410084160</v>
      </c>
      <c r="K21" s="10">
        <v>-3175091289</v>
      </c>
      <c r="M21" s="10">
        <v>19234992871</v>
      </c>
      <c r="O21" s="10">
        <v>22410084160</v>
      </c>
      <c r="Q21" s="10">
        <v>-3175091289</v>
      </c>
      <c r="S21" s="10">
        <f t="shared" si="0"/>
        <v>19234992871</v>
      </c>
    </row>
    <row r="22" spans="1:19" ht="21" x14ac:dyDescent="0.2">
      <c r="A22" s="4" t="s">
        <v>85</v>
      </c>
      <c r="C22" s="10">
        <v>0</v>
      </c>
      <c r="E22" s="10">
        <v>0</v>
      </c>
      <c r="G22" s="10">
        <v>0</v>
      </c>
      <c r="I22" s="10">
        <v>0</v>
      </c>
      <c r="K22" s="10">
        <v>0</v>
      </c>
      <c r="M22" s="10">
        <v>0</v>
      </c>
      <c r="O22" s="10">
        <v>9302881000</v>
      </c>
      <c r="Q22" s="10">
        <v>-193420061</v>
      </c>
      <c r="S22" s="10">
        <f t="shared" si="0"/>
        <v>9109460939</v>
      </c>
    </row>
    <row r="23" spans="1:19" ht="21" x14ac:dyDescent="0.2">
      <c r="A23" s="4" t="s">
        <v>81</v>
      </c>
      <c r="C23" s="10">
        <v>0</v>
      </c>
      <c r="E23" s="10">
        <v>0</v>
      </c>
      <c r="G23" s="10">
        <v>0</v>
      </c>
      <c r="I23" s="10">
        <v>0</v>
      </c>
      <c r="K23" s="10">
        <v>0</v>
      </c>
      <c r="M23" s="10">
        <v>0</v>
      </c>
      <c r="O23" s="10">
        <v>4774000000</v>
      </c>
      <c r="Q23" s="10">
        <v>-450153846</v>
      </c>
      <c r="S23" s="10">
        <f t="shared" si="0"/>
        <v>4323846154</v>
      </c>
    </row>
    <row r="24" spans="1:19" ht="21" x14ac:dyDescent="0.2">
      <c r="A24" s="4" t="s">
        <v>63</v>
      </c>
      <c r="C24" s="10" t="s">
        <v>125</v>
      </c>
      <c r="E24" s="10">
        <v>6874542</v>
      </c>
      <c r="G24" s="10">
        <v>900</v>
      </c>
      <c r="I24" s="10">
        <v>6187087800</v>
      </c>
      <c r="K24" s="10">
        <v>-309958205</v>
      </c>
      <c r="M24" s="10">
        <v>5877129595</v>
      </c>
      <c r="O24" s="10">
        <v>6187087800</v>
      </c>
      <c r="Q24" s="10">
        <v>-309958205</v>
      </c>
      <c r="S24" s="10">
        <f t="shared" si="0"/>
        <v>5877129595</v>
      </c>
    </row>
    <row r="25" spans="1:19" ht="21" x14ac:dyDescent="0.2">
      <c r="A25" s="4" t="s">
        <v>56</v>
      </c>
      <c r="C25" s="10" t="s">
        <v>121</v>
      </c>
      <c r="E25" s="10">
        <v>15080950</v>
      </c>
      <c r="G25" s="10">
        <v>680</v>
      </c>
      <c r="I25" s="10">
        <v>10255046000</v>
      </c>
      <c r="K25" s="10">
        <v>-507411130</v>
      </c>
      <c r="M25" s="10">
        <v>9747634870</v>
      </c>
      <c r="O25" s="10">
        <v>10255046000</v>
      </c>
      <c r="Q25" s="10">
        <v>-507411130</v>
      </c>
      <c r="S25" s="10">
        <f t="shared" si="0"/>
        <v>9747634870</v>
      </c>
    </row>
    <row r="26" spans="1:19" ht="21" x14ac:dyDescent="0.2">
      <c r="A26" s="4" t="s">
        <v>64</v>
      </c>
      <c r="C26" s="10">
        <v>0</v>
      </c>
      <c r="E26" s="10">
        <v>0</v>
      </c>
      <c r="G26" s="10">
        <v>0</v>
      </c>
      <c r="I26" s="10">
        <v>0</v>
      </c>
      <c r="K26" s="10">
        <v>0</v>
      </c>
      <c r="M26" s="10">
        <v>0</v>
      </c>
      <c r="O26" s="10">
        <v>60923450884</v>
      </c>
      <c r="Q26" s="10">
        <v>0</v>
      </c>
      <c r="S26" s="10">
        <f t="shared" si="0"/>
        <v>60923450884</v>
      </c>
    </row>
    <row r="27" spans="1:19" ht="21" x14ac:dyDescent="0.2">
      <c r="A27" s="4" t="s">
        <v>100</v>
      </c>
      <c r="C27" s="10" t="s">
        <v>126</v>
      </c>
      <c r="E27" s="10">
        <v>270000</v>
      </c>
      <c r="G27" s="10">
        <v>8362</v>
      </c>
      <c r="I27" s="10">
        <v>2257740000</v>
      </c>
      <c r="K27" s="10">
        <v>-99062593</v>
      </c>
      <c r="M27" s="10">
        <v>2158677407</v>
      </c>
      <c r="O27" s="10">
        <v>2257740000</v>
      </c>
      <c r="Q27" s="10">
        <v>-99062593</v>
      </c>
      <c r="S27" s="10">
        <f t="shared" si="0"/>
        <v>2158677407</v>
      </c>
    </row>
    <row r="28" spans="1:19" ht="21" x14ac:dyDescent="0.2">
      <c r="A28" s="4" t="s">
        <v>53</v>
      </c>
      <c r="C28" s="10" t="s">
        <v>127</v>
      </c>
      <c r="E28" s="10">
        <v>8374490</v>
      </c>
      <c r="G28" s="10">
        <v>600</v>
      </c>
      <c r="I28" s="10">
        <v>5024694000</v>
      </c>
      <c r="K28" s="10">
        <v>-678690896</v>
      </c>
      <c r="M28" s="10">
        <v>4346003104</v>
      </c>
      <c r="O28" s="10">
        <v>5024694000</v>
      </c>
      <c r="Q28" s="10">
        <v>-678690896</v>
      </c>
      <c r="S28" s="10">
        <f t="shared" si="0"/>
        <v>4346003104</v>
      </c>
    </row>
    <row r="29" spans="1:19" ht="21" x14ac:dyDescent="0.2">
      <c r="A29" s="4" t="s">
        <v>73</v>
      </c>
      <c r="C29" s="10" t="s">
        <v>119</v>
      </c>
      <c r="E29" s="10">
        <v>26144405</v>
      </c>
      <c r="G29" s="10">
        <v>20</v>
      </c>
      <c r="I29" s="10">
        <v>522888100</v>
      </c>
      <c r="K29" s="10">
        <v>-37254114</v>
      </c>
      <c r="M29" s="10">
        <v>485633986</v>
      </c>
      <c r="O29" s="10">
        <v>522888100</v>
      </c>
      <c r="Q29" s="10">
        <v>-37254114</v>
      </c>
      <c r="S29" s="10">
        <f t="shared" si="0"/>
        <v>485633986</v>
      </c>
    </row>
    <row r="30" spans="1:19" ht="21" x14ac:dyDescent="0.2">
      <c r="A30" s="4" t="s">
        <v>97</v>
      </c>
      <c r="C30" s="10">
        <v>0</v>
      </c>
      <c r="E30" s="10">
        <v>0</v>
      </c>
      <c r="G30" s="10">
        <v>0</v>
      </c>
      <c r="I30" s="10">
        <v>0</v>
      </c>
      <c r="K30" s="10">
        <v>0</v>
      </c>
      <c r="M30" s="10">
        <v>0</v>
      </c>
      <c r="O30" s="10">
        <v>1257291200</v>
      </c>
      <c r="Q30" s="10">
        <v>0</v>
      </c>
      <c r="S30" s="10">
        <f t="shared" si="0"/>
        <v>1257291200</v>
      </c>
    </row>
    <row r="31" spans="1:19" ht="21" x14ac:dyDescent="0.2">
      <c r="A31" s="4" t="s">
        <v>118</v>
      </c>
      <c r="C31" s="10" t="s">
        <v>124</v>
      </c>
      <c r="E31" s="10">
        <v>1875000</v>
      </c>
      <c r="G31" s="10">
        <v>300</v>
      </c>
      <c r="I31" s="10">
        <v>562500000</v>
      </c>
      <c r="K31" s="10">
        <v>-43378635</v>
      </c>
      <c r="M31" s="10">
        <v>519121365</v>
      </c>
      <c r="O31" s="10">
        <v>562500000</v>
      </c>
      <c r="Q31" s="10">
        <v>-43378635</v>
      </c>
      <c r="S31" s="10">
        <f t="shared" si="0"/>
        <v>519121365</v>
      </c>
    </row>
    <row r="32" spans="1:19" ht="21.75" thickBot="1" x14ac:dyDescent="0.25">
      <c r="A32" s="4" t="s">
        <v>117</v>
      </c>
      <c r="C32" s="10" t="s">
        <v>123</v>
      </c>
      <c r="E32" s="10">
        <v>100000</v>
      </c>
      <c r="G32" s="10">
        <v>2350</v>
      </c>
      <c r="I32" s="10">
        <v>235000000</v>
      </c>
      <c r="K32" s="10">
        <v>-642077</v>
      </c>
      <c r="M32" s="10">
        <v>234357923</v>
      </c>
      <c r="O32" s="10">
        <v>235000000</v>
      </c>
      <c r="Q32" s="10">
        <v>-642077</v>
      </c>
      <c r="S32" s="10">
        <f t="shared" si="0"/>
        <v>234357923</v>
      </c>
    </row>
    <row r="33" spans="9:19" s="4" customFormat="1" ht="24.75" thickBot="1" x14ac:dyDescent="0.25">
      <c r="I33" s="18">
        <f>SUM(I8:I32)</f>
        <v>134824897723</v>
      </c>
      <c r="J33" s="19"/>
      <c r="K33" s="18">
        <f>SUM(K8:K32)</f>
        <v>-14941710158</v>
      </c>
      <c r="L33" s="19"/>
      <c r="M33" s="18">
        <f>SUM(M8:M32)</f>
        <v>119883187565</v>
      </c>
      <c r="N33" s="19"/>
      <c r="O33" s="18">
        <f>SUM(O8:O32)</f>
        <v>380631020587</v>
      </c>
      <c r="P33" s="19"/>
      <c r="Q33" s="18">
        <f>SUM(Q8:Q32)</f>
        <v>-15946802630</v>
      </c>
      <c r="R33" s="19"/>
      <c r="S33" s="18">
        <f>SUM(S8:S32)</f>
        <v>364684217957</v>
      </c>
    </row>
    <row r="34" spans="9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Y38" sqref="Y38"/>
    </sheetView>
  </sheetViews>
  <sheetFormatPr defaultRowHeight="18.75" x14ac:dyDescent="0.2"/>
  <cols>
    <col min="1" max="1" width="17.125" style="10" bestFit="1" customWidth="1"/>
    <col min="2" max="2" width="0.875" style="10" customWidth="1"/>
    <col min="3" max="3" width="18.375" style="10" customWidth="1"/>
    <col min="4" max="4" width="0.875" style="10" customWidth="1"/>
    <col min="5" max="5" width="15.75" style="10" customWidth="1"/>
    <col min="6" max="6" width="0.875" style="10" customWidth="1"/>
    <col min="7" max="7" width="18.375" style="10" customWidth="1"/>
    <col min="8" max="8" width="0.875" style="10" customWidth="1"/>
    <col min="9" max="9" width="19.25" style="10" customWidth="1"/>
    <col min="10" max="10" width="0.875" style="10" customWidth="1"/>
    <col min="11" max="11" width="14" style="10" customWidth="1"/>
    <col min="12" max="12" width="0.875" style="10" customWidth="1"/>
    <col min="13" max="13" width="19.25" style="10" customWidth="1"/>
    <col min="14" max="14" width="0.875" style="10" customWidth="1"/>
    <col min="15" max="15" width="8" style="10" customWidth="1"/>
    <col min="16" max="16384" width="9" style="10"/>
  </cols>
  <sheetData>
    <row r="2" spans="1:13" ht="26.25" x14ac:dyDescent="0.2">
      <c r="A2" s="51" t="str">
        <f>+درآمدها!A2</f>
        <v>صندوق سرمایه‌گذاری بخشی صنایع مفید - اکتان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</row>
    <row r="3" spans="1:13" ht="26.25" x14ac:dyDescent="0.2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  <c r="H3" s="51" t="s">
        <v>23</v>
      </c>
      <c r="I3" s="51" t="s">
        <v>23</v>
      </c>
      <c r="J3" s="51" t="s">
        <v>23</v>
      </c>
      <c r="K3" s="51" t="s">
        <v>23</v>
      </c>
      <c r="L3" s="51" t="s">
        <v>23</v>
      </c>
      <c r="M3" s="51" t="s">
        <v>23</v>
      </c>
    </row>
    <row r="4" spans="1:13" ht="26.25" x14ac:dyDescent="0.2">
      <c r="A4" s="51" t="str">
        <f>+سهام!A4</f>
        <v>برای ماه منتهی به 1404/04/31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</row>
    <row r="6" spans="1:13" ht="27" thickBot="1" x14ac:dyDescent="0.25">
      <c r="A6" s="52" t="s">
        <v>24</v>
      </c>
      <c r="B6" s="52" t="s">
        <v>24</v>
      </c>
      <c r="C6" s="52" t="s">
        <v>25</v>
      </c>
      <c r="D6" s="52" t="s">
        <v>25</v>
      </c>
      <c r="E6" s="52" t="s">
        <v>25</v>
      </c>
      <c r="F6" s="52" t="s">
        <v>25</v>
      </c>
      <c r="G6" s="52" t="s">
        <v>25</v>
      </c>
      <c r="I6" s="52" t="s">
        <v>26</v>
      </c>
      <c r="J6" s="52" t="s">
        <v>26</v>
      </c>
      <c r="K6" s="52" t="s">
        <v>26</v>
      </c>
      <c r="L6" s="52" t="s">
        <v>26</v>
      </c>
      <c r="M6" s="52" t="s">
        <v>26</v>
      </c>
    </row>
    <row r="7" spans="1:13" ht="27" thickBot="1" x14ac:dyDescent="0.25">
      <c r="A7" s="17" t="s">
        <v>27</v>
      </c>
      <c r="C7" s="17" t="s">
        <v>28</v>
      </c>
      <c r="E7" s="17" t="s">
        <v>29</v>
      </c>
      <c r="G7" s="17" t="s">
        <v>30</v>
      </c>
      <c r="I7" s="17" t="s">
        <v>28</v>
      </c>
      <c r="K7" s="17" t="s">
        <v>29</v>
      </c>
      <c r="M7" s="17" t="s">
        <v>30</v>
      </c>
    </row>
    <row r="8" spans="1:13" ht="19.5" customHeight="1" x14ac:dyDescent="0.2">
      <c r="A8" s="4" t="s">
        <v>22</v>
      </c>
      <c r="C8" s="10">
        <v>55481248</v>
      </c>
      <c r="G8" s="10">
        <f>+C8-E8</f>
        <v>55481248</v>
      </c>
      <c r="I8" s="10">
        <v>20811040262</v>
      </c>
      <c r="K8" s="10">
        <v>0</v>
      </c>
      <c r="M8" s="10">
        <f>+I8-K8</f>
        <v>20811040262</v>
      </c>
    </row>
    <row r="9" spans="1:13" ht="19.5" customHeight="1" thickBot="1" x14ac:dyDescent="0.25">
      <c r="A9" s="4" t="s">
        <v>103</v>
      </c>
      <c r="C9" s="10">
        <v>101596</v>
      </c>
      <c r="E9" s="10">
        <v>0</v>
      </c>
      <c r="G9" s="10">
        <f>+C9-E9</f>
        <v>101596</v>
      </c>
      <c r="I9" s="10">
        <v>600599</v>
      </c>
      <c r="K9" s="10">
        <v>0</v>
      </c>
      <c r="M9" s="10">
        <f>+I9-K9</f>
        <v>600599</v>
      </c>
    </row>
    <row r="10" spans="1:13" ht="21.75" thickBot="1" x14ac:dyDescent="0.25">
      <c r="A10" s="10" t="s">
        <v>15</v>
      </c>
      <c r="C10" s="5">
        <f>SUM(C8:C9)</f>
        <v>55582844</v>
      </c>
      <c r="D10" s="4"/>
      <c r="E10" s="5">
        <f>SUM(E8:E9)</f>
        <v>0</v>
      </c>
      <c r="F10" s="4"/>
      <c r="G10" s="5">
        <f>SUM(G8:G9)</f>
        <v>55582844</v>
      </c>
      <c r="H10" s="4"/>
      <c r="I10" s="5">
        <f>SUM(I8:I9)</f>
        <v>20811640861</v>
      </c>
      <c r="J10" s="4"/>
      <c r="K10" s="5">
        <f>SUM(K8:K9)</f>
        <v>0</v>
      </c>
      <c r="L10" s="4"/>
      <c r="M10" s="5">
        <f>SUM(M8:M9)</f>
        <v>20811640861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T67"/>
  <sheetViews>
    <sheetView rightToLeft="1" topLeftCell="A31" zoomScale="70" zoomScaleNormal="70" workbookViewId="0">
      <selection activeCell="Y38" sqref="Y38"/>
    </sheetView>
  </sheetViews>
  <sheetFormatPr defaultRowHeight="22.5" x14ac:dyDescent="0.2"/>
  <cols>
    <col min="1" max="1" width="36.75" style="8" customWidth="1"/>
    <col min="2" max="2" width="0.875" style="8" customWidth="1"/>
    <col min="3" max="3" width="15.75" style="8" customWidth="1"/>
    <col min="4" max="4" width="0.875" style="8" customWidth="1"/>
    <col min="5" max="5" width="19.25" style="8" customWidth="1"/>
    <col min="6" max="6" width="0.875" style="8" customWidth="1"/>
    <col min="7" max="7" width="19.25" style="8" customWidth="1"/>
    <col min="8" max="8" width="0.875" style="8" customWidth="1"/>
    <col min="9" max="9" width="24.5" style="8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125" style="8" customWidth="1"/>
    <col min="16" max="16" width="0.875" style="8" customWidth="1"/>
    <col min="17" max="17" width="24.5" style="8" customWidth="1"/>
    <col min="18" max="18" width="0.875" style="8" customWidth="1"/>
    <col min="19" max="19" width="17" style="8" bestFit="1" customWidth="1"/>
    <col min="20" max="16384" width="9" style="8"/>
  </cols>
  <sheetData>
    <row r="2" spans="1:17" ht="24" x14ac:dyDescent="0.2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</row>
    <row r="3" spans="1:17" ht="24" x14ac:dyDescent="0.2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  <c r="J3" s="53" t="s">
        <v>23</v>
      </c>
      <c r="K3" s="53" t="s">
        <v>23</v>
      </c>
      <c r="L3" s="53" t="s">
        <v>23</v>
      </c>
      <c r="M3" s="53" t="s">
        <v>23</v>
      </c>
      <c r="N3" s="53" t="s">
        <v>23</v>
      </c>
      <c r="O3" s="53" t="s">
        <v>23</v>
      </c>
      <c r="P3" s="53" t="s">
        <v>23</v>
      </c>
      <c r="Q3" s="53" t="s">
        <v>23</v>
      </c>
    </row>
    <row r="4" spans="1:17" ht="24" x14ac:dyDescent="0.2">
      <c r="A4" s="53" t="str">
        <f>+سهام!A4</f>
        <v>برای ماه منتهی به 1404/04/31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</row>
    <row r="6" spans="1:17" ht="24.75" thickBot="1" x14ac:dyDescent="0.25">
      <c r="A6" s="54" t="s">
        <v>3</v>
      </c>
      <c r="C6" s="55" t="s">
        <v>25</v>
      </c>
      <c r="D6" s="55" t="s">
        <v>25</v>
      </c>
      <c r="E6" s="55" t="s">
        <v>25</v>
      </c>
      <c r="F6" s="55" t="s">
        <v>25</v>
      </c>
      <c r="G6" s="55" t="s">
        <v>25</v>
      </c>
      <c r="H6" s="55" t="s">
        <v>25</v>
      </c>
      <c r="I6" s="55" t="s">
        <v>25</v>
      </c>
      <c r="K6" s="55" t="s">
        <v>26</v>
      </c>
      <c r="L6" s="55" t="s">
        <v>26</v>
      </c>
      <c r="M6" s="55" t="s">
        <v>26</v>
      </c>
      <c r="N6" s="55" t="s">
        <v>26</v>
      </c>
      <c r="O6" s="55" t="s">
        <v>26</v>
      </c>
      <c r="P6" s="55" t="s">
        <v>26</v>
      </c>
      <c r="Q6" s="55" t="s">
        <v>26</v>
      </c>
    </row>
    <row r="7" spans="1:17" ht="24.75" thickBot="1" x14ac:dyDescent="0.25">
      <c r="A7" s="55" t="s">
        <v>3</v>
      </c>
      <c r="C7" s="25" t="s">
        <v>7</v>
      </c>
      <c r="E7" s="25" t="s">
        <v>37</v>
      </c>
      <c r="G7" s="25" t="s">
        <v>38</v>
      </c>
      <c r="I7" s="25" t="s">
        <v>40</v>
      </c>
      <c r="K7" s="25" t="s">
        <v>7</v>
      </c>
      <c r="M7" s="25" t="s">
        <v>37</v>
      </c>
      <c r="O7" s="25" t="s">
        <v>38</v>
      </c>
      <c r="Q7" s="25" t="s">
        <v>40</v>
      </c>
    </row>
    <row r="8" spans="1:17" ht="24" x14ac:dyDescent="0.2">
      <c r="A8" s="26" t="s">
        <v>102</v>
      </c>
      <c r="C8" s="15">
        <v>289615</v>
      </c>
      <c r="D8" s="15"/>
      <c r="E8" s="15">
        <v>1212312332</v>
      </c>
      <c r="F8" s="15"/>
      <c r="G8" s="15">
        <v>768466497</v>
      </c>
      <c r="H8" s="15"/>
      <c r="I8" s="15">
        <v>443845835</v>
      </c>
      <c r="J8" s="15"/>
      <c r="K8" s="15">
        <v>3000000</v>
      </c>
      <c r="L8" s="15"/>
      <c r="M8" s="15">
        <v>12395666015</v>
      </c>
      <c r="N8" s="15"/>
      <c r="O8" s="15">
        <v>7960221324</v>
      </c>
      <c r="P8" s="15"/>
      <c r="Q8" s="15">
        <f>+M8-O8</f>
        <v>4435444691</v>
      </c>
    </row>
    <row r="9" spans="1:17" ht="24" x14ac:dyDescent="0.2">
      <c r="A9" s="26" t="s">
        <v>88</v>
      </c>
      <c r="C9" s="15">
        <v>0</v>
      </c>
      <c r="D9" s="15"/>
      <c r="E9" s="15">
        <v>0</v>
      </c>
      <c r="F9" s="15"/>
      <c r="G9" s="15">
        <v>0</v>
      </c>
      <c r="H9" s="15"/>
      <c r="I9" s="15">
        <v>0</v>
      </c>
      <c r="J9" s="15"/>
      <c r="K9" s="15">
        <v>202824</v>
      </c>
      <c r="L9" s="15"/>
      <c r="M9" s="15">
        <v>7514697090</v>
      </c>
      <c r="N9" s="15"/>
      <c r="O9" s="15">
        <v>6430063473</v>
      </c>
      <c r="P9" s="15"/>
      <c r="Q9" s="15">
        <f t="shared" ref="Q9:Q55" si="0">+M9-O9</f>
        <v>1084633617</v>
      </c>
    </row>
    <row r="10" spans="1:17" ht="24" x14ac:dyDescent="0.2">
      <c r="A10" s="26" t="s">
        <v>85</v>
      </c>
      <c r="C10" s="15">
        <v>0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515341</v>
      </c>
      <c r="L10" s="15"/>
      <c r="M10" s="15">
        <v>60924604764</v>
      </c>
      <c r="N10" s="15"/>
      <c r="O10" s="15">
        <v>60663075374</v>
      </c>
      <c r="P10" s="15"/>
      <c r="Q10" s="15">
        <f t="shared" si="0"/>
        <v>261529390</v>
      </c>
    </row>
    <row r="11" spans="1:17" ht="24" x14ac:dyDescent="0.2">
      <c r="A11" s="26" t="s">
        <v>86</v>
      </c>
      <c r="C11" s="15">
        <v>0</v>
      </c>
      <c r="D11" s="15"/>
      <c r="E11" s="15">
        <v>0</v>
      </c>
      <c r="F11" s="15"/>
      <c r="G11" s="15">
        <v>0</v>
      </c>
      <c r="H11" s="15"/>
      <c r="I11" s="15">
        <v>0</v>
      </c>
      <c r="J11" s="15"/>
      <c r="K11" s="15">
        <v>634682</v>
      </c>
      <c r="L11" s="15"/>
      <c r="M11" s="15">
        <v>20796783092</v>
      </c>
      <c r="N11" s="15"/>
      <c r="O11" s="15">
        <v>16212747184</v>
      </c>
      <c r="P11" s="15"/>
      <c r="Q11" s="15">
        <f t="shared" si="0"/>
        <v>4584035908</v>
      </c>
    </row>
    <row r="12" spans="1:17" ht="24" x14ac:dyDescent="0.2">
      <c r="A12" s="26" t="s">
        <v>58</v>
      </c>
      <c r="C12" s="15">
        <v>0</v>
      </c>
      <c r="D12" s="15"/>
      <c r="E12" s="15">
        <v>0</v>
      </c>
      <c r="F12" s="15"/>
      <c r="G12" s="15">
        <v>0</v>
      </c>
      <c r="H12" s="15"/>
      <c r="I12" s="15">
        <v>0</v>
      </c>
      <c r="J12" s="15"/>
      <c r="K12" s="15">
        <v>523161</v>
      </c>
      <c r="L12" s="15"/>
      <c r="M12" s="15">
        <v>59302064270</v>
      </c>
      <c r="N12" s="15"/>
      <c r="O12" s="15">
        <v>83279217354</v>
      </c>
      <c r="P12" s="15"/>
      <c r="Q12" s="15">
        <f t="shared" si="0"/>
        <v>-23977153084</v>
      </c>
    </row>
    <row r="13" spans="1:17" ht="24" x14ac:dyDescent="0.2">
      <c r="A13" s="26" t="s">
        <v>56</v>
      </c>
      <c r="C13" s="15">
        <v>1058634</v>
      </c>
      <c r="D13" s="15"/>
      <c r="E13" s="15">
        <v>10028753794</v>
      </c>
      <c r="F13" s="15"/>
      <c r="G13" s="15">
        <v>10426362568</v>
      </c>
      <c r="H13" s="15"/>
      <c r="I13" s="15">
        <v>-397608774</v>
      </c>
      <c r="J13" s="15"/>
      <c r="K13" s="15">
        <v>1665239</v>
      </c>
      <c r="L13" s="15"/>
      <c r="M13" s="15">
        <v>16147819909</v>
      </c>
      <c r="N13" s="15"/>
      <c r="O13" s="15">
        <v>16400744328</v>
      </c>
      <c r="P13" s="15"/>
      <c r="Q13" s="15">
        <f t="shared" si="0"/>
        <v>-252924419</v>
      </c>
    </row>
    <row r="14" spans="1:17" ht="24" x14ac:dyDescent="0.2">
      <c r="A14" s="26" t="s">
        <v>70</v>
      </c>
      <c r="C14" s="15">
        <v>0</v>
      </c>
      <c r="D14" s="15"/>
      <c r="E14" s="15">
        <v>0</v>
      </c>
      <c r="F14" s="15"/>
      <c r="G14" s="15">
        <v>0</v>
      </c>
      <c r="H14" s="15"/>
      <c r="I14" s="15">
        <v>0</v>
      </c>
      <c r="J14" s="15"/>
      <c r="K14" s="15">
        <v>45062933</v>
      </c>
      <c r="L14" s="15"/>
      <c r="M14" s="15">
        <v>425445419055</v>
      </c>
      <c r="N14" s="15"/>
      <c r="O14" s="15">
        <v>395210564254</v>
      </c>
      <c r="P14" s="15"/>
      <c r="Q14" s="15">
        <f t="shared" si="0"/>
        <v>30234854801</v>
      </c>
    </row>
    <row r="15" spans="1:17" ht="24" x14ac:dyDescent="0.2">
      <c r="A15" s="26" t="s">
        <v>52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v>0</v>
      </c>
      <c r="J15" s="15"/>
      <c r="K15" s="15">
        <v>311144</v>
      </c>
      <c r="L15" s="15"/>
      <c r="M15" s="15">
        <v>2675381807</v>
      </c>
      <c r="N15" s="15"/>
      <c r="O15" s="15">
        <v>2251650806</v>
      </c>
      <c r="P15" s="15"/>
      <c r="Q15" s="15">
        <f t="shared" si="0"/>
        <v>423731001</v>
      </c>
    </row>
    <row r="16" spans="1:17" ht="24" x14ac:dyDescent="0.2">
      <c r="A16" s="26" t="s">
        <v>66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v>0</v>
      </c>
      <c r="J16" s="15"/>
      <c r="K16" s="15">
        <v>2987572</v>
      </c>
      <c r="L16" s="15"/>
      <c r="M16" s="15">
        <v>55613382182</v>
      </c>
      <c r="N16" s="15"/>
      <c r="O16" s="15">
        <v>59138371114</v>
      </c>
      <c r="P16" s="15"/>
      <c r="Q16" s="15">
        <f t="shared" si="0"/>
        <v>-3524988932</v>
      </c>
    </row>
    <row r="17" spans="1:20" ht="24" x14ac:dyDescent="0.2">
      <c r="A17" s="26" t="s">
        <v>77</v>
      </c>
      <c r="C17" s="15">
        <v>8437514</v>
      </c>
      <c r="D17" s="15"/>
      <c r="E17" s="15">
        <v>50771430579</v>
      </c>
      <c r="F17" s="15"/>
      <c r="G17" s="15">
        <v>55950816059</v>
      </c>
      <c r="H17" s="15"/>
      <c r="I17" s="15">
        <v>-5179385480</v>
      </c>
      <c r="J17" s="15"/>
      <c r="K17" s="15">
        <v>9929938</v>
      </c>
      <c r="L17" s="15"/>
      <c r="M17" s="15">
        <v>60765674593</v>
      </c>
      <c r="N17" s="15"/>
      <c r="O17" s="15">
        <v>65847373358</v>
      </c>
      <c r="P17" s="15"/>
      <c r="Q17" s="15">
        <f t="shared" si="0"/>
        <v>-5081698765</v>
      </c>
    </row>
    <row r="18" spans="1:20" ht="24" x14ac:dyDescent="0.2">
      <c r="A18" s="26" t="s">
        <v>99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v>0</v>
      </c>
      <c r="J18" s="15"/>
      <c r="K18" s="15">
        <v>490000</v>
      </c>
      <c r="L18" s="15"/>
      <c r="M18" s="15">
        <v>4456483543</v>
      </c>
      <c r="N18" s="15"/>
      <c r="O18" s="15">
        <v>3678827342</v>
      </c>
      <c r="P18" s="15"/>
      <c r="Q18" s="15">
        <f t="shared" si="0"/>
        <v>777656201</v>
      </c>
    </row>
    <row r="19" spans="1:20" ht="24" x14ac:dyDescent="0.2">
      <c r="A19" s="26" t="s">
        <v>51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v>0</v>
      </c>
      <c r="J19" s="15"/>
      <c r="K19" s="15">
        <v>1340000</v>
      </c>
      <c r="L19" s="15"/>
      <c r="M19" s="15">
        <v>9649671178</v>
      </c>
      <c r="N19" s="15"/>
      <c r="O19" s="15">
        <v>8764737660</v>
      </c>
      <c r="P19" s="15"/>
      <c r="Q19" s="15">
        <f t="shared" si="0"/>
        <v>884933518</v>
      </c>
    </row>
    <row r="20" spans="1:20" ht="24" x14ac:dyDescent="0.2">
      <c r="A20" s="26" t="s">
        <v>68</v>
      </c>
      <c r="C20" s="15">
        <v>4012830</v>
      </c>
      <c r="D20" s="15"/>
      <c r="E20" s="15">
        <v>35916447189</v>
      </c>
      <c r="F20" s="15"/>
      <c r="G20" s="15">
        <v>42487749352</v>
      </c>
      <c r="H20" s="15"/>
      <c r="I20" s="15">
        <v>-6571302163</v>
      </c>
      <c r="J20" s="15"/>
      <c r="K20" s="15">
        <v>12327073</v>
      </c>
      <c r="L20" s="15"/>
      <c r="M20" s="15">
        <v>123224771842</v>
      </c>
      <c r="N20" s="15"/>
      <c r="O20" s="15">
        <v>130518757552</v>
      </c>
      <c r="P20" s="15"/>
      <c r="Q20" s="15">
        <f t="shared" si="0"/>
        <v>-7293985710</v>
      </c>
    </row>
    <row r="21" spans="1:20" ht="24" x14ac:dyDescent="0.2">
      <c r="A21" s="26" t="s">
        <v>54</v>
      </c>
      <c r="C21" s="15">
        <v>18060860</v>
      </c>
      <c r="D21" s="15"/>
      <c r="E21" s="15">
        <v>63912804310</v>
      </c>
      <c r="F21" s="15"/>
      <c r="G21" s="15">
        <v>58409759240</v>
      </c>
      <c r="H21" s="15"/>
      <c r="I21" s="15">
        <v>5503045070</v>
      </c>
      <c r="J21" s="15"/>
      <c r="K21" s="15">
        <v>46231719</v>
      </c>
      <c r="L21" s="15"/>
      <c r="M21" s="15">
        <v>167143113579</v>
      </c>
      <c r="N21" s="15"/>
      <c r="O21" s="15">
        <v>149515780274</v>
      </c>
      <c r="P21" s="15"/>
      <c r="Q21" s="15">
        <f t="shared" si="0"/>
        <v>17627333305</v>
      </c>
    </row>
    <row r="22" spans="1:20" ht="24" x14ac:dyDescent="0.2">
      <c r="A22" s="26" t="s">
        <v>97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v>0</v>
      </c>
      <c r="J22" s="15"/>
      <c r="K22" s="15">
        <v>571500</v>
      </c>
      <c r="L22" s="15"/>
      <c r="M22" s="15">
        <v>30800357133</v>
      </c>
      <c r="N22" s="15"/>
      <c r="O22" s="15">
        <v>25169404580</v>
      </c>
      <c r="P22" s="15"/>
      <c r="Q22" s="15">
        <f t="shared" si="0"/>
        <v>5630952553</v>
      </c>
    </row>
    <row r="23" spans="1:20" ht="24" x14ac:dyDescent="0.2">
      <c r="A23" s="26" t="s">
        <v>76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15"/>
      <c r="K23" s="15">
        <v>18000</v>
      </c>
      <c r="L23" s="15"/>
      <c r="M23" s="15">
        <v>1622486557</v>
      </c>
      <c r="N23" s="15"/>
      <c r="O23" s="15">
        <v>1636305705</v>
      </c>
      <c r="P23" s="15"/>
      <c r="Q23" s="15">
        <f t="shared" si="0"/>
        <v>-13819148</v>
      </c>
    </row>
    <row r="24" spans="1:20" ht="24" x14ac:dyDescent="0.2">
      <c r="A24" s="26" t="s">
        <v>65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v>0</v>
      </c>
      <c r="J24" s="15"/>
      <c r="K24" s="15">
        <v>1</v>
      </c>
      <c r="L24" s="15"/>
      <c r="M24" s="15">
        <v>1</v>
      </c>
      <c r="N24" s="15"/>
      <c r="O24" s="15">
        <v>12434</v>
      </c>
      <c r="P24" s="15"/>
      <c r="Q24" s="15">
        <f t="shared" si="0"/>
        <v>-12433</v>
      </c>
    </row>
    <row r="25" spans="1:20" ht="24" x14ac:dyDescent="0.2">
      <c r="A25" s="26" t="s">
        <v>57</v>
      </c>
      <c r="C25" s="15">
        <v>262374</v>
      </c>
      <c r="D25" s="15"/>
      <c r="E25" s="15">
        <v>14816217043</v>
      </c>
      <c r="F25" s="15"/>
      <c r="G25" s="15">
        <v>15717587531</v>
      </c>
      <c r="H25" s="15"/>
      <c r="I25" s="15">
        <v>-901370488</v>
      </c>
      <c r="J25" s="15"/>
      <c r="K25" s="15">
        <v>3787524</v>
      </c>
      <c r="L25" s="15"/>
      <c r="M25" s="15">
        <v>247423522378</v>
      </c>
      <c r="N25" s="15"/>
      <c r="O25" s="15">
        <v>226892679945</v>
      </c>
      <c r="P25" s="15"/>
      <c r="Q25" s="15">
        <f t="shared" si="0"/>
        <v>20530842433</v>
      </c>
    </row>
    <row r="26" spans="1:20" ht="24" x14ac:dyDescent="0.2">
      <c r="A26" s="26" t="s">
        <v>61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15"/>
      <c r="K26" s="15">
        <v>1</v>
      </c>
      <c r="L26" s="15"/>
      <c r="M26" s="15">
        <v>1</v>
      </c>
      <c r="N26" s="15"/>
      <c r="O26" s="15">
        <v>38056</v>
      </c>
      <c r="P26" s="15"/>
      <c r="Q26" s="15">
        <f t="shared" si="0"/>
        <v>-38055</v>
      </c>
    </row>
    <row r="27" spans="1:20" ht="24" x14ac:dyDescent="0.2">
      <c r="A27" s="27" t="s">
        <v>75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3792070</v>
      </c>
      <c r="L27" s="15"/>
      <c r="M27" s="15">
        <v>49089338980</v>
      </c>
      <c r="N27" s="15"/>
      <c r="O27" s="15">
        <v>34867941444</v>
      </c>
      <c r="P27" s="15"/>
      <c r="Q27" s="15">
        <f t="shared" si="0"/>
        <v>14221397536</v>
      </c>
    </row>
    <row r="28" spans="1:20" ht="24" x14ac:dyDescent="0.2">
      <c r="A28" s="27" t="s">
        <v>109</v>
      </c>
      <c r="C28" s="15">
        <v>119690</v>
      </c>
      <c r="D28" s="15"/>
      <c r="E28" s="15">
        <v>10205972839</v>
      </c>
      <c r="F28" s="15"/>
      <c r="G28" s="15">
        <v>9408249357</v>
      </c>
      <c r="H28" s="15"/>
      <c r="I28" s="15">
        <v>797723482</v>
      </c>
      <c r="J28" s="15"/>
      <c r="K28" s="15">
        <v>2669225</v>
      </c>
      <c r="L28" s="15"/>
      <c r="M28" s="15">
        <v>236420495224</v>
      </c>
      <c r="N28" s="15"/>
      <c r="O28" s="15">
        <v>209814808150</v>
      </c>
      <c r="P28" s="15"/>
      <c r="Q28" s="15">
        <f t="shared" si="0"/>
        <v>26605687074</v>
      </c>
    </row>
    <row r="29" spans="1:20" s="29" customFormat="1" ht="24" x14ac:dyDescent="0.2">
      <c r="A29" s="28" t="s">
        <v>94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J29" s="15"/>
      <c r="K29" s="15">
        <v>450000</v>
      </c>
      <c r="L29" s="15"/>
      <c r="M29" s="15">
        <v>5166574923</v>
      </c>
      <c r="N29" s="15"/>
      <c r="O29" s="15">
        <v>2031793193</v>
      </c>
      <c r="P29" s="15"/>
      <c r="Q29" s="15">
        <f t="shared" si="0"/>
        <v>3134781730</v>
      </c>
      <c r="S29" s="8"/>
      <c r="T29" s="8"/>
    </row>
    <row r="30" spans="1:20" ht="24" x14ac:dyDescent="0.2">
      <c r="A30" s="27" t="s">
        <v>69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v>0</v>
      </c>
      <c r="J30" s="15"/>
      <c r="K30" s="15">
        <v>49886</v>
      </c>
      <c r="L30" s="15"/>
      <c r="M30" s="15">
        <v>459554309850</v>
      </c>
      <c r="N30" s="15"/>
      <c r="O30" s="15">
        <v>328854435998</v>
      </c>
      <c r="P30" s="15"/>
      <c r="Q30" s="15">
        <f t="shared" si="0"/>
        <v>130699873852</v>
      </c>
    </row>
    <row r="31" spans="1:20" ht="24" x14ac:dyDescent="0.2">
      <c r="A31" s="27" t="s">
        <v>55</v>
      </c>
      <c r="C31" s="15">
        <v>202123</v>
      </c>
      <c r="D31" s="15"/>
      <c r="E31" s="15">
        <v>48402927758</v>
      </c>
      <c r="F31" s="15"/>
      <c r="G31" s="15">
        <v>47938983488</v>
      </c>
      <c r="H31" s="15"/>
      <c r="I31" s="15">
        <v>463944270</v>
      </c>
      <c r="J31" s="15"/>
      <c r="K31" s="15">
        <v>480264</v>
      </c>
      <c r="L31" s="15"/>
      <c r="M31" s="15">
        <v>119125673821</v>
      </c>
      <c r="N31" s="15"/>
      <c r="O31" s="15">
        <v>113847075199</v>
      </c>
      <c r="P31" s="15"/>
      <c r="Q31" s="15">
        <f t="shared" si="0"/>
        <v>5278598622</v>
      </c>
    </row>
    <row r="32" spans="1:20" ht="24" x14ac:dyDescent="0.2">
      <c r="A32" s="27" t="s">
        <v>89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J32" s="15"/>
      <c r="K32" s="15">
        <v>595000</v>
      </c>
      <c r="L32" s="15"/>
      <c r="M32" s="15">
        <v>17462849258</v>
      </c>
      <c r="N32" s="15"/>
      <c r="O32" s="15">
        <v>10726275618</v>
      </c>
      <c r="P32" s="15"/>
      <c r="Q32" s="15">
        <f t="shared" si="0"/>
        <v>6736573640</v>
      </c>
    </row>
    <row r="33" spans="1:17" ht="24" x14ac:dyDescent="0.2">
      <c r="A33" s="27" t="s">
        <v>60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v>0</v>
      </c>
      <c r="J33" s="15"/>
      <c r="K33" s="15">
        <v>451437</v>
      </c>
      <c r="L33" s="15"/>
      <c r="M33" s="15">
        <v>23988077752</v>
      </c>
      <c r="N33" s="15"/>
      <c r="O33" s="15">
        <v>30371820113</v>
      </c>
      <c r="P33" s="15"/>
      <c r="Q33" s="15">
        <f t="shared" si="0"/>
        <v>-6383742361</v>
      </c>
    </row>
    <row r="34" spans="1:17" ht="24" x14ac:dyDescent="0.2">
      <c r="A34" s="27" t="s">
        <v>90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v>0</v>
      </c>
      <c r="J34" s="15"/>
      <c r="K34" s="15">
        <v>8598231</v>
      </c>
      <c r="L34" s="15"/>
      <c r="M34" s="15">
        <v>129383991456</v>
      </c>
      <c r="N34" s="15"/>
      <c r="O34" s="15">
        <v>117021838475</v>
      </c>
      <c r="P34" s="15"/>
      <c r="Q34" s="15">
        <f t="shared" si="0"/>
        <v>12362152981</v>
      </c>
    </row>
    <row r="35" spans="1:17" ht="24" x14ac:dyDescent="0.2">
      <c r="A35" s="27" t="s">
        <v>87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v>0</v>
      </c>
      <c r="J35" s="15"/>
      <c r="K35" s="15">
        <v>1715262</v>
      </c>
      <c r="L35" s="15"/>
      <c r="M35" s="15">
        <v>67995747341</v>
      </c>
      <c r="N35" s="15"/>
      <c r="O35" s="15">
        <v>47696311694</v>
      </c>
      <c r="P35" s="15"/>
      <c r="Q35" s="15">
        <f t="shared" si="0"/>
        <v>20299435647</v>
      </c>
    </row>
    <row r="36" spans="1:17" ht="24" x14ac:dyDescent="0.2">
      <c r="A36" s="27" t="s">
        <v>96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v>0</v>
      </c>
      <c r="J36" s="15"/>
      <c r="K36" s="15">
        <v>3400000</v>
      </c>
      <c r="L36" s="15"/>
      <c r="M36" s="15">
        <v>25211788881</v>
      </c>
      <c r="N36" s="15"/>
      <c r="O36" s="15">
        <v>20737599625</v>
      </c>
      <c r="P36" s="15"/>
      <c r="Q36" s="15">
        <f t="shared" si="0"/>
        <v>4474189256</v>
      </c>
    </row>
    <row r="37" spans="1:17" ht="24" x14ac:dyDescent="0.2">
      <c r="A37" s="27" t="s">
        <v>64</v>
      </c>
      <c r="C37" s="15">
        <v>131942</v>
      </c>
      <c r="D37" s="15"/>
      <c r="E37" s="15">
        <v>10000548343</v>
      </c>
      <c r="F37" s="15"/>
      <c r="G37" s="15">
        <v>13286115079</v>
      </c>
      <c r="H37" s="15"/>
      <c r="I37" s="15">
        <v>-3285566736</v>
      </c>
      <c r="J37" s="15"/>
      <c r="K37" s="15">
        <v>241774</v>
      </c>
      <c r="L37" s="15"/>
      <c r="M37" s="15">
        <v>20095094656</v>
      </c>
      <c r="N37" s="15"/>
      <c r="O37" s="15">
        <v>24345827437</v>
      </c>
      <c r="P37" s="15"/>
      <c r="Q37" s="15">
        <f t="shared" si="0"/>
        <v>-4250732781</v>
      </c>
    </row>
    <row r="38" spans="1:17" ht="24" x14ac:dyDescent="0.2">
      <c r="A38" s="27" t="s">
        <v>59</v>
      </c>
      <c r="C38" s="15">
        <v>1</v>
      </c>
      <c r="D38" s="15"/>
      <c r="E38" s="15">
        <v>1</v>
      </c>
      <c r="F38" s="15"/>
      <c r="G38" s="15">
        <v>12688</v>
      </c>
      <c r="H38" s="15"/>
      <c r="I38" s="15">
        <v>-12687</v>
      </c>
      <c r="J38" s="15"/>
      <c r="K38" s="15">
        <v>971947</v>
      </c>
      <c r="L38" s="15"/>
      <c r="M38" s="15">
        <v>19710153211</v>
      </c>
      <c r="N38" s="15"/>
      <c r="O38" s="15">
        <v>25997013388</v>
      </c>
      <c r="P38" s="15"/>
      <c r="Q38" s="15">
        <f t="shared" si="0"/>
        <v>-6286860177</v>
      </c>
    </row>
    <row r="39" spans="1:17" ht="24" x14ac:dyDescent="0.2">
      <c r="A39" s="27" t="s">
        <v>74</v>
      </c>
      <c r="C39" s="15">
        <v>77996</v>
      </c>
      <c r="D39" s="15"/>
      <c r="E39" s="15">
        <v>4394509447</v>
      </c>
      <c r="F39" s="15"/>
      <c r="G39" s="15">
        <v>4775375048</v>
      </c>
      <c r="H39" s="15"/>
      <c r="I39" s="15">
        <v>-380865601</v>
      </c>
      <c r="J39" s="15"/>
      <c r="K39" s="15">
        <v>2681976</v>
      </c>
      <c r="L39" s="15"/>
      <c r="M39" s="15">
        <v>159020135219</v>
      </c>
      <c r="N39" s="15"/>
      <c r="O39" s="15">
        <v>163874113862</v>
      </c>
      <c r="P39" s="15"/>
      <c r="Q39" s="15">
        <f t="shared" si="0"/>
        <v>-4853978643</v>
      </c>
    </row>
    <row r="40" spans="1:17" ht="24" x14ac:dyDescent="0.2">
      <c r="A40" s="27" t="s">
        <v>79</v>
      </c>
      <c r="C40" s="15">
        <v>0</v>
      </c>
      <c r="D40" s="15"/>
      <c r="E40" s="15">
        <v>0</v>
      </c>
      <c r="F40" s="15"/>
      <c r="G40" s="15">
        <v>0</v>
      </c>
      <c r="H40" s="15"/>
      <c r="I40" s="15">
        <v>0</v>
      </c>
      <c r="J40" s="15"/>
      <c r="K40" s="15">
        <v>500000</v>
      </c>
      <c r="L40" s="15"/>
      <c r="M40" s="15">
        <v>8422072685</v>
      </c>
      <c r="N40" s="15"/>
      <c r="O40" s="15">
        <v>9080646750</v>
      </c>
      <c r="P40" s="15"/>
      <c r="Q40" s="15">
        <f t="shared" si="0"/>
        <v>-658574065</v>
      </c>
    </row>
    <row r="41" spans="1:17" ht="24" x14ac:dyDescent="0.2">
      <c r="A41" s="27" t="s">
        <v>93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v>0</v>
      </c>
      <c r="J41" s="15"/>
      <c r="K41" s="15">
        <v>1600000</v>
      </c>
      <c r="L41" s="15"/>
      <c r="M41" s="15">
        <v>26125938565</v>
      </c>
      <c r="N41" s="15"/>
      <c r="O41" s="15">
        <v>22854332908</v>
      </c>
      <c r="P41" s="15"/>
      <c r="Q41" s="15">
        <f t="shared" si="0"/>
        <v>3271605657</v>
      </c>
    </row>
    <row r="42" spans="1:17" ht="24" x14ac:dyDescent="0.2">
      <c r="A42" s="27" t="s">
        <v>73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v>0</v>
      </c>
      <c r="J42" s="15"/>
      <c r="K42" s="15">
        <v>24610407</v>
      </c>
      <c r="L42" s="15"/>
      <c r="M42" s="15">
        <v>34880002709</v>
      </c>
      <c r="N42" s="15"/>
      <c r="O42" s="15">
        <v>37234170094</v>
      </c>
      <c r="P42" s="15"/>
      <c r="Q42" s="15">
        <f t="shared" si="0"/>
        <v>-2354167385</v>
      </c>
    </row>
    <row r="43" spans="1:17" ht="24" x14ac:dyDescent="0.2">
      <c r="A43" s="27" t="s">
        <v>118</v>
      </c>
      <c r="C43" s="15">
        <v>1875000</v>
      </c>
      <c r="D43" s="15"/>
      <c r="E43" s="15">
        <v>6608652159</v>
      </c>
      <c r="F43" s="15"/>
      <c r="G43" s="15">
        <v>5952900329</v>
      </c>
      <c r="H43" s="15"/>
      <c r="I43" s="15">
        <v>655751830</v>
      </c>
      <c r="J43" s="15"/>
      <c r="K43" s="15">
        <v>1875000</v>
      </c>
      <c r="L43" s="15"/>
      <c r="M43" s="15">
        <v>6608652159</v>
      </c>
      <c r="N43" s="15"/>
      <c r="O43" s="15">
        <v>5952900329</v>
      </c>
      <c r="P43" s="15"/>
      <c r="Q43" s="15">
        <f t="shared" si="0"/>
        <v>655751830</v>
      </c>
    </row>
    <row r="44" spans="1:17" ht="24" x14ac:dyDescent="0.2">
      <c r="A44" s="27" t="s">
        <v>91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v>0</v>
      </c>
      <c r="J44" s="15"/>
      <c r="K44" s="15">
        <v>500000</v>
      </c>
      <c r="L44" s="15"/>
      <c r="M44" s="15">
        <v>4300774444</v>
      </c>
      <c r="N44" s="15"/>
      <c r="O44" s="15">
        <v>3578746544</v>
      </c>
      <c r="P44" s="15"/>
      <c r="Q44" s="15">
        <f t="shared" si="0"/>
        <v>722027900</v>
      </c>
    </row>
    <row r="45" spans="1:17" ht="24" x14ac:dyDescent="0.2">
      <c r="A45" s="27" t="s">
        <v>112</v>
      </c>
      <c r="C45" s="15">
        <v>50000</v>
      </c>
      <c r="D45" s="15"/>
      <c r="E45" s="15">
        <v>6260526900</v>
      </c>
      <c r="F45" s="15"/>
      <c r="G45" s="15">
        <v>4141749696</v>
      </c>
      <c r="H45" s="15"/>
      <c r="I45" s="15">
        <v>2118777204</v>
      </c>
      <c r="J45" s="15"/>
      <c r="K45" s="15">
        <v>1588732</v>
      </c>
      <c r="L45" s="15"/>
      <c r="M45" s="15">
        <v>199248163050</v>
      </c>
      <c r="N45" s="15"/>
      <c r="O45" s="15">
        <v>131602605509</v>
      </c>
      <c r="P45" s="15"/>
      <c r="Q45" s="15">
        <f t="shared" si="0"/>
        <v>67645557541</v>
      </c>
    </row>
    <row r="46" spans="1:17" ht="24" x14ac:dyDescent="0.2">
      <c r="A46" s="27" t="s">
        <v>71</v>
      </c>
      <c r="C46" s="15">
        <v>3792675</v>
      </c>
      <c r="D46" s="15"/>
      <c r="E46" s="15">
        <v>74127093075</v>
      </c>
      <c r="F46" s="15"/>
      <c r="G46" s="15">
        <v>91780826332</v>
      </c>
      <c r="H46" s="15"/>
      <c r="I46" s="15">
        <v>-17653733257</v>
      </c>
      <c r="J46" s="15"/>
      <c r="K46" s="15">
        <v>3792675</v>
      </c>
      <c r="L46" s="15"/>
      <c r="M46" s="15">
        <v>74127093075</v>
      </c>
      <c r="N46" s="15"/>
      <c r="O46" s="15">
        <v>91780826332</v>
      </c>
      <c r="P46" s="15"/>
      <c r="Q46" s="15">
        <f t="shared" si="0"/>
        <v>-17653733257</v>
      </c>
    </row>
    <row r="47" spans="1:17" ht="24" x14ac:dyDescent="0.2">
      <c r="A47" s="27" t="s">
        <v>63</v>
      </c>
      <c r="C47" s="15">
        <v>35586</v>
      </c>
      <c r="D47" s="15"/>
      <c r="E47" s="15">
        <v>467191023</v>
      </c>
      <c r="F47" s="15"/>
      <c r="G47" s="15">
        <v>441833229</v>
      </c>
      <c r="H47" s="15"/>
      <c r="I47" s="15">
        <v>25357794</v>
      </c>
      <c r="J47" s="15"/>
      <c r="K47" s="15">
        <v>2749804</v>
      </c>
      <c r="L47" s="15"/>
      <c r="M47" s="15">
        <v>36519361051</v>
      </c>
      <c r="N47" s="15"/>
      <c r="O47" s="15">
        <v>34141369377</v>
      </c>
      <c r="P47" s="15"/>
      <c r="Q47" s="15">
        <f t="shared" si="0"/>
        <v>2377991674</v>
      </c>
    </row>
    <row r="48" spans="1:17" ht="24" x14ac:dyDescent="0.2">
      <c r="A48" s="27" t="s">
        <v>67</v>
      </c>
      <c r="C48" s="15">
        <v>337231</v>
      </c>
      <c r="D48" s="15"/>
      <c r="E48" s="15">
        <v>6375440809</v>
      </c>
      <c r="F48" s="15"/>
      <c r="G48" s="15">
        <v>8026182957</v>
      </c>
      <c r="H48" s="15"/>
      <c r="I48" s="15">
        <v>-1650742148</v>
      </c>
      <c r="J48" s="15"/>
      <c r="K48" s="15">
        <v>3497121</v>
      </c>
      <c r="L48" s="15"/>
      <c r="M48" s="15">
        <v>81473587922</v>
      </c>
      <c r="N48" s="15"/>
      <c r="O48" s="15">
        <v>83255141202</v>
      </c>
      <c r="P48" s="15"/>
      <c r="Q48" s="15">
        <f t="shared" si="0"/>
        <v>-1781553280</v>
      </c>
    </row>
    <row r="49" spans="1:17" ht="24" x14ac:dyDescent="0.2">
      <c r="A49" s="27" t="s">
        <v>117</v>
      </c>
      <c r="C49" s="15">
        <v>100000</v>
      </c>
      <c r="D49" s="15"/>
      <c r="E49" s="15">
        <v>3076584750</v>
      </c>
      <c r="F49" s="15"/>
      <c r="G49" s="15">
        <v>2559321755</v>
      </c>
      <c r="H49" s="15"/>
      <c r="I49" s="15">
        <v>517262995</v>
      </c>
      <c r="J49" s="15"/>
      <c r="K49" s="15">
        <v>100000</v>
      </c>
      <c r="L49" s="15"/>
      <c r="M49" s="15">
        <v>3076584750</v>
      </c>
      <c r="N49" s="15"/>
      <c r="O49" s="15">
        <v>2559321755</v>
      </c>
      <c r="P49" s="15"/>
      <c r="Q49" s="15">
        <f t="shared" si="0"/>
        <v>517262995</v>
      </c>
    </row>
    <row r="50" spans="1:17" ht="24" x14ac:dyDescent="0.2">
      <c r="A50" s="27" t="s">
        <v>53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v>0</v>
      </c>
      <c r="J50" s="15"/>
      <c r="K50" s="15">
        <v>863767</v>
      </c>
      <c r="L50" s="15"/>
      <c r="M50" s="15">
        <v>10028758645</v>
      </c>
      <c r="N50" s="15"/>
      <c r="O50" s="15">
        <v>9722406938</v>
      </c>
      <c r="P50" s="15"/>
      <c r="Q50" s="15">
        <f t="shared" si="0"/>
        <v>306351707</v>
      </c>
    </row>
    <row r="51" spans="1:17" ht="24" x14ac:dyDescent="0.2">
      <c r="A51" s="27" t="s">
        <v>108</v>
      </c>
      <c r="C51" s="15">
        <v>1882396</v>
      </c>
      <c r="D51" s="15"/>
      <c r="E51" s="15">
        <v>30948588555</v>
      </c>
      <c r="F51" s="15"/>
      <c r="G51" s="15">
        <v>29802648537</v>
      </c>
      <c r="H51" s="15"/>
      <c r="I51" s="15">
        <v>1145940018</v>
      </c>
      <c r="J51" s="15"/>
      <c r="K51" s="15">
        <v>2299850</v>
      </c>
      <c r="L51" s="15"/>
      <c r="M51" s="15">
        <v>37080381392</v>
      </c>
      <c r="N51" s="15"/>
      <c r="O51" s="15">
        <v>36558624126</v>
      </c>
      <c r="P51" s="15"/>
      <c r="Q51" s="15">
        <f t="shared" si="0"/>
        <v>521757266</v>
      </c>
    </row>
    <row r="52" spans="1:17" ht="24" x14ac:dyDescent="0.2">
      <c r="A52" s="27" t="s">
        <v>106</v>
      </c>
      <c r="C52" s="15">
        <v>0</v>
      </c>
      <c r="D52" s="15"/>
      <c r="E52" s="15">
        <v>0</v>
      </c>
      <c r="F52" s="15"/>
      <c r="G52" s="15">
        <v>0</v>
      </c>
      <c r="H52" s="15"/>
      <c r="I52" s="15">
        <v>0</v>
      </c>
      <c r="J52" s="15"/>
      <c r="K52" s="15">
        <v>2000000</v>
      </c>
      <c r="L52" s="15"/>
      <c r="M52" s="15">
        <v>10498169748</v>
      </c>
      <c r="N52" s="15"/>
      <c r="O52" s="15">
        <v>6121320615</v>
      </c>
      <c r="P52" s="15"/>
      <c r="Q52" s="15">
        <f t="shared" si="0"/>
        <v>4376849133</v>
      </c>
    </row>
    <row r="53" spans="1:17" ht="24" x14ac:dyDescent="0.2">
      <c r="A53" s="27" t="s">
        <v>92</v>
      </c>
      <c r="C53" s="15">
        <v>4308223</v>
      </c>
      <c r="D53" s="15"/>
      <c r="E53" s="15">
        <v>20017274650</v>
      </c>
      <c r="F53" s="15"/>
      <c r="G53" s="15">
        <v>16933700722</v>
      </c>
      <c r="H53" s="15"/>
      <c r="I53" s="15">
        <v>3083573928</v>
      </c>
      <c r="J53" s="15"/>
      <c r="K53" s="15">
        <v>20973335</v>
      </c>
      <c r="L53" s="15"/>
      <c r="M53" s="15">
        <v>95680550886</v>
      </c>
      <c r="N53" s="15"/>
      <c r="O53" s="15">
        <v>82436813967</v>
      </c>
      <c r="P53" s="15"/>
      <c r="Q53" s="15">
        <f t="shared" si="0"/>
        <v>13243736919</v>
      </c>
    </row>
    <row r="54" spans="1:17" ht="24" x14ac:dyDescent="0.2">
      <c r="A54" s="27" t="s">
        <v>80</v>
      </c>
      <c r="C54" s="15">
        <v>959010</v>
      </c>
      <c r="D54" s="15"/>
      <c r="E54" s="15">
        <v>10028756975</v>
      </c>
      <c r="F54" s="15"/>
      <c r="G54" s="15">
        <v>10369312459</v>
      </c>
      <c r="H54" s="15"/>
      <c r="I54" s="15">
        <v>-340555484</v>
      </c>
      <c r="J54" s="15"/>
      <c r="K54" s="15">
        <v>2989919</v>
      </c>
      <c r="L54" s="15"/>
      <c r="M54" s="15">
        <v>31776503489</v>
      </c>
      <c r="N54" s="15"/>
      <c r="O54" s="15">
        <v>32328551514</v>
      </c>
      <c r="P54" s="15"/>
      <c r="Q54" s="15">
        <f t="shared" si="0"/>
        <v>-552048025</v>
      </c>
    </row>
    <row r="55" spans="1:17" ht="24.75" thickBot="1" x14ac:dyDescent="0.25">
      <c r="A55" s="27" t="s">
        <v>105</v>
      </c>
      <c r="C55" s="15">
        <v>300000</v>
      </c>
      <c r="D55" s="15"/>
      <c r="E55" s="15">
        <v>9951434560</v>
      </c>
      <c r="F55" s="15"/>
      <c r="G55" s="15">
        <v>10384308277</v>
      </c>
      <c r="H55" s="15"/>
      <c r="I55" s="15">
        <v>-432873717</v>
      </c>
      <c r="J55" s="15"/>
      <c r="K55" s="15">
        <v>300000</v>
      </c>
      <c r="L55" s="15"/>
      <c r="M55" s="15">
        <v>9951434560</v>
      </c>
      <c r="N55" s="15"/>
      <c r="O55" s="15">
        <v>10384308277</v>
      </c>
      <c r="P55" s="15"/>
      <c r="Q55" s="15">
        <f t="shared" si="0"/>
        <v>-432873717</v>
      </c>
    </row>
    <row r="56" spans="1:17" ht="24.75" thickBot="1" x14ac:dyDescent="0.25">
      <c r="E56" s="30">
        <f>SUM(E8:E55)</f>
        <v>417523467091</v>
      </c>
      <c r="F56" s="27"/>
      <c r="G56" s="30">
        <f>SUM(G8:G55)</f>
        <v>439562261200</v>
      </c>
      <c r="H56" s="27"/>
      <c r="I56" s="30">
        <f>SUM(I8:I55)</f>
        <v>-22038794109</v>
      </c>
      <c r="K56" s="8" t="s">
        <v>15</v>
      </c>
      <c r="M56" s="30">
        <f>SUM(M8:M55)</f>
        <v>3307924158691</v>
      </c>
      <c r="N56" s="27"/>
      <c r="O56" s="30">
        <f>SUM(O8:O55)</f>
        <v>2989349512550</v>
      </c>
      <c r="P56" s="27"/>
      <c r="Q56" s="30">
        <f>SUM(Q8:Q55)</f>
        <v>318574646141</v>
      </c>
    </row>
    <row r="57" spans="1:17" ht="23.25" thickTop="1" x14ac:dyDescent="0.2">
      <c r="Q57" s="15"/>
    </row>
    <row r="58" spans="1:17" x14ac:dyDescent="0.2">
      <c r="H58" s="15"/>
    </row>
    <row r="59" spans="1:17" x14ac:dyDescent="0.2">
      <c r="H59" s="15"/>
    </row>
    <row r="60" spans="1:17" x14ac:dyDescent="0.2">
      <c r="H60" s="15"/>
    </row>
    <row r="61" spans="1:17" x14ac:dyDescent="0.2">
      <c r="H61" s="15"/>
    </row>
    <row r="62" spans="1:17" x14ac:dyDescent="0.2">
      <c r="H62" s="15"/>
    </row>
    <row r="63" spans="1:17" x14ac:dyDescent="0.2">
      <c r="H63" s="15"/>
    </row>
    <row r="64" spans="1:17" x14ac:dyDescent="0.2">
      <c r="H64" s="15"/>
    </row>
    <row r="65" spans="8:8" x14ac:dyDescent="0.2">
      <c r="H65" s="15"/>
    </row>
    <row r="66" spans="8:8" x14ac:dyDescent="0.2">
      <c r="H66" s="15"/>
    </row>
    <row r="67" spans="8:8" x14ac:dyDescent="0.2">
      <c r="H67" s="1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2025-07-25T08:06:54Z</dcterms:modified>
</cp:coreProperties>
</file>