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4\140404\بخشی\"/>
    </mc:Choice>
  </mc:AlternateContent>
  <xr:revisionPtr revIDLastSave="0" documentId="13_ncr:1_{5F081199-79C2-4B43-8C8E-CE9741062FAB}" xr6:coauthVersionLast="47" xr6:coauthVersionMax="47" xr10:uidLastSave="{00000000-0000-0000-0000-000000000000}"/>
  <bookViews>
    <workbookView xWindow="-120" yWindow="-120" windowWidth="29040" windowHeight="15720" tabRatio="798" xr2:uid="{421CB865-C381-41C8-96D1-36C6EC249D67}"/>
  </bookViews>
  <sheets>
    <sheet name="سهام" sheetId="1" r:id="rId1"/>
    <sheet name="سپرده" sheetId="2" r:id="rId2"/>
    <sheet name="درآمدها" sheetId="10" r:id="rId3"/>
    <sheet name="درآمد سرمایه‌گذاری در سهام" sheetId="7" r:id="rId4"/>
    <sheet name="درآمد سپرده بانکی" sheetId="8" r:id="rId5"/>
    <sheet name="سایر درآمدها" sheetId="9" state="hidden" r:id="rId6"/>
    <sheet name="درآمد سود سهام" sheetId="4" r:id="rId7"/>
    <sheet name="سود سپرده بانکی" sheetId="3" r:id="rId8"/>
    <sheet name="درآمد ناشی از فروش" sheetId="6" r:id="rId9"/>
    <sheet name="درآمد ناشی از تغییر قیمت اوراق" sheetId="5" r:id="rId10"/>
  </sheets>
  <definedNames>
    <definedName name="_xlnm._FilterDatabase" localSheetId="8" hidden="1">'درآمد ناشی از فروش'!$K$6:$Q$73</definedName>
    <definedName name="_xlnm._FilterDatabase" localSheetId="0" hidden="1">سهام!$A$6:$A$58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58" i="1" l="1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8" i="5"/>
  <c r="Q73" i="6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35" i="6"/>
  <c r="Q36" i="6"/>
  <c r="Q37" i="6"/>
  <c r="Q38" i="6"/>
  <c r="Q39" i="6"/>
  <c r="Q40" i="6"/>
  <c r="Q41" i="6"/>
  <c r="Q42" i="6"/>
  <c r="Q43" i="6"/>
  <c r="Q44" i="6"/>
  <c r="Q45" i="6"/>
  <c r="Q46" i="6"/>
  <c r="Q47" i="6"/>
  <c r="Q48" i="6"/>
  <c r="Q49" i="6"/>
  <c r="Q50" i="6"/>
  <c r="Q51" i="6"/>
  <c r="Q52" i="6"/>
  <c r="Q53" i="6"/>
  <c r="Q54" i="6"/>
  <c r="Q55" i="6"/>
  <c r="Q56" i="6"/>
  <c r="Q57" i="6"/>
  <c r="Q58" i="6"/>
  <c r="Q59" i="6"/>
  <c r="Q60" i="6"/>
  <c r="Q61" i="6"/>
  <c r="Q8" i="6"/>
  <c r="M73" i="6"/>
  <c r="O73" i="6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8" i="4"/>
  <c r="G58" i="1"/>
  <c r="E58" i="1"/>
  <c r="I9" i="2"/>
  <c r="A4" i="7"/>
  <c r="A4" i="2"/>
  <c r="M46" i="5"/>
  <c r="O46" i="5"/>
  <c r="G9" i="8"/>
  <c r="C9" i="8"/>
  <c r="Q37" i="4"/>
  <c r="O37" i="4"/>
  <c r="O58" i="1" l="1"/>
  <c r="K58" i="1"/>
  <c r="Q46" i="5"/>
  <c r="I73" i="6"/>
  <c r="E73" i="6"/>
  <c r="G73" i="6"/>
  <c r="K37" i="4"/>
  <c r="I37" i="4"/>
  <c r="W58" i="1"/>
  <c r="U58" i="1"/>
  <c r="I46" i="5"/>
  <c r="E46" i="5"/>
  <c r="G46" i="5"/>
  <c r="S37" i="4"/>
  <c r="M9" i="3"/>
  <c r="M8" i="3"/>
  <c r="G8" i="8" s="1"/>
  <c r="G10" i="8" s="1"/>
  <c r="I10" i="3"/>
  <c r="M37" i="4" l="1"/>
  <c r="G9" i="3"/>
  <c r="G8" i="3"/>
  <c r="I8" i="2"/>
  <c r="A4" i="5"/>
  <c r="A4" i="6"/>
  <c r="A4" i="3"/>
  <c r="A4" i="4"/>
  <c r="A4" i="9"/>
  <c r="A4" i="8"/>
  <c r="A4" i="10"/>
  <c r="A2" i="5"/>
  <c r="A2" i="6"/>
  <c r="A2" i="3"/>
  <c r="A2" i="4"/>
  <c r="A2" i="9"/>
  <c r="A2" i="8"/>
  <c r="A2" i="10"/>
  <c r="A2" i="2"/>
  <c r="M10" i="3"/>
  <c r="K10" i="3"/>
  <c r="E10" i="3"/>
  <c r="C10" i="3"/>
  <c r="I8" i="8"/>
  <c r="E10" i="2"/>
  <c r="Q16" i="7" l="1"/>
  <c r="Q24" i="7"/>
  <c r="Q32" i="7"/>
  <c r="Q40" i="7"/>
  <c r="Q48" i="7"/>
  <c r="Q56" i="7"/>
  <c r="Q64" i="7"/>
  <c r="Q72" i="7"/>
  <c r="G65" i="7"/>
  <c r="G73" i="7"/>
  <c r="Q9" i="7"/>
  <c r="Q17" i="7"/>
  <c r="Q25" i="7"/>
  <c r="Q33" i="7"/>
  <c r="Q41" i="7"/>
  <c r="Q49" i="7"/>
  <c r="Q57" i="7"/>
  <c r="Q65" i="7"/>
  <c r="Q73" i="7"/>
  <c r="G66" i="7"/>
  <c r="G74" i="7"/>
  <c r="Q23" i="7"/>
  <c r="G64" i="7"/>
  <c r="Q10" i="7"/>
  <c r="Q18" i="7"/>
  <c r="Q26" i="7"/>
  <c r="Q34" i="7"/>
  <c r="Q42" i="7"/>
  <c r="Q50" i="7"/>
  <c r="Q58" i="7"/>
  <c r="Q66" i="7"/>
  <c r="Q74" i="7"/>
  <c r="G67" i="7"/>
  <c r="Q15" i="7"/>
  <c r="Q71" i="7"/>
  <c r="Q11" i="7"/>
  <c r="Q19" i="7"/>
  <c r="Q27" i="7"/>
  <c r="Q35" i="7"/>
  <c r="Q43" i="7"/>
  <c r="Q51" i="7"/>
  <c r="Q59" i="7"/>
  <c r="Q67" i="7"/>
  <c r="Q8" i="7"/>
  <c r="G68" i="7"/>
  <c r="Q55" i="7"/>
  <c r="Q12" i="7"/>
  <c r="Q20" i="7"/>
  <c r="Q28" i="7"/>
  <c r="Q36" i="7"/>
  <c r="Q44" i="7"/>
  <c r="Q52" i="7"/>
  <c r="Q60" i="7"/>
  <c r="Q68" i="7"/>
  <c r="G61" i="7"/>
  <c r="G69" i="7"/>
  <c r="Q39" i="7"/>
  <c r="Q13" i="7"/>
  <c r="Q21" i="7"/>
  <c r="Q29" i="7"/>
  <c r="Q37" i="7"/>
  <c r="Q45" i="7"/>
  <c r="Q53" i="7"/>
  <c r="Q61" i="7"/>
  <c r="Q69" i="7"/>
  <c r="G62" i="7"/>
  <c r="G70" i="7"/>
  <c r="Q31" i="7"/>
  <c r="G72" i="7"/>
  <c r="Q14" i="7"/>
  <c r="Q22" i="7"/>
  <c r="Q30" i="7"/>
  <c r="Q38" i="7"/>
  <c r="Q46" i="7"/>
  <c r="Q54" i="7"/>
  <c r="Q62" i="7"/>
  <c r="Q70" i="7"/>
  <c r="G63" i="7"/>
  <c r="G71" i="7"/>
  <c r="Q47" i="7"/>
  <c r="Q63" i="7"/>
  <c r="O15" i="7"/>
  <c r="O23" i="7"/>
  <c r="O31" i="7"/>
  <c r="O39" i="7"/>
  <c r="O47" i="7"/>
  <c r="O55" i="7"/>
  <c r="O63" i="7"/>
  <c r="O71" i="7"/>
  <c r="E12" i="7"/>
  <c r="E20" i="7"/>
  <c r="E28" i="7"/>
  <c r="E36" i="7"/>
  <c r="E44" i="7"/>
  <c r="E52" i="7"/>
  <c r="E60" i="7"/>
  <c r="E68" i="7"/>
  <c r="I68" i="7" s="1"/>
  <c r="E51" i="7"/>
  <c r="O16" i="7"/>
  <c r="O24" i="7"/>
  <c r="O32" i="7"/>
  <c r="O40" i="7"/>
  <c r="O48" i="7"/>
  <c r="O56" i="7"/>
  <c r="O64" i="7"/>
  <c r="O72" i="7"/>
  <c r="E13" i="7"/>
  <c r="E21" i="7"/>
  <c r="E29" i="7"/>
  <c r="E37" i="7"/>
  <c r="E45" i="7"/>
  <c r="E53" i="7"/>
  <c r="E61" i="7"/>
  <c r="I61" i="7" s="1"/>
  <c r="E69" i="7"/>
  <c r="I69" i="7" s="1"/>
  <c r="O38" i="7"/>
  <c r="E35" i="7"/>
  <c r="O9" i="7"/>
  <c r="O17" i="7"/>
  <c r="O25" i="7"/>
  <c r="O33" i="7"/>
  <c r="O41" i="7"/>
  <c r="O49" i="7"/>
  <c r="O57" i="7"/>
  <c r="O65" i="7"/>
  <c r="O73" i="7"/>
  <c r="E14" i="7"/>
  <c r="E22" i="7"/>
  <c r="E30" i="7"/>
  <c r="E38" i="7"/>
  <c r="E46" i="7"/>
  <c r="E54" i="7"/>
  <c r="E62" i="7"/>
  <c r="E70" i="7"/>
  <c r="I70" i="7" s="1"/>
  <c r="O30" i="7"/>
  <c r="E11" i="7"/>
  <c r="E59" i="7"/>
  <c r="O10" i="7"/>
  <c r="O18" i="7"/>
  <c r="O26" i="7"/>
  <c r="O34" i="7"/>
  <c r="O42" i="7"/>
  <c r="O50" i="7"/>
  <c r="O58" i="7"/>
  <c r="O66" i="7"/>
  <c r="O74" i="7"/>
  <c r="E15" i="7"/>
  <c r="E23" i="7"/>
  <c r="E31" i="7"/>
  <c r="E39" i="7"/>
  <c r="E47" i="7"/>
  <c r="E55" i="7"/>
  <c r="E63" i="7"/>
  <c r="E71" i="7"/>
  <c r="I71" i="7" s="1"/>
  <c r="O70" i="7"/>
  <c r="E8" i="7"/>
  <c r="O11" i="7"/>
  <c r="O19" i="7"/>
  <c r="O27" i="7"/>
  <c r="O35" i="7"/>
  <c r="O43" i="7"/>
  <c r="O51" i="7"/>
  <c r="O59" i="7"/>
  <c r="O67" i="7"/>
  <c r="O8" i="7"/>
  <c r="E16" i="7"/>
  <c r="E24" i="7"/>
  <c r="E32" i="7"/>
  <c r="E40" i="7"/>
  <c r="E48" i="7"/>
  <c r="E56" i="7"/>
  <c r="E64" i="7"/>
  <c r="I64" i="7" s="1"/>
  <c r="E72" i="7"/>
  <c r="O22" i="7"/>
  <c r="O62" i="7"/>
  <c r="E43" i="7"/>
  <c r="O12" i="7"/>
  <c r="O20" i="7"/>
  <c r="O28" i="7"/>
  <c r="O36" i="7"/>
  <c r="O44" i="7"/>
  <c r="O52" i="7"/>
  <c r="O60" i="7"/>
  <c r="O68" i="7"/>
  <c r="E9" i="7"/>
  <c r="E17" i="7"/>
  <c r="E25" i="7"/>
  <c r="E33" i="7"/>
  <c r="E41" i="7"/>
  <c r="E49" i="7"/>
  <c r="I49" i="7" s="1"/>
  <c r="E57" i="7"/>
  <c r="E65" i="7"/>
  <c r="I65" i="7" s="1"/>
  <c r="E73" i="7"/>
  <c r="I73" i="7" s="1"/>
  <c r="O54" i="7"/>
  <c r="E27" i="7"/>
  <c r="O13" i="7"/>
  <c r="O21" i="7"/>
  <c r="O29" i="7"/>
  <c r="O37" i="7"/>
  <c r="O45" i="7"/>
  <c r="O53" i="7"/>
  <c r="O61" i="7"/>
  <c r="O69" i="7"/>
  <c r="E10" i="7"/>
  <c r="E18" i="7"/>
  <c r="E26" i="7"/>
  <c r="E34" i="7"/>
  <c r="E42" i="7"/>
  <c r="E50" i="7"/>
  <c r="I50" i="7" s="1"/>
  <c r="E58" i="7"/>
  <c r="E66" i="7"/>
  <c r="I66" i="7" s="1"/>
  <c r="E74" i="7"/>
  <c r="I74" i="7" s="1"/>
  <c r="O14" i="7"/>
  <c r="O46" i="7"/>
  <c r="E19" i="7"/>
  <c r="E67" i="7"/>
  <c r="I67" i="7" s="1"/>
  <c r="M63" i="7"/>
  <c r="M13" i="7"/>
  <c r="S13" i="7" s="1"/>
  <c r="M21" i="7"/>
  <c r="S21" i="7" s="1"/>
  <c r="M29" i="7"/>
  <c r="S29" i="7" s="1"/>
  <c r="M37" i="7"/>
  <c r="S37" i="7" s="1"/>
  <c r="M45" i="7"/>
  <c r="M53" i="7"/>
  <c r="S53" i="7" s="1"/>
  <c r="M61" i="7"/>
  <c r="S61" i="7" s="1"/>
  <c r="M70" i="7"/>
  <c r="C12" i="7"/>
  <c r="C20" i="7"/>
  <c r="C28" i="7"/>
  <c r="C36" i="7"/>
  <c r="C44" i="7"/>
  <c r="C52" i="7"/>
  <c r="C60" i="7"/>
  <c r="C69" i="7"/>
  <c r="C35" i="7"/>
  <c r="C63" i="7"/>
  <c r="M14" i="7"/>
  <c r="M22" i="7"/>
  <c r="M30" i="7"/>
  <c r="M38" i="7"/>
  <c r="M46" i="7"/>
  <c r="S46" i="7" s="1"/>
  <c r="M54" i="7"/>
  <c r="M62" i="7"/>
  <c r="S62" i="7" s="1"/>
  <c r="M71" i="7"/>
  <c r="S71" i="7" s="1"/>
  <c r="C13" i="7"/>
  <c r="C21" i="7"/>
  <c r="C29" i="7"/>
  <c r="C37" i="7"/>
  <c r="C45" i="7"/>
  <c r="C53" i="7"/>
  <c r="C61" i="7"/>
  <c r="C70" i="7"/>
  <c r="C72" i="7"/>
  <c r="M28" i="7"/>
  <c r="S28" i="7" s="1"/>
  <c r="C11" i="7"/>
  <c r="C68" i="7"/>
  <c r="M73" i="7"/>
  <c r="S73" i="7" s="1"/>
  <c r="M15" i="7"/>
  <c r="S15" i="7" s="1"/>
  <c r="M23" i="7"/>
  <c r="S23" i="7" s="1"/>
  <c r="M31" i="7"/>
  <c r="S31" i="7" s="1"/>
  <c r="M39" i="7"/>
  <c r="S39" i="7" s="1"/>
  <c r="M47" i="7"/>
  <c r="M55" i="7"/>
  <c r="S55" i="7" s="1"/>
  <c r="M64" i="7"/>
  <c r="S64" i="7" s="1"/>
  <c r="M72" i="7"/>
  <c r="S72" i="7" s="1"/>
  <c r="C14" i="7"/>
  <c r="C22" i="7"/>
  <c r="C30" i="7"/>
  <c r="C38" i="7"/>
  <c r="C46" i="7"/>
  <c r="C54" i="7"/>
  <c r="C62" i="7"/>
  <c r="C71" i="7"/>
  <c r="M36" i="7"/>
  <c r="S36" i="7" s="1"/>
  <c r="C19" i="7"/>
  <c r="C73" i="7"/>
  <c r="M16" i="7"/>
  <c r="S16" i="7" s="1"/>
  <c r="M24" i="7"/>
  <c r="S24" i="7" s="1"/>
  <c r="M32" i="7"/>
  <c r="S32" i="7" s="1"/>
  <c r="M40" i="7"/>
  <c r="S40" i="7" s="1"/>
  <c r="M48" i="7"/>
  <c r="S48" i="7" s="1"/>
  <c r="M56" i="7"/>
  <c r="S56" i="7" s="1"/>
  <c r="M65" i="7"/>
  <c r="S65" i="7" s="1"/>
  <c r="M74" i="7"/>
  <c r="S74" i="7" s="1"/>
  <c r="C15" i="7"/>
  <c r="C23" i="7"/>
  <c r="C31" i="7"/>
  <c r="C39" i="7"/>
  <c r="C47" i="7"/>
  <c r="C55" i="7"/>
  <c r="C64" i="7"/>
  <c r="M52" i="7"/>
  <c r="S52" i="7" s="1"/>
  <c r="C59" i="7"/>
  <c r="M9" i="7"/>
  <c r="S9" i="7" s="1"/>
  <c r="M17" i="7"/>
  <c r="S17" i="7" s="1"/>
  <c r="M25" i="7"/>
  <c r="S25" i="7" s="1"/>
  <c r="M33" i="7"/>
  <c r="S33" i="7" s="1"/>
  <c r="M41" i="7"/>
  <c r="S41" i="7" s="1"/>
  <c r="M49" i="7"/>
  <c r="S49" i="7" s="1"/>
  <c r="M57" i="7"/>
  <c r="S57" i="7" s="1"/>
  <c r="M66" i="7"/>
  <c r="S66" i="7" s="1"/>
  <c r="M8" i="7"/>
  <c r="C16" i="7"/>
  <c r="C24" i="7"/>
  <c r="C32" i="7"/>
  <c r="C40" i="7"/>
  <c r="C48" i="7"/>
  <c r="C56" i="7"/>
  <c r="C65" i="7"/>
  <c r="C74" i="7"/>
  <c r="M20" i="7"/>
  <c r="S20" i="7" s="1"/>
  <c r="M69" i="7"/>
  <c r="C51" i="7"/>
  <c r="M10" i="7"/>
  <c r="S10" i="7" s="1"/>
  <c r="M18" i="7"/>
  <c r="S18" i="7" s="1"/>
  <c r="M26" i="7"/>
  <c r="S26" i="7" s="1"/>
  <c r="M34" i="7"/>
  <c r="S34" i="7" s="1"/>
  <c r="M42" i="7"/>
  <c r="S42" i="7" s="1"/>
  <c r="M50" i="7"/>
  <c r="S50" i="7" s="1"/>
  <c r="M58" i="7"/>
  <c r="S58" i="7" s="1"/>
  <c r="M67" i="7"/>
  <c r="S67" i="7" s="1"/>
  <c r="C9" i="7"/>
  <c r="C17" i="7"/>
  <c r="C25" i="7"/>
  <c r="C33" i="7"/>
  <c r="C41" i="7"/>
  <c r="C49" i="7"/>
  <c r="C57" i="7"/>
  <c r="C66" i="7"/>
  <c r="C8" i="7"/>
  <c r="M12" i="7"/>
  <c r="S12" i="7" s="1"/>
  <c r="M60" i="7"/>
  <c r="S60" i="7" s="1"/>
  <c r="C43" i="7"/>
  <c r="M11" i="7"/>
  <c r="S11" i="7" s="1"/>
  <c r="M19" i="7"/>
  <c r="S19" i="7" s="1"/>
  <c r="M27" i="7"/>
  <c r="S27" i="7" s="1"/>
  <c r="M35" i="7"/>
  <c r="S35" i="7" s="1"/>
  <c r="M43" i="7"/>
  <c r="S43" i="7" s="1"/>
  <c r="M51" i="7"/>
  <c r="S51" i="7" s="1"/>
  <c r="M59" i="7"/>
  <c r="S59" i="7" s="1"/>
  <c r="M68" i="7"/>
  <c r="S68" i="7" s="1"/>
  <c r="C10" i="7"/>
  <c r="C18" i="7"/>
  <c r="C26" i="7"/>
  <c r="C34" i="7"/>
  <c r="C42" i="7"/>
  <c r="C50" i="7"/>
  <c r="C58" i="7"/>
  <c r="C67" i="7"/>
  <c r="M44" i="7"/>
  <c r="C27" i="7"/>
  <c r="C8" i="8"/>
  <c r="G9" i="7"/>
  <c r="G17" i="7"/>
  <c r="G25" i="7"/>
  <c r="G33" i="7"/>
  <c r="G41" i="7"/>
  <c r="G49" i="7"/>
  <c r="G57" i="7"/>
  <c r="G8" i="7"/>
  <c r="I8" i="7" s="1"/>
  <c r="G10" i="7"/>
  <c r="G18" i="7"/>
  <c r="G26" i="7"/>
  <c r="G34" i="7"/>
  <c r="G42" i="7"/>
  <c r="G50" i="7"/>
  <c r="G58" i="7"/>
  <c r="G40" i="7"/>
  <c r="G11" i="7"/>
  <c r="G19" i="7"/>
  <c r="G27" i="7"/>
  <c r="G35" i="7"/>
  <c r="G43" i="7"/>
  <c r="G51" i="7"/>
  <c r="G59" i="7"/>
  <c r="G56" i="7"/>
  <c r="G12" i="7"/>
  <c r="G20" i="7"/>
  <c r="G28" i="7"/>
  <c r="G36" i="7"/>
  <c r="G44" i="7"/>
  <c r="G52" i="7"/>
  <c r="G60" i="7"/>
  <c r="G48" i="7"/>
  <c r="G13" i="7"/>
  <c r="G21" i="7"/>
  <c r="G29" i="7"/>
  <c r="G37" i="7"/>
  <c r="G45" i="7"/>
  <c r="G53" i="7"/>
  <c r="G24" i="7"/>
  <c r="G14" i="7"/>
  <c r="G22" i="7"/>
  <c r="G30" i="7"/>
  <c r="G38" i="7"/>
  <c r="G46" i="7"/>
  <c r="G54" i="7"/>
  <c r="G32" i="7"/>
  <c r="G15" i="7"/>
  <c r="G23" i="7"/>
  <c r="G31" i="7"/>
  <c r="G39" i="7"/>
  <c r="G47" i="7"/>
  <c r="G55" i="7"/>
  <c r="G16" i="7"/>
  <c r="I10" i="2"/>
  <c r="G9" i="10"/>
  <c r="G10" i="3"/>
  <c r="I9" i="8"/>
  <c r="I10" i="8" s="1"/>
  <c r="R41" i="4"/>
  <c r="E9" i="9"/>
  <c r="C9" i="9"/>
  <c r="G10" i="2"/>
  <c r="C10" i="2"/>
  <c r="S30" i="7" l="1"/>
  <c r="S45" i="7"/>
  <c r="I63" i="7"/>
  <c r="I27" i="7"/>
  <c r="I18" i="7"/>
  <c r="S54" i="7"/>
  <c r="S70" i="7"/>
  <c r="S63" i="7"/>
  <c r="I59" i="7"/>
  <c r="I53" i="7"/>
  <c r="I60" i="7"/>
  <c r="I55" i="7"/>
  <c r="I52" i="7"/>
  <c r="S38" i="7"/>
  <c r="I57" i="7"/>
  <c r="S44" i="7"/>
  <c r="S47" i="7"/>
  <c r="S22" i="7"/>
  <c r="I72" i="7"/>
  <c r="I62" i="7"/>
  <c r="I54" i="7"/>
  <c r="I56" i="7"/>
  <c r="I51" i="7"/>
  <c r="I58" i="7"/>
  <c r="I48" i="7"/>
  <c r="I34" i="7"/>
  <c r="I26" i="7"/>
  <c r="S69" i="7"/>
  <c r="I10" i="7"/>
  <c r="I42" i="7"/>
  <c r="C75" i="7"/>
  <c r="I9" i="7"/>
  <c r="I40" i="7"/>
  <c r="I14" i="7"/>
  <c r="I32" i="7"/>
  <c r="I47" i="7"/>
  <c r="I45" i="7"/>
  <c r="I24" i="7"/>
  <c r="I39" i="7"/>
  <c r="I37" i="7"/>
  <c r="I16" i="7"/>
  <c r="I31" i="7"/>
  <c r="I11" i="7"/>
  <c r="I29" i="7"/>
  <c r="I44" i="7"/>
  <c r="I41" i="7"/>
  <c r="S8" i="7"/>
  <c r="M75" i="7"/>
  <c r="I23" i="7"/>
  <c r="I46" i="7"/>
  <c r="I21" i="7"/>
  <c r="I36" i="7"/>
  <c r="O75" i="7"/>
  <c r="Q75" i="7"/>
  <c r="I43" i="7"/>
  <c r="I33" i="7"/>
  <c r="I15" i="7"/>
  <c r="I38" i="7"/>
  <c r="I13" i="7"/>
  <c r="S14" i="7"/>
  <c r="I28" i="7"/>
  <c r="E75" i="7"/>
  <c r="I25" i="7"/>
  <c r="I30" i="7"/>
  <c r="I20" i="7"/>
  <c r="I17" i="7"/>
  <c r="I19" i="7"/>
  <c r="I22" i="7"/>
  <c r="I35" i="7"/>
  <c r="I12" i="7"/>
  <c r="C10" i="8"/>
  <c r="G75" i="7"/>
  <c r="K10" i="2"/>
  <c r="I75" i="7" l="1"/>
  <c r="K64" i="7" s="1"/>
  <c r="S75" i="7"/>
  <c r="C8" i="10"/>
  <c r="E9" i="8"/>
  <c r="E8" i="8"/>
  <c r="K45" i="7"/>
  <c r="K65" i="7"/>
  <c r="K46" i="7"/>
  <c r="K34" i="7"/>
  <c r="K59" i="7"/>
  <c r="K17" i="7"/>
  <c r="K61" i="7"/>
  <c r="K16" i="7"/>
  <c r="K37" i="7"/>
  <c r="K8" i="7"/>
  <c r="K44" i="7"/>
  <c r="K56" i="7"/>
  <c r="K40" i="7" l="1"/>
  <c r="K51" i="7"/>
  <c r="K10" i="7"/>
  <c r="K12" i="7"/>
  <c r="K48" i="7"/>
  <c r="K47" i="7"/>
  <c r="K69" i="7"/>
  <c r="K9" i="7"/>
  <c r="K52" i="7"/>
  <c r="K43" i="7"/>
  <c r="K55" i="7"/>
  <c r="K60" i="7"/>
  <c r="K32" i="7"/>
  <c r="K24" i="7"/>
  <c r="K68" i="7"/>
  <c r="K39" i="7"/>
  <c r="K73" i="7"/>
  <c r="K50" i="7"/>
  <c r="K66" i="7"/>
  <c r="K42" i="7"/>
  <c r="K11" i="7"/>
  <c r="K30" i="7"/>
  <c r="K72" i="7"/>
  <c r="K74" i="7"/>
  <c r="K22" i="7"/>
  <c r="K67" i="7"/>
  <c r="K38" i="7"/>
  <c r="K20" i="7"/>
  <c r="C7" i="10"/>
  <c r="C9" i="10" s="1"/>
  <c r="E8" i="10" s="1"/>
  <c r="K21" i="7"/>
  <c r="K63" i="7"/>
  <c r="K49" i="7"/>
  <c r="K23" i="7"/>
  <c r="K33" i="7"/>
  <c r="K28" i="7"/>
  <c r="K41" i="7"/>
  <c r="K25" i="7"/>
  <c r="K31" i="7"/>
  <c r="K54" i="7"/>
  <c r="K29" i="7"/>
  <c r="K18" i="7"/>
  <c r="K19" i="7"/>
  <c r="K13" i="7"/>
  <c r="K36" i="7"/>
  <c r="K53" i="7"/>
  <c r="K58" i="7"/>
  <c r="K71" i="7"/>
  <c r="K14" i="7"/>
  <c r="K35" i="7"/>
  <c r="K27" i="7"/>
  <c r="K26" i="7"/>
  <c r="K57" i="7"/>
  <c r="K70" i="7"/>
  <c r="K15" i="7"/>
  <c r="K75" i="7" s="1"/>
  <c r="K62" i="7"/>
  <c r="U64" i="7"/>
  <c r="U63" i="7"/>
  <c r="U8" i="7"/>
  <c r="U72" i="7"/>
  <c r="U27" i="7"/>
  <c r="U50" i="7"/>
  <c r="U44" i="7"/>
  <c r="U24" i="7"/>
  <c r="U29" i="7"/>
  <c r="U21" i="7"/>
  <c r="U49" i="7"/>
  <c r="U13" i="7"/>
  <c r="U70" i="7"/>
  <c r="U37" i="7"/>
  <c r="U56" i="7"/>
  <c r="U35" i="7"/>
  <c r="U73" i="7"/>
  <c r="U20" i="7"/>
  <c r="U11" i="7"/>
  <c r="U57" i="7"/>
  <c r="U65" i="7"/>
  <c r="U19" i="7"/>
  <c r="U43" i="7"/>
  <c r="U36" i="7"/>
  <c r="U67" i="7"/>
  <c r="U58" i="7"/>
  <c r="U38" i="7"/>
  <c r="U30" i="7"/>
  <c r="U47" i="7"/>
  <c r="U16" i="7"/>
  <c r="U52" i="7"/>
  <c r="U10" i="7"/>
  <c r="U22" i="7"/>
  <c r="U31" i="7"/>
  <c r="U71" i="7"/>
  <c r="U48" i="7"/>
  <c r="U40" i="7"/>
  <c r="U46" i="7"/>
  <c r="U69" i="7"/>
  <c r="U17" i="7"/>
  <c r="U42" i="7"/>
  <c r="U28" i="7"/>
  <c r="U68" i="7"/>
  <c r="U74" i="7"/>
  <c r="U51" i="7"/>
  <c r="U25" i="7"/>
  <c r="U60" i="7"/>
  <c r="U62" i="7"/>
  <c r="U34" i="7"/>
  <c r="U15" i="7"/>
  <c r="U53" i="7"/>
  <c r="U45" i="7"/>
  <c r="U39" i="7"/>
  <c r="U59" i="7"/>
  <c r="U12" i="7"/>
  <c r="U23" i="7"/>
  <c r="U33" i="7"/>
  <c r="U61" i="7"/>
  <c r="U32" i="7"/>
  <c r="U18" i="7"/>
  <c r="U41" i="7"/>
  <c r="U55" i="7"/>
  <c r="U66" i="7"/>
  <c r="U54" i="7"/>
  <c r="U9" i="7"/>
  <c r="U26" i="7"/>
  <c r="U14" i="7"/>
  <c r="E10" i="8"/>
  <c r="E7" i="10"/>
  <c r="U75" i="7" l="1"/>
  <c r="E9" i="10"/>
</calcChain>
</file>

<file path=xl/sharedStrings.xml><?xml version="1.0" encoding="utf-8"?>
<sst xmlns="http://schemas.openxmlformats.org/spreadsheetml/2006/main" count="937" uniqueCount="143">
  <si>
    <t>صندوق سرمایه‌گذاری بخشی صنایع مفید</t>
  </si>
  <si>
    <t>صورت وضعیت پورتفوی</t>
  </si>
  <si>
    <t>برای ماه منتهی به 1403/09/30</t>
  </si>
  <si>
    <t>نام شرکت</t>
  </si>
  <si>
    <t>1403/08/30</t>
  </si>
  <si>
    <t>تغییرات طی دوره</t>
  </si>
  <si>
    <t>1403/09/30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</si>
  <si>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</si>
  <si>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</si>
  <si>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</si>
  <si>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</si>
  <si>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</si>
  <si>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</si>
  <si>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</si>
  <si>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</si>
  <si>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تولیدی چدن سازان</t>
  </si>
  <si>
    <t>شمش طلا</t>
  </si>
  <si>
    <t>کانی کربن طبس</t>
  </si>
  <si>
    <t/>
  </si>
  <si>
    <t>برای ماه منتهی به 1403/08/30</t>
  </si>
  <si>
    <t>سپرده</t>
  </si>
  <si>
    <t>مبلغ</t>
  </si>
  <si>
    <t>افزایش</t>
  </si>
  <si>
    <t>کاهش</t>
  </si>
  <si>
    <t>درصد به کل دارایی‌ها</t>
  </si>
  <si>
    <t>بانک خاورمیانه آفریقا</t>
  </si>
  <si>
    <t>بانک پاسارگاد هفت تیر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</si>
  <si>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</si>
  <si>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</si>
  <si>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</si>
  <si>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</si>
  <si>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</si>
  <si>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</si>
  <si>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</si>
  <si>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</si>
  <si>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</si>
  <si>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</si>
  <si>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</si>
  <si>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</si>
  <si>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</si>
  <si>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</si>
  <si>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</si>
  <si>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</si>
  <si>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</si>
  <si>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</si>
  <si>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</si>
  <si>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</si>
  <si>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</si>
  <si>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</si>
  <si>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</si>
  <si>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</si>
  <si>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</si>
  <si>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</si>
  <si>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</si>
  <si>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سهام</t>
  </si>
  <si>
    <t>درآمد سپرده بانکی</t>
  </si>
  <si>
    <t>سایپا دیزل</t>
  </si>
  <si>
    <t>پارس خودرو</t>
  </si>
  <si>
    <t>ایران خودرو دیزل</t>
  </si>
  <si>
    <t>پارس فنر</t>
  </si>
  <si>
    <t>سایپا</t>
  </si>
  <si>
    <t>چرخشگر</t>
  </si>
  <si>
    <t>تولیدمحورخودرو</t>
  </si>
  <si>
    <t>ایرکا پارت صنعت</t>
  </si>
  <si>
    <t>قطعات‌ اتومبیل‌ ایران‌</t>
  </si>
  <si>
    <t>زامیاد</t>
  </si>
  <si>
    <t>رینگ‌سازی‌مشهد</t>
  </si>
  <si>
    <t>الکتریک‌ خودرو شرق‌</t>
  </si>
  <si>
    <t>رادیاتور ایران‌</t>
  </si>
  <si>
    <t>موتورسازان‌تراکتورسازی‌ایران‌</t>
  </si>
  <si>
    <t>بهمن  دیزل</t>
  </si>
  <si>
    <t>گروه‌بهمن‌</t>
  </si>
  <si>
    <t>بهمن دیزل</t>
  </si>
  <si>
    <t>صندوق سرمایه‌گذاری بخشی صنایع مفید - خودران</t>
  </si>
  <si>
    <t>توسعه نیشکر و  صنایع جانبی</t>
  </si>
  <si>
    <t>دارویی و نهاده های زاگرس دارو</t>
  </si>
  <si>
    <t>سیمان‌ تهران‌</t>
  </si>
  <si>
    <t>صنایع ارتباطی آوا</t>
  </si>
  <si>
    <t>مدیریت نیروگاهی ایرانیان مپنا</t>
  </si>
  <si>
    <t>نساجی بابکان</t>
  </si>
  <si>
    <t>توسعه نیشکر و صنایع جانبی</t>
  </si>
  <si>
    <t>اخشان خراسان</t>
  </si>
  <si>
    <t>تولید انرژی برق شمس پاسارگاد</t>
  </si>
  <si>
    <t>صنایع الکترونیک مادیران</t>
  </si>
  <si>
    <t>آلومینیوم‌ایران‌</t>
  </si>
  <si>
    <t>سرمایه گذاری  سایپا</t>
  </si>
  <si>
    <t>صنایع ریخته گری ایران</t>
  </si>
  <si>
    <t>فنرسازی زر</t>
  </si>
  <si>
    <t>لنت  ترمزایران</t>
  </si>
  <si>
    <t>لیزینگ رایان  سایپا</t>
  </si>
  <si>
    <t>مهرمام میهن</t>
  </si>
  <si>
    <t>-</t>
  </si>
  <si>
    <t>آهنگری‌ تراکتورسازی‌ ایران‌</t>
  </si>
  <si>
    <t>ایمن خودرو شرق</t>
  </si>
  <si>
    <t>سرمایه گذاری پایا تدبیرپارسا</t>
  </si>
  <si>
    <t>سرمایه‌گذاری‌ رنا(هلدینگ‌</t>
  </si>
  <si>
    <t>لیزینگ رایان سایپا</t>
  </si>
  <si>
    <t>لنت ترمزایران</t>
  </si>
  <si>
    <t>نفت بهران</t>
  </si>
  <si>
    <t>داروسازی کوثر</t>
  </si>
  <si>
    <t>ایران‌ خودرو</t>
  </si>
  <si>
    <t>پتروشیمی شازند</t>
  </si>
  <si>
    <t>تولیدی برنا باطری</t>
  </si>
  <si>
    <t>سرمایه گذاری آرمان گستر پاریز</t>
  </si>
  <si>
    <t>سرمایه گذاری مهر</t>
  </si>
  <si>
    <t>فنرسازی‌خاور</t>
  </si>
  <si>
    <t>نیرو محرکه‌</t>
  </si>
  <si>
    <t>اختیارخ خساپا-4000-1404/02/31</t>
  </si>
  <si>
    <t>1404/03/31</t>
  </si>
  <si>
    <t>پویا</t>
  </si>
  <si>
    <t>دوده‌ صنعتی‌ پارس‌</t>
  </si>
  <si>
    <t>ریخته‌گری‌ تراکتورسازی‌ ایران‌</t>
  </si>
  <si>
    <t>سازه  پویش</t>
  </si>
  <si>
    <t>صنایع غذایی رضوی</t>
  </si>
  <si>
    <t>اختیارخ خساپا-4500-1404/02/31</t>
  </si>
  <si>
    <t>اختیارخ خودرو-2400-1404/03/07</t>
  </si>
  <si>
    <t>اختیارخ خودرو-3000-1404/03/07</t>
  </si>
  <si>
    <t>اختیارخ خساپا-5000-1404/03/28</t>
  </si>
  <si>
    <t>اختیارخ خگستر-6500-1404/04/04</t>
  </si>
  <si>
    <t>اختیارخ خگستر-7000-1404/04/04</t>
  </si>
  <si>
    <t>اختیارخ خودرو-800-1404/03/07</t>
  </si>
  <si>
    <t>اختیارخ خساپا-5000-1404/02/31</t>
  </si>
  <si>
    <t>اختیارخ خودرو-4000-1404/03/07</t>
  </si>
  <si>
    <t>اختیارخ خودرو-4500-1404/03/07</t>
  </si>
  <si>
    <t>سازه پویش</t>
  </si>
  <si>
    <t>برای ماه منتهی به 1404/04/31</t>
  </si>
  <si>
    <t>1404/04/31</t>
  </si>
  <si>
    <t>اختیارخ خساپا-500-1404/05/29</t>
  </si>
  <si>
    <t>سیمان‌ شمال‌</t>
  </si>
  <si>
    <t>گسترش‌سرمایه‌گذاری‌ایران‌خودرو</t>
  </si>
  <si>
    <t>1404/04/24</t>
  </si>
  <si>
    <t>1404/04/08</t>
  </si>
  <si>
    <t>1404/04/25</t>
  </si>
  <si>
    <t>1404/04/30</t>
  </si>
  <si>
    <t>1404/04/16</t>
  </si>
  <si>
    <t>1404/04/28</t>
  </si>
  <si>
    <t>1404/04/23</t>
  </si>
  <si>
    <t>1404/04/29</t>
  </si>
  <si>
    <t>1404/04/26</t>
  </si>
  <si>
    <t>1404/04/18</t>
  </si>
  <si>
    <t>1404/04/17</t>
  </si>
  <si>
    <t>1404/04/21</t>
  </si>
  <si>
    <t>سرمایه‌گذاری‌ سایپا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</si>
</sst>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\(#,##0\)"/>
  </numFmts>
  <fonts count="15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2"/>
      <color rgb="FF0062AC"/>
      <name val="B Titr"/>
      <charset val="178"/>
    </font>
    <font>
      <b/>
      <sz val="14"/>
      <name val="B Nazanin"/>
      <charset val="178"/>
    </font>
    <font>
      <sz val="11"/>
      <name val="Calibri"/>
      <family val="2"/>
    </font>
    <font>
      <sz val="10"/>
      <color rgb="FF000000"/>
      <name val="IRANSans"/>
      <family val="2"/>
    </font>
    <font>
      <b/>
      <sz val="10"/>
      <color rgb="FF000000"/>
      <name val="IRANSans"/>
      <family val="2"/>
    </font>
    <font>
      <b/>
      <sz val="10"/>
      <color rgb="FFFF0000"/>
      <name val="IRANSans"/>
      <family val="2"/>
    </font>
    <font>
      <sz val="10"/>
      <color rgb="FFFF0000"/>
      <name val="IRANSans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0" fillId="0" borderId="0"/>
  </cellStyleXfs>
  <cellXfs count="70">
    <xf numFmtId="0" fontId="0" fillId="0" borderId="0" xfId="0"/>
    <xf numFmtId="10" fontId="2" fillId="0" borderId="0" xfId="1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2" applyFont="1" applyFill="1" applyAlignment="1">
      <alignment horizontal="center" vertical="center"/>
    </xf>
    <xf numFmtId="0" fontId="2" fillId="0" borderId="0" xfId="2" applyFont="1" applyFill="1" applyAlignment="1">
      <alignment horizontal="center" vertical="center"/>
    </xf>
    <xf numFmtId="3" fontId="2" fillId="0" borderId="0" xfId="2" applyNumberFormat="1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4" fillId="0" borderId="0" xfId="2" applyNumberFormat="1" applyFont="1" applyFill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0" fontId="2" fillId="0" borderId="0" xfId="2" applyFont="1" applyFill="1"/>
    <xf numFmtId="3" fontId="4" fillId="0" borderId="2" xfId="2" applyNumberFormat="1" applyFont="1" applyFill="1" applyBorder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0" fontId="4" fillId="0" borderId="0" xfId="2" applyFont="1" applyFill="1" applyAlignment="1">
      <alignment horizontal="center"/>
    </xf>
    <xf numFmtId="164" fontId="2" fillId="0" borderId="0" xfId="2" applyNumberFormat="1" applyFont="1" applyFill="1" applyAlignment="1">
      <alignment horizontal="center" vertical="center"/>
    </xf>
    <xf numFmtId="0" fontId="2" fillId="0" borderId="0" xfId="2" applyFont="1" applyFill="1" applyAlignment="1">
      <alignment horizontal="center"/>
    </xf>
    <xf numFmtId="9" fontId="4" fillId="0" borderId="2" xfId="1" applyFont="1" applyFill="1" applyBorder="1" applyAlignment="1">
      <alignment horizontal="center" vertical="center"/>
    </xf>
    <xf numFmtId="0" fontId="4" fillId="0" borderId="0" xfId="4" applyFont="1" applyFill="1" applyAlignment="1">
      <alignment horizontal="center" vertical="center"/>
    </xf>
    <xf numFmtId="3" fontId="4" fillId="0" borderId="2" xfId="4" applyNumberFormat="1" applyFont="1" applyFill="1" applyBorder="1" applyAlignment="1">
      <alignment horizontal="center" vertical="center"/>
    </xf>
    <xf numFmtId="164" fontId="4" fillId="0" borderId="2" xfId="4" applyNumberFormat="1" applyFont="1" applyFill="1" applyBorder="1" applyAlignment="1">
      <alignment horizontal="center" vertical="center"/>
    </xf>
    <xf numFmtId="164" fontId="7" fillId="0" borderId="0" xfId="4" applyNumberFormat="1" applyFont="1" applyFill="1" applyAlignment="1">
      <alignment horizontal="center" vertical="center"/>
    </xf>
    <xf numFmtId="164" fontId="7" fillId="0" borderId="0" xfId="0" applyNumberFormat="1" applyFont="1" applyFill="1" applyAlignment="1">
      <alignment horizontal="center" vertical="center"/>
    </xf>
    <xf numFmtId="164" fontId="9" fillId="0" borderId="0" xfId="4" applyNumberFormat="1" applyFont="1" applyFill="1" applyAlignment="1">
      <alignment horizontal="center" vertical="center"/>
    </xf>
    <xf numFmtId="0" fontId="9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3" fontId="7" fillId="0" borderId="0" xfId="2" applyNumberFormat="1" applyFont="1" applyFill="1" applyAlignment="1">
      <alignment horizontal="center" vertical="center"/>
    </xf>
    <xf numFmtId="3" fontId="9" fillId="0" borderId="2" xfId="2" applyNumberFormat="1" applyFont="1" applyFill="1" applyBorder="1" applyAlignment="1">
      <alignment horizontal="center" vertical="center"/>
    </xf>
    <xf numFmtId="9" fontId="2" fillId="0" borderId="0" xfId="1" applyNumberFormat="1" applyFont="1" applyFill="1" applyAlignment="1">
      <alignment horizontal="center" vertical="center"/>
    </xf>
    <xf numFmtId="9" fontId="2" fillId="0" borderId="3" xfId="1" applyNumberFormat="1" applyFont="1" applyFill="1" applyBorder="1" applyAlignment="1">
      <alignment horizontal="center" vertical="center"/>
    </xf>
    <xf numFmtId="9" fontId="4" fillId="0" borderId="4" xfId="2" applyNumberFormat="1" applyFont="1" applyFill="1" applyBorder="1" applyAlignment="1">
      <alignment horizontal="center" vertical="center"/>
    </xf>
    <xf numFmtId="9" fontId="4" fillId="0" borderId="2" xfId="2" applyNumberFormat="1" applyFont="1" applyFill="1" applyBorder="1" applyAlignment="1">
      <alignment horizontal="center" vertical="center"/>
    </xf>
    <xf numFmtId="3" fontId="2" fillId="0" borderId="0" xfId="2" applyNumberFormat="1" applyFont="1" applyFill="1"/>
    <xf numFmtId="3" fontId="12" fillId="0" borderId="0" xfId="0" applyNumberFormat="1" applyFont="1" applyFill="1"/>
    <xf numFmtId="3" fontId="11" fillId="0" borderId="0" xfId="0" applyNumberFormat="1" applyFont="1" applyFill="1"/>
    <xf numFmtId="10" fontId="7" fillId="0" borderId="0" xfId="3" applyNumberFormat="1" applyFont="1" applyFill="1" applyAlignment="1">
      <alignment horizontal="center" vertical="center"/>
    </xf>
    <xf numFmtId="10" fontId="9" fillId="0" borderId="2" xfId="2" applyNumberFormat="1" applyFont="1" applyFill="1" applyBorder="1" applyAlignment="1">
      <alignment horizontal="center" vertical="center"/>
    </xf>
    <xf numFmtId="164" fontId="4" fillId="0" borderId="2" xfId="2" applyNumberFormat="1" applyFont="1" applyFill="1" applyBorder="1" applyAlignment="1">
      <alignment horizontal="center" vertical="center"/>
    </xf>
    <xf numFmtId="3" fontId="2" fillId="0" borderId="0" xfId="4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2" fillId="0" borderId="0" xfId="4" applyFont="1" applyFill="1" applyAlignment="1">
      <alignment horizontal="center" vertical="center"/>
    </xf>
    <xf numFmtId="0" fontId="3" fillId="0" borderId="1" xfId="4" applyFont="1" applyFill="1" applyBorder="1" applyAlignment="1">
      <alignment horizontal="center" vertical="center"/>
    </xf>
    <xf numFmtId="164" fontId="4" fillId="0" borderId="4" xfId="2" applyNumberFormat="1" applyFont="1" applyFill="1" applyBorder="1" applyAlignment="1">
      <alignment horizontal="center" vertical="center"/>
    </xf>
    <xf numFmtId="164" fontId="2" fillId="0" borderId="3" xfId="2" applyNumberFormat="1" applyFont="1" applyFill="1" applyBorder="1" applyAlignment="1">
      <alignment horizontal="center" vertical="center"/>
    </xf>
    <xf numFmtId="3" fontId="13" fillId="0" borderId="0" xfId="0" applyNumberFormat="1" applyFont="1" applyFill="1"/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0" fontId="8" fillId="0" borderId="0" xfId="2" applyFont="1" applyFill="1" applyAlignment="1">
      <alignment horizontal="right" vertical="center" readingOrder="2"/>
    </xf>
    <xf numFmtId="0" fontId="6" fillId="0" borderId="1" xfId="2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2" fillId="0" borderId="0" xfId="4" applyFont="1" applyFill="1" applyAlignment="1">
      <alignment horizontal="center" vertical="center"/>
    </xf>
    <xf numFmtId="0" fontId="3" fillId="0" borderId="0" xfId="4" applyFont="1" applyFill="1" applyAlignment="1">
      <alignment horizontal="center" vertical="center"/>
    </xf>
    <xf numFmtId="0" fontId="3" fillId="0" borderId="1" xfId="4" applyFont="1" applyFill="1" applyBorder="1" applyAlignment="1">
      <alignment horizontal="center" vertical="center"/>
    </xf>
    <xf numFmtId="164" fontId="6" fillId="0" borderId="0" xfId="4" applyNumberFormat="1" applyFont="1" applyFill="1" applyAlignment="1">
      <alignment horizontal="center" vertical="center"/>
    </xf>
    <xf numFmtId="164" fontId="6" fillId="0" borderId="0" xfId="4" applyNumberFormat="1" applyFont="1" applyFill="1" applyBorder="1" applyAlignment="1">
      <alignment horizontal="center" vertical="center"/>
    </xf>
    <xf numFmtId="164" fontId="6" fillId="0" borderId="1" xfId="4" applyNumberFormat="1" applyFont="1" applyFill="1" applyBorder="1" applyAlignment="1">
      <alignment horizontal="center" vertical="center"/>
    </xf>
    <xf numFmtId="164" fontId="6" fillId="0" borderId="1" xfId="4" applyNumberFormat="1" applyFont="1" applyFill="1" applyBorder="1" applyAlignment="1">
      <alignment horizontal="center" vertical="center"/>
    </xf>
    <xf numFmtId="164" fontId="9" fillId="0" borderId="0" xfId="4" applyNumberFormat="1" applyFont="1" applyFill="1" applyAlignment="1">
      <alignment horizontal="right" vertical="center"/>
    </xf>
    <xf numFmtId="164" fontId="9" fillId="0" borderId="0" xfId="0" applyNumberFormat="1" applyFont="1" applyFill="1" applyAlignment="1">
      <alignment horizontal="right" vertical="center"/>
    </xf>
    <xf numFmtId="164" fontId="9" fillId="0" borderId="2" xfId="4" applyNumberFormat="1" applyFont="1" applyFill="1" applyBorder="1" applyAlignment="1">
      <alignment horizontal="center" vertical="center"/>
    </xf>
    <xf numFmtId="3" fontId="2" fillId="0" borderId="0" xfId="2" applyNumberFormat="1" applyFont="1" applyFill="1" applyAlignment="1">
      <alignment horizontal="center"/>
    </xf>
    <xf numFmtId="164" fontId="2" fillId="0" borderId="0" xfId="2" applyNumberFormat="1" applyFont="1" applyFill="1" applyAlignment="1">
      <alignment horizontal="center"/>
    </xf>
    <xf numFmtId="3" fontId="14" fillId="0" borderId="0" xfId="0" applyNumberFormat="1" applyFont="1"/>
    <xf numFmtId="164" fontId="2" fillId="0" borderId="0" xfId="2" applyNumberFormat="1" applyFont="1" applyFill="1"/>
    <xf numFmtId="3" fontId="12" fillId="0" borderId="0" xfId="0" applyNumberFormat="1" applyFont="1"/>
  </cellXfs>
  <cellStyles count="5">
    <cellStyle name="Normal" xfId="0" builtinId="0"/>
    <cellStyle name="Normal 2" xfId="2" xr:uid="{1E1A8E3D-5E24-4E1B-BAB4-684E8467DDA8}"/>
    <cellStyle name="Normal 3" xfId="4" xr:uid="{38526843-7C31-453D-8E06-42284C53B56D}"/>
    <cellStyle name="Percent" xfId="1" builtinId="5"/>
    <cellStyle name="Percent 2" xfId="3" xr:uid="{939923A2-5A58-4323-BED6-7D01AB1F4A9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842E2-5677-49C4-BA68-30F9F76D9B3C}">
  <dimension ref="A2:AA59"/>
  <sheetViews>
    <sheetView rightToLeft="1" tabSelected="1" zoomScale="70" zoomScaleNormal="70" workbookViewId="0">
      <selection activeCell="E29" sqref="E29"/>
    </sheetView>
  </sheetViews>
  <sheetFormatPr defaultRowHeight="18.75" x14ac:dyDescent="0.2"/>
  <cols>
    <col min="1" max="1" width="28.375" style="2" bestFit="1" customWidth="1"/>
    <col min="2" max="2" width="0.875" style="2" customWidth="1"/>
    <col min="3" max="3" width="16.625" style="2" customWidth="1"/>
    <col min="4" max="4" width="0.875" style="2" customWidth="1"/>
    <col min="5" max="5" width="20.125" style="2" customWidth="1"/>
    <col min="6" max="6" width="0.875" style="2" customWidth="1"/>
    <col min="7" max="7" width="22.75" style="2" customWidth="1"/>
    <col min="8" max="8" width="0.875" style="2" customWidth="1"/>
    <col min="9" max="9" width="16.625" style="2" customWidth="1"/>
    <col min="10" max="10" width="0.875" style="2" customWidth="1"/>
    <col min="11" max="11" width="19.25" style="2" customWidth="1"/>
    <col min="12" max="12" width="0.875" style="2" customWidth="1"/>
    <col min="13" max="13" width="16.625" style="2" customWidth="1"/>
    <col min="14" max="14" width="0.875" style="2" customWidth="1"/>
    <col min="15" max="15" width="19.25" style="2" customWidth="1"/>
    <col min="16" max="16" width="0.875" style="2" customWidth="1"/>
    <col min="17" max="17" width="16.625" style="2" customWidth="1"/>
    <col min="18" max="18" width="0.875" style="2" customWidth="1"/>
    <col min="19" max="19" width="15.75" style="2" customWidth="1"/>
    <col min="20" max="20" width="0.875" style="2" customWidth="1"/>
    <col min="21" max="21" width="20.125" style="2" customWidth="1"/>
    <col min="22" max="22" width="0.875" style="2" customWidth="1"/>
    <col min="23" max="23" width="22.75" style="2" customWidth="1"/>
    <col min="24" max="24" width="0.875" style="2" customWidth="1"/>
    <col min="25" max="25" width="29.875" style="2" bestFit="1" customWidth="1"/>
    <col min="26" max="26" width="0.875" style="2" customWidth="1"/>
    <col min="27" max="27" width="13.375" style="2" bestFit="1" customWidth="1"/>
    <col min="28" max="16384" width="9" style="2"/>
  </cols>
  <sheetData>
    <row r="2" spans="1:27" ht="26.25" x14ac:dyDescent="0.2">
      <c r="A2" s="49" t="s">
        <v>73</v>
      </c>
      <c r="B2" s="49" t="s">
        <v>0</v>
      </c>
      <c r="C2" s="49" t="s">
        <v>0</v>
      </c>
      <c r="D2" s="49" t="s">
        <v>0</v>
      </c>
      <c r="E2" s="49" t="s">
        <v>0</v>
      </c>
      <c r="F2" s="49" t="s">
        <v>0</v>
      </c>
      <c r="G2" s="49" t="s">
        <v>0</v>
      </c>
      <c r="H2" s="49" t="s">
        <v>0</v>
      </c>
      <c r="I2" s="49" t="s">
        <v>0</v>
      </c>
      <c r="J2" s="49" t="s">
        <v>0</v>
      </c>
      <c r="K2" s="49" t="s">
        <v>0</v>
      </c>
      <c r="L2" s="49" t="s">
        <v>0</v>
      </c>
      <c r="M2" s="49" t="s">
        <v>0</v>
      </c>
      <c r="N2" s="49" t="s">
        <v>0</v>
      </c>
      <c r="O2" s="49" t="s">
        <v>0</v>
      </c>
      <c r="P2" s="49" t="s">
        <v>0</v>
      </c>
      <c r="Q2" s="49" t="s">
        <v>0</v>
      </c>
      <c r="R2" s="49" t="s">
        <v>0</v>
      </c>
      <c r="S2" s="49" t="s">
        <v>0</v>
      </c>
      <c r="T2" s="49" t="s">
        <v>0</v>
      </c>
      <c r="U2" s="49" t="s">
        <v>0</v>
      </c>
      <c r="V2" s="49" t="s">
        <v>0</v>
      </c>
      <c r="W2" s="49" t="s">
        <v>0</v>
      </c>
      <c r="X2" s="49" t="s">
        <v>0</v>
      </c>
      <c r="Y2" s="49" t="s">
        <v>0</v>
      </c>
    </row>
    <row r="3" spans="1:27" ht="26.25" x14ac:dyDescent="0.2">
      <c r="A3" s="49" t="s">
        <v>1</v>
      </c>
      <c r="B3" s="49" t="s">
        <v>1</v>
      </c>
      <c r="C3" s="49" t="s">
        <v>1</v>
      </c>
      <c r="D3" s="49" t="s">
        <v>1</v>
      </c>
      <c r="E3" s="49" t="s">
        <v>1</v>
      </c>
      <c r="F3" s="49" t="s">
        <v>1</v>
      </c>
      <c r="G3" s="49" t="s">
        <v>1</v>
      </c>
      <c r="H3" s="49" t="s">
        <v>1</v>
      </c>
      <c r="I3" s="49" t="s">
        <v>1</v>
      </c>
      <c r="J3" s="49" t="s">
        <v>1</v>
      </c>
      <c r="K3" s="49" t="s">
        <v>1</v>
      </c>
      <c r="L3" s="49" t="s">
        <v>1</v>
      </c>
      <c r="M3" s="49" t="s">
        <v>1</v>
      </c>
      <c r="N3" s="49" t="s">
        <v>1</v>
      </c>
      <c r="O3" s="49" t="s">
        <v>1</v>
      </c>
      <c r="P3" s="49" t="s">
        <v>1</v>
      </c>
      <c r="Q3" s="49" t="s">
        <v>1</v>
      </c>
      <c r="R3" s="49" t="s">
        <v>1</v>
      </c>
      <c r="S3" s="49" t="s">
        <v>1</v>
      </c>
      <c r="T3" s="49" t="s">
        <v>1</v>
      </c>
      <c r="U3" s="49" t="s">
        <v>1</v>
      </c>
      <c r="V3" s="49" t="s">
        <v>1</v>
      </c>
      <c r="W3" s="49" t="s">
        <v>1</v>
      </c>
      <c r="X3" s="49" t="s">
        <v>1</v>
      </c>
      <c r="Y3" s="49" t="s">
        <v>1</v>
      </c>
    </row>
    <row r="4" spans="1:27" ht="26.25" x14ac:dyDescent="0.2">
      <c r="A4" s="49" t="s">
        <v>125</v>
      </c>
      <c r="B4" s="49" t="s">
        <v>2</v>
      </c>
      <c r="C4" s="49" t="s">
        <v>2</v>
      </c>
      <c r="D4" s="49" t="s">
        <v>2</v>
      </c>
      <c r="E4" s="49" t="s">
        <v>2</v>
      </c>
      <c r="F4" s="49" t="s">
        <v>2</v>
      </c>
      <c r="G4" s="49" t="s">
        <v>2</v>
      </c>
      <c r="H4" s="49" t="s">
        <v>2</v>
      </c>
      <c r="I4" s="49" t="s">
        <v>2</v>
      </c>
      <c r="J4" s="49" t="s">
        <v>2</v>
      </c>
      <c r="K4" s="49" t="s">
        <v>2</v>
      </c>
      <c r="L4" s="49" t="s">
        <v>2</v>
      </c>
      <c r="M4" s="49" t="s">
        <v>2</v>
      </c>
      <c r="N4" s="49" t="s">
        <v>2</v>
      </c>
      <c r="O4" s="49" t="s">
        <v>2</v>
      </c>
      <c r="P4" s="49" t="s">
        <v>2</v>
      </c>
      <c r="Q4" s="49" t="s">
        <v>2</v>
      </c>
      <c r="R4" s="49" t="s">
        <v>2</v>
      </c>
      <c r="S4" s="49" t="s">
        <v>2</v>
      </c>
      <c r="T4" s="49" t="s">
        <v>2</v>
      </c>
      <c r="U4" s="49" t="s">
        <v>2</v>
      </c>
      <c r="V4" s="49" t="s">
        <v>2</v>
      </c>
      <c r="W4" s="49" t="s">
        <v>2</v>
      </c>
      <c r="X4" s="49" t="s">
        <v>2</v>
      </c>
      <c r="Y4" s="49" t="s">
        <v>2</v>
      </c>
    </row>
    <row r="6" spans="1:27" ht="27" thickBot="1" x14ac:dyDescent="0.25">
      <c r="A6" s="48" t="s">
        <v>3</v>
      </c>
      <c r="C6" s="48" t="s">
        <v>108</v>
      </c>
      <c r="D6" s="48" t="s">
        <v>4</v>
      </c>
      <c r="E6" s="48" t="s">
        <v>4</v>
      </c>
      <c r="F6" s="48" t="s">
        <v>4</v>
      </c>
      <c r="G6" s="48" t="s">
        <v>4</v>
      </c>
      <c r="I6" s="48" t="s">
        <v>5</v>
      </c>
      <c r="J6" s="48" t="s">
        <v>5</v>
      </c>
      <c r="K6" s="48" t="s">
        <v>5</v>
      </c>
      <c r="L6" s="48" t="s">
        <v>5</v>
      </c>
      <c r="M6" s="48" t="s">
        <v>5</v>
      </c>
      <c r="N6" s="48" t="s">
        <v>5</v>
      </c>
      <c r="O6" s="48" t="s">
        <v>5</v>
      </c>
      <c r="Q6" s="48" t="s">
        <v>126</v>
      </c>
      <c r="R6" s="48" t="s">
        <v>6</v>
      </c>
      <c r="S6" s="48" t="s">
        <v>6</v>
      </c>
      <c r="T6" s="48" t="s">
        <v>6</v>
      </c>
      <c r="U6" s="48" t="s">
        <v>6</v>
      </c>
      <c r="V6" s="48" t="s">
        <v>6</v>
      </c>
      <c r="W6" s="48" t="s">
        <v>6</v>
      </c>
      <c r="X6" s="48" t="s">
        <v>6</v>
      </c>
      <c r="Y6" s="48" t="s">
        <v>6</v>
      </c>
    </row>
    <row r="7" spans="1:27" ht="27" thickBot="1" x14ac:dyDescent="0.25">
      <c r="A7" s="48" t="s">
        <v>3</v>
      </c>
      <c r="C7" s="48" t="s">
        <v>7</v>
      </c>
      <c r="E7" s="48" t="s">
        <v>8</v>
      </c>
      <c r="G7" s="48" t="s">
        <v>9</v>
      </c>
      <c r="I7" s="48" t="s">
        <v>10</v>
      </c>
      <c r="J7" s="48" t="s">
        <v>10</v>
      </c>
      <c r="K7" s="48" t="s">
        <v>10</v>
      </c>
      <c r="M7" s="48" t="s">
        <v>11</v>
      </c>
      <c r="N7" s="48" t="s">
        <v>11</v>
      </c>
      <c r="O7" s="48" t="s">
        <v>11</v>
      </c>
      <c r="Q7" s="48" t="s">
        <v>7</v>
      </c>
      <c r="S7" s="48" t="s">
        <v>12</v>
      </c>
      <c r="U7" s="48" t="s">
        <v>8</v>
      </c>
      <c r="W7" s="48" t="s">
        <v>9</v>
      </c>
      <c r="Y7" s="48" t="s">
        <v>13</v>
      </c>
    </row>
    <row r="8" spans="1:27" ht="27" thickBot="1" x14ac:dyDescent="0.25">
      <c r="A8" s="48" t="s">
        <v>3</v>
      </c>
      <c r="C8" s="48" t="s">
        <v>7</v>
      </c>
      <c r="E8" s="48" t="s">
        <v>8</v>
      </c>
      <c r="G8" s="48" t="s">
        <v>9</v>
      </c>
      <c r="I8" s="40" t="s">
        <v>7</v>
      </c>
      <c r="K8" s="40" t="s">
        <v>8</v>
      </c>
      <c r="M8" s="40" t="s">
        <v>7</v>
      </c>
      <c r="O8" s="40" t="s">
        <v>14</v>
      </c>
      <c r="Q8" s="48" t="s">
        <v>7</v>
      </c>
      <c r="S8" s="48" t="s">
        <v>12</v>
      </c>
      <c r="U8" s="48" t="s">
        <v>8</v>
      </c>
      <c r="W8" s="48" t="s">
        <v>9</v>
      </c>
      <c r="Y8" s="48" t="s">
        <v>13</v>
      </c>
    </row>
    <row r="9" spans="1:27" ht="21" x14ac:dyDescent="0.2">
      <c r="A9" s="3" t="s">
        <v>105</v>
      </c>
      <c r="C9" s="8">
        <v>14001390</v>
      </c>
      <c r="D9" s="8"/>
      <c r="E9" s="8">
        <v>62530573637</v>
      </c>
      <c r="F9" s="8"/>
      <c r="G9" s="8">
        <v>47641593760.078499</v>
      </c>
      <c r="H9" s="8"/>
      <c r="I9" s="8">
        <v>0</v>
      </c>
      <c r="J9" s="8"/>
      <c r="K9" s="8">
        <v>0</v>
      </c>
      <c r="L9" s="8"/>
      <c r="M9" s="8">
        <v>-7115139</v>
      </c>
      <c r="N9" s="8"/>
      <c r="O9" s="8">
        <v>21146826877</v>
      </c>
      <c r="P9" s="8"/>
      <c r="Q9" s="8">
        <v>6886251</v>
      </c>
      <c r="R9" s="8"/>
      <c r="S9" s="8">
        <v>2830</v>
      </c>
      <c r="T9" s="8"/>
      <c r="U9" s="8">
        <v>30754176927</v>
      </c>
      <c r="V9" s="8"/>
      <c r="W9" s="8">
        <v>19372136192.536499</v>
      </c>
      <c r="Y9" s="1">
        <v>3.0239144206362927E-3</v>
      </c>
      <c r="AA9" s="8"/>
    </row>
    <row r="10" spans="1:27" ht="21" x14ac:dyDescent="0.2">
      <c r="A10" s="3" t="s">
        <v>86</v>
      </c>
      <c r="C10" s="8">
        <v>41125778</v>
      </c>
      <c r="D10" s="8"/>
      <c r="E10" s="8">
        <v>65890917792</v>
      </c>
      <c r="F10" s="8"/>
      <c r="G10" s="8">
        <v>49834036057.877098</v>
      </c>
      <c r="H10" s="8"/>
      <c r="I10" s="8">
        <v>0</v>
      </c>
      <c r="J10" s="8"/>
      <c r="K10" s="8">
        <v>0</v>
      </c>
      <c r="L10" s="8"/>
      <c r="M10" s="8">
        <v>-9684358</v>
      </c>
      <c r="N10" s="8"/>
      <c r="O10" s="8">
        <v>11035574905</v>
      </c>
      <c r="P10" s="8"/>
      <c r="Q10" s="8">
        <v>31441420</v>
      </c>
      <c r="R10" s="8"/>
      <c r="S10" s="8">
        <v>1120</v>
      </c>
      <c r="T10" s="8"/>
      <c r="U10" s="8">
        <v>50374828669</v>
      </c>
      <c r="V10" s="8"/>
      <c r="W10" s="8">
        <v>35004864777.120003</v>
      </c>
      <c r="Y10" s="1">
        <v>5.4641219914992167E-3</v>
      </c>
      <c r="AA10" s="8"/>
    </row>
    <row r="11" spans="1:27" ht="21" x14ac:dyDescent="0.2">
      <c r="A11" s="3" t="s">
        <v>15</v>
      </c>
      <c r="C11" s="8">
        <v>6837952</v>
      </c>
      <c r="D11" s="8"/>
      <c r="E11" s="8">
        <v>11990063611</v>
      </c>
      <c r="F11" s="8"/>
      <c r="G11" s="8">
        <v>12214687335.523199</v>
      </c>
      <c r="H11" s="8"/>
      <c r="I11" s="8">
        <v>0</v>
      </c>
      <c r="J11" s="8"/>
      <c r="K11" s="8">
        <v>0</v>
      </c>
      <c r="L11" s="8"/>
      <c r="M11" s="8">
        <v>-6837952</v>
      </c>
      <c r="N11" s="8"/>
      <c r="O11" s="8">
        <v>10963836755</v>
      </c>
      <c r="P11" s="8"/>
      <c r="Q11" s="8">
        <v>0</v>
      </c>
      <c r="R11" s="8"/>
      <c r="S11" s="8">
        <v>0</v>
      </c>
      <c r="T11" s="8"/>
      <c r="U11" s="8">
        <v>0</v>
      </c>
      <c r="V11" s="8"/>
      <c r="W11" s="8">
        <v>0</v>
      </c>
      <c r="Y11" s="1">
        <v>0</v>
      </c>
      <c r="AA11" s="8"/>
    </row>
    <row r="12" spans="1:27" ht="21" x14ac:dyDescent="0.2">
      <c r="A12" s="3" t="s">
        <v>67</v>
      </c>
      <c r="C12" s="8">
        <v>22745976</v>
      </c>
      <c r="D12" s="8"/>
      <c r="E12" s="8">
        <v>82483713351</v>
      </c>
      <c r="F12" s="8"/>
      <c r="G12" s="8">
        <v>72761031290.930405</v>
      </c>
      <c r="H12" s="8"/>
      <c r="I12" s="8">
        <v>0</v>
      </c>
      <c r="J12" s="8"/>
      <c r="K12" s="8">
        <v>0</v>
      </c>
      <c r="L12" s="8"/>
      <c r="M12" s="8">
        <v>-1579542</v>
      </c>
      <c r="N12" s="8"/>
      <c r="O12" s="8">
        <v>4585979695</v>
      </c>
      <c r="P12" s="8"/>
      <c r="Q12" s="8">
        <v>21166434</v>
      </c>
      <c r="R12" s="8"/>
      <c r="S12" s="8">
        <v>2671</v>
      </c>
      <c r="T12" s="8"/>
      <c r="U12" s="8">
        <v>76755821547</v>
      </c>
      <c r="V12" s="8"/>
      <c r="W12" s="8">
        <v>56199158719.9767</v>
      </c>
      <c r="Y12" s="1">
        <v>8.7724680846730119E-3</v>
      </c>
      <c r="AA12" s="8"/>
    </row>
    <row r="13" spans="1:27" ht="21" x14ac:dyDescent="0.2">
      <c r="A13" s="3" t="s">
        <v>58</v>
      </c>
      <c r="C13" s="8">
        <v>135142227</v>
      </c>
      <c r="D13" s="8"/>
      <c r="E13" s="8">
        <v>342796782246</v>
      </c>
      <c r="F13" s="8"/>
      <c r="G13" s="8">
        <v>209836160230.48499</v>
      </c>
      <c r="H13" s="8"/>
      <c r="I13" s="8">
        <v>0</v>
      </c>
      <c r="J13" s="8"/>
      <c r="K13" s="8">
        <v>0</v>
      </c>
      <c r="L13" s="8"/>
      <c r="M13" s="8">
        <v>-98206052</v>
      </c>
      <c r="N13" s="8"/>
      <c r="O13" s="8">
        <v>134511788458</v>
      </c>
      <c r="P13" s="8"/>
      <c r="Q13" s="8">
        <v>36936175</v>
      </c>
      <c r="R13" s="8"/>
      <c r="S13" s="8">
        <v>1282</v>
      </c>
      <c r="T13" s="8"/>
      <c r="U13" s="8">
        <v>93690937465</v>
      </c>
      <c r="V13" s="8"/>
      <c r="W13" s="8">
        <v>47070430900.717499</v>
      </c>
      <c r="Y13" s="1">
        <v>7.3475095039380297E-3</v>
      </c>
      <c r="AA13" s="8"/>
    </row>
    <row r="14" spans="1:27" ht="21" x14ac:dyDescent="0.2">
      <c r="A14" s="3" t="s">
        <v>100</v>
      </c>
      <c r="C14" s="8">
        <v>4925643277</v>
      </c>
      <c r="D14" s="8"/>
      <c r="E14" s="8">
        <v>2077361158203</v>
      </c>
      <c r="F14" s="8"/>
      <c r="G14" s="8">
        <v>2844771041410.5698</v>
      </c>
      <c r="H14" s="8"/>
      <c r="I14" s="8">
        <v>0</v>
      </c>
      <c r="J14" s="8"/>
      <c r="K14" s="8">
        <v>0</v>
      </c>
      <c r="L14" s="8"/>
      <c r="M14" s="8">
        <v>0</v>
      </c>
      <c r="N14" s="8"/>
      <c r="O14" s="8">
        <v>0</v>
      </c>
      <c r="P14" s="8"/>
      <c r="Q14" s="8">
        <v>4925643277</v>
      </c>
      <c r="R14" s="8"/>
      <c r="S14" s="8">
        <v>522.9</v>
      </c>
      <c r="T14" s="8"/>
      <c r="U14" s="8">
        <v>2077361158203</v>
      </c>
      <c r="V14" s="8"/>
      <c r="W14" s="8">
        <v>2560293937269.52</v>
      </c>
      <c r="Y14" s="1">
        <v>0.39965183400681309</v>
      </c>
      <c r="AA14" s="8"/>
    </row>
    <row r="15" spans="1:27" ht="21" x14ac:dyDescent="0.2">
      <c r="A15" s="3" t="s">
        <v>63</v>
      </c>
      <c r="C15" s="8">
        <v>88088715</v>
      </c>
      <c r="D15" s="8"/>
      <c r="E15" s="8">
        <v>168871252780</v>
      </c>
      <c r="F15" s="8"/>
      <c r="G15" s="8">
        <v>146145295946.25699</v>
      </c>
      <c r="H15" s="8"/>
      <c r="I15" s="8">
        <v>4800000</v>
      </c>
      <c r="J15" s="8"/>
      <c r="K15" s="8">
        <v>7279148733</v>
      </c>
      <c r="L15" s="8"/>
      <c r="M15" s="8">
        <v>-11525704</v>
      </c>
      <c r="N15" s="8"/>
      <c r="O15" s="8">
        <v>17415586609</v>
      </c>
      <c r="P15" s="8"/>
      <c r="Q15" s="8">
        <v>81363011</v>
      </c>
      <c r="R15" s="8"/>
      <c r="S15" s="8">
        <v>1518</v>
      </c>
      <c r="T15" s="8"/>
      <c r="U15" s="8">
        <v>154054948389</v>
      </c>
      <c r="V15" s="8"/>
      <c r="W15" s="8">
        <v>122774171846.347</v>
      </c>
      <c r="Y15" s="1">
        <v>1.9164566315142972E-2</v>
      </c>
      <c r="AA15" s="8"/>
    </row>
    <row r="16" spans="1:27" ht="21" x14ac:dyDescent="0.2">
      <c r="A16" s="3" t="s">
        <v>70</v>
      </c>
      <c r="C16" s="8">
        <v>119266596</v>
      </c>
      <c r="D16" s="8"/>
      <c r="E16" s="8">
        <v>250710995027</v>
      </c>
      <c r="F16" s="8"/>
      <c r="G16" s="8">
        <v>193484958318.202</v>
      </c>
      <c r="H16" s="8"/>
      <c r="I16" s="8">
        <v>2900000</v>
      </c>
      <c r="J16" s="8"/>
      <c r="K16" s="8">
        <v>3776128698</v>
      </c>
      <c r="L16" s="8"/>
      <c r="M16" s="8">
        <v>-1600000</v>
      </c>
      <c r="N16" s="8"/>
      <c r="O16" s="8">
        <v>2467629730</v>
      </c>
      <c r="P16" s="8"/>
      <c r="Q16" s="8">
        <v>120566596</v>
      </c>
      <c r="R16" s="8"/>
      <c r="S16" s="8">
        <v>1325</v>
      </c>
      <c r="T16" s="8"/>
      <c r="U16" s="8">
        <v>251123754554</v>
      </c>
      <c r="V16" s="8"/>
      <c r="W16" s="8">
        <v>158800222798.785</v>
      </c>
      <c r="Y16" s="1">
        <v>2.4788091460275202E-2</v>
      </c>
      <c r="AA16" s="8"/>
    </row>
    <row r="17" spans="1:27" ht="21" x14ac:dyDescent="0.2">
      <c r="A17" s="3" t="s">
        <v>57</v>
      </c>
      <c r="C17" s="8">
        <v>179702513</v>
      </c>
      <c r="D17" s="8"/>
      <c r="E17" s="8">
        <v>192486194405</v>
      </c>
      <c r="F17" s="8"/>
      <c r="G17" s="8">
        <v>171487951725.74399</v>
      </c>
      <c r="H17" s="8"/>
      <c r="I17" s="8">
        <v>0</v>
      </c>
      <c r="J17" s="8"/>
      <c r="K17" s="8">
        <v>0</v>
      </c>
      <c r="L17" s="8"/>
      <c r="M17" s="8">
        <v>-1600000</v>
      </c>
      <c r="N17" s="8"/>
      <c r="O17" s="8">
        <v>1467217807</v>
      </c>
      <c r="P17" s="8"/>
      <c r="Q17" s="8">
        <v>178102513</v>
      </c>
      <c r="R17" s="8"/>
      <c r="S17" s="8">
        <v>893</v>
      </c>
      <c r="T17" s="8"/>
      <c r="U17" s="8">
        <v>190772373569</v>
      </c>
      <c r="V17" s="8"/>
      <c r="W17" s="8">
        <v>158099223121.55099</v>
      </c>
      <c r="Y17" s="1">
        <v>2.467866816220516E-2</v>
      </c>
      <c r="AA17" s="8"/>
    </row>
    <row r="18" spans="1:27" ht="21" x14ac:dyDescent="0.2">
      <c r="A18" s="3" t="s">
        <v>59</v>
      </c>
      <c r="C18" s="8">
        <v>14670341</v>
      </c>
      <c r="D18" s="8"/>
      <c r="E18" s="8">
        <v>57504151533</v>
      </c>
      <c r="F18" s="8"/>
      <c r="G18" s="8">
        <v>47584500213.036102</v>
      </c>
      <c r="H18" s="8"/>
      <c r="I18" s="8">
        <v>0</v>
      </c>
      <c r="J18" s="8"/>
      <c r="K18" s="8">
        <v>0</v>
      </c>
      <c r="L18" s="8"/>
      <c r="M18" s="8">
        <v>-3472671</v>
      </c>
      <c r="N18" s="8"/>
      <c r="O18" s="8">
        <v>10152069689</v>
      </c>
      <c r="P18" s="8"/>
      <c r="Q18" s="8">
        <v>11197670</v>
      </c>
      <c r="R18" s="8"/>
      <c r="S18" s="8">
        <v>2733</v>
      </c>
      <c r="T18" s="8"/>
      <c r="U18" s="8">
        <v>43892129876</v>
      </c>
      <c r="V18" s="8"/>
      <c r="W18" s="8">
        <v>30421142878.945499</v>
      </c>
      <c r="Y18" s="1">
        <v>4.7486209951033533E-3</v>
      </c>
      <c r="AA18" s="8"/>
    </row>
    <row r="19" spans="1:27" ht="21" x14ac:dyDescent="0.2">
      <c r="A19" s="3" t="s">
        <v>62</v>
      </c>
      <c r="C19" s="8">
        <v>10612027</v>
      </c>
      <c r="D19" s="8"/>
      <c r="E19" s="8">
        <v>52886507264</v>
      </c>
      <c r="F19" s="8"/>
      <c r="G19" s="8">
        <v>42522557206.019897</v>
      </c>
      <c r="H19" s="8"/>
      <c r="I19" s="8">
        <v>0</v>
      </c>
      <c r="J19" s="8"/>
      <c r="K19" s="8">
        <v>0</v>
      </c>
      <c r="L19" s="8"/>
      <c r="M19" s="8">
        <v>-848594</v>
      </c>
      <c r="N19" s="8"/>
      <c r="O19" s="8">
        <v>2889271607</v>
      </c>
      <c r="P19" s="8"/>
      <c r="Q19" s="8">
        <v>9763433</v>
      </c>
      <c r="R19" s="8"/>
      <c r="S19" s="8">
        <v>3318</v>
      </c>
      <c r="T19" s="8"/>
      <c r="U19" s="8">
        <v>48657421457</v>
      </c>
      <c r="V19" s="8"/>
      <c r="W19" s="8">
        <v>32202320023.370701</v>
      </c>
      <c r="Y19" s="1">
        <v>5.0266557559166831E-3</v>
      </c>
      <c r="AA19" s="8"/>
    </row>
    <row r="20" spans="1:27" ht="21" x14ac:dyDescent="0.2">
      <c r="A20" s="3" t="s">
        <v>61</v>
      </c>
      <c r="C20" s="8">
        <v>1046736</v>
      </c>
      <c r="D20" s="8"/>
      <c r="E20" s="8">
        <v>21654692286</v>
      </c>
      <c r="F20" s="8"/>
      <c r="G20" s="8">
        <v>15066554693.184</v>
      </c>
      <c r="H20" s="8"/>
      <c r="I20" s="8">
        <v>0</v>
      </c>
      <c r="J20" s="8"/>
      <c r="K20" s="8">
        <v>0</v>
      </c>
      <c r="L20" s="8"/>
      <c r="M20" s="8">
        <v>-611689</v>
      </c>
      <c r="N20" s="8"/>
      <c r="O20" s="8">
        <v>8069939205</v>
      </c>
      <c r="P20" s="8"/>
      <c r="Q20" s="8">
        <v>435047</v>
      </c>
      <c r="R20" s="8"/>
      <c r="S20" s="8">
        <v>12340</v>
      </c>
      <c r="T20" s="8"/>
      <c r="U20" s="8">
        <v>9000176659</v>
      </c>
      <c r="V20" s="8"/>
      <c r="W20" s="8">
        <v>5336537524.1190004</v>
      </c>
      <c r="Y20" s="1">
        <v>8.3301256067295929E-4</v>
      </c>
      <c r="AA20" s="8"/>
    </row>
    <row r="21" spans="1:27" ht="21" x14ac:dyDescent="0.2">
      <c r="A21" s="3" t="s">
        <v>68</v>
      </c>
      <c r="C21" s="8">
        <v>69027887</v>
      </c>
      <c r="D21" s="8"/>
      <c r="E21" s="8">
        <v>192327005919</v>
      </c>
      <c r="F21" s="8"/>
      <c r="G21" s="8">
        <v>176346129655.939</v>
      </c>
      <c r="H21" s="8"/>
      <c r="I21" s="8">
        <v>0</v>
      </c>
      <c r="J21" s="8"/>
      <c r="K21" s="8">
        <v>0</v>
      </c>
      <c r="L21" s="8"/>
      <c r="M21" s="8">
        <v>-14066080</v>
      </c>
      <c r="N21" s="8"/>
      <c r="O21" s="8">
        <v>32687301364</v>
      </c>
      <c r="P21" s="8"/>
      <c r="Q21" s="8">
        <v>54961807</v>
      </c>
      <c r="R21" s="8"/>
      <c r="S21" s="8">
        <v>2117</v>
      </c>
      <c r="T21" s="8"/>
      <c r="U21" s="8">
        <v>153135786707</v>
      </c>
      <c r="V21" s="8"/>
      <c r="W21" s="8">
        <v>115661838253.757</v>
      </c>
      <c r="Y21" s="1">
        <v>1.805435895849147E-2</v>
      </c>
      <c r="AA21" s="8"/>
    </row>
    <row r="22" spans="1:27" ht="21" x14ac:dyDescent="0.2">
      <c r="A22" s="3" t="s">
        <v>111</v>
      </c>
      <c r="C22" s="8">
        <v>49621342</v>
      </c>
      <c r="D22" s="8"/>
      <c r="E22" s="8">
        <v>139749124604</v>
      </c>
      <c r="F22" s="8"/>
      <c r="G22" s="8">
        <v>142108479738.50299</v>
      </c>
      <c r="H22" s="8"/>
      <c r="I22" s="8">
        <v>0</v>
      </c>
      <c r="J22" s="8"/>
      <c r="K22" s="8">
        <v>0</v>
      </c>
      <c r="L22" s="8"/>
      <c r="M22" s="8">
        <v>-4100000</v>
      </c>
      <c r="N22" s="8"/>
      <c r="O22" s="8">
        <v>11047772450</v>
      </c>
      <c r="P22" s="8"/>
      <c r="Q22" s="8">
        <v>45521342</v>
      </c>
      <c r="R22" s="8"/>
      <c r="S22" s="8">
        <v>2579</v>
      </c>
      <c r="T22" s="8"/>
      <c r="U22" s="8">
        <v>128202250055</v>
      </c>
      <c r="V22" s="8"/>
      <c r="W22" s="8">
        <v>116701013748.94299</v>
      </c>
      <c r="Y22" s="1">
        <v>1.8216570174344651E-2</v>
      </c>
      <c r="AA22" s="8"/>
    </row>
    <row r="23" spans="1:27" ht="21" x14ac:dyDescent="0.2">
      <c r="A23" s="3" t="s">
        <v>66</v>
      </c>
      <c r="C23" s="8">
        <v>3233496</v>
      </c>
      <c r="D23" s="8"/>
      <c r="E23" s="8">
        <v>53839281636</v>
      </c>
      <c r="F23" s="8"/>
      <c r="G23" s="8">
        <v>40338921569.940002</v>
      </c>
      <c r="H23" s="8"/>
      <c r="I23" s="8">
        <v>0</v>
      </c>
      <c r="J23" s="8"/>
      <c r="K23" s="8">
        <v>0</v>
      </c>
      <c r="L23" s="8"/>
      <c r="M23" s="8">
        <v>-1548368</v>
      </c>
      <c r="N23" s="8"/>
      <c r="O23" s="8">
        <v>16926860518</v>
      </c>
      <c r="P23" s="8"/>
      <c r="Q23" s="8">
        <v>1685128</v>
      </c>
      <c r="R23" s="8"/>
      <c r="S23" s="8">
        <v>10690</v>
      </c>
      <c r="T23" s="8"/>
      <c r="U23" s="8">
        <v>28058201086</v>
      </c>
      <c r="V23" s="8"/>
      <c r="W23" s="8">
        <v>17906834910.995998</v>
      </c>
      <c r="Y23" s="1">
        <v>2.7951866421513224E-3</v>
      </c>
      <c r="AA23" s="8"/>
    </row>
    <row r="24" spans="1:27" ht="21" x14ac:dyDescent="0.2">
      <c r="A24" s="3" t="s">
        <v>65</v>
      </c>
      <c r="C24" s="8">
        <v>154804811</v>
      </c>
      <c r="D24" s="8"/>
      <c r="E24" s="8">
        <v>365739494689</v>
      </c>
      <c r="F24" s="8"/>
      <c r="G24" s="8">
        <v>362550049914.44</v>
      </c>
      <c r="H24" s="8"/>
      <c r="I24" s="8">
        <v>0</v>
      </c>
      <c r="J24" s="8"/>
      <c r="K24" s="8">
        <v>0</v>
      </c>
      <c r="L24" s="8"/>
      <c r="M24" s="8">
        <v>-16121076</v>
      </c>
      <c r="N24" s="8"/>
      <c r="O24" s="8">
        <v>34756957934</v>
      </c>
      <c r="P24" s="8"/>
      <c r="Q24" s="8">
        <v>138683735</v>
      </c>
      <c r="R24" s="8"/>
      <c r="S24" s="8">
        <v>1956</v>
      </c>
      <c r="T24" s="8"/>
      <c r="U24" s="8">
        <v>327652085438</v>
      </c>
      <c r="V24" s="8"/>
      <c r="W24" s="8">
        <v>269651356615.323</v>
      </c>
      <c r="Y24" s="1">
        <v>4.2091518338972074E-2</v>
      </c>
      <c r="AA24" s="8"/>
    </row>
    <row r="25" spans="1:27" ht="21" x14ac:dyDescent="0.2">
      <c r="A25" s="3" t="s">
        <v>60</v>
      </c>
      <c r="C25" s="8">
        <v>3064033153</v>
      </c>
      <c r="D25" s="8"/>
      <c r="E25" s="8">
        <v>1152635282060</v>
      </c>
      <c r="F25" s="8"/>
      <c r="G25" s="8">
        <v>1507672067091.1299</v>
      </c>
      <c r="H25" s="8"/>
      <c r="I25" s="8">
        <v>85387012</v>
      </c>
      <c r="J25" s="8"/>
      <c r="K25" s="8">
        <v>34922376391</v>
      </c>
      <c r="L25" s="8"/>
      <c r="M25" s="8">
        <v>-623047270</v>
      </c>
      <c r="N25" s="8"/>
      <c r="O25" s="8">
        <v>243733828402</v>
      </c>
      <c r="P25" s="8"/>
      <c r="Q25" s="8">
        <v>2526372895</v>
      </c>
      <c r="R25" s="8"/>
      <c r="S25" s="8">
        <v>411</v>
      </c>
      <c r="T25" s="8"/>
      <c r="U25" s="8">
        <v>953158978500</v>
      </c>
      <c r="V25" s="8"/>
      <c r="W25" s="8">
        <v>1032161141248.92</v>
      </c>
      <c r="Y25" s="1">
        <v>0.16111630273616981</v>
      </c>
      <c r="AA25" s="8"/>
    </row>
    <row r="26" spans="1:27" ht="21" x14ac:dyDescent="0.2">
      <c r="A26" s="3" t="s">
        <v>56</v>
      </c>
      <c r="C26" s="8">
        <v>0</v>
      </c>
      <c r="D26" s="8"/>
      <c r="E26" s="8">
        <v>0</v>
      </c>
      <c r="F26" s="8"/>
      <c r="G26" s="8">
        <v>0</v>
      </c>
      <c r="H26" s="8"/>
      <c r="I26" s="8">
        <v>0</v>
      </c>
      <c r="J26" s="8"/>
      <c r="K26" s="8">
        <v>0</v>
      </c>
      <c r="L26" s="8"/>
      <c r="M26" s="8">
        <v>0</v>
      </c>
      <c r="N26" s="8"/>
      <c r="O26" s="8">
        <v>0</v>
      </c>
      <c r="P26" s="8"/>
      <c r="Q26" s="8">
        <v>0</v>
      </c>
      <c r="R26" s="8"/>
      <c r="S26" s="8">
        <v>0</v>
      </c>
      <c r="T26" s="8"/>
      <c r="U26" s="8">
        <v>0</v>
      </c>
      <c r="V26" s="8"/>
      <c r="W26" s="8">
        <v>0</v>
      </c>
      <c r="Y26" s="1">
        <v>0</v>
      </c>
      <c r="AA26" s="8"/>
    </row>
    <row r="27" spans="1:27" ht="21" x14ac:dyDescent="0.2">
      <c r="A27" s="3" t="s">
        <v>95</v>
      </c>
      <c r="C27" s="8">
        <v>38180263</v>
      </c>
      <c r="D27" s="8"/>
      <c r="E27" s="8">
        <v>166969403384</v>
      </c>
      <c r="F27" s="8"/>
      <c r="G27" s="8">
        <v>215953084576.004</v>
      </c>
      <c r="H27" s="8"/>
      <c r="I27" s="8">
        <v>0</v>
      </c>
      <c r="J27" s="8"/>
      <c r="K27" s="8">
        <v>0</v>
      </c>
      <c r="L27" s="8"/>
      <c r="M27" s="8">
        <v>-6124438</v>
      </c>
      <c r="N27" s="8"/>
      <c r="O27" s="8">
        <v>30754125436</v>
      </c>
      <c r="P27" s="8"/>
      <c r="Q27" s="8">
        <v>32055825</v>
      </c>
      <c r="R27" s="8"/>
      <c r="S27" s="8">
        <v>5390</v>
      </c>
      <c r="T27" s="8"/>
      <c r="U27" s="8">
        <v>140186094983</v>
      </c>
      <c r="V27" s="8"/>
      <c r="W27" s="8">
        <v>171752850414.33701</v>
      </c>
      <c r="Y27" s="1">
        <v>2.6809945789736795E-2</v>
      </c>
      <c r="AA27" s="8"/>
    </row>
    <row r="28" spans="1:27" ht="21" x14ac:dyDescent="0.2">
      <c r="A28" s="3" t="s">
        <v>64</v>
      </c>
      <c r="C28" s="8">
        <v>8211467</v>
      </c>
      <c r="D28" s="8"/>
      <c r="E28" s="8">
        <v>42124600022</v>
      </c>
      <c r="F28" s="8"/>
      <c r="G28" s="8">
        <v>40813043856.75</v>
      </c>
      <c r="H28" s="8"/>
      <c r="I28" s="8">
        <v>0</v>
      </c>
      <c r="J28" s="8"/>
      <c r="K28" s="8">
        <v>0</v>
      </c>
      <c r="L28" s="8"/>
      <c r="M28" s="8">
        <v>-3932687</v>
      </c>
      <c r="N28" s="8"/>
      <c r="O28" s="8">
        <v>16598768200</v>
      </c>
      <c r="P28" s="8"/>
      <c r="Q28" s="8">
        <v>4278780</v>
      </c>
      <c r="R28" s="8"/>
      <c r="S28" s="8">
        <v>4034</v>
      </c>
      <c r="T28" s="8"/>
      <c r="U28" s="8">
        <v>21950023799</v>
      </c>
      <c r="V28" s="8"/>
      <c r="W28" s="8">
        <v>17157897958.806</v>
      </c>
      <c r="Y28" s="1">
        <v>2.6782805236228321E-3</v>
      </c>
      <c r="AA28" s="8"/>
    </row>
    <row r="29" spans="1:27" ht="21" x14ac:dyDescent="0.2">
      <c r="A29" s="3" t="s">
        <v>71</v>
      </c>
      <c r="C29" s="8">
        <v>261329132</v>
      </c>
      <c r="D29" s="8"/>
      <c r="E29" s="8">
        <v>547451591746</v>
      </c>
      <c r="F29" s="8"/>
      <c r="G29" s="8">
        <v>601117553559.88403</v>
      </c>
      <c r="H29" s="8"/>
      <c r="I29" s="8">
        <v>2400000</v>
      </c>
      <c r="J29" s="8"/>
      <c r="K29" s="8">
        <v>4909210865</v>
      </c>
      <c r="L29" s="8"/>
      <c r="M29" s="8">
        <v>-37011401</v>
      </c>
      <c r="N29" s="8"/>
      <c r="O29" s="8">
        <v>74584034269</v>
      </c>
      <c r="P29" s="8"/>
      <c r="Q29" s="8">
        <v>226717731</v>
      </c>
      <c r="R29" s="8"/>
      <c r="S29" s="8">
        <v>1982</v>
      </c>
      <c r="T29" s="8"/>
      <c r="U29" s="8">
        <v>474826582698</v>
      </c>
      <c r="V29" s="8"/>
      <c r="W29" s="8">
        <v>446680883312.09003</v>
      </c>
      <c r="Y29" s="1">
        <v>6.9725132584520011E-2</v>
      </c>
      <c r="AA29" s="8"/>
    </row>
    <row r="30" spans="1:27" ht="21" x14ac:dyDescent="0.2">
      <c r="A30" s="3" t="s">
        <v>129</v>
      </c>
      <c r="C30" s="8">
        <v>98377966</v>
      </c>
      <c r="D30" s="8"/>
      <c r="E30" s="8">
        <v>495230024403</v>
      </c>
      <c r="F30" s="8"/>
      <c r="G30" s="8">
        <v>489941011682.52301</v>
      </c>
      <c r="H30" s="8"/>
      <c r="I30" s="8">
        <v>0</v>
      </c>
      <c r="J30" s="8"/>
      <c r="K30" s="8">
        <v>0</v>
      </c>
      <c r="L30" s="8"/>
      <c r="M30" s="8">
        <v>-12439024</v>
      </c>
      <c r="N30" s="8"/>
      <c r="O30" s="8">
        <v>54310359045</v>
      </c>
      <c r="P30" s="8"/>
      <c r="Q30" s="8">
        <v>85938942</v>
      </c>
      <c r="R30" s="8"/>
      <c r="S30" s="8">
        <v>4035</v>
      </c>
      <c r="T30" s="8"/>
      <c r="U30" s="8">
        <v>432612566352</v>
      </c>
      <c r="V30" s="8"/>
      <c r="W30" s="8">
        <v>344700387365.729</v>
      </c>
      <c r="Y30" s="1">
        <v>5.3806377458554516E-2</v>
      </c>
      <c r="AA30" s="8"/>
    </row>
    <row r="31" spans="1:27" ht="21" x14ac:dyDescent="0.2">
      <c r="A31" s="3" t="s">
        <v>88</v>
      </c>
      <c r="C31" s="8">
        <v>5450331</v>
      </c>
      <c r="D31" s="8"/>
      <c r="E31" s="8">
        <v>43722401530</v>
      </c>
      <c r="F31" s="8"/>
      <c r="G31" s="8">
        <v>31586365923.106499</v>
      </c>
      <c r="H31" s="8"/>
      <c r="I31" s="8">
        <v>0</v>
      </c>
      <c r="J31" s="8"/>
      <c r="K31" s="8">
        <v>0</v>
      </c>
      <c r="L31" s="8"/>
      <c r="M31" s="8">
        <v>-1733957</v>
      </c>
      <c r="N31" s="8"/>
      <c r="O31" s="8">
        <v>9082629051</v>
      </c>
      <c r="P31" s="8"/>
      <c r="Q31" s="8">
        <v>3716374</v>
      </c>
      <c r="R31" s="8"/>
      <c r="S31" s="8">
        <v>5190</v>
      </c>
      <c r="T31" s="8"/>
      <c r="U31" s="8">
        <v>29812647389</v>
      </c>
      <c r="V31" s="8"/>
      <c r="W31" s="8">
        <v>19173217572.693001</v>
      </c>
      <c r="Y31" s="1">
        <v>2.9928640048690544E-3</v>
      </c>
      <c r="AA31" s="8"/>
    </row>
    <row r="32" spans="1:27" ht="21" x14ac:dyDescent="0.2">
      <c r="A32" s="3" t="s">
        <v>89</v>
      </c>
      <c r="C32" s="8">
        <v>30350530</v>
      </c>
      <c r="D32" s="8"/>
      <c r="E32" s="8">
        <v>23184300817</v>
      </c>
      <c r="F32" s="8"/>
      <c r="G32" s="8">
        <v>22325758816.41</v>
      </c>
      <c r="H32" s="8"/>
      <c r="I32" s="8">
        <v>0</v>
      </c>
      <c r="J32" s="8"/>
      <c r="K32" s="8">
        <v>0</v>
      </c>
      <c r="L32" s="8"/>
      <c r="M32" s="8">
        <v>-4400000</v>
      </c>
      <c r="N32" s="8"/>
      <c r="O32" s="8">
        <v>3002031160</v>
      </c>
      <c r="P32" s="8"/>
      <c r="Q32" s="8">
        <v>25950530</v>
      </c>
      <c r="R32" s="8"/>
      <c r="S32" s="8">
        <v>631</v>
      </c>
      <c r="T32" s="8"/>
      <c r="U32" s="8">
        <v>19823208820</v>
      </c>
      <c r="V32" s="8"/>
      <c r="W32" s="8">
        <v>16277354462.6415</v>
      </c>
      <c r="Y32" s="1">
        <v>2.5408311401585973E-3</v>
      </c>
      <c r="AA32" s="8"/>
    </row>
    <row r="33" spans="1:27" ht="21" x14ac:dyDescent="0.2">
      <c r="A33" s="3" t="s">
        <v>69</v>
      </c>
      <c r="C33" s="8">
        <v>48753762</v>
      </c>
      <c r="D33" s="8"/>
      <c r="E33" s="8">
        <v>156098736085</v>
      </c>
      <c r="F33" s="8"/>
      <c r="G33" s="8">
        <v>209847721912.71301</v>
      </c>
      <c r="H33" s="8"/>
      <c r="I33" s="8">
        <v>0</v>
      </c>
      <c r="J33" s="8"/>
      <c r="K33" s="8">
        <v>0</v>
      </c>
      <c r="L33" s="8"/>
      <c r="M33" s="8">
        <v>-4829247</v>
      </c>
      <c r="N33" s="8"/>
      <c r="O33" s="8">
        <v>19780652564</v>
      </c>
      <c r="P33" s="8"/>
      <c r="Q33" s="8">
        <v>43924515</v>
      </c>
      <c r="R33" s="8"/>
      <c r="S33" s="8">
        <v>4207</v>
      </c>
      <c r="T33" s="8"/>
      <c r="U33" s="8">
        <v>140636557949</v>
      </c>
      <c r="V33" s="8"/>
      <c r="W33" s="8">
        <v>183690931519.10001</v>
      </c>
      <c r="Y33" s="1">
        <v>2.867343339113651E-2</v>
      </c>
      <c r="AA33" s="8"/>
    </row>
    <row r="34" spans="1:27" ht="21" x14ac:dyDescent="0.2">
      <c r="A34" s="3" t="s">
        <v>87</v>
      </c>
      <c r="C34" s="8">
        <v>26974044</v>
      </c>
      <c r="D34" s="8"/>
      <c r="E34" s="8">
        <v>75292444333</v>
      </c>
      <c r="F34" s="8"/>
      <c r="G34" s="8">
        <v>59526077532.804001</v>
      </c>
      <c r="H34" s="8"/>
      <c r="I34" s="8">
        <v>0</v>
      </c>
      <c r="J34" s="8"/>
      <c r="K34" s="8">
        <v>0</v>
      </c>
      <c r="L34" s="8"/>
      <c r="M34" s="8">
        <v>-3015292</v>
      </c>
      <c r="N34" s="8"/>
      <c r="O34" s="8">
        <v>5908063929</v>
      </c>
      <c r="P34" s="8"/>
      <c r="Q34" s="8">
        <v>23958752</v>
      </c>
      <c r="R34" s="8"/>
      <c r="S34" s="8">
        <v>1850</v>
      </c>
      <c r="T34" s="8"/>
      <c r="U34" s="8">
        <v>66875882656</v>
      </c>
      <c r="V34" s="8"/>
      <c r="W34" s="8">
        <v>44059965237.360001</v>
      </c>
      <c r="Y34" s="1">
        <v>6.877587630491548E-3</v>
      </c>
      <c r="AA34" s="8"/>
    </row>
    <row r="35" spans="1:27" ht="21" x14ac:dyDescent="0.2">
      <c r="A35" s="3" t="s">
        <v>85</v>
      </c>
      <c r="C35" s="8">
        <v>10612238</v>
      </c>
      <c r="D35" s="8"/>
      <c r="E35" s="8">
        <v>47589632689</v>
      </c>
      <c r="F35" s="8"/>
      <c r="G35" s="8">
        <v>54116858293.406998</v>
      </c>
      <c r="H35" s="8"/>
      <c r="I35" s="8">
        <v>0</v>
      </c>
      <c r="J35" s="8"/>
      <c r="K35" s="8">
        <v>0</v>
      </c>
      <c r="L35" s="8"/>
      <c r="M35" s="8">
        <v>-10612238</v>
      </c>
      <c r="N35" s="8"/>
      <c r="O35" s="8">
        <v>50267959751</v>
      </c>
      <c r="P35" s="8"/>
      <c r="Q35" s="8">
        <v>0</v>
      </c>
      <c r="R35" s="8"/>
      <c r="S35" s="8">
        <v>0</v>
      </c>
      <c r="T35" s="8"/>
      <c r="U35" s="8">
        <v>0</v>
      </c>
      <c r="V35" s="8"/>
      <c r="W35" s="8">
        <v>0</v>
      </c>
      <c r="Y35" s="1">
        <v>0</v>
      </c>
      <c r="AA35" s="8"/>
    </row>
    <row r="36" spans="1:27" ht="21" x14ac:dyDescent="0.2">
      <c r="A36" s="3" t="s">
        <v>74</v>
      </c>
      <c r="C36" s="8">
        <v>285750</v>
      </c>
      <c r="D36" s="8"/>
      <c r="E36" s="8">
        <v>12155688103</v>
      </c>
      <c r="F36" s="8"/>
      <c r="G36" s="8">
        <v>14855803886.25</v>
      </c>
      <c r="H36" s="8"/>
      <c r="I36" s="8">
        <v>0</v>
      </c>
      <c r="J36" s="8"/>
      <c r="K36" s="8">
        <v>0</v>
      </c>
      <c r="L36" s="8"/>
      <c r="M36" s="8">
        <v>-285750</v>
      </c>
      <c r="N36" s="8"/>
      <c r="O36" s="8">
        <v>13408742128</v>
      </c>
      <c r="P36" s="8"/>
      <c r="Q36" s="8">
        <v>0</v>
      </c>
      <c r="R36" s="8"/>
      <c r="S36" s="8">
        <v>0</v>
      </c>
      <c r="T36" s="8"/>
      <c r="U36" s="8">
        <v>0</v>
      </c>
      <c r="V36" s="8"/>
      <c r="W36" s="8">
        <v>0</v>
      </c>
      <c r="Y36" s="1">
        <v>0</v>
      </c>
      <c r="AA36" s="8"/>
    </row>
    <row r="37" spans="1:27" ht="21" x14ac:dyDescent="0.2">
      <c r="A37" s="3" t="s">
        <v>90</v>
      </c>
      <c r="C37" s="8">
        <v>0</v>
      </c>
      <c r="D37" s="8"/>
      <c r="E37" s="8">
        <v>0</v>
      </c>
      <c r="F37" s="8"/>
      <c r="G37" s="8">
        <v>0</v>
      </c>
      <c r="H37" s="8"/>
      <c r="I37" s="8">
        <v>0</v>
      </c>
      <c r="J37" s="8"/>
      <c r="K37" s="8">
        <v>0</v>
      </c>
      <c r="L37" s="8"/>
      <c r="M37" s="8">
        <v>0</v>
      </c>
      <c r="N37" s="8"/>
      <c r="O37" s="8">
        <v>0</v>
      </c>
      <c r="P37" s="8"/>
      <c r="Q37" s="8">
        <v>0</v>
      </c>
      <c r="R37" s="8"/>
      <c r="S37" s="8">
        <v>0</v>
      </c>
      <c r="T37" s="8"/>
      <c r="U37" s="8">
        <v>0</v>
      </c>
      <c r="V37" s="8"/>
      <c r="W37" s="8">
        <v>0</v>
      </c>
      <c r="Y37" s="1">
        <v>0</v>
      </c>
      <c r="AA37" s="8"/>
    </row>
    <row r="38" spans="1:27" ht="21" x14ac:dyDescent="0.2">
      <c r="A38" s="3" t="s">
        <v>76</v>
      </c>
      <c r="C38" s="8">
        <v>0</v>
      </c>
      <c r="D38" s="8"/>
      <c r="E38" s="8">
        <v>0</v>
      </c>
      <c r="F38" s="8"/>
      <c r="G38" s="8">
        <v>0</v>
      </c>
      <c r="H38" s="8"/>
      <c r="I38" s="8">
        <v>35881</v>
      </c>
      <c r="J38" s="8"/>
      <c r="K38" s="8">
        <v>358424678</v>
      </c>
      <c r="L38" s="8"/>
      <c r="M38" s="8">
        <v>0</v>
      </c>
      <c r="N38" s="8"/>
      <c r="O38" s="8">
        <v>0</v>
      </c>
      <c r="P38" s="8"/>
      <c r="Q38" s="8">
        <v>35881</v>
      </c>
      <c r="R38" s="8"/>
      <c r="S38" s="8">
        <v>9610</v>
      </c>
      <c r="T38" s="8"/>
      <c r="U38" s="8">
        <v>358424678</v>
      </c>
      <c r="V38" s="8"/>
      <c r="W38" s="8">
        <v>342764752.36049998</v>
      </c>
      <c r="Y38" s="1">
        <v>5.3504232431943797E-5</v>
      </c>
      <c r="AA38" s="8"/>
    </row>
    <row r="39" spans="1:27" ht="21" x14ac:dyDescent="0.2">
      <c r="A39" s="3" t="s">
        <v>77</v>
      </c>
      <c r="C39" s="8">
        <v>249999</v>
      </c>
      <c r="D39" s="8"/>
      <c r="E39" s="8">
        <v>1701787015</v>
      </c>
      <c r="F39" s="8"/>
      <c r="G39" s="8">
        <v>1925964171.1125</v>
      </c>
      <c r="H39" s="8"/>
      <c r="I39" s="8">
        <v>0</v>
      </c>
      <c r="J39" s="8"/>
      <c r="K39" s="8">
        <v>0</v>
      </c>
      <c r="L39" s="8"/>
      <c r="M39" s="8">
        <v>-249999</v>
      </c>
      <c r="N39" s="8"/>
      <c r="O39" s="8">
        <v>1669997329</v>
      </c>
      <c r="P39" s="8"/>
      <c r="Q39" s="8">
        <v>0</v>
      </c>
      <c r="R39" s="8"/>
      <c r="S39" s="8">
        <v>0</v>
      </c>
      <c r="T39" s="8"/>
      <c r="U39" s="8">
        <v>0</v>
      </c>
      <c r="V39" s="8"/>
      <c r="W39" s="8">
        <v>0</v>
      </c>
      <c r="Y39" s="1">
        <v>0</v>
      </c>
      <c r="AA39" s="8"/>
    </row>
    <row r="40" spans="1:27" ht="21" x14ac:dyDescent="0.2">
      <c r="A40" s="3" t="s">
        <v>78</v>
      </c>
      <c r="C40" s="8">
        <v>800000</v>
      </c>
      <c r="D40" s="8"/>
      <c r="E40" s="8">
        <v>10970752405</v>
      </c>
      <c r="F40" s="8"/>
      <c r="G40" s="8">
        <v>15586704000</v>
      </c>
      <c r="H40" s="8"/>
      <c r="I40" s="8">
        <v>0</v>
      </c>
      <c r="J40" s="8"/>
      <c r="K40" s="8">
        <v>0</v>
      </c>
      <c r="L40" s="8"/>
      <c r="M40" s="8">
        <v>-800000</v>
      </c>
      <c r="N40" s="8"/>
      <c r="O40" s="8">
        <v>13500932832</v>
      </c>
      <c r="P40" s="8"/>
      <c r="Q40" s="8">
        <v>0</v>
      </c>
      <c r="R40" s="8"/>
      <c r="S40" s="8">
        <v>0</v>
      </c>
      <c r="T40" s="8"/>
      <c r="U40" s="8">
        <v>0</v>
      </c>
      <c r="V40" s="8"/>
      <c r="W40" s="8">
        <v>0</v>
      </c>
      <c r="Y40" s="1">
        <v>0</v>
      </c>
      <c r="AA40" s="8"/>
    </row>
    <row r="41" spans="1:27" ht="21" x14ac:dyDescent="0.2">
      <c r="A41" s="3" t="s">
        <v>82</v>
      </c>
      <c r="C41" s="8">
        <v>900000</v>
      </c>
      <c r="D41" s="8"/>
      <c r="E41" s="8">
        <v>2973597577</v>
      </c>
      <c r="F41" s="8"/>
      <c r="G41" s="8">
        <v>3834448470</v>
      </c>
      <c r="H41" s="8"/>
      <c r="I41" s="8">
        <v>0</v>
      </c>
      <c r="J41" s="8"/>
      <c r="K41" s="8">
        <v>0</v>
      </c>
      <c r="L41" s="8"/>
      <c r="M41" s="8">
        <v>-900000</v>
      </c>
      <c r="N41" s="8"/>
      <c r="O41" s="8">
        <v>3325345146</v>
      </c>
      <c r="P41" s="8"/>
      <c r="Q41" s="8">
        <v>0</v>
      </c>
      <c r="R41" s="8"/>
      <c r="S41" s="8">
        <v>0</v>
      </c>
      <c r="T41" s="8"/>
      <c r="U41" s="8">
        <v>0</v>
      </c>
      <c r="V41" s="8"/>
      <c r="W41" s="8">
        <v>0</v>
      </c>
      <c r="Y41" s="1">
        <v>0</v>
      </c>
      <c r="AA41" s="8"/>
    </row>
    <row r="42" spans="1:27" ht="21" x14ac:dyDescent="0.2">
      <c r="A42" s="3" t="s">
        <v>101</v>
      </c>
      <c r="C42" s="8">
        <v>2897113</v>
      </c>
      <c r="D42" s="8"/>
      <c r="E42" s="8">
        <v>30027804684</v>
      </c>
      <c r="F42" s="8"/>
      <c r="G42" s="8">
        <v>26474692508.136398</v>
      </c>
      <c r="H42" s="8"/>
      <c r="I42" s="8">
        <v>0</v>
      </c>
      <c r="J42" s="8"/>
      <c r="K42" s="8">
        <v>0</v>
      </c>
      <c r="L42" s="8"/>
      <c r="M42" s="8">
        <v>-1</v>
      </c>
      <c r="N42" s="8"/>
      <c r="O42" s="8">
        <v>1</v>
      </c>
      <c r="P42" s="8"/>
      <c r="Q42" s="8">
        <v>2897112</v>
      </c>
      <c r="R42" s="8"/>
      <c r="S42" s="8">
        <v>7900</v>
      </c>
      <c r="T42" s="8"/>
      <c r="U42" s="8">
        <v>30027794319</v>
      </c>
      <c r="V42" s="8"/>
      <c r="W42" s="8">
        <v>22751006050.439999</v>
      </c>
      <c r="Y42" s="1">
        <v>3.5513427428005852E-3</v>
      </c>
      <c r="AA42" s="8"/>
    </row>
    <row r="43" spans="1:27" ht="21" x14ac:dyDescent="0.2">
      <c r="A43" s="3" t="s">
        <v>102</v>
      </c>
      <c r="C43" s="8">
        <v>4883294</v>
      </c>
      <c r="D43" s="8"/>
      <c r="E43" s="8">
        <v>35880514140</v>
      </c>
      <c r="F43" s="8"/>
      <c r="G43" s="8">
        <v>34901974101.032997</v>
      </c>
      <c r="H43" s="8"/>
      <c r="I43" s="8">
        <v>1555209</v>
      </c>
      <c r="J43" s="8"/>
      <c r="K43" s="8">
        <v>10009073812</v>
      </c>
      <c r="L43" s="8"/>
      <c r="M43" s="8">
        <v>-200000</v>
      </c>
      <c r="N43" s="8"/>
      <c r="O43" s="8">
        <v>1318110306</v>
      </c>
      <c r="P43" s="8"/>
      <c r="Q43" s="8">
        <v>6238503</v>
      </c>
      <c r="R43" s="8"/>
      <c r="S43" s="8">
        <v>5940</v>
      </c>
      <c r="T43" s="8"/>
      <c r="U43" s="8">
        <v>44420067004</v>
      </c>
      <c r="V43" s="8"/>
      <c r="W43" s="8">
        <v>36836220408.471001</v>
      </c>
      <c r="Y43" s="1">
        <v>5.7499894171623373E-3</v>
      </c>
      <c r="AA43" s="8"/>
    </row>
    <row r="44" spans="1:27" ht="21" x14ac:dyDescent="0.2">
      <c r="A44" s="3" t="s">
        <v>110</v>
      </c>
      <c r="C44" s="8">
        <v>910335</v>
      </c>
      <c r="D44" s="8"/>
      <c r="E44" s="8">
        <v>6431277173</v>
      </c>
      <c r="F44" s="8"/>
      <c r="G44" s="8">
        <v>5311871634.6225004</v>
      </c>
      <c r="H44" s="8"/>
      <c r="I44" s="8">
        <v>0</v>
      </c>
      <c r="J44" s="8"/>
      <c r="K44" s="8">
        <v>0</v>
      </c>
      <c r="L44" s="8"/>
      <c r="M44" s="8">
        <v>-800000</v>
      </c>
      <c r="N44" s="8"/>
      <c r="O44" s="8">
        <v>4186938649</v>
      </c>
      <c r="P44" s="8"/>
      <c r="Q44" s="8">
        <v>110335</v>
      </c>
      <c r="R44" s="8"/>
      <c r="S44" s="8">
        <v>4895</v>
      </c>
      <c r="T44" s="8"/>
      <c r="U44" s="8">
        <v>779487733</v>
      </c>
      <c r="V44" s="8"/>
      <c r="W44" s="8">
        <v>536876290.54124999</v>
      </c>
      <c r="Y44" s="1">
        <v>8.3804281620262361E-5</v>
      </c>
      <c r="AA44" s="8"/>
    </row>
    <row r="45" spans="1:27" ht="21" x14ac:dyDescent="0.2">
      <c r="A45" s="3" t="s">
        <v>103</v>
      </c>
      <c r="C45" s="8">
        <v>11059424</v>
      </c>
      <c r="D45" s="8"/>
      <c r="E45" s="8">
        <v>63762301706</v>
      </c>
      <c r="F45" s="8"/>
      <c r="G45" s="8">
        <v>53868740093.279999</v>
      </c>
      <c r="H45" s="8"/>
      <c r="I45" s="8">
        <v>0</v>
      </c>
      <c r="J45" s="8"/>
      <c r="K45" s="8">
        <v>0</v>
      </c>
      <c r="L45" s="8"/>
      <c r="M45" s="8">
        <v>-6312941</v>
      </c>
      <c r="N45" s="8"/>
      <c r="O45" s="8">
        <v>26182632883</v>
      </c>
      <c r="P45" s="8"/>
      <c r="Q45" s="8">
        <v>4746483</v>
      </c>
      <c r="R45" s="8"/>
      <c r="S45" s="8">
        <v>3954</v>
      </c>
      <c r="T45" s="8"/>
      <c r="U45" s="8">
        <v>27365501229</v>
      </c>
      <c r="V45" s="8"/>
      <c r="W45" s="8">
        <v>18655926598.997101</v>
      </c>
      <c r="Y45" s="1">
        <v>2.9121169143325608E-3</v>
      </c>
      <c r="AA45" s="8"/>
    </row>
    <row r="46" spans="1:27" ht="21" x14ac:dyDescent="0.2">
      <c r="A46" s="3" t="s">
        <v>104</v>
      </c>
      <c r="C46" s="8">
        <v>750000</v>
      </c>
      <c r="D46" s="8"/>
      <c r="E46" s="8">
        <v>2275314112</v>
      </c>
      <c r="F46" s="8"/>
      <c r="G46" s="8">
        <v>3129766425</v>
      </c>
      <c r="H46" s="8"/>
      <c r="I46" s="8">
        <v>0</v>
      </c>
      <c r="J46" s="8"/>
      <c r="K46" s="8">
        <v>0</v>
      </c>
      <c r="L46" s="8"/>
      <c r="M46" s="8">
        <v>0</v>
      </c>
      <c r="N46" s="8"/>
      <c r="O46" s="8">
        <v>0</v>
      </c>
      <c r="P46" s="8"/>
      <c r="Q46" s="8">
        <v>750000</v>
      </c>
      <c r="R46" s="8"/>
      <c r="S46" s="8">
        <v>3663</v>
      </c>
      <c r="T46" s="8"/>
      <c r="U46" s="8">
        <v>2275314112</v>
      </c>
      <c r="V46" s="8"/>
      <c r="W46" s="8">
        <v>2730903862.5</v>
      </c>
      <c r="Y46" s="1">
        <v>4.2628337366153082E-4</v>
      </c>
      <c r="AA46" s="8"/>
    </row>
    <row r="47" spans="1:27" ht="21" x14ac:dyDescent="0.2">
      <c r="A47" s="3" t="s">
        <v>106</v>
      </c>
      <c r="C47" s="8">
        <v>9198564</v>
      </c>
      <c r="D47" s="8"/>
      <c r="E47" s="8">
        <v>59538840094</v>
      </c>
      <c r="F47" s="8"/>
      <c r="G47" s="8">
        <v>51296900572.961998</v>
      </c>
      <c r="H47" s="8"/>
      <c r="I47" s="8">
        <v>0</v>
      </c>
      <c r="J47" s="8"/>
      <c r="K47" s="8">
        <v>0</v>
      </c>
      <c r="L47" s="8"/>
      <c r="M47" s="8">
        <v>-7285424</v>
      </c>
      <c r="N47" s="8"/>
      <c r="O47" s="8">
        <v>34195180936</v>
      </c>
      <c r="P47" s="8"/>
      <c r="Q47" s="8">
        <v>1913140</v>
      </c>
      <c r="R47" s="8"/>
      <c r="S47" s="8">
        <v>4580</v>
      </c>
      <c r="T47" s="8"/>
      <c r="U47" s="8">
        <v>12383034632</v>
      </c>
      <c r="V47" s="8"/>
      <c r="W47" s="8">
        <v>8710046221.8600006</v>
      </c>
      <c r="Y47" s="1">
        <v>1.359604026779376E-3</v>
      </c>
      <c r="AA47" s="8"/>
    </row>
    <row r="48" spans="1:27" ht="21" x14ac:dyDescent="0.2">
      <c r="A48" s="3" t="s">
        <v>83</v>
      </c>
      <c r="C48" s="8">
        <v>44689</v>
      </c>
      <c r="D48" s="8"/>
      <c r="E48" s="8">
        <v>120814590</v>
      </c>
      <c r="F48" s="8"/>
      <c r="G48" s="8">
        <v>214119344.169</v>
      </c>
      <c r="H48" s="8"/>
      <c r="I48" s="8">
        <v>0</v>
      </c>
      <c r="J48" s="8"/>
      <c r="K48" s="8">
        <v>0</v>
      </c>
      <c r="L48" s="8"/>
      <c r="M48" s="8">
        <v>-44689</v>
      </c>
      <c r="N48" s="8"/>
      <c r="O48" s="8">
        <v>179469338</v>
      </c>
      <c r="P48" s="8"/>
      <c r="Q48" s="8">
        <v>0</v>
      </c>
      <c r="R48" s="8"/>
      <c r="S48" s="8">
        <v>0</v>
      </c>
      <c r="T48" s="8"/>
      <c r="U48" s="8">
        <v>0</v>
      </c>
      <c r="V48" s="8"/>
      <c r="W48" s="8">
        <v>0</v>
      </c>
      <c r="Y48" s="1">
        <v>0</v>
      </c>
      <c r="AA48" s="8"/>
    </row>
    <row r="49" spans="1:27" ht="21" x14ac:dyDescent="0.2">
      <c r="A49" s="3" t="s">
        <v>81</v>
      </c>
      <c r="C49" s="8">
        <v>245000</v>
      </c>
      <c r="D49" s="8"/>
      <c r="E49" s="8">
        <v>1888458163</v>
      </c>
      <c r="F49" s="8"/>
      <c r="G49" s="8">
        <v>1994611027.5</v>
      </c>
      <c r="H49" s="8"/>
      <c r="I49" s="8">
        <v>0</v>
      </c>
      <c r="J49" s="8"/>
      <c r="K49" s="8">
        <v>0</v>
      </c>
      <c r="L49" s="8"/>
      <c r="M49" s="8">
        <v>-245000</v>
      </c>
      <c r="N49" s="8"/>
      <c r="O49" s="8">
        <v>1841080011</v>
      </c>
      <c r="P49" s="8"/>
      <c r="Q49" s="8">
        <v>0</v>
      </c>
      <c r="R49" s="8"/>
      <c r="S49" s="8">
        <v>0</v>
      </c>
      <c r="T49" s="8"/>
      <c r="U49" s="8">
        <v>0</v>
      </c>
      <c r="V49" s="8"/>
      <c r="W49" s="8">
        <v>0</v>
      </c>
      <c r="Y49" s="1">
        <v>0</v>
      </c>
      <c r="AA49" s="8"/>
    </row>
    <row r="50" spans="1:27" ht="21" x14ac:dyDescent="0.2">
      <c r="A50" s="3" t="s">
        <v>92</v>
      </c>
      <c r="C50" s="8">
        <v>49497261</v>
      </c>
      <c r="D50" s="8"/>
      <c r="E50" s="8">
        <v>71133712591</v>
      </c>
      <c r="F50" s="8"/>
      <c r="G50" s="8">
        <v>60371777068.480301</v>
      </c>
      <c r="H50" s="8"/>
      <c r="I50" s="8">
        <v>0</v>
      </c>
      <c r="J50" s="8"/>
      <c r="K50" s="8">
        <v>0</v>
      </c>
      <c r="L50" s="8"/>
      <c r="M50" s="8">
        <v>-9719390</v>
      </c>
      <c r="N50" s="8"/>
      <c r="O50" s="8">
        <v>10540678665</v>
      </c>
      <c r="P50" s="8"/>
      <c r="Q50" s="8">
        <v>39777871</v>
      </c>
      <c r="R50" s="8"/>
      <c r="S50" s="8">
        <v>1040</v>
      </c>
      <c r="T50" s="8"/>
      <c r="U50" s="8">
        <v>57165741821</v>
      </c>
      <c r="V50" s="8"/>
      <c r="W50" s="8">
        <v>41122840374.251999</v>
      </c>
      <c r="Y50" s="1">
        <v>6.4191139680885596E-3</v>
      </c>
      <c r="AA50" s="8"/>
    </row>
    <row r="51" spans="1:27" ht="21" x14ac:dyDescent="0.2">
      <c r="A51" s="3" t="s">
        <v>109</v>
      </c>
      <c r="C51" s="8">
        <v>200000</v>
      </c>
      <c r="D51" s="8"/>
      <c r="E51" s="8">
        <v>5144867300</v>
      </c>
      <c r="F51" s="8"/>
      <c r="G51" s="8">
        <v>6033883500</v>
      </c>
      <c r="H51" s="8"/>
      <c r="I51" s="8">
        <v>0</v>
      </c>
      <c r="J51" s="8"/>
      <c r="K51" s="8">
        <v>0</v>
      </c>
      <c r="L51" s="8"/>
      <c r="M51" s="8">
        <v>-100000</v>
      </c>
      <c r="N51" s="8"/>
      <c r="O51" s="8">
        <v>3101436025</v>
      </c>
      <c r="P51" s="8"/>
      <c r="Q51" s="8">
        <v>100000</v>
      </c>
      <c r="R51" s="8"/>
      <c r="S51" s="8">
        <v>35050</v>
      </c>
      <c r="T51" s="8"/>
      <c r="U51" s="8">
        <v>2572433650</v>
      </c>
      <c r="V51" s="8"/>
      <c r="W51" s="8">
        <v>3484145250</v>
      </c>
      <c r="Y51" s="1">
        <v>5.4386139764625184E-4</v>
      </c>
      <c r="AA51" s="8"/>
    </row>
    <row r="52" spans="1:27" ht="21" x14ac:dyDescent="0.2">
      <c r="A52" s="3" t="s">
        <v>112</v>
      </c>
      <c r="C52" s="8">
        <v>100000</v>
      </c>
      <c r="D52" s="8"/>
      <c r="E52" s="8">
        <v>1015541536</v>
      </c>
      <c r="F52" s="8"/>
      <c r="G52" s="8">
        <v>1042758450</v>
      </c>
      <c r="H52" s="8"/>
      <c r="I52" s="8">
        <v>0</v>
      </c>
      <c r="J52" s="8"/>
      <c r="K52" s="8">
        <v>0</v>
      </c>
      <c r="L52" s="8"/>
      <c r="M52" s="8">
        <v>-100000</v>
      </c>
      <c r="N52" s="8"/>
      <c r="O52" s="8">
        <v>956276105</v>
      </c>
      <c r="P52" s="8"/>
      <c r="Q52" s="8">
        <v>0</v>
      </c>
      <c r="R52" s="8"/>
      <c r="S52" s="8">
        <v>0</v>
      </c>
      <c r="T52" s="8"/>
      <c r="U52" s="8">
        <v>0</v>
      </c>
      <c r="V52" s="8"/>
      <c r="W52" s="8">
        <v>0</v>
      </c>
      <c r="Y52" s="1">
        <v>0</v>
      </c>
      <c r="AA52" s="8"/>
    </row>
    <row r="53" spans="1:27" ht="21" x14ac:dyDescent="0.2">
      <c r="A53" s="3" t="s">
        <v>113</v>
      </c>
      <c r="C53" s="8">
        <v>3750000</v>
      </c>
      <c r="D53" s="8"/>
      <c r="E53" s="8">
        <v>11751911055</v>
      </c>
      <c r="F53" s="8"/>
      <c r="G53" s="8">
        <v>12938803312.5</v>
      </c>
      <c r="H53" s="8"/>
      <c r="I53" s="8">
        <v>0</v>
      </c>
      <c r="J53" s="8"/>
      <c r="K53" s="8">
        <v>0</v>
      </c>
      <c r="L53" s="8"/>
      <c r="M53" s="8">
        <v>-1875000</v>
      </c>
      <c r="N53" s="8"/>
      <c r="O53" s="8">
        <v>6865282123</v>
      </c>
      <c r="P53" s="8"/>
      <c r="Q53" s="8">
        <v>1875000</v>
      </c>
      <c r="R53" s="8"/>
      <c r="S53" s="8">
        <v>3490</v>
      </c>
      <c r="T53" s="8"/>
      <c r="U53" s="8">
        <v>5875955527</v>
      </c>
      <c r="V53" s="8"/>
      <c r="W53" s="8">
        <v>6504814687.5</v>
      </c>
      <c r="Y53" s="1">
        <v>1.0153760401847818E-3</v>
      </c>
      <c r="AA53" s="8"/>
    </row>
    <row r="54" spans="1:27" ht="21" x14ac:dyDescent="0.2">
      <c r="A54" s="3" t="s">
        <v>94</v>
      </c>
      <c r="C54" s="8">
        <v>3250000</v>
      </c>
      <c r="D54" s="8"/>
      <c r="E54" s="8">
        <v>3887276450</v>
      </c>
      <c r="F54" s="8"/>
      <c r="G54" s="8">
        <v>4329087750</v>
      </c>
      <c r="H54" s="8"/>
      <c r="I54" s="8">
        <v>0</v>
      </c>
      <c r="J54" s="8"/>
      <c r="K54" s="8">
        <v>0</v>
      </c>
      <c r="L54" s="8"/>
      <c r="M54" s="8">
        <v>0</v>
      </c>
      <c r="N54" s="8"/>
      <c r="O54" s="8">
        <v>0</v>
      </c>
      <c r="P54" s="8"/>
      <c r="Q54" s="8">
        <v>3250000</v>
      </c>
      <c r="R54" s="8"/>
      <c r="S54" s="8">
        <v>1204</v>
      </c>
      <c r="T54" s="8"/>
      <c r="U54" s="8">
        <v>3887276450</v>
      </c>
      <c r="V54" s="8"/>
      <c r="W54" s="8">
        <v>3889717650</v>
      </c>
      <c r="Y54" s="1">
        <v>6.0716965734373279E-4</v>
      </c>
      <c r="AA54" s="8"/>
    </row>
    <row r="55" spans="1:27" ht="21" x14ac:dyDescent="0.2">
      <c r="A55" s="3" t="s">
        <v>93</v>
      </c>
      <c r="C55" s="8">
        <v>0</v>
      </c>
      <c r="D55" s="8"/>
      <c r="E55" s="8">
        <v>0</v>
      </c>
      <c r="F55" s="8"/>
      <c r="G55" s="8">
        <v>0</v>
      </c>
      <c r="H55" s="8"/>
      <c r="I55" s="8">
        <v>11317805</v>
      </c>
      <c r="J55" s="8"/>
      <c r="K55" s="8">
        <v>37688046540</v>
      </c>
      <c r="L55" s="8"/>
      <c r="M55" s="8">
        <v>0</v>
      </c>
      <c r="N55" s="8"/>
      <c r="O55" s="8">
        <v>0</v>
      </c>
      <c r="P55" s="8"/>
      <c r="Q55" s="8">
        <v>11317805</v>
      </c>
      <c r="R55" s="8"/>
      <c r="S55" s="8">
        <v>3718</v>
      </c>
      <c r="T55" s="8"/>
      <c r="U55" s="8">
        <v>37688046540</v>
      </c>
      <c r="V55" s="8"/>
      <c r="W55" s="8">
        <v>41829225376.009499</v>
      </c>
      <c r="Y55" s="1">
        <v>6.5293778941783757E-3</v>
      </c>
      <c r="AA55" s="8"/>
    </row>
    <row r="56" spans="1:27" ht="21" x14ac:dyDescent="0.2">
      <c r="A56" s="3" t="s">
        <v>128</v>
      </c>
      <c r="C56" s="8">
        <v>0</v>
      </c>
      <c r="D56" s="8"/>
      <c r="E56" s="8">
        <v>0</v>
      </c>
      <c r="F56" s="8"/>
      <c r="G56" s="8">
        <v>0</v>
      </c>
      <c r="H56" s="8"/>
      <c r="I56" s="8">
        <v>377000</v>
      </c>
      <c r="J56" s="8"/>
      <c r="K56" s="8">
        <v>9962036183</v>
      </c>
      <c r="L56" s="8"/>
      <c r="M56" s="8">
        <v>0</v>
      </c>
      <c r="N56" s="8"/>
      <c r="O56" s="8">
        <v>0</v>
      </c>
      <c r="P56" s="8"/>
      <c r="Q56" s="8">
        <v>377000</v>
      </c>
      <c r="R56" s="8"/>
      <c r="S56" s="8">
        <v>29080</v>
      </c>
      <c r="T56" s="8"/>
      <c r="U56" s="8">
        <v>9962036183</v>
      </c>
      <c r="V56" s="8"/>
      <c r="W56" s="8">
        <v>10897929198</v>
      </c>
      <c r="Y56" s="1">
        <v>1.7011239715319494E-3</v>
      </c>
      <c r="AA56" s="8"/>
    </row>
    <row r="57" spans="1:27" ht="21.75" thickBot="1" x14ac:dyDescent="0.25">
      <c r="A57" s="3" t="s">
        <v>127</v>
      </c>
      <c r="C57" s="8">
        <v>0</v>
      </c>
      <c r="D57" s="8"/>
      <c r="E57" s="8">
        <v>0</v>
      </c>
      <c r="F57" s="8"/>
      <c r="G57" s="8">
        <v>0</v>
      </c>
      <c r="H57" s="8"/>
      <c r="I57" s="8">
        <v>43000000</v>
      </c>
      <c r="J57" s="8"/>
      <c r="K57" s="8">
        <v>196049781</v>
      </c>
      <c r="L57" s="8"/>
      <c r="M57" s="8">
        <v>0</v>
      </c>
      <c r="N57" s="8"/>
      <c r="O57" s="8">
        <v>0</v>
      </c>
      <c r="P57" s="8"/>
      <c r="Q57" s="8">
        <v>43000000</v>
      </c>
      <c r="R57" s="8"/>
      <c r="S57" s="8">
        <v>4</v>
      </c>
      <c r="T57" s="8"/>
      <c r="U57" s="2">
        <v>196049781</v>
      </c>
      <c r="V57" s="8"/>
      <c r="W57" s="8">
        <v>171955710</v>
      </c>
      <c r="Y57" s="1">
        <v>2.6841611374799476E-5</v>
      </c>
      <c r="AA57" s="8"/>
    </row>
    <row r="58" spans="1:27" s="3" customFormat="1" ht="21.75" thickBot="1" x14ac:dyDescent="0.25">
      <c r="A58" s="3" t="s">
        <v>18</v>
      </c>
      <c r="C58" s="13"/>
      <c r="E58" s="10">
        <f>SUM(E9:E57)</f>
        <v>7209780784746</v>
      </c>
      <c r="G58" s="10">
        <f>SUM(G9:G57)</f>
        <v>8105705398626.5068</v>
      </c>
      <c r="I58" s="3" t="s">
        <v>18</v>
      </c>
      <c r="K58" s="10">
        <f>SUM(K9:K57)</f>
        <v>109100495681</v>
      </c>
      <c r="M58" s="3" t="s">
        <v>18</v>
      </c>
      <c r="O58" s="10">
        <f>SUM(O9:O57)</f>
        <v>949419167887</v>
      </c>
      <c r="Q58" s="3" t="s">
        <v>18</v>
      </c>
      <c r="U58" s="10">
        <f>SUM(U9:U57)</f>
        <v>6178325757406</v>
      </c>
      <c r="W58" s="10">
        <f>SUM(W9:W57)</f>
        <v>6219614191104.6152</v>
      </c>
      <c r="Y58" s="14">
        <f>SUM(Y9:Y54)</f>
        <v>0.96260001868214706</v>
      </c>
    </row>
    <row r="59" spans="1:27" ht="19.5" thickTop="1" x14ac:dyDescent="0.2"/>
  </sheetData>
  <mergeCells count="17"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  <mergeCell ref="M7:O7"/>
    <mergeCell ref="Q7:Q8"/>
    <mergeCell ref="S7:S8"/>
    <mergeCell ref="U7:U8"/>
    <mergeCell ref="W7:W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277B8-2A45-4D3D-9AD0-78F35EBB7EDD}">
  <dimension ref="A1:Q51"/>
  <sheetViews>
    <sheetView rightToLeft="1" topLeftCell="A22" zoomScale="85" zoomScaleNormal="85" workbookViewId="0">
      <selection activeCell="W18" sqref="W18"/>
    </sheetView>
  </sheetViews>
  <sheetFormatPr defaultRowHeight="18.75" x14ac:dyDescent="0.2"/>
  <cols>
    <col min="1" max="1" width="37.375" style="43" bestFit="1" customWidth="1"/>
    <col min="2" max="2" width="0.875" style="43" customWidth="1"/>
    <col min="3" max="3" width="16.625" style="43" customWidth="1"/>
    <col min="4" max="4" width="0.875" style="43" customWidth="1"/>
    <col min="5" max="5" width="20.125" style="43" customWidth="1"/>
    <col min="6" max="6" width="0.875" style="43" customWidth="1"/>
    <col min="7" max="7" width="20.125" style="43" customWidth="1"/>
    <col min="8" max="8" width="0.875" style="43" customWidth="1"/>
    <col min="9" max="9" width="30.25" style="43" bestFit="1" customWidth="1"/>
    <col min="10" max="10" width="0.875" style="43" customWidth="1"/>
    <col min="11" max="11" width="16.625" style="43" customWidth="1"/>
    <col min="12" max="12" width="0.875" style="43" customWidth="1"/>
    <col min="13" max="13" width="20.125" style="43" customWidth="1"/>
    <col min="14" max="14" width="0.875" style="43" customWidth="1"/>
    <col min="15" max="15" width="20.125" style="43" customWidth="1"/>
    <col min="16" max="16" width="0.875" style="43" customWidth="1"/>
    <col min="17" max="17" width="29.75" style="43" customWidth="1"/>
    <col min="18" max="18" width="0.875" style="43" customWidth="1"/>
    <col min="19" max="16384" width="9" style="43"/>
  </cols>
  <sheetData>
    <row r="1" spans="1:17" x14ac:dyDescent="0.2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</row>
    <row r="2" spans="1:17" ht="26.25" x14ac:dyDescent="0.2">
      <c r="A2" s="56" t="str">
        <f>+سهام!A2</f>
        <v>صندوق سرمایه‌گذاری بخشی صنایع مفید - خودران</v>
      </c>
      <c r="B2" s="56" t="s">
        <v>0</v>
      </c>
      <c r="C2" s="56" t="s">
        <v>0</v>
      </c>
      <c r="D2" s="56" t="s">
        <v>0</v>
      </c>
      <c r="E2" s="56" t="s">
        <v>0</v>
      </c>
      <c r="F2" s="56" t="s">
        <v>0</v>
      </c>
      <c r="G2" s="56" t="s">
        <v>0</v>
      </c>
      <c r="H2" s="56" t="s">
        <v>0</v>
      </c>
      <c r="I2" s="56" t="s">
        <v>0</v>
      </c>
      <c r="J2" s="56" t="s">
        <v>0</v>
      </c>
      <c r="K2" s="56" t="s">
        <v>0</v>
      </c>
      <c r="L2" s="56" t="s">
        <v>0</v>
      </c>
      <c r="M2" s="56" t="s">
        <v>0</v>
      </c>
      <c r="N2" s="56" t="s">
        <v>0</v>
      </c>
      <c r="O2" s="56" t="s">
        <v>0</v>
      </c>
      <c r="P2" s="56" t="s">
        <v>0</v>
      </c>
      <c r="Q2" s="56" t="s">
        <v>0</v>
      </c>
    </row>
    <row r="3" spans="1:17" ht="26.25" x14ac:dyDescent="0.2">
      <c r="A3" s="56" t="s">
        <v>27</v>
      </c>
      <c r="B3" s="56" t="s">
        <v>27</v>
      </c>
      <c r="C3" s="56" t="s">
        <v>27</v>
      </c>
      <c r="D3" s="56" t="s">
        <v>27</v>
      </c>
      <c r="E3" s="56" t="s">
        <v>27</v>
      </c>
      <c r="F3" s="56" t="s">
        <v>27</v>
      </c>
      <c r="G3" s="56" t="s">
        <v>27</v>
      </c>
      <c r="H3" s="56" t="s">
        <v>27</v>
      </c>
      <c r="I3" s="56" t="s">
        <v>27</v>
      </c>
      <c r="J3" s="56" t="s">
        <v>27</v>
      </c>
      <c r="K3" s="56" t="s">
        <v>27</v>
      </c>
      <c r="L3" s="56" t="s">
        <v>27</v>
      </c>
      <c r="M3" s="56" t="s">
        <v>27</v>
      </c>
      <c r="N3" s="56" t="s">
        <v>27</v>
      </c>
      <c r="O3" s="56" t="s">
        <v>27</v>
      </c>
      <c r="P3" s="56" t="s">
        <v>27</v>
      </c>
      <c r="Q3" s="56" t="s">
        <v>27</v>
      </c>
    </row>
    <row r="4" spans="1:17" ht="26.25" x14ac:dyDescent="0.2">
      <c r="A4" s="56" t="str">
        <f>+سهام!A4</f>
        <v>برای ماه منتهی به 1404/04/31</v>
      </c>
      <c r="B4" s="56" t="s">
        <v>2</v>
      </c>
      <c r="C4" s="56" t="s">
        <v>2</v>
      </c>
      <c r="D4" s="56" t="s">
        <v>2</v>
      </c>
      <c r="E4" s="56" t="s">
        <v>2</v>
      </c>
      <c r="F4" s="56" t="s">
        <v>2</v>
      </c>
      <c r="G4" s="56" t="s">
        <v>2</v>
      </c>
      <c r="H4" s="56" t="s">
        <v>2</v>
      </c>
      <c r="I4" s="56" t="s">
        <v>2</v>
      </c>
      <c r="J4" s="56" t="s">
        <v>2</v>
      </c>
      <c r="K4" s="56" t="s">
        <v>2</v>
      </c>
      <c r="L4" s="56" t="s">
        <v>2</v>
      </c>
      <c r="M4" s="56" t="s">
        <v>2</v>
      </c>
      <c r="N4" s="56" t="s">
        <v>2</v>
      </c>
      <c r="O4" s="56" t="s">
        <v>2</v>
      </c>
      <c r="P4" s="56" t="s">
        <v>2</v>
      </c>
      <c r="Q4" s="56" t="s">
        <v>2</v>
      </c>
    </row>
    <row r="6" spans="1:17" ht="27" thickBot="1" x14ac:dyDescent="0.25">
      <c r="A6" s="57" t="s">
        <v>3</v>
      </c>
      <c r="C6" s="57" t="s">
        <v>29</v>
      </c>
      <c r="D6" s="57" t="s">
        <v>29</v>
      </c>
      <c r="E6" s="57" t="s">
        <v>29</v>
      </c>
      <c r="F6" s="57" t="s">
        <v>29</v>
      </c>
      <c r="G6" s="57" t="s">
        <v>29</v>
      </c>
      <c r="H6" s="57" t="s">
        <v>29</v>
      </c>
      <c r="I6" s="57" t="s">
        <v>29</v>
      </c>
      <c r="K6" s="57" t="s">
        <v>30</v>
      </c>
      <c r="L6" s="57" t="s">
        <v>30</v>
      </c>
      <c r="M6" s="57" t="s">
        <v>30</v>
      </c>
      <c r="N6" s="57" t="s">
        <v>30</v>
      </c>
      <c r="O6" s="57" t="s">
        <v>30</v>
      </c>
      <c r="P6" s="57" t="s">
        <v>30</v>
      </c>
      <c r="Q6" s="57" t="s">
        <v>30</v>
      </c>
    </row>
    <row r="7" spans="1:17" ht="27" thickBot="1" x14ac:dyDescent="0.25">
      <c r="A7" s="57" t="s">
        <v>3</v>
      </c>
      <c r="C7" s="44" t="s">
        <v>7</v>
      </c>
      <c r="E7" s="44" t="s">
        <v>41</v>
      </c>
      <c r="G7" s="44" t="s">
        <v>42</v>
      </c>
      <c r="I7" s="44" t="s">
        <v>43</v>
      </c>
      <c r="K7" s="44" t="s">
        <v>7</v>
      </c>
      <c r="M7" s="44" t="s">
        <v>41</v>
      </c>
      <c r="O7" s="44" t="s">
        <v>42</v>
      </c>
      <c r="Q7" s="44" t="s">
        <v>43</v>
      </c>
    </row>
    <row r="8" spans="1:17" ht="21" x14ac:dyDescent="0.2">
      <c r="A8" s="3" t="s">
        <v>95</v>
      </c>
      <c r="C8" s="7">
        <v>32055825</v>
      </c>
      <c r="D8" s="7"/>
      <c r="E8" s="7">
        <v>171752850414</v>
      </c>
      <c r="F8" s="7"/>
      <c r="G8" s="7">
        <v>188767864519</v>
      </c>
      <c r="H8" s="7"/>
      <c r="I8" s="7">
        <v>-17015014105</v>
      </c>
      <c r="J8" s="7"/>
      <c r="K8" s="7">
        <v>32055825</v>
      </c>
      <c r="L8" s="7"/>
      <c r="M8" s="7">
        <v>171752850414</v>
      </c>
      <c r="N8" s="7"/>
      <c r="O8" s="7">
        <v>142289734463</v>
      </c>
      <c r="P8" s="7"/>
      <c r="Q8" s="7">
        <f>+M8-O8</f>
        <v>29463115951</v>
      </c>
    </row>
    <row r="9" spans="1:17" ht="21" x14ac:dyDescent="0.2">
      <c r="A9" s="3" t="s">
        <v>111</v>
      </c>
      <c r="C9" s="7">
        <v>45521342</v>
      </c>
      <c r="D9" s="7"/>
      <c r="E9" s="7">
        <v>116701013749</v>
      </c>
      <c r="F9" s="7"/>
      <c r="G9" s="7">
        <v>129532473700</v>
      </c>
      <c r="H9" s="7"/>
      <c r="I9" s="7">
        <v>-12831459951</v>
      </c>
      <c r="J9" s="7"/>
      <c r="K9" s="7">
        <v>45521342</v>
      </c>
      <c r="L9" s="7"/>
      <c r="M9" s="7">
        <v>116701013749</v>
      </c>
      <c r="N9" s="7"/>
      <c r="O9" s="7">
        <v>139628456466</v>
      </c>
      <c r="P9" s="7"/>
      <c r="Q9" s="7">
        <f t="shared" ref="Q9:Q45" si="0">+M9-O9</f>
        <v>-22927442717</v>
      </c>
    </row>
    <row r="10" spans="1:17" ht="21" x14ac:dyDescent="0.2">
      <c r="A10" s="3" t="s">
        <v>103</v>
      </c>
      <c r="C10" s="7">
        <v>4746483</v>
      </c>
      <c r="D10" s="7"/>
      <c r="E10" s="7">
        <v>18655926599</v>
      </c>
      <c r="F10" s="7"/>
      <c r="G10" s="7">
        <v>17471939616</v>
      </c>
      <c r="H10" s="7"/>
      <c r="I10" s="7">
        <v>1183986983</v>
      </c>
      <c r="J10" s="7"/>
      <c r="K10" s="7">
        <v>4746483</v>
      </c>
      <c r="L10" s="7"/>
      <c r="M10" s="7">
        <v>18655926599</v>
      </c>
      <c r="N10" s="7"/>
      <c r="O10" s="7">
        <v>27365501229</v>
      </c>
      <c r="P10" s="7"/>
      <c r="Q10" s="7">
        <f t="shared" si="0"/>
        <v>-8709574630</v>
      </c>
    </row>
    <row r="11" spans="1:17" ht="21" x14ac:dyDescent="0.2">
      <c r="A11" s="3" t="s">
        <v>93</v>
      </c>
      <c r="C11" s="7">
        <v>11317805</v>
      </c>
      <c r="D11" s="7"/>
      <c r="E11" s="7">
        <v>41829225376</v>
      </c>
      <c r="F11" s="7"/>
      <c r="G11" s="7">
        <v>37688046540</v>
      </c>
      <c r="H11" s="7"/>
      <c r="I11" s="7">
        <v>4141178836</v>
      </c>
      <c r="J11" s="7"/>
      <c r="K11" s="7">
        <v>11317805</v>
      </c>
      <c r="L11" s="7"/>
      <c r="M11" s="7">
        <v>41829225376</v>
      </c>
      <c r="N11" s="7"/>
      <c r="O11" s="7">
        <v>37688046540</v>
      </c>
      <c r="P11" s="7"/>
      <c r="Q11" s="7">
        <f t="shared" si="0"/>
        <v>4141178836</v>
      </c>
    </row>
    <row r="12" spans="1:17" ht="21" x14ac:dyDescent="0.2">
      <c r="A12" s="3" t="s">
        <v>62</v>
      </c>
      <c r="C12" s="7">
        <v>9763433</v>
      </c>
      <c r="D12" s="7"/>
      <c r="E12" s="7">
        <v>32202320024</v>
      </c>
      <c r="F12" s="7"/>
      <c r="G12" s="7">
        <v>37755914368</v>
      </c>
      <c r="H12" s="7"/>
      <c r="I12" s="7">
        <v>-5553594344</v>
      </c>
      <c r="J12" s="7"/>
      <c r="K12" s="7">
        <v>9763433</v>
      </c>
      <c r="L12" s="7"/>
      <c r="M12" s="7">
        <v>32202320024</v>
      </c>
      <c r="N12" s="7"/>
      <c r="O12" s="7">
        <v>54842242534</v>
      </c>
      <c r="P12" s="7"/>
      <c r="Q12" s="7">
        <f t="shared" si="0"/>
        <v>-22639922510</v>
      </c>
    </row>
    <row r="13" spans="1:17" ht="21" x14ac:dyDescent="0.2">
      <c r="A13" s="3" t="s">
        <v>67</v>
      </c>
      <c r="C13" s="7">
        <v>21166434</v>
      </c>
      <c r="D13" s="7"/>
      <c r="E13" s="7">
        <v>56199158720</v>
      </c>
      <c r="F13" s="7"/>
      <c r="G13" s="7">
        <v>67183380625</v>
      </c>
      <c r="H13" s="7"/>
      <c r="I13" s="7">
        <v>-10984221905</v>
      </c>
      <c r="J13" s="7"/>
      <c r="K13" s="7">
        <v>21166434</v>
      </c>
      <c r="L13" s="7"/>
      <c r="M13" s="7">
        <v>56199158720</v>
      </c>
      <c r="N13" s="7"/>
      <c r="O13" s="7">
        <v>74742535957</v>
      </c>
      <c r="P13" s="7"/>
      <c r="Q13" s="7">
        <f t="shared" si="0"/>
        <v>-18543377237</v>
      </c>
    </row>
    <row r="14" spans="1:17" ht="21" x14ac:dyDescent="0.2">
      <c r="A14" s="3" t="s">
        <v>66</v>
      </c>
      <c r="C14" s="7">
        <v>1685128</v>
      </c>
      <c r="D14" s="7"/>
      <c r="E14" s="7">
        <v>17906834911</v>
      </c>
      <c r="F14" s="7"/>
      <c r="G14" s="7">
        <v>18252044290</v>
      </c>
      <c r="H14" s="7"/>
      <c r="I14" s="7">
        <v>-345209379</v>
      </c>
      <c r="J14" s="7"/>
      <c r="K14" s="7">
        <v>1685128</v>
      </c>
      <c r="L14" s="7"/>
      <c r="M14" s="7">
        <v>17906834911</v>
      </c>
      <c r="N14" s="7"/>
      <c r="O14" s="7">
        <v>24037706364</v>
      </c>
      <c r="P14" s="7"/>
      <c r="Q14" s="7">
        <f t="shared" si="0"/>
        <v>-6130871453</v>
      </c>
    </row>
    <row r="15" spans="1:17" ht="21" x14ac:dyDescent="0.2">
      <c r="A15" s="3" t="s">
        <v>63</v>
      </c>
      <c r="C15" s="7">
        <v>81363011</v>
      </c>
      <c r="D15" s="7"/>
      <c r="E15" s="7">
        <v>122774171847</v>
      </c>
      <c r="F15" s="7"/>
      <c r="G15" s="7">
        <v>132322706123</v>
      </c>
      <c r="H15" s="7"/>
      <c r="I15" s="7">
        <v>-9548534276</v>
      </c>
      <c r="J15" s="7"/>
      <c r="K15" s="7">
        <v>81363011</v>
      </c>
      <c r="L15" s="7"/>
      <c r="M15" s="7">
        <v>122774171847</v>
      </c>
      <c r="N15" s="7"/>
      <c r="O15" s="7">
        <v>147453895787</v>
      </c>
      <c r="P15" s="7"/>
      <c r="Q15" s="7">
        <f t="shared" si="0"/>
        <v>-24679723940</v>
      </c>
    </row>
    <row r="16" spans="1:17" ht="21" x14ac:dyDescent="0.2">
      <c r="A16" s="3" t="s">
        <v>87</v>
      </c>
      <c r="C16" s="7">
        <v>23958752</v>
      </c>
      <c r="D16" s="7"/>
      <c r="E16" s="7">
        <v>44059965237</v>
      </c>
      <c r="F16" s="7"/>
      <c r="G16" s="7">
        <v>51911560367</v>
      </c>
      <c r="H16" s="7"/>
      <c r="I16" s="7">
        <v>-7851595130</v>
      </c>
      <c r="J16" s="7"/>
      <c r="K16" s="7">
        <v>23958752</v>
      </c>
      <c r="L16" s="7"/>
      <c r="M16" s="7">
        <v>44059965237</v>
      </c>
      <c r="N16" s="7"/>
      <c r="O16" s="7">
        <v>60503038698</v>
      </c>
      <c r="P16" s="7"/>
      <c r="Q16" s="7">
        <f t="shared" si="0"/>
        <v>-16443073461</v>
      </c>
    </row>
    <row r="17" spans="1:17" ht="21" x14ac:dyDescent="0.2">
      <c r="A17" s="3" t="s">
        <v>101</v>
      </c>
      <c r="C17" s="7">
        <v>2897112</v>
      </c>
      <c r="D17" s="7"/>
      <c r="E17" s="7">
        <v>22751006050</v>
      </c>
      <c r="F17" s="7"/>
      <c r="G17" s="7">
        <v>26474682143</v>
      </c>
      <c r="H17" s="7"/>
      <c r="I17" s="7">
        <v>-3723676093</v>
      </c>
      <c r="J17" s="7"/>
      <c r="K17" s="7">
        <v>2897112</v>
      </c>
      <c r="L17" s="7"/>
      <c r="M17" s="7">
        <v>22751006050</v>
      </c>
      <c r="N17" s="7"/>
      <c r="O17" s="7">
        <v>30027794319</v>
      </c>
      <c r="P17" s="7"/>
      <c r="Q17" s="7">
        <f t="shared" si="0"/>
        <v>-7276788269</v>
      </c>
    </row>
    <row r="18" spans="1:17" ht="21" x14ac:dyDescent="0.2">
      <c r="A18" s="3" t="s">
        <v>102</v>
      </c>
      <c r="C18" s="7">
        <v>6238503</v>
      </c>
      <c r="D18" s="7"/>
      <c r="E18" s="7">
        <v>36836220409</v>
      </c>
      <c r="F18" s="7"/>
      <c r="G18" s="7">
        <v>43441526965</v>
      </c>
      <c r="H18" s="7"/>
      <c r="I18" s="7">
        <v>-6605306556</v>
      </c>
      <c r="J18" s="7"/>
      <c r="K18" s="7">
        <v>6238503</v>
      </c>
      <c r="L18" s="7"/>
      <c r="M18" s="7">
        <v>36836220409</v>
      </c>
      <c r="N18" s="7"/>
      <c r="O18" s="7">
        <v>44420067004</v>
      </c>
      <c r="P18" s="7"/>
      <c r="Q18" s="7">
        <f t="shared" si="0"/>
        <v>-7583846595</v>
      </c>
    </row>
    <row r="19" spans="1:17" ht="21" x14ac:dyDescent="0.2">
      <c r="A19" s="3" t="s">
        <v>64</v>
      </c>
      <c r="C19" s="7">
        <v>4278780</v>
      </c>
      <c r="D19" s="7"/>
      <c r="E19" s="7">
        <v>17157897958</v>
      </c>
      <c r="F19" s="7"/>
      <c r="G19" s="7">
        <v>17869776815</v>
      </c>
      <c r="H19" s="7"/>
      <c r="I19" s="7">
        <v>-711878857</v>
      </c>
      <c r="J19" s="7"/>
      <c r="K19" s="7">
        <v>4278780</v>
      </c>
      <c r="L19" s="7"/>
      <c r="M19" s="7">
        <v>17157897958</v>
      </c>
      <c r="N19" s="7"/>
      <c r="O19" s="7">
        <v>24962371052</v>
      </c>
      <c r="P19" s="7"/>
      <c r="Q19" s="7">
        <f t="shared" si="0"/>
        <v>-7804473094</v>
      </c>
    </row>
    <row r="20" spans="1:17" ht="21" x14ac:dyDescent="0.2">
      <c r="A20" s="3" t="s">
        <v>105</v>
      </c>
      <c r="C20" s="7">
        <v>6886251</v>
      </c>
      <c r="D20" s="7"/>
      <c r="E20" s="7">
        <v>19372136192</v>
      </c>
      <c r="F20" s="7"/>
      <c r="G20" s="7">
        <v>18946269447</v>
      </c>
      <c r="H20" s="7"/>
      <c r="I20" s="7">
        <v>425866745</v>
      </c>
      <c r="J20" s="7"/>
      <c r="K20" s="7">
        <v>6886251</v>
      </c>
      <c r="L20" s="7"/>
      <c r="M20" s="7">
        <v>19372136192</v>
      </c>
      <c r="N20" s="7"/>
      <c r="O20" s="7">
        <v>27772220004</v>
      </c>
      <c r="P20" s="7"/>
      <c r="Q20" s="7">
        <f t="shared" si="0"/>
        <v>-8400083812</v>
      </c>
    </row>
    <row r="21" spans="1:17" ht="21" x14ac:dyDescent="0.2">
      <c r="A21" s="3" t="s">
        <v>58</v>
      </c>
      <c r="C21" s="7">
        <v>36936175</v>
      </c>
      <c r="D21" s="7"/>
      <c r="E21" s="7">
        <v>47070430900</v>
      </c>
      <c r="F21" s="7"/>
      <c r="G21" s="7">
        <v>52919975911</v>
      </c>
      <c r="H21" s="7"/>
      <c r="I21" s="7">
        <v>-5849545011</v>
      </c>
      <c r="J21" s="7"/>
      <c r="K21" s="7">
        <v>36936175</v>
      </c>
      <c r="L21" s="7"/>
      <c r="M21" s="7">
        <v>47070430900</v>
      </c>
      <c r="N21" s="7"/>
      <c r="O21" s="7">
        <v>59017581174</v>
      </c>
      <c r="P21" s="7"/>
      <c r="Q21" s="7">
        <f t="shared" si="0"/>
        <v>-11947150274</v>
      </c>
    </row>
    <row r="22" spans="1:17" ht="21" x14ac:dyDescent="0.2">
      <c r="A22" s="3" t="s">
        <v>68</v>
      </c>
      <c r="C22" s="7">
        <v>54961807</v>
      </c>
      <c r="D22" s="7"/>
      <c r="E22" s="7">
        <v>115661838254</v>
      </c>
      <c r="F22" s="7"/>
      <c r="G22" s="7">
        <v>135040375312</v>
      </c>
      <c r="H22" s="7"/>
      <c r="I22" s="7">
        <v>-19378537058</v>
      </c>
      <c r="J22" s="7"/>
      <c r="K22" s="7">
        <v>54961807</v>
      </c>
      <c r="L22" s="7"/>
      <c r="M22" s="7">
        <v>115661838254</v>
      </c>
      <c r="N22" s="7"/>
      <c r="O22" s="7">
        <v>161398122078</v>
      </c>
      <c r="P22" s="7"/>
      <c r="Q22" s="7">
        <f t="shared" si="0"/>
        <v>-45736283824</v>
      </c>
    </row>
    <row r="23" spans="1:17" ht="21" x14ac:dyDescent="0.2">
      <c r="A23" s="3" t="s">
        <v>96</v>
      </c>
      <c r="C23" s="7">
        <v>25950530</v>
      </c>
      <c r="D23" s="7"/>
      <c r="E23" s="7">
        <v>16277354463</v>
      </c>
      <c r="F23" s="7"/>
      <c r="G23" s="7">
        <v>18323713498</v>
      </c>
      <c r="H23" s="7"/>
      <c r="I23" s="7">
        <v>-2046359035</v>
      </c>
      <c r="J23" s="7"/>
      <c r="K23" s="7">
        <v>25950530</v>
      </c>
      <c r="L23" s="7"/>
      <c r="M23" s="7">
        <v>16277354463</v>
      </c>
      <c r="N23" s="7"/>
      <c r="O23" s="7">
        <v>23603453880</v>
      </c>
      <c r="P23" s="7"/>
      <c r="Q23" s="7">
        <f t="shared" si="0"/>
        <v>-7326099417</v>
      </c>
    </row>
    <row r="24" spans="1:17" ht="21" x14ac:dyDescent="0.2">
      <c r="A24" s="3" t="s">
        <v>97</v>
      </c>
      <c r="C24" s="7">
        <v>3716374</v>
      </c>
      <c r="D24" s="7"/>
      <c r="E24" s="7">
        <v>19173217573</v>
      </c>
      <c r="F24" s="7"/>
      <c r="G24" s="7">
        <v>20017363934</v>
      </c>
      <c r="H24" s="7"/>
      <c r="I24" s="7">
        <v>-844146361</v>
      </c>
      <c r="J24" s="7"/>
      <c r="K24" s="7">
        <v>3716374</v>
      </c>
      <c r="L24" s="7"/>
      <c r="M24" s="7">
        <v>19173217573</v>
      </c>
      <c r="N24" s="7"/>
      <c r="O24" s="7">
        <v>24795734934</v>
      </c>
      <c r="P24" s="7"/>
      <c r="Q24" s="7">
        <f t="shared" si="0"/>
        <v>-5622517361</v>
      </c>
    </row>
    <row r="25" spans="1:17" ht="21" x14ac:dyDescent="0.2">
      <c r="A25" s="3" t="s">
        <v>59</v>
      </c>
      <c r="C25" s="7">
        <v>11197670</v>
      </c>
      <c r="D25" s="7"/>
      <c r="E25" s="7">
        <v>30421142878</v>
      </c>
      <c r="F25" s="7"/>
      <c r="G25" s="7">
        <v>35005613400</v>
      </c>
      <c r="H25" s="7"/>
      <c r="I25" s="7">
        <v>-4584470522</v>
      </c>
      <c r="J25" s="7"/>
      <c r="K25" s="7">
        <v>11197670</v>
      </c>
      <c r="L25" s="7"/>
      <c r="M25" s="7">
        <v>30421142878</v>
      </c>
      <c r="N25" s="7"/>
      <c r="O25" s="7">
        <v>40560773975</v>
      </c>
      <c r="P25" s="7"/>
      <c r="Q25" s="7">
        <f t="shared" si="0"/>
        <v>-10139631097</v>
      </c>
    </row>
    <row r="26" spans="1:17" ht="21" x14ac:dyDescent="0.2">
      <c r="A26" s="3" t="s">
        <v>128</v>
      </c>
      <c r="C26" s="7">
        <v>377000</v>
      </c>
      <c r="D26" s="7"/>
      <c r="E26" s="7">
        <v>10897929198</v>
      </c>
      <c r="F26" s="7"/>
      <c r="G26" s="7">
        <v>9962036183</v>
      </c>
      <c r="H26" s="7"/>
      <c r="I26" s="7">
        <v>935893015</v>
      </c>
      <c r="J26" s="7"/>
      <c r="K26" s="7">
        <v>377000</v>
      </c>
      <c r="L26" s="7"/>
      <c r="M26" s="7">
        <v>10897929198</v>
      </c>
      <c r="N26" s="7"/>
      <c r="O26" s="7">
        <v>9962036183</v>
      </c>
      <c r="P26" s="7"/>
      <c r="Q26" s="7">
        <f t="shared" si="0"/>
        <v>935893015</v>
      </c>
    </row>
    <row r="27" spans="1:17" ht="21" x14ac:dyDescent="0.2">
      <c r="A27" s="3" t="s">
        <v>100</v>
      </c>
      <c r="C27" s="7">
        <v>4925643277</v>
      </c>
      <c r="D27" s="7"/>
      <c r="E27" s="7">
        <v>2560293937269</v>
      </c>
      <c r="F27" s="7"/>
      <c r="G27" s="7">
        <v>2844771041410</v>
      </c>
      <c r="H27" s="7"/>
      <c r="I27" s="7">
        <v>-284477104141</v>
      </c>
      <c r="J27" s="7"/>
      <c r="K27" s="7">
        <v>4925643277</v>
      </c>
      <c r="L27" s="7"/>
      <c r="M27" s="7">
        <v>2560293937269</v>
      </c>
      <c r="N27" s="7"/>
      <c r="O27" s="7">
        <v>2337785578332</v>
      </c>
      <c r="P27" s="7"/>
      <c r="Q27" s="7">
        <f t="shared" si="0"/>
        <v>222508358937</v>
      </c>
    </row>
    <row r="28" spans="1:17" ht="21" x14ac:dyDescent="0.2">
      <c r="A28" s="3" t="s">
        <v>76</v>
      </c>
      <c r="C28" s="7">
        <v>35881</v>
      </c>
      <c r="D28" s="7"/>
      <c r="E28" s="7">
        <v>342764752</v>
      </c>
      <c r="F28" s="7"/>
      <c r="G28" s="7">
        <v>358424678</v>
      </c>
      <c r="H28" s="7"/>
      <c r="I28" s="7">
        <v>-15659926</v>
      </c>
      <c r="J28" s="7"/>
      <c r="K28" s="7">
        <v>35881</v>
      </c>
      <c r="L28" s="7"/>
      <c r="M28" s="7">
        <v>342764752</v>
      </c>
      <c r="N28" s="7"/>
      <c r="O28" s="7">
        <v>358424678</v>
      </c>
      <c r="P28" s="7"/>
      <c r="Q28" s="7">
        <f t="shared" si="0"/>
        <v>-15659926</v>
      </c>
    </row>
    <row r="29" spans="1:17" ht="21" x14ac:dyDescent="0.2">
      <c r="A29" s="3" t="s">
        <v>57</v>
      </c>
      <c r="C29" s="7">
        <v>178102513</v>
      </c>
      <c r="D29" s="7"/>
      <c r="E29" s="7">
        <v>158099223121</v>
      </c>
      <c r="F29" s="7"/>
      <c r="G29" s="7">
        <v>169948381231</v>
      </c>
      <c r="H29" s="7"/>
      <c r="I29" s="7">
        <v>-11849158110</v>
      </c>
      <c r="J29" s="7"/>
      <c r="K29" s="7">
        <v>178102513</v>
      </c>
      <c r="L29" s="7"/>
      <c r="M29" s="7">
        <v>158099223121</v>
      </c>
      <c r="N29" s="7"/>
      <c r="O29" s="7">
        <v>171375858589</v>
      </c>
      <c r="P29" s="7"/>
      <c r="Q29" s="7">
        <f t="shared" si="0"/>
        <v>-13276635468</v>
      </c>
    </row>
    <row r="30" spans="1:17" ht="21" x14ac:dyDescent="0.2">
      <c r="A30" s="3" t="s">
        <v>106</v>
      </c>
      <c r="C30" s="7">
        <v>1913140</v>
      </c>
      <c r="D30" s="7"/>
      <c r="E30" s="7">
        <v>8710046222</v>
      </c>
      <c r="F30" s="7"/>
      <c r="G30" s="7">
        <v>4141095110</v>
      </c>
      <c r="H30" s="7"/>
      <c r="I30" s="7">
        <v>4568951112</v>
      </c>
      <c r="J30" s="7"/>
      <c r="K30" s="7">
        <v>1913140</v>
      </c>
      <c r="L30" s="7"/>
      <c r="M30" s="7">
        <v>8710046222</v>
      </c>
      <c r="N30" s="7"/>
      <c r="O30" s="7">
        <v>12383034632</v>
      </c>
      <c r="P30" s="7"/>
      <c r="Q30" s="7">
        <f t="shared" si="0"/>
        <v>-3672988410</v>
      </c>
    </row>
    <row r="31" spans="1:17" ht="21" x14ac:dyDescent="0.2">
      <c r="A31" s="3" t="s">
        <v>71</v>
      </c>
      <c r="C31" s="7">
        <v>226717731</v>
      </c>
      <c r="D31" s="7"/>
      <c r="E31" s="7">
        <v>446680883312</v>
      </c>
      <c r="F31" s="7"/>
      <c r="G31" s="7">
        <v>530362683454</v>
      </c>
      <c r="H31" s="7"/>
      <c r="I31" s="7">
        <v>-83681800142</v>
      </c>
      <c r="J31" s="7"/>
      <c r="K31" s="7">
        <v>226717731</v>
      </c>
      <c r="L31" s="7"/>
      <c r="M31" s="7">
        <v>446680883312</v>
      </c>
      <c r="N31" s="7"/>
      <c r="O31" s="7">
        <v>463492093153</v>
      </c>
      <c r="P31" s="7"/>
      <c r="Q31" s="7">
        <f t="shared" si="0"/>
        <v>-16811209841</v>
      </c>
    </row>
    <row r="32" spans="1:17" ht="21" x14ac:dyDescent="0.2">
      <c r="A32" s="3" t="s">
        <v>94</v>
      </c>
      <c r="C32" s="7">
        <v>3250000</v>
      </c>
      <c r="D32" s="7"/>
      <c r="E32" s="7">
        <v>3889717650</v>
      </c>
      <c r="F32" s="7"/>
      <c r="G32" s="7">
        <v>4329087750</v>
      </c>
      <c r="H32" s="7"/>
      <c r="I32" s="7">
        <v>-439370100</v>
      </c>
      <c r="J32" s="7"/>
      <c r="K32" s="7">
        <v>3250000</v>
      </c>
      <c r="L32" s="7"/>
      <c r="M32" s="7">
        <v>3889717650</v>
      </c>
      <c r="N32" s="7"/>
      <c r="O32" s="7">
        <v>3887276450</v>
      </c>
      <c r="P32" s="7"/>
      <c r="Q32" s="7">
        <f t="shared" si="0"/>
        <v>2441200</v>
      </c>
    </row>
    <row r="33" spans="1:17" ht="21" x14ac:dyDescent="0.2">
      <c r="A33" s="3" t="s">
        <v>86</v>
      </c>
      <c r="C33" s="7">
        <v>31441420</v>
      </c>
      <c r="D33" s="7"/>
      <c r="E33" s="7">
        <v>35004864777</v>
      </c>
      <c r="F33" s="7"/>
      <c r="G33" s="7">
        <v>34956610363</v>
      </c>
      <c r="H33" s="7"/>
      <c r="I33" s="7">
        <v>48254414</v>
      </c>
      <c r="J33" s="7"/>
      <c r="K33" s="7">
        <v>31441420</v>
      </c>
      <c r="L33" s="7"/>
      <c r="M33" s="7">
        <v>35004864777</v>
      </c>
      <c r="N33" s="7"/>
      <c r="O33" s="7">
        <v>48301331874</v>
      </c>
      <c r="P33" s="7"/>
      <c r="Q33" s="7">
        <f t="shared" si="0"/>
        <v>-13296467097</v>
      </c>
    </row>
    <row r="34" spans="1:17" ht="21" x14ac:dyDescent="0.2">
      <c r="A34" s="3" t="s">
        <v>109</v>
      </c>
      <c r="C34" s="7">
        <v>100000</v>
      </c>
      <c r="D34" s="7"/>
      <c r="E34" s="7">
        <v>3484145250</v>
      </c>
      <c r="F34" s="7"/>
      <c r="G34" s="7">
        <v>3461449850</v>
      </c>
      <c r="H34" s="7"/>
      <c r="I34" s="7">
        <v>22695400</v>
      </c>
      <c r="J34" s="7"/>
      <c r="K34" s="7">
        <v>100000</v>
      </c>
      <c r="L34" s="7"/>
      <c r="M34" s="7">
        <v>3484145250</v>
      </c>
      <c r="N34" s="7"/>
      <c r="O34" s="7">
        <v>2572433650</v>
      </c>
      <c r="P34" s="7"/>
      <c r="Q34" s="7">
        <f t="shared" si="0"/>
        <v>911711600</v>
      </c>
    </row>
    <row r="35" spans="1:17" ht="21" x14ac:dyDescent="0.2">
      <c r="A35" s="3" t="s">
        <v>61</v>
      </c>
      <c r="C35" s="7">
        <v>435047</v>
      </c>
      <c r="D35" s="7"/>
      <c r="E35" s="7">
        <v>5336537524</v>
      </c>
      <c r="F35" s="7"/>
      <c r="G35" s="7">
        <v>4910525290</v>
      </c>
      <c r="H35" s="7"/>
      <c r="I35" s="7">
        <v>426012234</v>
      </c>
      <c r="J35" s="7"/>
      <c r="K35" s="7">
        <v>435047</v>
      </c>
      <c r="L35" s="7"/>
      <c r="M35" s="7">
        <v>5336537524</v>
      </c>
      <c r="N35" s="7"/>
      <c r="O35" s="7">
        <v>7223196959</v>
      </c>
      <c r="P35" s="7"/>
      <c r="Q35" s="7">
        <f t="shared" si="0"/>
        <v>-1886659435</v>
      </c>
    </row>
    <row r="36" spans="1:17" ht="21" x14ac:dyDescent="0.2">
      <c r="A36" s="3" t="s">
        <v>127</v>
      </c>
      <c r="C36" s="7">
        <v>43000000</v>
      </c>
      <c r="D36" s="7"/>
      <c r="E36" s="7">
        <v>171955710</v>
      </c>
      <c r="F36" s="7"/>
      <c r="G36" s="7">
        <v>196049781</v>
      </c>
      <c r="H36" s="7"/>
      <c r="I36" s="7">
        <v>-24094071</v>
      </c>
      <c r="J36" s="7"/>
      <c r="K36" s="7">
        <v>43000000</v>
      </c>
      <c r="L36" s="7"/>
      <c r="M36" s="7">
        <v>171955710</v>
      </c>
      <c r="N36" s="7"/>
      <c r="O36" s="7">
        <v>196049781</v>
      </c>
      <c r="P36" s="7"/>
      <c r="Q36" s="7">
        <f t="shared" si="0"/>
        <v>-24094071</v>
      </c>
    </row>
    <row r="37" spans="1:17" ht="21" x14ac:dyDescent="0.2">
      <c r="A37" s="3" t="s">
        <v>72</v>
      </c>
      <c r="C37" s="7">
        <v>120566596</v>
      </c>
      <c r="D37" s="7"/>
      <c r="E37" s="7">
        <v>158800222798</v>
      </c>
      <c r="F37" s="7"/>
      <c r="G37" s="7">
        <v>194505177665</v>
      </c>
      <c r="H37" s="7"/>
      <c r="I37" s="7">
        <v>-35704954867</v>
      </c>
      <c r="J37" s="7"/>
      <c r="K37" s="7">
        <v>120566596</v>
      </c>
      <c r="L37" s="7"/>
      <c r="M37" s="7">
        <v>158800222798</v>
      </c>
      <c r="N37" s="7"/>
      <c r="O37" s="7">
        <v>206450173633</v>
      </c>
      <c r="P37" s="7"/>
      <c r="Q37" s="7">
        <f t="shared" si="0"/>
        <v>-47649950835</v>
      </c>
    </row>
    <row r="38" spans="1:17" ht="21" x14ac:dyDescent="0.2">
      <c r="A38" s="3" t="s">
        <v>92</v>
      </c>
      <c r="C38" s="7">
        <v>39777871</v>
      </c>
      <c r="D38" s="7"/>
      <c r="E38" s="7">
        <v>41122840374</v>
      </c>
      <c r="F38" s="7"/>
      <c r="G38" s="7">
        <v>46403806298</v>
      </c>
      <c r="H38" s="7"/>
      <c r="I38" s="7">
        <v>-5280965924</v>
      </c>
      <c r="J38" s="7"/>
      <c r="K38" s="7">
        <v>39777871</v>
      </c>
      <c r="L38" s="7"/>
      <c r="M38" s="7">
        <v>41122840374</v>
      </c>
      <c r="N38" s="7"/>
      <c r="O38" s="7">
        <v>57165741821</v>
      </c>
      <c r="P38" s="7"/>
      <c r="Q38" s="7">
        <f t="shared" si="0"/>
        <v>-16042901447</v>
      </c>
    </row>
    <row r="39" spans="1:17" ht="21" x14ac:dyDescent="0.2">
      <c r="A39" s="3" t="s">
        <v>129</v>
      </c>
      <c r="C39" s="7">
        <v>85938942</v>
      </c>
      <c r="D39" s="7"/>
      <c r="E39" s="7">
        <v>344700387366</v>
      </c>
      <c r="F39" s="7"/>
      <c r="G39" s="7">
        <v>428559688978</v>
      </c>
      <c r="H39" s="7"/>
      <c r="I39" s="7">
        <v>-83859301612</v>
      </c>
      <c r="J39" s="7"/>
      <c r="K39" s="7">
        <v>85938942</v>
      </c>
      <c r="L39" s="7"/>
      <c r="M39" s="7">
        <v>344700387366</v>
      </c>
      <c r="N39" s="7"/>
      <c r="O39" s="7">
        <v>424072333133</v>
      </c>
      <c r="P39" s="7"/>
      <c r="Q39" s="7">
        <f t="shared" si="0"/>
        <v>-79371945767</v>
      </c>
    </row>
    <row r="40" spans="1:17" ht="21" x14ac:dyDescent="0.2">
      <c r="A40" s="3" t="s">
        <v>113</v>
      </c>
      <c r="C40" s="7">
        <v>1875000</v>
      </c>
      <c r="D40" s="7"/>
      <c r="E40" s="7">
        <v>6504814687</v>
      </c>
      <c r="F40" s="7"/>
      <c r="G40" s="7">
        <v>7062847784</v>
      </c>
      <c r="H40" s="7"/>
      <c r="I40" s="7">
        <v>-558033097</v>
      </c>
      <c r="J40" s="7"/>
      <c r="K40" s="7">
        <v>1875000</v>
      </c>
      <c r="L40" s="7"/>
      <c r="M40" s="7">
        <v>6504814687</v>
      </c>
      <c r="N40" s="7"/>
      <c r="O40" s="7">
        <v>5875955527</v>
      </c>
      <c r="P40" s="7"/>
      <c r="Q40" s="7">
        <f t="shared" si="0"/>
        <v>628859160</v>
      </c>
    </row>
    <row r="41" spans="1:17" ht="21" x14ac:dyDescent="0.2">
      <c r="A41" s="3" t="s">
        <v>69</v>
      </c>
      <c r="C41" s="7">
        <v>43924515</v>
      </c>
      <c r="D41" s="7"/>
      <c r="E41" s="7">
        <v>183690931519</v>
      </c>
      <c r="F41" s="7"/>
      <c r="G41" s="7">
        <v>191574517460</v>
      </c>
      <c r="H41" s="7"/>
      <c r="I41" s="7">
        <v>-7883585941</v>
      </c>
      <c r="K41" s="7">
        <v>43924515</v>
      </c>
      <c r="L41" s="7"/>
      <c r="M41" s="7">
        <v>183690931519</v>
      </c>
      <c r="N41" s="7"/>
      <c r="O41" s="7">
        <v>166204305359</v>
      </c>
      <c r="P41" s="7"/>
      <c r="Q41" s="7">
        <f t="shared" si="0"/>
        <v>17486626160</v>
      </c>
    </row>
    <row r="42" spans="1:17" ht="21" x14ac:dyDescent="0.2">
      <c r="A42" s="3" t="s">
        <v>110</v>
      </c>
      <c r="C42" s="7">
        <v>110335</v>
      </c>
      <c r="D42" s="7"/>
      <c r="E42" s="7">
        <v>536876291</v>
      </c>
      <c r="F42" s="7"/>
      <c r="G42" s="7">
        <v>-339917806</v>
      </c>
      <c r="H42" s="7"/>
      <c r="I42" s="7">
        <v>876794097</v>
      </c>
      <c r="K42" s="7">
        <v>110335</v>
      </c>
      <c r="L42" s="7"/>
      <c r="M42" s="7">
        <v>536876291</v>
      </c>
      <c r="N42" s="7"/>
      <c r="O42" s="7">
        <v>779487733</v>
      </c>
      <c r="P42" s="7"/>
      <c r="Q42" s="7">
        <f t="shared" si="0"/>
        <v>-242611442</v>
      </c>
    </row>
    <row r="43" spans="1:17" ht="21" x14ac:dyDescent="0.2">
      <c r="A43" s="3" t="s">
        <v>60</v>
      </c>
      <c r="C43" s="7">
        <v>2526372895</v>
      </c>
      <c r="D43" s="7"/>
      <c r="E43" s="7">
        <v>1032161141249</v>
      </c>
      <c r="F43" s="7"/>
      <c r="G43" s="7">
        <v>1289641333894</v>
      </c>
      <c r="H43" s="7"/>
      <c r="I43" s="7">
        <v>-257480192645</v>
      </c>
      <c r="K43" s="7">
        <v>2526372895</v>
      </c>
      <c r="L43" s="7"/>
      <c r="M43" s="7">
        <v>1032161141249</v>
      </c>
      <c r="N43" s="7"/>
      <c r="O43" s="7">
        <v>1026160596044</v>
      </c>
      <c r="P43" s="7"/>
      <c r="Q43" s="7">
        <f t="shared" si="0"/>
        <v>6000545205</v>
      </c>
    </row>
    <row r="44" spans="1:17" ht="21" x14ac:dyDescent="0.2">
      <c r="A44" s="3" t="s">
        <v>65</v>
      </c>
      <c r="C44" s="7">
        <v>138683735</v>
      </c>
      <c r="D44" s="7"/>
      <c r="E44" s="7">
        <v>269651356616</v>
      </c>
      <c r="F44" s="7"/>
      <c r="G44" s="7">
        <v>324752824027</v>
      </c>
      <c r="H44" s="7"/>
      <c r="I44" s="7">
        <v>-55101467411</v>
      </c>
      <c r="K44" s="7">
        <v>138683735</v>
      </c>
      <c r="L44" s="7"/>
      <c r="M44" s="7">
        <v>269651356616</v>
      </c>
      <c r="N44" s="7"/>
      <c r="O44" s="7">
        <v>325155743880</v>
      </c>
      <c r="P44" s="7"/>
      <c r="Q44" s="7">
        <f t="shared" si="0"/>
        <v>-55504387264</v>
      </c>
    </row>
    <row r="45" spans="1:17" ht="21.75" thickBot="1" x14ac:dyDescent="0.25">
      <c r="A45" s="3" t="s">
        <v>104</v>
      </c>
      <c r="C45" s="7">
        <v>750000</v>
      </c>
      <c r="D45" s="7"/>
      <c r="E45" s="7">
        <v>2730903862</v>
      </c>
      <c r="F45" s="7"/>
      <c r="G45" s="7">
        <v>3129766425</v>
      </c>
      <c r="H45" s="7"/>
      <c r="I45" s="7">
        <v>-398862563</v>
      </c>
      <c r="K45" s="7">
        <v>750000</v>
      </c>
      <c r="L45" s="7"/>
      <c r="M45" s="7">
        <v>2730903862</v>
      </c>
      <c r="N45" s="7"/>
      <c r="O45" s="7">
        <v>2275314112</v>
      </c>
      <c r="P45" s="7"/>
      <c r="Q45" s="7">
        <f t="shared" si="0"/>
        <v>455589750</v>
      </c>
    </row>
    <row r="46" spans="1:17" s="19" customFormat="1" ht="21.75" thickBot="1" x14ac:dyDescent="0.25">
      <c r="E46" s="20">
        <f>SUM(E8:E45)</f>
        <v>6219614191101</v>
      </c>
      <c r="G46" s="20">
        <f>SUM(G8:G45)</f>
        <v>7141612657398</v>
      </c>
      <c r="I46" s="21">
        <f>SUM(I8:I45)</f>
        <v>-921998466297</v>
      </c>
      <c r="K46" s="19" t="s">
        <v>18</v>
      </c>
      <c r="M46" s="21">
        <f>SUM(M8:M45)</f>
        <v>6219614191101</v>
      </c>
      <c r="O46" s="21">
        <f>SUM(O8:O45)</f>
        <v>6416786241981</v>
      </c>
      <c r="Q46" s="21">
        <f>SUM(Q8:Q45)</f>
        <v>-197172050880</v>
      </c>
    </row>
    <row r="47" spans="1:17" ht="19.5" thickTop="1" x14ac:dyDescent="0.2"/>
    <row r="48" spans="1:17" x14ac:dyDescent="0.2">
      <c r="Q48" s="39"/>
    </row>
    <row r="49" spans="9:17" x14ac:dyDescent="0.45">
      <c r="I49" s="67"/>
      <c r="Q49" s="7"/>
    </row>
    <row r="50" spans="9:17" x14ac:dyDescent="0.2">
      <c r="I50" s="39"/>
    </row>
    <row r="51" spans="9:17" x14ac:dyDescent="0.2">
      <c r="I51" s="7"/>
    </row>
  </sheetData>
  <mergeCells count="7">
    <mergeCell ref="A1:Q1"/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458FB-D64A-4B1F-AA28-01BC909206F3}">
  <dimension ref="A2:T14"/>
  <sheetViews>
    <sheetView rightToLeft="1" workbookViewId="0">
      <selection activeCell="W18" sqref="W18"/>
    </sheetView>
  </sheetViews>
  <sheetFormatPr defaultRowHeight="22.5" x14ac:dyDescent="0.2"/>
  <cols>
    <col min="1" max="1" width="24.75" style="26" bestFit="1" customWidth="1"/>
    <col min="2" max="2" width="0.875" style="26" customWidth="1"/>
    <col min="3" max="3" width="18" style="26" bestFit="1" customWidth="1"/>
    <col min="4" max="4" width="0.875" style="26" customWidth="1"/>
    <col min="5" max="5" width="22.5" style="26" customWidth="1"/>
    <col min="6" max="6" width="0.875" style="26" customWidth="1"/>
    <col min="7" max="7" width="22.5" style="26" customWidth="1"/>
    <col min="8" max="8" width="0.875" style="26" customWidth="1"/>
    <col min="9" max="9" width="18.875" style="26" bestFit="1" customWidth="1"/>
    <col min="10" max="10" width="0.875" style="26" customWidth="1"/>
    <col min="11" max="11" width="18.25" style="26" bestFit="1" customWidth="1"/>
    <col min="12" max="12" width="0.875" style="26" customWidth="1"/>
    <col min="13" max="13" width="16.125" style="26" bestFit="1" customWidth="1"/>
    <col min="14" max="16384" width="9" style="26"/>
  </cols>
  <sheetData>
    <row r="2" spans="1:20" ht="24" x14ac:dyDescent="0.2">
      <c r="A2" s="50" t="str">
        <f>+سهام!A2</f>
        <v>صندوق سرمایه‌گذاری بخشی صنایع مفید - خودران</v>
      </c>
      <c r="B2" s="50" t="s">
        <v>0</v>
      </c>
      <c r="C2" s="50" t="s">
        <v>0</v>
      </c>
      <c r="D2" s="50" t="s">
        <v>0</v>
      </c>
      <c r="E2" s="50" t="s">
        <v>0</v>
      </c>
      <c r="F2" s="50" t="s">
        <v>0</v>
      </c>
      <c r="G2" s="50" t="s">
        <v>0</v>
      </c>
      <c r="H2" s="50" t="s">
        <v>0</v>
      </c>
      <c r="I2" s="50" t="s">
        <v>0</v>
      </c>
      <c r="J2" s="50" t="s">
        <v>0</v>
      </c>
      <c r="K2" s="50" t="s">
        <v>0</v>
      </c>
    </row>
    <row r="3" spans="1:20" ht="24" x14ac:dyDescent="0.2">
      <c r="A3" s="50" t="s">
        <v>1</v>
      </c>
      <c r="B3" s="50" t="s">
        <v>1</v>
      </c>
      <c r="C3" s="50" t="s">
        <v>1</v>
      </c>
      <c r="D3" s="50" t="s">
        <v>1</v>
      </c>
      <c r="E3" s="50" t="s">
        <v>1</v>
      </c>
      <c r="F3" s="50" t="s">
        <v>1</v>
      </c>
      <c r="G3" s="50" t="s">
        <v>1</v>
      </c>
      <c r="H3" s="50" t="s">
        <v>1</v>
      </c>
      <c r="I3" s="50" t="s">
        <v>1</v>
      </c>
      <c r="J3" s="50" t="s">
        <v>1</v>
      </c>
      <c r="K3" s="50" t="s">
        <v>1</v>
      </c>
    </row>
    <row r="4" spans="1:20" ht="24" x14ac:dyDescent="0.2">
      <c r="A4" s="50" t="str">
        <f>+سهام!A4</f>
        <v>برای ماه منتهی به 1404/04/31</v>
      </c>
      <c r="B4" s="50" t="s">
        <v>19</v>
      </c>
      <c r="C4" s="50" t="s">
        <v>19</v>
      </c>
      <c r="D4" s="50" t="s">
        <v>19</v>
      </c>
      <c r="E4" s="50" t="s">
        <v>19</v>
      </c>
      <c r="F4" s="50" t="s">
        <v>19</v>
      </c>
      <c r="G4" s="50" t="s">
        <v>19</v>
      </c>
      <c r="H4" s="50" t="s">
        <v>19</v>
      </c>
      <c r="I4" s="50" t="s">
        <v>19</v>
      </c>
      <c r="J4" s="50" t="s">
        <v>19</v>
      </c>
      <c r="K4" s="50" t="s">
        <v>19</v>
      </c>
    </row>
    <row r="5" spans="1:20" ht="25.5" x14ac:dyDescent="0.2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</row>
    <row r="6" spans="1:20" ht="24.75" thickBot="1" x14ac:dyDescent="0.25">
      <c r="A6" s="52" t="s">
        <v>20</v>
      </c>
      <c r="C6" s="41" t="s">
        <v>108</v>
      </c>
      <c r="E6" s="52" t="s">
        <v>5</v>
      </c>
      <c r="F6" s="52" t="s">
        <v>5</v>
      </c>
      <c r="G6" s="52" t="s">
        <v>5</v>
      </c>
      <c r="I6" s="52" t="s">
        <v>126</v>
      </c>
      <c r="J6" s="52" t="s">
        <v>4</v>
      </c>
      <c r="K6" s="52" t="s">
        <v>4</v>
      </c>
    </row>
    <row r="7" spans="1:20" ht="24.75" thickBot="1" x14ac:dyDescent="0.25">
      <c r="A7" s="52" t="s">
        <v>20</v>
      </c>
      <c r="C7" s="41" t="s">
        <v>21</v>
      </c>
      <c r="E7" s="41" t="s">
        <v>22</v>
      </c>
      <c r="G7" s="41" t="s">
        <v>23</v>
      </c>
      <c r="I7" s="41" t="s">
        <v>21</v>
      </c>
      <c r="K7" s="41" t="s">
        <v>24</v>
      </c>
    </row>
    <row r="8" spans="1:20" ht="24" x14ac:dyDescent="0.2">
      <c r="A8" s="25" t="s">
        <v>25</v>
      </c>
      <c r="C8" s="27">
        <v>27210218585</v>
      </c>
      <c r="E8" s="27">
        <v>819886448033</v>
      </c>
      <c r="F8" s="27"/>
      <c r="G8" s="27">
        <v>816461246955</v>
      </c>
      <c r="I8" s="27">
        <f>+C8+E8-G8</f>
        <v>30635419663</v>
      </c>
      <c r="K8" s="36">
        <v>4.7820687600204515E-3</v>
      </c>
      <c r="M8" s="27"/>
    </row>
    <row r="9" spans="1:20" ht="24.75" thickBot="1" x14ac:dyDescent="0.25">
      <c r="A9" s="25" t="s">
        <v>26</v>
      </c>
      <c r="C9" s="27">
        <v>27951</v>
      </c>
      <c r="E9" s="27">
        <v>0</v>
      </c>
      <c r="F9" s="27"/>
      <c r="G9" s="27">
        <v>0</v>
      </c>
      <c r="I9" s="27">
        <f>+C9+E9-G9</f>
        <v>27951</v>
      </c>
      <c r="K9" s="36">
        <v>4.3630413874422674E-9</v>
      </c>
      <c r="M9" s="27"/>
    </row>
    <row r="10" spans="1:20" ht="24.75" thickBot="1" x14ac:dyDescent="0.25">
      <c r="A10" s="26" t="s">
        <v>18</v>
      </c>
      <c r="C10" s="28">
        <f>SUM(C8:C9)</f>
        <v>27210246536</v>
      </c>
      <c r="D10" s="25"/>
      <c r="E10" s="28">
        <f>SUM(E8:E9)</f>
        <v>819886448033</v>
      </c>
      <c r="F10" s="25"/>
      <c r="G10" s="28">
        <f>SUM(G8:G9)</f>
        <v>816461246955</v>
      </c>
      <c r="H10" s="25"/>
      <c r="I10" s="28">
        <f>SUM(I8:I9)</f>
        <v>30635447614</v>
      </c>
      <c r="J10" s="25"/>
      <c r="K10" s="37">
        <f>SUM(K8:K9)</f>
        <v>4.7820731230618389E-3</v>
      </c>
      <c r="L10" s="25"/>
      <c r="M10" s="25"/>
    </row>
    <row r="11" spans="1:20" ht="23.25" thickTop="1" x14ac:dyDescent="0.2"/>
    <row r="12" spans="1:20" x14ac:dyDescent="0.45">
      <c r="C12" s="27"/>
      <c r="E12" s="27"/>
      <c r="I12" s="34"/>
    </row>
    <row r="13" spans="1:20" x14ac:dyDescent="0.2">
      <c r="C13" s="27"/>
      <c r="E13" s="27"/>
      <c r="I13" s="27"/>
    </row>
    <row r="14" spans="1:20" x14ac:dyDescent="0.2">
      <c r="C14" s="27"/>
      <c r="K14" s="27"/>
    </row>
  </sheetData>
  <mergeCells count="7">
    <mergeCell ref="A2:K2"/>
    <mergeCell ref="A3:K3"/>
    <mergeCell ref="A4:K4"/>
    <mergeCell ref="A5:T5"/>
    <mergeCell ref="A6:A7"/>
    <mergeCell ref="E6:G6"/>
    <mergeCell ref="I6:K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1F39B-E8C2-4784-B9D2-77FA37691CB7}">
  <dimension ref="A2:G17"/>
  <sheetViews>
    <sheetView rightToLeft="1" workbookViewId="0">
      <selection activeCell="W18" sqref="W18"/>
    </sheetView>
  </sheetViews>
  <sheetFormatPr defaultRowHeight="18.75" x14ac:dyDescent="0.45"/>
  <cols>
    <col min="1" max="1" width="20.875" style="11" bestFit="1" customWidth="1"/>
    <col min="2" max="2" width="0.875" style="11" customWidth="1"/>
    <col min="3" max="3" width="20.125" style="11" customWidth="1"/>
    <col min="4" max="4" width="0.875" style="11" customWidth="1"/>
    <col min="5" max="5" width="20.125" style="11" customWidth="1"/>
    <col min="6" max="6" width="0.875" style="11" customWidth="1"/>
    <col min="7" max="7" width="28" style="11" customWidth="1"/>
    <col min="8" max="8" width="0.875" style="11" customWidth="1"/>
    <col min="9" max="9" width="8" style="11" customWidth="1"/>
    <col min="10" max="16384" width="9" style="11"/>
  </cols>
  <sheetData>
    <row r="2" spans="1:7" ht="26.25" x14ac:dyDescent="0.45">
      <c r="A2" s="53" t="str">
        <f>+سهام!A2</f>
        <v>صندوق سرمایه‌گذاری بخشی صنایع مفید - خودران</v>
      </c>
      <c r="B2" s="53" t="s">
        <v>0</v>
      </c>
      <c r="C2" s="53" t="s">
        <v>0</v>
      </c>
      <c r="D2" s="53" t="s">
        <v>0</v>
      </c>
      <c r="E2" s="53" t="s">
        <v>0</v>
      </c>
      <c r="F2" s="53" t="s">
        <v>0</v>
      </c>
      <c r="G2" s="53" t="s">
        <v>0</v>
      </c>
    </row>
    <row r="3" spans="1:7" ht="26.25" x14ac:dyDescent="0.45">
      <c r="A3" s="53" t="s">
        <v>27</v>
      </c>
      <c r="B3" s="53" t="s">
        <v>27</v>
      </c>
      <c r="C3" s="53" t="s">
        <v>27</v>
      </c>
      <c r="D3" s="53" t="s">
        <v>27</v>
      </c>
      <c r="E3" s="53" t="s">
        <v>27</v>
      </c>
      <c r="F3" s="53" t="s">
        <v>27</v>
      </c>
      <c r="G3" s="53" t="s">
        <v>27</v>
      </c>
    </row>
    <row r="4" spans="1:7" ht="26.25" x14ac:dyDescent="0.45">
      <c r="A4" s="53" t="str">
        <f>+سهام!A4</f>
        <v>برای ماه منتهی به 1404/04/31</v>
      </c>
      <c r="B4" s="53" t="s">
        <v>2</v>
      </c>
      <c r="C4" s="53" t="s">
        <v>2</v>
      </c>
      <c r="D4" s="53" t="s">
        <v>2</v>
      </c>
      <c r="E4" s="53" t="s">
        <v>2</v>
      </c>
      <c r="F4" s="53" t="s">
        <v>2</v>
      </c>
      <c r="G4" s="53" t="s">
        <v>2</v>
      </c>
    </row>
    <row r="6" spans="1:7" ht="27" thickBot="1" x14ac:dyDescent="0.5">
      <c r="A6" s="42" t="s">
        <v>31</v>
      </c>
      <c r="C6" s="42" t="s">
        <v>21</v>
      </c>
      <c r="E6" s="42" t="s">
        <v>48</v>
      </c>
      <c r="G6" s="42" t="s">
        <v>13</v>
      </c>
    </row>
    <row r="7" spans="1:7" ht="21" x14ac:dyDescent="0.45">
      <c r="A7" s="4" t="s">
        <v>54</v>
      </c>
      <c r="C7" s="16">
        <f>+'درآمد سرمایه‌گذاری در سهام'!I75</f>
        <v>-965898887338</v>
      </c>
      <c r="D7" s="5"/>
      <c r="E7" s="1">
        <f>+C7/$C$9</f>
        <v>1.0001454277045729</v>
      </c>
      <c r="F7" s="5"/>
      <c r="G7" s="1">
        <v>-0.15077302499159709</v>
      </c>
    </row>
    <row r="8" spans="1:7" ht="21.75" thickBot="1" x14ac:dyDescent="0.5">
      <c r="A8" s="4" t="s">
        <v>55</v>
      </c>
      <c r="C8" s="16">
        <f>+'درآمد سپرده بانکی'!C10</f>
        <v>140448033</v>
      </c>
      <c r="D8" s="5"/>
      <c r="E8" s="1">
        <f>+C8/$C$9</f>
        <v>-1.4542770457286633E-4</v>
      </c>
      <c r="F8" s="5"/>
      <c r="G8" s="1">
        <v>2.1923386668235747E-5</v>
      </c>
    </row>
    <row r="9" spans="1:7" ht="21.75" thickBot="1" x14ac:dyDescent="0.5">
      <c r="A9" s="11" t="s">
        <v>18</v>
      </c>
      <c r="C9" s="38">
        <f>SUM(C7:C8)</f>
        <v>-965758439305</v>
      </c>
      <c r="D9" s="4"/>
      <c r="E9" s="32">
        <f>SUM(E7:E8)</f>
        <v>1</v>
      </c>
      <c r="F9" s="4"/>
      <c r="G9" s="14">
        <f>SUM(G7:G8)</f>
        <v>-0.15075110160492886</v>
      </c>
    </row>
    <row r="10" spans="1:7" ht="19.5" thickTop="1" x14ac:dyDescent="0.45"/>
    <row r="11" spans="1:7" x14ac:dyDescent="0.45">
      <c r="C11" s="34"/>
      <c r="E11" s="34"/>
      <c r="G11" s="34"/>
    </row>
    <row r="12" spans="1:7" x14ac:dyDescent="0.45">
      <c r="C12" s="47"/>
      <c r="G12" s="34"/>
    </row>
    <row r="13" spans="1:7" x14ac:dyDescent="0.45">
      <c r="C13" s="35"/>
      <c r="E13" s="33"/>
      <c r="G13" s="34"/>
    </row>
    <row r="14" spans="1:7" x14ac:dyDescent="0.45">
      <c r="C14" s="35"/>
      <c r="E14" s="33"/>
    </row>
    <row r="15" spans="1:7" x14ac:dyDescent="0.45">
      <c r="C15" s="33"/>
      <c r="E15" s="69"/>
    </row>
    <row r="16" spans="1:7" x14ac:dyDescent="0.45">
      <c r="C16" s="33"/>
    </row>
    <row r="17" spans="3:3" x14ac:dyDescent="0.45">
      <c r="C17" s="68"/>
    </row>
  </sheetData>
  <mergeCells count="3"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88CA0-0039-458C-872A-640EA66ED8E9}">
  <dimension ref="A2:U78"/>
  <sheetViews>
    <sheetView rightToLeft="1" topLeftCell="A49" zoomScale="93" zoomScaleNormal="93" workbookViewId="0">
      <selection activeCell="W18" sqref="W18"/>
    </sheetView>
  </sheetViews>
  <sheetFormatPr defaultRowHeight="18.75" x14ac:dyDescent="0.45"/>
  <cols>
    <col min="1" max="1" width="37.375" style="17" bestFit="1" customWidth="1"/>
    <col min="2" max="2" width="0.875" style="17" customWidth="1"/>
    <col min="3" max="3" width="19.25" style="17" customWidth="1"/>
    <col min="4" max="4" width="0.875" style="17" customWidth="1"/>
    <col min="5" max="5" width="19.25" style="17" customWidth="1"/>
    <col min="6" max="6" width="0.875" style="17" customWidth="1"/>
    <col min="7" max="7" width="19.25" style="17" customWidth="1"/>
    <col min="8" max="8" width="0.875" style="17" customWidth="1"/>
    <col min="9" max="9" width="19.25" style="17" customWidth="1"/>
    <col min="10" max="10" width="0.875" style="17" customWidth="1"/>
    <col min="11" max="11" width="20.125" style="17" customWidth="1"/>
    <col min="12" max="12" width="0.875" style="17" customWidth="1"/>
    <col min="13" max="13" width="19.25" style="17" customWidth="1"/>
    <col min="14" max="14" width="0.875" style="17" customWidth="1"/>
    <col min="15" max="15" width="20.125" style="17" customWidth="1"/>
    <col min="16" max="16" width="0.875" style="17" customWidth="1"/>
    <col min="17" max="17" width="19.25" style="17" customWidth="1"/>
    <col min="18" max="18" width="0.875" style="17" customWidth="1"/>
    <col min="19" max="19" width="20.125" style="17" customWidth="1"/>
    <col min="20" max="20" width="0.875" style="17" customWidth="1"/>
    <col min="21" max="21" width="20.125" style="17" customWidth="1"/>
    <col min="22" max="22" width="0.875" style="17" customWidth="1"/>
    <col min="23" max="23" width="8" style="17" customWidth="1"/>
    <col min="24" max="16384" width="9" style="17"/>
  </cols>
  <sheetData>
    <row r="2" spans="1:21" ht="26.25" x14ac:dyDescent="0.45">
      <c r="A2" s="53" t="s">
        <v>73</v>
      </c>
      <c r="B2" s="53" t="s">
        <v>0</v>
      </c>
      <c r="C2" s="53" t="s">
        <v>0</v>
      </c>
      <c r="D2" s="53" t="s">
        <v>0</v>
      </c>
      <c r="E2" s="53" t="s">
        <v>0</v>
      </c>
      <c r="F2" s="53" t="s">
        <v>0</v>
      </c>
      <c r="G2" s="53" t="s">
        <v>0</v>
      </c>
      <c r="H2" s="53" t="s">
        <v>0</v>
      </c>
      <c r="I2" s="53" t="s">
        <v>0</v>
      </c>
      <c r="J2" s="53" t="s">
        <v>0</v>
      </c>
      <c r="K2" s="53" t="s">
        <v>0</v>
      </c>
      <c r="L2" s="53" t="s">
        <v>0</v>
      </c>
      <c r="M2" s="53" t="s">
        <v>0</v>
      </c>
      <c r="N2" s="53" t="s">
        <v>0</v>
      </c>
      <c r="O2" s="53" t="s">
        <v>0</v>
      </c>
      <c r="P2" s="53" t="s">
        <v>0</v>
      </c>
      <c r="Q2" s="53" t="s">
        <v>0</v>
      </c>
      <c r="R2" s="53" t="s">
        <v>0</v>
      </c>
      <c r="S2" s="53" t="s">
        <v>0</v>
      </c>
      <c r="T2" s="53" t="s">
        <v>0</v>
      </c>
      <c r="U2" s="53" t="s">
        <v>0</v>
      </c>
    </row>
    <row r="3" spans="1:21" ht="26.25" x14ac:dyDescent="0.45">
      <c r="A3" s="53" t="s">
        <v>27</v>
      </c>
      <c r="B3" s="53" t="s">
        <v>27</v>
      </c>
      <c r="C3" s="53" t="s">
        <v>27</v>
      </c>
      <c r="D3" s="53" t="s">
        <v>27</v>
      </c>
      <c r="E3" s="53" t="s">
        <v>27</v>
      </c>
      <c r="F3" s="53" t="s">
        <v>27</v>
      </c>
      <c r="G3" s="53" t="s">
        <v>27</v>
      </c>
      <c r="H3" s="53" t="s">
        <v>27</v>
      </c>
      <c r="I3" s="53" t="s">
        <v>27</v>
      </c>
      <c r="J3" s="53" t="s">
        <v>27</v>
      </c>
      <c r="K3" s="53" t="s">
        <v>27</v>
      </c>
      <c r="L3" s="53" t="s">
        <v>27</v>
      </c>
      <c r="M3" s="53" t="s">
        <v>27</v>
      </c>
      <c r="N3" s="53" t="s">
        <v>27</v>
      </c>
      <c r="O3" s="53" t="s">
        <v>27</v>
      </c>
      <c r="P3" s="53" t="s">
        <v>27</v>
      </c>
      <c r="Q3" s="53" t="s">
        <v>27</v>
      </c>
      <c r="R3" s="53" t="s">
        <v>27</v>
      </c>
      <c r="S3" s="53" t="s">
        <v>27</v>
      </c>
      <c r="T3" s="53" t="s">
        <v>27</v>
      </c>
      <c r="U3" s="53" t="s">
        <v>27</v>
      </c>
    </row>
    <row r="4" spans="1:21" ht="26.25" x14ac:dyDescent="0.45">
      <c r="A4" s="53" t="str">
        <f>+سهام!A4</f>
        <v>برای ماه منتهی به 1404/04/31</v>
      </c>
      <c r="B4" s="53" t="s">
        <v>2</v>
      </c>
      <c r="C4" s="53" t="s">
        <v>2</v>
      </c>
      <c r="D4" s="53" t="s">
        <v>2</v>
      </c>
      <c r="E4" s="53" t="s">
        <v>2</v>
      </c>
      <c r="F4" s="53" t="s">
        <v>2</v>
      </c>
      <c r="G4" s="53" t="s">
        <v>2</v>
      </c>
      <c r="H4" s="53" t="s">
        <v>2</v>
      </c>
      <c r="I4" s="53" t="s">
        <v>2</v>
      </c>
      <c r="J4" s="53" t="s">
        <v>2</v>
      </c>
      <c r="K4" s="53" t="s">
        <v>2</v>
      </c>
      <c r="L4" s="53" t="s">
        <v>2</v>
      </c>
      <c r="M4" s="53" t="s">
        <v>2</v>
      </c>
      <c r="N4" s="53" t="s">
        <v>2</v>
      </c>
      <c r="O4" s="53" t="s">
        <v>2</v>
      </c>
      <c r="P4" s="53" t="s">
        <v>2</v>
      </c>
      <c r="Q4" s="53" t="s">
        <v>2</v>
      </c>
      <c r="R4" s="53" t="s">
        <v>2</v>
      </c>
      <c r="S4" s="53" t="s">
        <v>2</v>
      </c>
      <c r="T4" s="53" t="s">
        <v>2</v>
      </c>
      <c r="U4" s="53" t="s">
        <v>2</v>
      </c>
    </row>
    <row r="6" spans="1:21" ht="27" thickBot="1" x14ac:dyDescent="0.5">
      <c r="A6" s="54" t="s">
        <v>3</v>
      </c>
      <c r="C6" s="54" t="s">
        <v>29</v>
      </c>
      <c r="D6" s="54" t="s">
        <v>29</v>
      </c>
      <c r="E6" s="54" t="s">
        <v>29</v>
      </c>
      <c r="F6" s="54" t="s">
        <v>29</v>
      </c>
      <c r="G6" s="54" t="s">
        <v>29</v>
      </c>
      <c r="H6" s="54" t="s">
        <v>29</v>
      </c>
      <c r="I6" s="54" t="s">
        <v>29</v>
      </c>
      <c r="J6" s="54" t="s">
        <v>29</v>
      </c>
      <c r="K6" s="54" t="s">
        <v>29</v>
      </c>
      <c r="M6" s="54" t="s">
        <v>30</v>
      </c>
      <c r="N6" s="54" t="s">
        <v>30</v>
      </c>
      <c r="O6" s="54" t="s">
        <v>30</v>
      </c>
      <c r="P6" s="54" t="s">
        <v>30</v>
      </c>
      <c r="Q6" s="54" t="s">
        <v>30</v>
      </c>
      <c r="R6" s="54" t="s">
        <v>30</v>
      </c>
      <c r="S6" s="54" t="s">
        <v>30</v>
      </c>
      <c r="T6" s="54" t="s">
        <v>30</v>
      </c>
      <c r="U6" s="54" t="s">
        <v>30</v>
      </c>
    </row>
    <row r="7" spans="1:21" ht="27" thickBot="1" x14ac:dyDescent="0.5">
      <c r="A7" s="54" t="s">
        <v>3</v>
      </c>
      <c r="C7" s="42" t="s">
        <v>45</v>
      </c>
      <c r="E7" s="42" t="s">
        <v>46</v>
      </c>
      <c r="G7" s="42" t="s">
        <v>47</v>
      </c>
      <c r="I7" s="42" t="s">
        <v>21</v>
      </c>
      <c r="K7" s="42" t="s">
        <v>48</v>
      </c>
      <c r="M7" s="42" t="s">
        <v>45</v>
      </c>
      <c r="O7" s="42" t="s">
        <v>46</v>
      </c>
      <c r="Q7" s="42" t="s">
        <v>47</v>
      </c>
      <c r="S7" s="42" t="s">
        <v>21</v>
      </c>
      <c r="U7" s="42" t="s">
        <v>48</v>
      </c>
    </row>
    <row r="8" spans="1:21" ht="21" x14ac:dyDescent="0.55000000000000004">
      <c r="A8" s="15" t="s">
        <v>95</v>
      </c>
      <c r="C8" s="6">
        <f>IFERROR(VLOOKUP(A8,'درآمد سود سهام'!A:S,13,0),0)</f>
        <v>0</v>
      </c>
      <c r="D8" s="16"/>
      <c r="E8" s="16">
        <f>IFERROR(VLOOKUP(A8,'درآمد ناشی از تغییر قیمت اوراق'!A:Q,9,0),0)</f>
        <v>-17015014105</v>
      </c>
      <c r="F8" s="16"/>
      <c r="G8" s="16">
        <f>IFERROR(VLOOKUP(A8,'درآمد ناشی از فروش'!A:Q,9,0),0)</f>
        <v>3568905379</v>
      </c>
      <c r="H8" s="16"/>
      <c r="I8" s="16">
        <f t="shared" ref="I8:I74" si="0">+G8+E8+C8</f>
        <v>-13446108726</v>
      </c>
      <c r="J8" s="5"/>
      <c r="K8" s="1">
        <f>+I8/$I$75</f>
        <v>1.3920824324642546E-2</v>
      </c>
      <c r="L8" s="5"/>
      <c r="M8" s="6">
        <f>IFERROR(VLOOKUP(A8,'درآمد سود سهام'!A:S,19,0),0)</f>
        <v>3407250440</v>
      </c>
      <c r="N8" s="16"/>
      <c r="O8" s="16">
        <f>IFERROR(VLOOKUP(A8,'درآمد ناشی از تغییر قیمت اوراق'!A:Q,17,0),0)</f>
        <v>29463115951</v>
      </c>
      <c r="P8" s="16"/>
      <c r="Q8" s="16">
        <f>IFERROR(VLOOKUP(A8,'درآمد ناشی از فروش'!A:Q,17,0),0)</f>
        <v>93021362517</v>
      </c>
      <c r="R8" s="16"/>
      <c r="S8" s="16">
        <f>+Q8+O8+M8</f>
        <v>125891728908</v>
      </c>
      <c r="T8" s="5"/>
      <c r="U8" s="1">
        <f>+S8/$S$75</f>
        <v>0.31456707358842867</v>
      </c>
    </row>
    <row r="9" spans="1:21" ht="21" x14ac:dyDescent="0.55000000000000004">
      <c r="A9" s="15" t="s">
        <v>111</v>
      </c>
      <c r="C9" s="6">
        <f>IFERROR(VLOOKUP(A9,'درآمد سود سهام'!A:S,13,0),0)</f>
        <v>0</v>
      </c>
      <c r="D9" s="16"/>
      <c r="E9" s="16">
        <f>IFERROR(VLOOKUP(A9,'درآمد ناشی از تغییر قیمت اوراق'!A:Q,9,0),0)</f>
        <v>-12831459951</v>
      </c>
      <c r="F9" s="16"/>
      <c r="G9" s="16">
        <f>IFERROR(VLOOKUP(A9,'درآمد ناشی از فروش'!A:Q,9,0),0)</f>
        <v>-1528233588</v>
      </c>
      <c r="H9" s="16"/>
      <c r="I9" s="16">
        <f t="shared" si="0"/>
        <v>-14359693539</v>
      </c>
      <c r="J9" s="5"/>
      <c r="K9" s="1">
        <f>+I9/$I$75</f>
        <v>1.4866663299069592E-2</v>
      </c>
      <c r="L9" s="5"/>
      <c r="M9" s="6">
        <f>IFERROR(VLOOKUP(A9,'درآمد سود سهام'!A:S,19,0),0)</f>
        <v>11588060360</v>
      </c>
      <c r="N9" s="16"/>
      <c r="O9" s="16">
        <f>IFERROR(VLOOKUP(A9,'درآمد ناشی از تغییر قیمت اوراق'!A:Q,17,0),0)</f>
        <v>-22927442717</v>
      </c>
      <c r="P9" s="16"/>
      <c r="Q9" s="16">
        <f>IFERROR(VLOOKUP(A9,'درآمد ناشی از فروش'!A:Q,17,0),0)</f>
        <v>2289097807</v>
      </c>
      <c r="R9" s="16"/>
      <c r="S9" s="16">
        <f t="shared" ref="S9:S72" si="1">+Q9+O9+M9</f>
        <v>-9050284550</v>
      </c>
      <c r="T9" s="5"/>
      <c r="U9" s="1">
        <f>+S9/$S$75</f>
        <v>-2.2614047409870441E-2</v>
      </c>
    </row>
    <row r="10" spans="1:21" ht="21" x14ac:dyDescent="0.55000000000000004">
      <c r="A10" s="15" t="s">
        <v>93</v>
      </c>
      <c r="C10" s="6">
        <f>IFERROR(VLOOKUP(A10,'درآمد سود سهام'!A:S,13,0),0)</f>
        <v>0</v>
      </c>
      <c r="D10" s="16"/>
      <c r="E10" s="16">
        <f>IFERROR(VLOOKUP(A10,'درآمد ناشی از تغییر قیمت اوراق'!A:Q,9,0),0)</f>
        <v>4141178836</v>
      </c>
      <c r="F10" s="16"/>
      <c r="G10" s="16">
        <f>IFERROR(VLOOKUP(A10,'درآمد ناشی از فروش'!A:Q,9,0),0)</f>
        <v>0</v>
      </c>
      <c r="H10" s="16"/>
      <c r="I10" s="16">
        <f t="shared" si="0"/>
        <v>4141178836</v>
      </c>
      <c r="J10" s="5"/>
      <c r="K10" s="1">
        <f>+I10/$I$75</f>
        <v>-4.2873833796547942E-3</v>
      </c>
      <c r="L10" s="5"/>
      <c r="M10" s="6">
        <f>IFERROR(VLOOKUP(A10,'درآمد سود سهام'!A:S,19,0),0)</f>
        <v>0</v>
      </c>
      <c r="N10" s="16"/>
      <c r="O10" s="16">
        <f>IFERROR(VLOOKUP(A10,'درآمد ناشی از تغییر قیمت اوراق'!A:Q,17,0),0)</f>
        <v>4141178836</v>
      </c>
      <c r="P10" s="16"/>
      <c r="Q10" s="16">
        <f>IFERROR(VLOOKUP(A10,'درآمد ناشی از فروش'!A:Q,17,0),0)</f>
        <v>24011913696</v>
      </c>
      <c r="R10" s="16"/>
      <c r="S10" s="16">
        <f t="shared" si="1"/>
        <v>28153092532</v>
      </c>
      <c r="T10" s="5"/>
      <c r="U10" s="1">
        <f>+S10/$S$75</f>
        <v>7.0346447753746863E-2</v>
      </c>
    </row>
    <row r="11" spans="1:21" s="4" customFormat="1" ht="21" x14ac:dyDescent="0.55000000000000004">
      <c r="A11" s="15" t="s">
        <v>62</v>
      </c>
      <c r="C11" s="6">
        <f>IFERROR(VLOOKUP(A11,'درآمد سود سهام'!A:S,13,0),0)</f>
        <v>830012112</v>
      </c>
      <c r="D11" s="9"/>
      <c r="E11" s="16">
        <f>IFERROR(VLOOKUP(A11,'درآمد ناشی از تغییر قیمت اوراق'!A:Q,9,0),0)</f>
        <v>-5553594344</v>
      </c>
      <c r="F11" s="9"/>
      <c r="G11" s="16">
        <f>IFERROR(VLOOKUP(A11,'درآمد ناشی از فروش'!A:Q,9,0),0)</f>
        <v>-1877371231</v>
      </c>
      <c r="H11" s="9"/>
      <c r="I11" s="16">
        <f t="shared" si="0"/>
        <v>-6600953463</v>
      </c>
      <c r="K11" s="1">
        <f>+I11/$I$75</f>
        <v>6.8340004834171715E-3</v>
      </c>
      <c r="M11" s="6">
        <f>IFERROR(VLOOKUP(A11,'درآمد سود سهام'!A:S,19,0),0)</f>
        <v>830012112</v>
      </c>
      <c r="N11" s="9"/>
      <c r="O11" s="16">
        <f>IFERROR(VLOOKUP(A11,'درآمد ناشی از تغییر قیمت اوراق'!A:Q,17,0),0)</f>
        <v>-22639922510</v>
      </c>
      <c r="P11" s="9"/>
      <c r="Q11" s="16">
        <f>IFERROR(VLOOKUP(A11,'درآمد ناشی از فروش'!A:Q,17,0),0)</f>
        <v>-3473207805</v>
      </c>
      <c r="R11" s="9"/>
      <c r="S11" s="16">
        <f t="shared" si="1"/>
        <v>-25283118203</v>
      </c>
      <c r="T11" s="5"/>
      <c r="U11" s="1">
        <f>+S11/$S$75</f>
        <v>-6.31752107409706E-2</v>
      </c>
    </row>
    <row r="12" spans="1:21" ht="21" x14ac:dyDescent="0.55000000000000004">
      <c r="A12" s="15" t="s">
        <v>67</v>
      </c>
      <c r="C12" s="6">
        <f>IFERROR(VLOOKUP(A12,'درآمد سود سهام'!A:S,13,0),0)</f>
        <v>0</v>
      </c>
      <c r="D12" s="16"/>
      <c r="E12" s="16">
        <f>IFERROR(VLOOKUP(A12,'درآمد ناشی از تغییر قیمت اوراق'!A:Q,9,0),0)</f>
        <v>-10984221905</v>
      </c>
      <c r="F12" s="16"/>
      <c r="G12" s="16">
        <f>IFERROR(VLOOKUP(A12,'درآمد ناشی از فروش'!A:Q,9,0),0)</f>
        <v>-991670970</v>
      </c>
      <c r="H12" s="16"/>
      <c r="I12" s="16">
        <f t="shared" si="0"/>
        <v>-11975892875</v>
      </c>
      <c r="J12" s="5"/>
      <c r="K12" s="1">
        <f>+I12/$I$75</f>
        <v>1.2398702423196019E-2</v>
      </c>
      <c r="L12" s="5"/>
      <c r="M12" s="6">
        <f>IFERROR(VLOOKUP(A12,'درآمد سود سهام'!A:S,19,0),0)</f>
        <v>751337669</v>
      </c>
      <c r="N12" s="16"/>
      <c r="O12" s="16">
        <f>IFERROR(VLOOKUP(A12,'درآمد ناشی از تغییر قیمت اوراق'!A:Q,17,0),0)</f>
        <v>-18543377237</v>
      </c>
      <c r="P12" s="16"/>
      <c r="Q12" s="16">
        <f>IFERROR(VLOOKUP(A12,'درآمد ناشی از فروش'!A:Q,17,0),0)</f>
        <v>-1194138933</v>
      </c>
      <c r="R12" s="16"/>
      <c r="S12" s="16">
        <f t="shared" si="1"/>
        <v>-18986178501</v>
      </c>
      <c r="T12" s="5"/>
      <c r="U12" s="1">
        <f>+S12/$S$75</f>
        <v>-4.7440976952915465E-2</v>
      </c>
    </row>
    <row r="13" spans="1:21" ht="21" x14ac:dyDescent="0.55000000000000004">
      <c r="A13" s="15" t="s">
        <v>66</v>
      </c>
      <c r="C13" s="6">
        <f>IFERROR(VLOOKUP(A13,'درآمد سود سهام'!A:S,13,0),0)</f>
        <v>124414002</v>
      </c>
      <c r="D13" s="16"/>
      <c r="E13" s="16">
        <f>IFERROR(VLOOKUP(A13,'درآمد ناشی از تغییر قیمت اوراق'!A:Q,9,0),0)</f>
        <v>-345209379</v>
      </c>
      <c r="F13" s="16"/>
      <c r="G13" s="16">
        <f>IFERROR(VLOOKUP(A13,'درآمد ناشی از فروش'!A:Q,9,0),0)</f>
        <v>-5160016761</v>
      </c>
      <c r="H13" s="16"/>
      <c r="I13" s="16">
        <f t="shared" si="0"/>
        <v>-5380812138</v>
      </c>
      <c r="J13" s="5"/>
      <c r="K13" s="1">
        <f>+I13/$I$75</f>
        <v>5.5707820026891447E-3</v>
      </c>
      <c r="L13" s="5"/>
      <c r="M13" s="6">
        <f>IFERROR(VLOOKUP(A13,'درآمد سود سهام'!A:S,19,0),0)</f>
        <v>124414002</v>
      </c>
      <c r="N13" s="16"/>
      <c r="O13" s="16">
        <f>IFERROR(VLOOKUP(A13,'درآمد ناشی از تغییر قیمت اوراق'!A:Q,17,0),0)</f>
        <v>-6130871453</v>
      </c>
      <c r="P13" s="16"/>
      <c r="Q13" s="16">
        <f>IFERROR(VLOOKUP(A13,'درآمد ناشی از فروش'!A:Q,17,0),0)</f>
        <v>-5165177837</v>
      </c>
      <c r="R13" s="16"/>
      <c r="S13" s="16">
        <f t="shared" si="1"/>
        <v>-11171635288</v>
      </c>
      <c r="T13" s="5"/>
      <c r="U13" s="1">
        <f>+S13/$S$75</f>
        <v>-2.7914690267789824E-2</v>
      </c>
    </row>
    <row r="14" spans="1:21" ht="21" x14ac:dyDescent="0.55000000000000004">
      <c r="A14" s="15" t="s">
        <v>63</v>
      </c>
      <c r="C14" s="6">
        <f>IFERROR(VLOOKUP(A14,'درآمد سود سهام'!A:S,13,0),0)</f>
        <v>0</v>
      </c>
      <c r="D14" s="16"/>
      <c r="E14" s="16">
        <f>IFERROR(VLOOKUP(A14,'درآمد ناشی از تغییر قیمت اوراق'!A:Q,9,0),0)</f>
        <v>-9548534276</v>
      </c>
      <c r="F14" s="16"/>
      <c r="G14" s="16">
        <f>IFERROR(VLOOKUP(A14,'درآمد ناشی از فروش'!A:Q,9,0),0)</f>
        <v>-3686151947</v>
      </c>
      <c r="H14" s="16"/>
      <c r="I14" s="16">
        <f t="shared" si="0"/>
        <v>-13234686223</v>
      </c>
      <c r="J14" s="5"/>
      <c r="K14" s="1">
        <f>+I14/$I$75</f>
        <v>1.3701937538694715E-2</v>
      </c>
      <c r="L14" s="5"/>
      <c r="M14" s="6">
        <f>IFERROR(VLOOKUP(A14,'درآمد سود سهام'!A:S,19,0),0)</f>
        <v>0</v>
      </c>
      <c r="N14" s="16"/>
      <c r="O14" s="16">
        <f>IFERROR(VLOOKUP(A14,'درآمد ناشی از تغییر قیمت اوراق'!A:Q,17,0),0)</f>
        <v>-24679723940</v>
      </c>
      <c r="P14" s="16"/>
      <c r="Q14" s="16">
        <f>IFERROR(VLOOKUP(A14,'درآمد ناشی از فروش'!A:Q,17,0),0)</f>
        <v>-6875521573</v>
      </c>
      <c r="R14" s="16"/>
      <c r="S14" s="16">
        <f t="shared" si="1"/>
        <v>-31555245513</v>
      </c>
      <c r="T14" s="5"/>
      <c r="U14" s="1">
        <f>+S14/$S$75</f>
        <v>-7.8847445527122514E-2</v>
      </c>
    </row>
    <row r="15" spans="1:21" ht="21" x14ac:dyDescent="0.55000000000000004">
      <c r="A15" s="15" t="s">
        <v>87</v>
      </c>
      <c r="C15" s="6">
        <f>IFERROR(VLOOKUP(A15,'درآمد سود سهام'!A:S,13,0),0)</f>
        <v>1028816998</v>
      </c>
      <c r="D15" s="16"/>
      <c r="E15" s="16">
        <f>IFERROR(VLOOKUP(A15,'درآمد ناشی از تغییر قیمت اوراق'!A:Q,9,0),0)</f>
        <v>-7851595130</v>
      </c>
      <c r="F15" s="16"/>
      <c r="G15" s="16">
        <f>IFERROR(VLOOKUP(A15,'درآمد ناشی از فروش'!A:Q,9,0),0)</f>
        <v>-1706453236</v>
      </c>
      <c r="H15" s="16"/>
      <c r="I15" s="16">
        <f t="shared" si="0"/>
        <v>-8529231368</v>
      </c>
      <c r="J15" s="5"/>
      <c r="K15" s="1">
        <f>+I15/$I$75</f>
        <v>8.8303563445511456E-3</v>
      </c>
      <c r="L15" s="5"/>
      <c r="M15" s="6">
        <f>IFERROR(VLOOKUP(A15,'درآمد سود سهام'!A:S,19,0),0)</f>
        <v>1028816998</v>
      </c>
      <c r="N15" s="16"/>
      <c r="O15" s="16">
        <f>IFERROR(VLOOKUP(A15,'درآمد ناشی از تغییر قیمت اوراق'!A:Q,17,0),0)</f>
        <v>-16443073461</v>
      </c>
      <c r="P15" s="16"/>
      <c r="Q15" s="16">
        <f>IFERROR(VLOOKUP(A15,'درآمد ناشی از فروش'!A:Q,17,0),0)</f>
        <v>-4727398217</v>
      </c>
      <c r="R15" s="16"/>
      <c r="S15" s="16">
        <f t="shared" si="1"/>
        <v>-20141654680</v>
      </c>
      <c r="T15" s="5"/>
      <c r="U15" s="1">
        <f>+S15/$S$75</f>
        <v>-5.0328178228026967E-2</v>
      </c>
    </row>
    <row r="16" spans="1:21" ht="21" x14ac:dyDescent="0.55000000000000004">
      <c r="A16" s="15" t="s">
        <v>17</v>
      </c>
      <c r="C16" s="6">
        <f>IFERROR(VLOOKUP(A16,'درآمد سود سهام'!A:S,13,0),0)</f>
        <v>0</v>
      </c>
      <c r="D16" s="16"/>
      <c r="E16" s="16">
        <f>IFERROR(VLOOKUP(A16,'درآمد ناشی از تغییر قیمت اوراق'!A:Q,9,0),0)</f>
        <v>0</v>
      </c>
      <c r="F16" s="16"/>
      <c r="G16" s="16">
        <f>IFERROR(VLOOKUP(A16,'درآمد ناشی از فروش'!A:Q,9,0),0)</f>
        <v>0</v>
      </c>
      <c r="H16" s="16"/>
      <c r="I16" s="16">
        <f t="shared" si="0"/>
        <v>0</v>
      </c>
      <c r="J16" s="5"/>
      <c r="K16" s="1">
        <f>+I16/$I$75</f>
        <v>0</v>
      </c>
      <c r="L16" s="5"/>
      <c r="M16" s="6">
        <f>IFERROR(VLOOKUP(A16,'درآمد سود سهام'!A:S,19,0),0)</f>
        <v>0</v>
      </c>
      <c r="N16" s="16"/>
      <c r="O16" s="16">
        <f>IFERROR(VLOOKUP(A16,'درآمد ناشی از تغییر قیمت اوراق'!A:Q,17,0),0)</f>
        <v>0</v>
      </c>
      <c r="P16" s="16"/>
      <c r="Q16" s="16">
        <f>IFERROR(VLOOKUP(A16,'درآمد ناشی از فروش'!A:Q,17,0),0)</f>
        <v>-530927932</v>
      </c>
      <c r="R16" s="16"/>
      <c r="S16" s="16">
        <f t="shared" si="1"/>
        <v>-530927932</v>
      </c>
      <c r="T16" s="5"/>
      <c r="U16" s="1">
        <f>+S16/$S$75</f>
        <v>-1.326635572521581E-3</v>
      </c>
    </row>
    <row r="17" spans="1:21" ht="21" x14ac:dyDescent="0.55000000000000004">
      <c r="A17" s="15" t="s">
        <v>81</v>
      </c>
      <c r="C17" s="6">
        <f>IFERROR(VLOOKUP(A17,'درآمد سود سهام'!A:S,13,0),0)</f>
        <v>0</v>
      </c>
      <c r="D17" s="16"/>
      <c r="E17" s="16">
        <f>IFERROR(VLOOKUP(A17,'درآمد ناشی از تغییر قیمت اوراق'!A:Q,9,0),0)</f>
        <v>0</v>
      </c>
      <c r="F17" s="16"/>
      <c r="G17" s="16">
        <f>IFERROR(VLOOKUP(A17,'درآمد ناشی از فروش'!A:Q,9,0),0)</f>
        <v>-47378152</v>
      </c>
      <c r="H17" s="16"/>
      <c r="I17" s="16">
        <f t="shared" si="0"/>
        <v>-47378152</v>
      </c>
      <c r="J17" s="5"/>
      <c r="K17" s="1">
        <f>+I17/$I$75</f>
        <v>4.9050840228808357E-5</v>
      </c>
      <c r="L17" s="5"/>
      <c r="M17" s="6">
        <f>IFERROR(VLOOKUP(A17,'درآمد سود سهام'!A:S,19,0),0)</f>
        <v>0</v>
      </c>
      <c r="N17" s="16"/>
      <c r="O17" s="16">
        <f>IFERROR(VLOOKUP(A17,'درآمد ناشی از تغییر قیمت اوراق'!A:Q,17,0),0)</f>
        <v>0</v>
      </c>
      <c r="P17" s="16"/>
      <c r="Q17" s="16">
        <f>IFERROR(VLOOKUP(A17,'درآمد ناشی از فروش'!A:Q,17,0),0)</f>
        <v>407040157</v>
      </c>
      <c r="R17" s="16"/>
      <c r="S17" s="16">
        <f t="shared" si="1"/>
        <v>407040157</v>
      </c>
      <c r="T17" s="5"/>
      <c r="U17" s="1">
        <f>+S17/$S$75</f>
        <v>1.0170758010165665E-3</v>
      </c>
    </row>
    <row r="18" spans="1:21" ht="21" x14ac:dyDescent="0.55000000000000004">
      <c r="A18" s="15" t="s">
        <v>64</v>
      </c>
      <c r="C18" s="6">
        <f>IFERROR(VLOOKUP(A18,'درآمد سود سهام'!A:S,13,0),0)</f>
        <v>79276888</v>
      </c>
      <c r="D18" s="16"/>
      <c r="E18" s="16">
        <f>IFERROR(VLOOKUP(A18,'درآمد ناشی از تغییر قیمت اوراق'!A:Q,9,0),0)</f>
        <v>-711878857</v>
      </c>
      <c r="F18" s="16"/>
      <c r="G18" s="16">
        <f>IFERROR(VLOOKUP(A18,'درآمد ناشی از فروش'!A:Q,9,0),0)</f>
        <v>-6344498841</v>
      </c>
      <c r="H18" s="16"/>
      <c r="I18" s="16">
        <f t="shared" si="0"/>
        <v>-6977100810</v>
      </c>
      <c r="J18" s="5"/>
      <c r="K18" s="1">
        <f>+I18/$I$75</f>
        <v>7.2234277329263361E-3</v>
      </c>
      <c r="L18" s="5"/>
      <c r="M18" s="6">
        <f>IFERROR(VLOOKUP(A18,'درآمد سود سهام'!A:S,19,0),0)</f>
        <v>79276888</v>
      </c>
      <c r="N18" s="16"/>
      <c r="O18" s="16">
        <f>IFERROR(VLOOKUP(A18,'درآمد ناشی از تغییر قیمت اوراق'!A:Q,17,0),0)</f>
        <v>-7804473094</v>
      </c>
      <c r="P18" s="16"/>
      <c r="Q18" s="16">
        <f>IFERROR(VLOOKUP(A18,'درآمد ناشی از فروش'!A:Q,17,0),0)</f>
        <v>-10727393994</v>
      </c>
      <c r="R18" s="16"/>
      <c r="S18" s="16">
        <f t="shared" si="1"/>
        <v>-18452590200</v>
      </c>
      <c r="T18" s="5"/>
      <c r="U18" s="1">
        <f>+S18/$S$75</f>
        <v>-4.6107693886565222E-2</v>
      </c>
    </row>
    <row r="19" spans="1:21" ht="21" x14ac:dyDescent="0.55000000000000004">
      <c r="A19" s="15" t="s">
        <v>142</v>
      </c>
      <c r="C19" s="6">
        <f>IFERROR(VLOOKUP(A19,'درآمد سود سهام'!A:S,13,0),0)</f>
        <v>0</v>
      </c>
      <c r="D19" s="16"/>
      <c r="E19" s="16">
        <f>IFERROR(VLOOKUP(A19,'درآمد ناشی از تغییر قیمت اوراق'!A:Q,9,0),0)</f>
        <v>0</v>
      </c>
      <c r="F19" s="16"/>
      <c r="G19" s="16">
        <f>IFERROR(VLOOKUP(A19,'درآمد ناشی از فروش'!A:Q,9,0),0)</f>
        <v>4710185313</v>
      </c>
      <c r="H19" s="16"/>
      <c r="I19" s="16">
        <f t="shared" si="0"/>
        <v>4710185313</v>
      </c>
      <c r="J19" s="5"/>
      <c r="K19" s="1">
        <f>+I19/$I$75</f>
        <v>-4.8764786612201056E-3</v>
      </c>
      <c r="L19" s="5"/>
      <c r="M19" s="6">
        <f>IFERROR(VLOOKUP(A19,'درآمد سود سهام'!A:S,19,0),0)</f>
        <v>0</v>
      </c>
      <c r="N19" s="16"/>
      <c r="O19" s="16">
        <f>IFERROR(VLOOKUP(A19,'درآمد ناشی از تغییر قیمت اوراق'!A:Q,17,0),0)</f>
        <v>0</v>
      </c>
      <c r="P19" s="16"/>
      <c r="Q19" s="16">
        <f>IFERROR(VLOOKUP(A19,'درآمد ناشی از فروش'!A:Q,17,0),0)</f>
        <v>151726770946</v>
      </c>
      <c r="R19" s="16"/>
      <c r="S19" s="16">
        <f t="shared" si="1"/>
        <v>151726770946</v>
      </c>
      <c r="T19" s="5"/>
      <c r="U19" s="1">
        <f>+S19/$S$75</f>
        <v>0.37912138259999756</v>
      </c>
    </row>
    <row r="20" spans="1:21" ht="21" x14ac:dyDescent="0.55000000000000004">
      <c r="A20" s="15" t="s">
        <v>105</v>
      </c>
      <c r="C20" s="6">
        <f>IFERROR(VLOOKUP(A20,'درآمد سود سهام'!A:S,13,0),0)</f>
        <v>0</v>
      </c>
      <c r="D20" s="16"/>
      <c r="E20" s="16">
        <f>IFERROR(VLOOKUP(A20,'درآمد ناشی از تغییر قیمت اوراق'!A:Q,9,0),0)</f>
        <v>425866745</v>
      </c>
      <c r="F20" s="16"/>
      <c r="G20" s="16">
        <f>IFERROR(VLOOKUP(A20,'درآمد ناشی از فروش'!A:Q,9,0),0)</f>
        <v>-7548497436</v>
      </c>
      <c r="H20" s="16"/>
      <c r="I20" s="16">
        <f t="shared" si="0"/>
        <v>-7122630691</v>
      </c>
      <c r="J20" s="5"/>
      <c r="K20" s="1">
        <f>+I20/$I$75</f>
        <v>7.3740955542767449E-3</v>
      </c>
      <c r="L20" s="5"/>
      <c r="M20" s="6">
        <f>IFERROR(VLOOKUP(A20,'درآمد سود سهام'!A:S,19,0),0)</f>
        <v>1378797046</v>
      </c>
      <c r="N20" s="16"/>
      <c r="O20" s="16">
        <f>IFERROR(VLOOKUP(A20,'درآمد ناشی از تغییر قیمت اوراق'!A:Q,17,0),0)</f>
        <v>-8400083812</v>
      </c>
      <c r="P20" s="16"/>
      <c r="Q20" s="16">
        <f>IFERROR(VLOOKUP(A20,'درآمد ناشی از فروش'!A:Q,17,0),0)</f>
        <v>-9457759773</v>
      </c>
      <c r="R20" s="16"/>
      <c r="S20" s="16">
        <f t="shared" si="1"/>
        <v>-16479046539</v>
      </c>
      <c r="T20" s="5"/>
      <c r="U20" s="1">
        <f>+S20/$S$75</f>
        <v>-4.1176378228064373E-2</v>
      </c>
    </row>
    <row r="21" spans="1:21" ht="21" x14ac:dyDescent="0.55000000000000004">
      <c r="A21" s="15" t="s">
        <v>83</v>
      </c>
      <c r="C21" s="6">
        <f>IFERROR(VLOOKUP(A21,'درآمد سود سهام'!A:S,13,0),0)</f>
        <v>5794488</v>
      </c>
      <c r="D21" s="16"/>
      <c r="E21" s="16">
        <f>IFERROR(VLOOKUP(A21,'درآمد ناشی از تغییر قیمت اوراق'!A:Q,9,0),0)</f>
        <v>0</v>
      </c>
      <c r="F21" s="16"/>
      <c r="G21" s="16">
        <f>IFERROR(VLOOKUP(A21,'درآمد ناشی از فروش'!A:Q,9,0),0)</f>
        <v>58654748</v>
      </c>
      <c r="H21" s="16"/>
      <c r="I21" s="16">
        <f t="shared" si="0"/>
        <v>64449236</v>
      </c>
      <c r="J21" s="5"/>
      <c r="K21" s="1">
        <f>+I21/$I$75</f>
        <v>-6.6724619776321444E-5</v>
      </c>
      <c r="L21" s="5"/>
      <c r="M21" s="6">
        <f>IFERROR(VLOOKUP(A21,'درآمد سود سهام'!A:S,19,0),0)</f>
        <v>5794488</v>
      </c>
      <c r="N21" s="16"/>
      <c r="O21" s="16">
        <f>IFERROR(VLOOKUP(A21,'درآمد ناشی از تغییر قیمت اوراق'!A:Q,17,0),0)</f>
        <v>0</v>
      </c>
      <c r="P21" s="16"/>
      <c r="Q21" s="16">
        <f>IFERROR(VLOOKUP(A21,'درآمد ناشی از فروش'!A:Q,17,0),0)</f>
        <v>4999036976</v>
      </c>
      <c r="R21" s="16"/>
      <c r="S21" s="16">
        <f t="shared" si="1"/>
        <v>5004831464</v>
      </c>
      <c r="T21" s="5"/>
      <c r="U21" s="1">
        <f>+S21/$S$75</f>
        <v>1.2505628456213266E-2</v>
      </c>
    </row>
    <row r="22" spans="1:21" ht="21" x14ac:dyDescent="0.55000000000000004">
      <c r="A22" s="15" t="s">
        <v>58</v>
      </c>
      <c r="C22" s="6">
        <f>IFERROR(VLOOKUP(A22,'درآمد سود سهام'!A:S,13,0),0)</f>
        <v>240132130</v>
      </c>
      <c r="D22" s="16"/>
      <c r="E22" s="16">
        <f>IFERROR(VLOOKUP(A22,'درآمد ناشی از تغییر قیمت اوراق'!A:Q,9,0),0)</f>
        <v>-5849545011</v>
      </c>
      <c r="F22" s="16"/>
      <c r="G22" s="16">
        <f>IFERROR(VLOOKUP(A22,'درآمد ناشی از فروش'!A:Q,9,0),0)</f>
        <v>-22404395861</v>
      </c>
      <c r="H22" s="16"/>
      <c r="I22" s="16">
        <f t="shared" si="0"/>
        <v>-28013808742</v>
      </c>
      <c r="J22" s="5"/>
      <c r="K22" s="1">
        <f>+I22/$I$75</f>
        <v>2.9002837780676562E-2</v>
      </c>
      <c r="L22" s="5"/>
      <c r="M22" s="6">
        <f>IFERROR(VLOOKUP(A22,'درآمد سود سهام'!A:S,19,0),0)</f>
        <v>240132130</v>
      </c>
      <c r="N22" s="16"/>
      <c r="O22" s="16">
        <f>IFERROR(VLOOKUP(A22,'درآمد ناشی از تغییر قیمت اوراق'!A:Q,17,0),0)</f>
        <v>-11947150274</v>
      </c>
      <c r="P22" s="16"/>
      <c r="Q22" s="16">
        <f>IFERROR(VLOOKUP(A22,'درآمد ناشی از فروش'!A:Q,17,0),0)</f>
        <v>-8860938708</v>
      </c>
      <c r="R22" s="16"/>
      <c r="S22" s="16">
        <f t="shared" si="1"/>
        <v>-20567956852</v>
      </c>
      <c r="T22" s="5"/>
      <c r="U22" s="1">
        <f>+S22/$S$75</f>
        <v>-5.1393384241747136E-2</v>
      </c>
    </row>
    <row r="23" spans="1:21" ht="21" x14ac:dyDescent="0.55000000000000004">
      <c r="A23" s="15" t="s">
        <v>68</v>
      </c>
      <c r="C23" s="6">
        <f>IFERROR(VLOOKUP(A23,'درآمد سود سهام'!A:S,13,0),0)</f>
        <v>2039243665</v>
      </c>
      <c r="D23" s="16"/>
      <c r="E23" s="16">
        <f>IFERROR(VLOOKUP(A23,'درآمد ناشی از تغییر قیمت اوراق'!A:Q,9,0),0)</f>
        <v>-19378537058</v>
      </c>
      <c r="F23" s="16"/>
      <c r="G23" s="16">
        <f>IFERROR(VLOOKUP(A23,'درآمد ناشی از فروش'!A:Q,9,0),0)</f>
        <v>-8618452979</v>
      </c>
      <c r="H23" s="16"/>
      <c r="I23" s="16">
        <f t="shared" si="0"/>
        <v>-25957746372</v>
      </c>
      <c r="J23" s="5"/>
      <c r="K23" s="1">
        <f>+I23/$I$75</f>
        <v>2.6874186017067567E-2</v>
      </c>
      <c r="L23" s="5"/>
      <c r="M23" s="6">
        <f>IFERROR(VLOOKUP(A23,'درآمد سود سهام'!A:S,19,0),0)</f>
        <v>2039243665</v>
      </c>
      <c r="N23" s="16"/>
      <c r="O23" s="16">
        <f>IFERROR(VLOOKUP(A23,'درآمد ناشی از تغییر قیمت اوراق'!A:Q,17,0),0)</f>
        <v>-45736283824</v>
      </c>
      <c r="P23" s="16"/>
      <c r="Q23" s="16">
        <f>IFERROR(VLOOKUP(A23,'درآمد ناشی از فروش'!A:Q,17,0),0)</f>
        <v>-16045468050</v>
      </c>
      <c r="R23" s="16"/>
      <c r="S23" s="16">
        <f t="shared" si="1"/>
        <v>-59742508209</v>
      </c>
      <c r="T23" s="5"/>
      <c r="U23" s="1">
        <f>+S23/$S$75</f>
        <v>-0.14927927465251906</v>
      </c>
    </row>
    <row r="24" spans="1:21" ht="21" x14ac:dyDescent="0.55000000000000004">
      <c r="A24" s="15" t="s">
        <v>96</v>
      </c>
      <c r="C24" s="6">
        <f>IFERROR(VLOOKUP(A24,'درآمد سود سهام'!A:S,13,0),0)</f>
        <v>119746441</v>
      </c>
      <c r="D24" s="16"/>
      <c r="E24" s="16">
        <f>IFERROR(VLOOKUP(A24,'درآمد ناشی از تغییر قیمت اوراق'!A:Q,9,0),0)</f>
        <v>-2046359035</v>
      </c>
      <c r="F24" s="16"/>
      <c r="G24" s="16">
        <f>IFERROR(VLOOKUP(A24,'درآمد ناشی از فروش'!A:Q,9,0),0)</f>
        <v>-1000014158</v>
      </c>
      <c r="H24" s="16"/>
      <c r="I24" s="16">
        <f t="shared" si="0"/>
        <v>-2926626752</v>
      </c>
      <c r="J24" s="5"/>
      <c r="K24" s="1">
        <f>+I24/$I$75</f>
        <v>3.0299514683837466E-3</v>
      </c>
      <c r="L24" s="5"/>
      <c r="M24" s="6">
        <f>IFERROR(VLOOKUP(A24,'درآمد سود سهام'!A:S,19,0),0)</f>
        <v>119746441</v>
      </c>
      <c r="N24" s="16"/>
      <c r="O24" s="16">
        <f>IFERROR(VLOOKUP(A24,'درآمد ناشی از تغییر قیمت اوراق'!A:Q,17,0),0)</f>
        <v>-7326099417</v>
      </c>
      <c r="P24" s="16"/>
      <c r="Q24" s="16">
        <f>IFERROR(VLOOKUP(A24,'درآمد ناشی از فروش'!A:Q,17,0),0)</f>
        <v>-2167744322</v>
      </c>
      <c r="R24" s="16"/>
      <c r="S24" s="16">
        <f t="shared" si="1"/>
        <v>-9374097298</v>
      </c>
      <c r="T24" s="5"/>
      <c r="U24" s="1">
        <f>+S24/$S$75</f>
        <v>-2.342316195148918E-2</v>
      </c>
    </row>
    <row r="25" spans="1:21" ht="21" x14ac:dyDescent="0.55000000000000004">
      <c r="A25" s="15" t="s">
        <v>103</v>
      </c>
      <c r="C25" s="6">
        <f>IFERROR(VLOOKUP(A25,'درآمد سود سهام'!A:S,13,0),0)</f>
        <v>0</v>
      </c>
      <c r="D25" s="16"/>
      <c r="E25" s="16">
        <f>IFERROR(VLOOKUP(A25,'درآمد ناشی از تغییر قیمت اوراق'!A:Q,9,0),0)</f>
        <v>1183986983</v>
      </c>
      <c r="F25" s="16"/>
      <c r="G25" s="16">
        <f>IFERROR(VLOOKUP(A25,'درآمد ناشی از فروش'!A:Q,9,0),0)</f>
        <v>-10214167594</v>
      </c>
      <c r="H25" s="16"/>
      <c r="I25" s="16">
        <f t="shared" si="0"/>
        <v>-9030180611</v>
      </c>
      <c r="J25" s="5"/>
      <c r="K25" s="1">
        <f>+I25/$I$75</f>
        <v>9.3489916277748452E-3</v>
      </c>
      <c r="L25" s="5"/>
      <c r="M25" s="6">
        <f>IFERROR(VLOOKUP(A25,'درآمد سود سهام'!A:S,19,0),0)</f>
        <v>0</v>
      </c>
      <c r="N25" s="16"/>
      <c r="O25" s="16">
        <f>IFERROR(VLOOKUP(A25,'درآمد ناشی از تغییر قیمت اوراق'!A:Q,17,0),0)</f>
        <v>-8709574630</v>
      </c>
      <c r="P25" s="16"/>
      <c r="Q25" s="16">
        <f>IFERROR(VLOOKUP(A25,'درآمد ناشی از فروش'!A:Q,17,0),0)</f>
        <v>-10328068203</v>
      </c>
      <c r="R25" s="16"/>
      <c r="S25" s="16">
        <f t="shared" si="1"/>
        <v>-19037642833</v>
      </c>
      <c r="T25" s="5"/>
      <c r="U25" s="1">
        <f>+S25/$S$75</f>
        <v>-4.7569571455920931E-2</v>
      </c>
    </row>
    <row r="26" spans="1:21" ht="21" x14ac:dyDescent="0.55000000000000004">
      <c r="A26" s="15" t="s">
        <v>101</v>
      </c>
      <c r="C26" s="6">
        <f>IFERROR(VLOOKUP(A26,'درآمد سود سهام'!A:S,13,0),0)</f>
        <v>837028401</v>
      </c>
      <c r="D26" s="16"/>
      <c r="E26" s="16">
        <f>IFERROR(VLOOKUP(A26,'درآمد ناشی از تغییر قیمت اوراق'!A:Q,9,0),0)</f>
        <v>-3723676093</v>
      </c>
      <c r="F26" s="16"/>
      <c r="G26" s="16">
        <f>IFERROR(VLOOKUP(A26,'درآمد ناشی از فروش'!A:Q,9,0),0)</f>
        <v>-10364</v>
      </c>
      <c r="H26" s="16"/>
      <c r="I26" s="16">
        <f t="shared" si="0"/>
        <v>-2886658056</v>
      </c>
      <c r="J26" s="5"/>
      <c r="K26" s="1">
        <f>+I26/$I$75</f>
        <v>2.9885716754013227E-3</v>
      </c>
      <c r="L26" s="5"/>
      <c r="M26" s="6">
        <f>IFERROR(VLOOKUP(A26,'درآمد سود سهام'!A:S,19,0),0)</f>
        <v>837028401</v>
      </c>
      <c r="N26" s="16"/>
      <c r="O26" s="16">
        <f>IFERROR(VLOOKUP(A26,'درآمد ناشی از تغییر قیمت اوراق'!A:Q,17,0),0)</f>
        <v>-7276788269</v>
      </c>
      <c r="P26" s="16"/>
      <c r="Q26" s="16">
        <f>IFERROR(VLOOKUP(A26,'درآمد ناشی از فروش'!A:Q,17,0),0)</f>
        <v>-10364</v>
      </c>
      <c r="R26" s="16"/>
      <c r="S26" s="16">
        <f t="shared" si="1"/>
        <v>-6439770232</v>
      </c>
      <c r="T26" s="5"/>
      <c r="U26" s="1">
        <f>+S26/$S$75</f>
        <v>-1.6091126033724583E-2</v>
      </c>
    </row>
    <row r="27" spans="1:21" ht="21" x14ac:dyDescent="0.55000000000000004">
      <c r="A27" s="15" t="s">
        <v>102</v>
      </c>
      <c r="C27" s="6">
        <f>IFERROR(VLOOKUP(A27,'درآمد سود سهام'!A:S,13,0),0)</f>
        <v>3667737334</v>
      </c>
      <c r="D27" s="16"/>
      <c r="E27" s="16">
        <f>IFERROR(VLOOKUP(A27,'درآمد ناشی از تغییر قیمت اوراق'!A:Q,9,0),0)</f>
        <v>-6605306556</v>
      </c>
      <c r="F27" s="16"/>
      <c r="G27" s="16">
        <f>IFERROR(VLOOKUP(A27,'درآمد ناشی از فروش'!A:Q,9,0),0)</f>
        <v>-151410642</v>
      </c>
      <c r="H27" s="16"/>
      <c r="I27" s="16">
        <f t="shared" si="0"/>
        <v>-3088979864</v>
      </c>
      <c r="J27" s="5"/>
      <c r="K27" s="1">
        <f>+I27/$I$75</f>
        <v>3.1980364658180456E-3</v>
      </c>
      <c r="L27" s="5"/>
      <c r="M27" s="6">
        <f>IFERROR(VLOOKUP(A27,'درآمد سود سهام'!A:S,19,0),0)</f>
        <v>3667737334</v>
      </c>
      <c r="N27" s="16"/>
      <c r="O27" s="16">
        <f>IFERROR(VLOOKUP(A27,'درآمد ناشی از تغییر قیمت اوراق'!A:Q,17,0),0)</f>
        <v>-7583846595</v>
      </c>
      <c r="P27" s="16"/>
      <c r="Q27" s="16">
        <f>IFERROR(VLOOKUP(A27,'درآمد ناشی از فروش'!A:Q,17,0),0)</f>
        <v>171179630</v>
      </c>
      <c r="R27" s="16"/>
      <c r="S27" s="16">
        <f t="shared" si="1"/>
        <v>-3744929631</v>
      </c>
      <c r="T27" s="5"/>
      <c r="U27" s="1">
        <f>+S27/$S$75</f>
        <v>-9.3574976294046597E-3</v>
      </c>
    </row>
    <row r="28" spans="1:21" ht="21" x14ac:dyDescent="0.55000000000000004">
      <c r="A28" s="15" t="s">
        <v>106</v>
      </c>
      <c r="C28" s="6">
        <f>IFERROR(VLOOKUP(A28,'درآمد سود سهام'!A:S,13,0),0)</f>
        <v>0</v>
      </c>
      <c r="D28" s="16"/>
      <c r="E28" s="16">
        <f>IFERROR(VLOOKUP(A28,'درآمد ناشی از تغییر قیمت اوراق'!A:Q,9,0),0)</f>
        <v>4568951112</v>
      </c>
      <c r="F28" s="16"/>
      <c r="G28" s="16">
        <f>IFERROR(VLOOKUP(A28,'درآمد ناشی از فروش'!A:Q,9,0),0)</f>
        <v>-12960624526</v>
      </c>
      <c r="H28" s="16"/>
      <c r="I28" s="16">
        <f t="shared" si="0"/>
        <v>-8391673414</v>
      </c>
      <c r="J28" s="5"/>
      <c r="K28" s="1">
        <f>+I28/$I$75</f>
        <v>8.6879418995163167E-3</v>
      </c>
      <c r="L28" s="5"/>
      <c r="M28" s="6">
        <f>IFERROR(VLOOKUP(A28,'درآمد سود سهام'!A:S,19,0),0)</f>
        <v>438599067</v>
      </c>
      <c r="N28" s="16"/>
      <c r="O28" s="16">
        <f>IFERROR(VLOOKUP(A28,'درآمد ناشی از تغییر قیمت اوراق'!A:Q,17,0),0)</f>
        <v>-3672988410</v>
      </c>
      <c r="P28" s="16"/>
      <c r="Q28" s="16">
        <f>IFERROR(VLOOKUP(A28,'درآمد ناشی از فروش'!A:Q,17,0),0)</f>
        <v>-12428186222</v>
      </c>
      <c r="R28" s="16"/>
      <c r="S28" s="16">
        <f t="shared" si="1"/>
        <v>-15662575565</v>
      </c>
      <c r="T28" s="5"/>
      <c r="U28" s="1">
        <f>+S28/$S$75</f>
        <v>-3.913625305710286E-2</v>
      </c>
    </row>
    <row r="29" spans="1:21" ht="21" x14ac:dyDescent="0.55000000000000004">
      <c r="A29" s="15" t="s">
        <v>104</v>
      </c>
      <c r="C29" s="6">
        <f>IFERROR(VLOOKUP(A29,'درآمد سود سهام'!A:S,13,0),0)</f>
        <v>0</v>
      </c>
      <c r="D29" s="16"/>
      <c r="E29" s="16">
        <f>IFERROR(VLOOKUP(A29,'درآمد ناشی از تغییر قیمت اوراق'!A:Q,9,0),0)</f>
        <v>-398862563</v>
      </c>
      <c r="F29" s="16"/>
      <c r="G29" s="16">
        <f>IFERROR(VLOOKUP(A29,'درآمد ناشی از فروش'!A:Q,9,0),0)</f>
        <v>0</v>
      </c>
      <c r="H29" s="16"/>
      <c r="I29" s="16">
        <f t="shared" si="0"/>
        <v>-398862563</v>
      </c>
      <c r="J29" s="5"/>
      <c r="K29" s="1">
        <f>+I29/$I$75</f>
        <v>4.129444274433922E-4</v>
      </c>
      <c r="L29" s="5"/>
      <c r="M29" s="6">
        <f>IFERROR(VLOOKUP(A29,'درآمد سود سهام'!A:S,19,0),0)</f>
        <v>0</v>
      </c>
      <c r="N29" s="16"/>
      <c r="O29" s="16">
        <f>IFERROR(VLOOKUP(A29,'درآمد ناشی از تغییر قیمت اوراق'!A:Q,17,0),0)</f>
        <v>455589750</v>
      </c>
      <c r="P29" s="16"/>
      <c r="Q29" s="16">
        <f>IFERROR(VLOOKUP(A29,'درآمد ناشی از فروش'!A:Q,17,0),0)</f>
        <v>501067574</v>
      </c>
      <c r="R29" s="16"/>
      <c r="S29" s="16">
        <f t="shared" si="1"/>
        <v>956657324</v>
      </c>
      <c r="T29" s="5"/>
      <c r="U29" s="1">
        <f>+S29/$S$75</f>
        <v>2.3904103744379823E-3</v>
      </c>
    </row>
    <row r="30" spans="1:21" ht="21" x14ac:dyDescent="0.55000000000000004">
      <c r="A30" s="15" t="s">
        <v>15</v>
      </c>
      <c r="C30" s="6">
        <f>IFERROR(VLOOKUP(A30,'درآمد سود سهام'!A:S,13,0),0)</f>
        <v>0</v>
      </c>
      <c r="D30" s="16"/>
      <c r="E30" s="16">
        <f>IFERROR(VLOOKUP(A30,'درآمد ناشی از تغییر قیمت اوراق'!A:Q,9,0),0)</f>
        <v>0</v>
      </c>
      <c r="F30" s="16"/>
      <c r="G30" s="16">
        <f>IFERROR(VLOOKUP(A30,'درآمد ناشی از فروش'!A:Q,9,0),0)</f>
        <v>-3582083569</v>
      </c>
      <c r="H30" s="16"/>
      <c r="I30" s="16">
        <f t="shared" si="0"/>
        <v>-3582083569</v>
      </c>
      <c r="J30" s="5"/>
      <c r="K30" s="1">
        <f>+I30/$I$75</f>
        <v>3.7085492238966731E-3</v>
      </c>
      <c r="L30" s="5"/>
      <c r="M30" s="6">
        <f>IFERROR(VLOOKUP(A30,'درآمد سود سهام'!A:S,19,0),0)</f>
        <v>0</v>
      </c>
      <c r="N30" s="16"/>
      <c r="O30" s="16">
        <f>IFERROR(VLOOKUP(A30,'درآمد ناشی از تغییر قیمت اوراق'!A:Q,17,0),0)</f>
        <v>0</v>
      </c>
      <c r="P30" s="16"/>
      <c r="Q30" s="16">
        <f>IFERROR(VLOOKUP(A30,'درآمد ناشی از فروش'!A:Q,17,0),0)</f>
        <v>-245800769</v>
      </c>
      <c r="R30" s="16"/>
      <c r="S30" s="16">
        <f t="shared" si="1"/>
        <v>-245800769</v>
      </c>
      <c r="T30" s="5"/>
      <c r="U30" s="1">
        <f>+S30/$S$75</f>
        <v>-6.1418513559870474E-4</v>
      </c>
    </row>
    <row r="31" spans="1:21" ht="21" x14ac:dyDescent="0.55000000000000004">
      <c r="A31" s="15" t="s">
        <v>97</v>
      </c>
      <c r="C31" s="6">
        <f>IFERROR(VLOOKUP(A31,'درآمد سود سهام'!A:S,13,0),0)</f>
        <v>0</v>
      </c>
      <c r="D31" s="16"/>
      <c r="E31" s="16">
        <f>IFERROR(VLOOKUP(A31,'درآمد ناشی از تغییر قیمت اوراق'!A:Q,9,0),0)</f>
        <v>-844146361</v>
      </c>
      <c r="F31" s="16"/>
      <c r="G31" s="16">
        <f>IFERROR(VLOOKUP(A31,'درآمد ناشی از فروش'!A:Q,9,0),0)</f>
        <v>-2486372938</v>
      </c>
      <c r="H31" s="16"/>
      <c r="I31" s="16">
        <f t="shared" si="0"/>
        <v>-3330519299</v>
      </c>
      <c r="J31" s="5"/>
      <c r="K31" s="1">
        <f>+I31/$I$75</f>
        <v>3.4481034636853671E-3</v>
      </c>
      <c r="L31" s="5"/>
      <c r="M31" s="6">
        <f>IFERROR(VLOOKUP(A31,'درآمد سود سهام'!A:S,19,0),0)</f>
        <v>0</v>
      </c>
      <c r="N31" s="16"/>
      <c r="O31" s="16">
        <f>IFERROR(VLOOKUP(A31,'درآمد ناشی از تغییر قیمت اوراق'!A:Q,17,0),0)</f>
        <v>-5622517361</v>
      </c>
      <c r="P31" s="16"/>
      <c r="Q31" s="16">
        <f>IFERROR(VLOOKUP(A31,'درآمد ناشی از فروش'!A:Q,17,0),0)</f>
        <v>-2883497030</v>
      </c>
      <c r="R31" s="16"/>
      <c r="S31" s="16">
        <f t="shared" si="1"/>
        <v>-8506014391</v>
      </c>
      <c r="T31" s="5"/>
      <c r="U31" s="1">
        <f>+S31/$S$75</f>
        <v>-2.1254073465249691E-2</v>
      </c>
    </row>
    <row r="32" spans="1:21" ht="21" x14ac:dyDescent="0.55000000000000004">
      <c r="A32" s="15" t="s">
        <v>59</v>
      </c>
      <c r="C32" s="6">
        <f>IFERROR(VLOOKUP(A32,'درآمد سود سهام'!A:S,13,0),0)</f>
        <v>829351843</v>
      </c>
      <c r="D32" s="16"/>
      <c r="E32" s="16">
        <f>IFERROR(VLOOKUP(A32,'درآمد ناشی از تغییر قیمت اوراق'!A:Q,9,0),0)</f>
        <v>-4584470522</v>
      </c>
      <c r="F32" s="16"/>
      <c r="G32" s="16">
        <f>IFERROR(VLOOKUP(A32,'درآمد ناشی از فروش'!A:Q,9,0),0)</f>
        <v>-2426817124</v>
      </c>
      <c r="H32" s="16"/>
      <c r="I32" s="16">
        <f t="shared" si="0"/>
        <v>-6181935803</v>
      </c>
      <c r="J32" s="5"/>
      <c r="K32" s="1">
        <f>+I32/$I$75</f>
        <v>6.4001893821798517E-3</v>
      </c>
      <c r="L32" s="5"/>
      <c r="M32" s="6">
        <f>IFERROR(VLOOKUP(A32,'درآمد سود سهام'!A:S,19,0),0)</f>
        <v>829351843</v>
      </c>
      <c r="N32" s="16"/>
      <c r="O32" s="16">
        <f>IFERROR(VLOOKUP(A32,'درآمد ناشی از تغییر قیمت اوراق'!A:Q,17,0),0)</f>
        <v>-10139631097</v>
      </c>
      <c r="P32" s="16"/>
      <c r="Q32" s="16">
        <f>IFERROR(VLOOKUP(A32,'درآمد ناشی از فروش'!A:Q,17,0),0)</f>
        <v>-3668338815</v>
      </c>
      <c r="R32" s="16"/>
      <c r="S32" s="16">
        <f t="shared" si="1"/>
        <v>-12978618069</v>
      </c>
      <c r="T32" s="5"/>
      <c r="U32" s="1">
        <f>+S32/$S$75</f>
        <v>-3.2429818389187237E-2</v>
      </c>
    </row>
    <row r="33" spans="1:21" ht="21" x14ac:dyDescent="0.55000000000000004">
      <c r="A33" s="15" t="s">
        <v>100</v>
      </c>
      <c r="C33" s="6">
        <f>IFERROR(VLOOKUP(A33,'درآمد سود سهام'!A:S,13,0),0)</f>
        <v>0</v>
      </c>
      <c r="D33" s="16"/>
      <c r="E33" s="16">
        <f>IFERROR(VLOOKUP(A33,'درآمد ناشی از تغییر قیمت اوراق'!A:Q,9,0),0)</f>
        <v>-284477104141</v>
      </c>
      <c r="F33" s="16"/>
      <c r="G33" s="16">
        <f>IFERROR(VLOOKUP(A33,'درآمد ناشی از فروش'!A:Q,9,0),0)</f>
        <v>0</v>
      </c>
      <c r="H33" s="16"/>
      <c r="I33" s="16">
        <f t="shared" si="0"/>
        <v>-284477104141</v>
      </c>
      <c r="J33" s="5"/>
      <c r="K33" s="1">
        <f>+I33/$I$75</f>
        <v>0.29452058374869217</v>
      </c>
      <c r="L33" s="5"/>
      <c r="M33" s="6">
        <f>IFERROR(VLOOKUP(A33,'درآمد سود سهام'!A:S,19,0),0)</f>
        <v>0</v>
      </c>
      <c r="N33" s="16"/>
      <c r="O33" s="16">
        <f>IFERROR(VLOOKUP(A33,'درآمد ناشی از تغییر قیمت اوراق'!A:Q,17,0),0)</f>
        <v>222508358937</v>
      </c>
      <c r="P33" s="16"/>
      <c r="Q33" s="16">
        <f>IFERROR(VLOOKUP(A33,'درآمد ناشی از فروش'!A:Q,17,0),0)</f>
        <v>73404440725</v>
      </c>
      <c r="R33" s="16"/>
      <c r="S33" s="16">
        <f t="shared" si="1"/>
        <v>295912799662</v>
      </c>
      <c r="T33" s="5"/>
      <c r="U33" s="1">
        <f>+S33/$S$75</f>
        <v>0.73940062809892104</v>
      </c>
    </row>
    <row r="34" spans="1:21" ht="21" x14ac:dyDescent="0.55000000000000004">
      <c r="A34" s="15" t="s">
        <v>76</v>
      </c>
      <c r="C34" s="6">
        <f>IFERROR(VLOOKUP(A34,'درآمد سود سهام'!A:S,13,0),0)</f>
        <v>35102472</v>
      </c>
      <c r="D34" s="16"/>
      <c r="E34" s="16">
        <f>IFERROR(VLOOKUP(A34,'درآمد ناشی از تغییر قیمت اوراق'!A:Q,9,0),0)</f>
        <v>-15659926</v>
      </c>
      <c r="F34" s="16"/>
      <c r="G34" s="16">
        <f>IFERROR(VLOOKUP(A34,'درآمد ناشی از فروش'!A:Q,9,0),0)</f>
        <v>0</v>
      </c>
      <c r="H34" s="16"/>
      <c r="I34" s="16">
        <f t="shared" si="0"/>
        <v>19442546</v>
      </c>
      <c r="J34" s="5"/>
      <c r="K34" s="1">
        <f>+I34/$I$75</f>
        <v>-2.0128966142184208E-5</v>
      </c>
      <c r="L34" s="5"/>
      <c r="M34" s="6">
        <f>IFERROR(VLOOKUP(A34,'درآمد سود سهام'!A:S,19,0),0)</f>
        <v>35102472</v>
      </c>
      <c r="N34" s="16"/>
      <c r="O34" s="16">
        <f>IFERROR(VLOOKUP(A34,'درآمد ناشی از تغییر قیمت اوراق'!A:Q,17,0),0)</f>
        <v>-15659926</v>
      </c>
      <c r="P34" s="16"/>
      <c r="Q34" s="16">
        <f>IFERROR(VLOOKUP(A34,'درآمد ناشی از فروش'!A:Q,17,0),0)</f>
        <v>53654997130</v>
      </c>
      <c r="R34" s="16"/>
      <c r="S34" s="16">
        <f t="shared" si="1"/>
        <v>53674439676</v>
      </c>
      <c r="T34" s="5"/>
      <c r="U34" s="1">
        <f>+S34/$S$75</f>
        <v>0.13411692381885329</v>
      </c>
    </row>
    <row r="35" spans="1:21" ht="21" x14ac:dyDescent="0.55000000000000004">
      <c r="A35" s="15" t="s">
        <v>82</v>
      </c>
      <c r="C35" s="6">
        <f>IFERROR(VLOOKUP(A35,'درآمد سود سهام'!A:S,13,0),0)</f>
        <v>0</v>
      </c>
      <c r="D35" s="16"/>
      <c r="E35" s="16">
        <f>IFERROR(VLOOKUP(A35,'درآمد ناشی از تغییر قیمت اوراق'!A:Q,9,0),0)</f>
        <v>0</v>
      </c>
      <c r="F35" s="16"/>
      <c r="G35" s="16">
        <f>IFERROR(VLOOKUP(A35,'درآمد ناشی از فروش'!A:Q,9,0),0)</f>
        <v>351747569</v>
      </c>
      <c r="H35" s="16"/>
      <c r="I35" s="16">
        <f t="shared" si="0"/>
        <v>351747569</v>
      </c>
      <c r="J35" s="5"/>
      <c r="K35" s="1">
        <f>+I35/$I$75</f>
        <v>-3.6416603602206231E-4</v>
      </c>
      <c r="L35" s="5"/>
      <c r="M35" s="6">
        <f>IFERROR(VLOOKUP(A35,'درآمد سود سهام'!A:S,19,0),0)</f>
        <v>292500000</v>
      </c>
      <c r="N35" s="16"/>
      <c r="O35" s="16">
        <f>IFERROR(VLOOKUP(A35,'درآمد ناشی از تغییر قیمت اوراق'!A:Q,17,0),0)</f>
        <v>0</v>
      </c>
      <c r="P35" s="16"/>
      <c r="Q35" s="16">
        <f>IFERROR(VLOOKUP(A35,'درآمد ناشی از فروش'!A:Q,17,0),0)</f>
        <v>1161821840</v>
      </c>
      <c r="R35" s="16"/>
      <c r="S35" s="16">
        <f t="shared" si="1"/>
        <v>1454321840</v>
      </c>
      <c r="T35" s="5"/>
      <c r="U35" s="1">
        <f>+S35/$S$75</f>
        <v>3.6339302766972129E-3</v>
      </c>
    </row>
    <row r="36" spans="1:21" ht="21" x14ac:dyDescent="0.55000000000000004">
      <c r="A36" s="15" t="s">
        <v>57</v>
      </c>
      <c r="C36" s="6">
        <f>IFERROR(VLOOKUP(A36,'درآمد سود سهام'!A:S,13,0),0)</f>
        <v>0</v>
      </c>
      <c r="D36" s="16"/>
      <c r="E36" s="16">
        <f>IFERROR(VLOOKUP(A36,'درآمد ناشی از تغییر قیمت اوراق'!A:Q,9,0),0)</f>
        <v>-11849158110</v>
      </c>
      <c r="F36" s="16"/>
      <c r="G36" s="16">
        <f>IFERROR(VLOOKUP(A36,'درآمد ناشی از فروش'!A:Q,9,0),0)</f>
        <v>-72352687</v>
      </c>
      <c r="H36" s="16"/>
      <c r="I36" s="16">
        <f t="shared" si="0"/>
        <v>-11921510797</v>
      </c>
      <c r="J36" s="5"/>
      <c r="K36" s="1">
        <f>+I36/$I$75</f>
        <v>1.2342400382979495E-2</v>
      </c>
      <c r="L36" s="5"/>
      <c r="M36" s="6">
        <f>IFERROR(VLOOKUP(A36,'درآمد سود سهام'!A:S,19,0),0)</f>
        <v>0</v>
      </c>
      <c r="N36" s="16"/>
      <c r="O36" s="16">
        <f>IFERROR(VLOOKUP(A36,'درآمد ناشی از تغییر قیمت اوراق'!A:Q,17,0),0)</f>
        <v>-13276635468</v>
      </c>
      <c r="P36" s="16"/>
      <c r="Q36" s="16">
        <f>IFERROR(VLOOKUP(A36,'درآمد ناشی از فروش'!A:Q,17,0),0)</f>
        <v>1746383779</v>
      </c>
      <c r="R36" s="16"/>
      <c r="S36" s="16">
        <f t="shared" si="1"/>
        <v>-11530251689</v>
      </c>
      <c r="T36" s="5"/>
      <c r="U36" s="1">
        <f>+S36/$S$75</f>
        <v>-2.881076908712055E-2</v>
      </c>
    </row>
    <row r="37" spans="1:21" ht="21" x14ac:dyDescent="0.55000000000000004">
      <c r="A37" s="15" t="s">
        <v>16</v>
      </c>
      <c r="C37" s="6">
        <f>IFERROR(VLOOKUP(A37,'درآمد سود سهام'!A:S,13,0),0)</f>
        <v>0</v>
      </c>
      <c r="D37" s="16"/>
      <c r="E37" s="16">
        <f>IFERROR(VLOOKUP(A37,'درآمد ناشی از تغییر قیمت اوراق'!A:Q,9,0),0)</f>
        <v>0</v>
      </c>
      <c r="F37" s="16"/>
      <c r="G37" s="16">
        <f>IFERROR(VLOOKUP(A37,'درآمد ناشی از فروش'!A:Q,9,0),0)</f>
        <v>0</v>
      </c>
      <c r="H37" s="16"/>
      <c r="I37" s="16">
        <f t="shared" si="0"/>
        <v>0</v>
      </c>
      <c r="J37" s="5"/>
      <c r="K37" s="1">
        <f>+I37/$I$75</f>
        <v>0</v>
      </c>
      <c r="L37" s="5"/>
      <c r="M37" s="6">
        <f>IFERROR(VLOOKUP(A37,'درآمد سود سهام'!A:S,19,0),0)</f>
        <v>0</v>
      </c>
      <c r="N37" s="16"/>
      <c r="O37" s="16">
        <f>IFERROR(VLOOKUP(A37,'درآمد ناشی از تغییر قیمت اوراق'!A:Q,17,0),0)</f>
        <v>0</v>
      </c>
      <c r="P37" s="16"/>
      <c r="Q37" s="16">
        <f>IFERROR(VLOOKUP(A37,'درآمد ناشی از فروش'!A:Q,17,0),0)</f>
        <v>106675374312</v>
      </c>
      <c r="R37" s="16"/>
      <c r="S37" s="16">
        <f t="shared" si="1"/>
        <v>106675374312</v>
      </c>
      <c r="T37" s="5"/>
      <c r="U37" s="1">
        <f>+S37/$S$75</f>
        <v>0.26655095304790644</v>
      </c>
    </row>
    <row r="38" spans="1:21" ht="21" x14ac:dyDescent="0.55000000000000004">
      <c r="A38" s="15" t="s">
        <v>56</v>
      </c>
      <c r="C38" s="6">
        <f>IFERROR(VLOOKUP(A38,'درآمد سود سهام'!A:S,13,0),0)</f>
        <v>0</v>
      </c>
      <c r="D38" s="16"/>
      <c r="E38" s="16">
        <f>IFERROR(VLOOKUP(A38,'درآمد ناشی از تغییر قیمت اوراق'!A:Q,9,0),0)</f>
        <v>0</v>
      </c>
      <c r="F38" s="16"/>
      <c r="G38" s="16">
        <f>IFERROR(VLOOKUP(A38,'درآمد ناشی از فروش'!A:Q,9,0),0)</f>
        <v>0</v>
      </c>
      <c r="H38" s="16"/>
      <c r="I38" s="16">
        <f t="shared" si="0"/>
        <v>0</v>
      </c>
      <c r="J38" s="5"/>
      <c r="K38" s="1">
        <f>+I38/$I$75</f>
        <v>0</v>
      </c>
      <c r="L38" s="5"/>
      <c r="M38" s="6">
        <f>IFERROR(VLOOKUP(A38,'درآمد سود سهام'!A:S,19,0),0)</f>
        <v>0</v>
      </c>
      <c r="N38" s="16"/>
      <c r="O38" s="16">
        <f>IFERROR(VLOOKUP(A38,'درآمد ناشی از تغییر قیمت اوراق'!A:Q,17,0),0)</f>
        <v>0</v>
      </c>
      <c r="P38" s="16"/>
      <c r="Q38" s="16">
        <f>IFERROR(VLOOKUP(A38,'درآمد ناشی از فروش'!A:Q,17,0),0)</f>
        <v>15050328092</v>
      </c>
      <c r="R38" s="16"/>
      <c r="S38" s="16">
        <f t="shared" si="1"/>
        <v>15050328092</v>
      </c>
      <c r="T38" s="5"/>
      <c r="U38" s="1">
        <f>+S38/$S$75</f>
        <v>3.7606423436331943E-2</v>
      </c>
    </row>
    <row r="39" spans="1:21" ht="21" x14ac:dyDescent="0.55000000000000004">
      <c r="A39" s="15" t="s">
        <v>71</v>
      </c>
      <c r="C39" s="6">
        <f>IFERROR(VLOOKUP(A39,'درآمد سود سهام'!A:S,13,0),0)</f>
        <v>24138178209</v>
      </c>
      <c r="D39" s="16"/>
      <c r="E39" s="16">
        <f>IFERROR(VLOOKUP(A39,'درآمد ناشی از تغییر قیمت اوراق'!A:Q,9,0),0)</f>
        <v>-83681800142</v>
      </c>
      <c r="F39" s="16"/>
      <c r="G39" s="16">
        <f>IFERROR(VLOOKUP(A39,'درآمد ناشی از فروش'!A:Q,9,0),0)</f>
        <v>-1080046701</v>
      </c>
      <c r="H39" s="16"/>
      <c r="I39" s="16">
        <f t="shared" si="0"/>
        <v>-60623668634</v>
      </c>
      <c r="J39" s="5"/>
      <c r="K39" s="1">
        <f>+I39/$I$75</f>
        <v>6.2763990546751469E-2</v>
      </c>
      <c r="L39" s="5"/>
      <c r="M39" s="6">
        <f>IFERROR(VLOOKUP(A39,'درآمد سود سهام'!A:S,19,0),0)</f>
        <v>24138178209</v>
      </c>
      <c r="N39" s="16"/>
      <c r="O39" s="16">
        <f>IFERROR(VLOOKUP(A39,'درآمد ناشی از تغییر قیمت اوراق'!A:Q,17,0),0)</f>
        <v>-16811209841</v>
      </c>
      <c r="P39" s="16"/>
      <c r="Q39" s="16">
        <f>IFERROR(VLOOKUP(A39,'درآمد ناشی از فروش'!A:Q,17,0),0)</f>
        <v>26742164773</v>
      </c>
      <c r="R39" s="16"/>
      <c r="S39" s="16">
        <f t="shared" si="1"/>
        <v>34069133141</v>
      </c>
      <c r="T39" s="5"/>
      <c r="U39" s="1">
        <f>+S39/$S$75</f>
        <v>8.5128924710302312E-2</v>
      </c>
    </row>
    <row r="40" spans="1:21" ht="21" x14ac:dyDescent="0.55000000000000004">
      <c r="A40" s="15" t="s">
        <v>94</v>
      </c>
      <c r="C40" s="6">
        <f>IFERROR(VLOOKUP(A40,'درآمد سود سهام'!A:S,13,0),0)</f>
        <v>0</v>
      </c>
      <c r="D40" s="16"/>
      <c r="E40" s="16">
        <f>IFERROR(VLOOKUP(A40,'درآمد ناشی از تغییر قیمت اوراق'!A:Q,9,0),0)</f>
        <v>-439370100</v>
      </c>
      <c r="F40" s="16"/>
      <c r="G40" s="16">
        <f>IFERROR(VLOOKUP(A40,'درآمد ناشی از فروش'!A:Q,9,0),0)</f>
        <v>0</v>
      </c>
      <c r="H40" s="16"/>
      <c r="I40" s="16">
        <f t="shared" si="0"/>
        <v>-439370100</v>
      </c>
      <c r="J40" s="5"/>
      <c r="K40" s="1">
        <f>+I40/$I$75</f>
        <v>4.5488208523657804E-4</v>
      </c>
      <c r="L40" s="5"/>
      <c r="M40" s="6">
        <f>IFERROR(VLOOKUP(A40,'درآمد سود سهام'!A:S,19,0),0)</f>
        <v>0</v>
      </c>
      <c r="N40" s="16"/>
      <c r="O40" s="16">
        <f>IFERROR(VLOOKUP(A40,'درآمد ناشی از تغییر قیمت اوراق'!A:Q,17,0),0)</f>
        <v>2441200</v>
      </c>
      <c r="P40" s="16"/>
      <c r="Q40" s="16">
        <f>IFERROR(VLOOKUP(A40,'درآمد ناشی از فروش'!A:Q,17,0),0)</f>
        <v>608071418</v>
      </c>
      <c r="R40" s="16"/>
      <c r="S40" s="16">
        <f t="shared" si="1"/>
        <v>610512618</v>
      </c>
      <c r="T40" s="5"/>
      <c r="U40" s="1">
        <f>+S40/$S$75</f>
        <v>1.5254947191440651E-3</v>
      </c>
    </row>
    <row r="41" spans="1:21" ht="21" x14ac:dyDescent="0.55000000000000004">
      <c r="A41" s="15" t="s">
        <v>80</v>
      </c>
      <c r="C41" s="6">
        <f>IFERROR(VLOOKUP(A41,'درآمد سود سهام'!A:S,13,0),0)</f>
        <v>0</v>
      </c>
      <c r="D41" s="16"/>
      <c r="E41" s="16">
        <f>IFERROR(VLOOKUP(A41,'درآمد ناشی از تغییر قیمت اوراق'!A:Q,9,0),0)</f>
        <v>0</v>
      </c>
      <c r="F41" s="16"/>
      <c r="G41" s="16">
        <f>IFERROR(VLOOKUP(A41,'درآمد ناشی از فروش'!A:Q,9,0),0)</f>
        <v>1253054025</v>
      </c>
      <c r="H41" s="16"/>
      <c r="I41" s="16">
        <f t="shared" si="0"/>
        <v>1253054025</v>
      </c>
      <c r="J41" s="5"/>
      <c r="K41" s="1">
        <f>+I41/$I$75</f>
        <v>-1.2972931653885578E-3</v>
      </c>
      <c r="L41" s="5"/>
      <c r="M41" s="6">
        <f>IFERROR(VLOOKUP(A41,'درآمد سود سهام'!A:S,19,0),0)</f>
        <v>1257300000</v>
      </c>
      <c r="N41" s="16"/>
      <c r="O41" s="16">
        <f>IFERROR(VLOOKUP(A41,'درآمد ناشی از تغییر قیمت اوراق'!A:Q,17,0),0)</f>
        <v>0</v>
      </c>
      <c r="P41" s="16"/>
      <c r="Q41" s="16">
        <f>IFERROR(VLOOKUP(A41,'درآمد ناشی از فروش'!A:Q,17,0),0)</f>
        <v>4705901893</v>
      </c>
      <c r="R41" s="16"/>
      <c r="S41" s="16">
        <f t="shared" si="1"/>
        <v>5963201893</v>
      </c>
      <c r="T41" s="5"/>
      <c r="U41" s="1">
        <f>+S41/$S$75</f>
        <v>1.4900319385309399E-2</v>
      </c>
    </row>
    <row r="42" spans="1:21" ht="21" x14ac:dyDescent="0.55000000000000004">
      <c r="A42" s="15" t="s">
        <v>86</v>
      </c>
      <c r="C42" s="6">
        <f>IFERROR(VLOOKUP(A42,'درآمد سود سهام'!A:S,13,0),0)</f>
        <v>1370979108</v>
      </c>
      <c r="D42" s="16"/>
      <c r="E42" s="16">
        <f>IFERROR(VLOOKUP(A42,'درآمد ناشی از تغییر قیمت اوراق'!A:Q,9,0),0)</f>
        <v>48254414</v>
      </c>
      <c r="F42" s="16"/>
      <c r="G42" s="16">
        <f>IFERROR(VLOOKUP(A42,'درآمد ناشی از فروش'!A:Q,9,0),0)</f>
        <v>-3841850789</v>
      </c>
      <c r="H42" s="16"/>
      <c r="I42" s="16">
        <f t="shared" si="0"/>
        <v>-2422617267</v>
      </c>
      <c r="J42" s="5"/>
      <c r="K42" s="1">
        <f>+I42/$I$75</f>
        <v>2.5081479011500778E-3</v>
      </c>
      <c r="L42" s="5"/>
      <c r="M42" s="6">
        <f>IFERROR(VLOOKUP(A42,'درآمد سود سهام'!A:S,19,0),0)</f>
        <v>1370979108</v>
      </c>
      <c r="N42" s="16"/>
      <c r="O42" s="16">
        <f>IFERROR(VLOOKUP(A42,'درآمد ناشی از تغییر قیمت اوراق'!A:Q,17,0),0)</f>
        <v>-13296467097</v>
      </c>
      <c r="P42" s="16"/>
      <c r="Q42" s="16">
        <f>IFERROR(VLOOKUP(A42,'درآمد ناشی از فروش'!A:Q,17,0),0)</f>
        <v>-9702410961</v>
      </c>
      <c r="R42" s="16"/>
      <c r="S42" s="16">
        <f t="shared" si="1"/>
        <v>-21627898950</v>
      </c>
      <c r="T42" s="5"/>
      <c r="U42" s="1">
        <f>+S42/$S$75</f>
        <v>-5.404187343824312E-2</v>
      </c>
    </row>
    <row r="43" spans="1:21" ht="21" x14ac:dyDescent="0.55000000000000004">
      <c r="A43" s="15" t="s">
        <v>84</v>
      </c>
      <c r="C43" s="6">
        <f>IFERROR(VLOOKUP(A43,'درآمد سود سهام'!A:S,13,0),0)</f>
        <v>0</v>
      </c>
      <c r="D43" s="16"/>
      <c r="E43" s="16">
        <f>IFERROR(VLOOKUP(A43,'درآمد ناشی از تغییر قیمت اوراق'!A:Q,9,0),0)</f>
        <v>0</v>
      </c>
      <c r="F43" s="16"/>
      <c r="G43" s="16">
        <f>IFERROR(VLOOKUP(A43,'درآمد ناشی از فروش'!A:Q,9,0),0)</f>
        <v>0</v>
      </c>
      <c r="H43" s="16"/>
      <c r="I43" s="16">
        <f t="shared" si="0"/>
        <v>0</v>
      </c>
      <c r="J43" s="5"/>
      <c r="K43" s="1">
        <f>+I43/$I$75</f>
        <v>0</v>
      </c>
      <c r="L43" s="5"/>
      <c r="M43" s="6">
        <f>IFERROR(VLOOKUP(A43,'درآمد سود سهام'!A:S,19,0),0)</f>
        <v>0</v>
      </c>
      <c r="N43" s="16"/>
      <c r="O43" s="16">
        <f>IFERROR(VLOOKUP(A43,'درآمد ناشی از تغییر قیمت اوراق'!A:Q,17,0),0)</f>
        <v>0</v>
      </c>
      <c r="P43" s="16"/>
      <c r="Q43" s="16">
        <f>IFERROR(VLOOKUP(A43,'درآمد ناشی از فروش'!A:Q,17,0),0)</f>
        <v>-1333996861</v>
      </c>
      <c r="R43" s="16"/>
      <c r="S43" s="16">
        <f t="shared" si="1"/>
        <v>-1333996861</v>
      </c>
      <c r="T43" s="5"/>
      <c r="U43" s="1">
        <f>+S43/$S$75</f>
        <v>-3.33327290347709E-3</v>
      </c>
    </row>
    <row r="44" spans="1:21" ht="21" x14ac:dyDescent="0.55000000000000004">
      <c r="A44" s="15" t="s">
        <v>61</v>
      </c>
      <c r="C44" s="6">
        <f>IFERROR(VLOOKUP(A44,'درآمد سود سهام'!A:S,13,0),0)</f>
        <v>15985317</v>
      </c>
      <c r="D44" s="16"/>
      <c r="E44" s="16">
        <f>IFERROR(VLOOKUP(A44,'درآمد ناشی از تغییر قیمت اوراق'!A:Q,9,0),0)</f>
        <v>426012234</v>
      </c>
      <c r="F44" s="16"/>
      <c r="G44" s="16">
        <f>IFERROR(VLOOKUP(A44,'درآمد ناشی از فروش'!A:Q,9,0),0)</f>
        <v>-2086090198</v>
      </c>
      <c r="H44" s="16"/>
      <c r="I44" s="16">
        <f t="shared" si="0"/>
        <v>-1644092647</v>
      </c>
      <c r="J44" s="5"/>
      <c r="K44" s="1">
        <f>+I44/$I$75</f>
        <v>1.7021374271701357E-3</v>
      </c>
      <c r="L44" s="5"/>
      <c r="M44" s="6">
        <f>IFERROR(VLOOKUP(A44,'درآمد سود سهام'!A:S,19,0),0)</f>
        <v>15985317</v>
      </c>
      <c r="N44" s="16"/>
      <c r="O44" s="16">
        <f>IFERROR(VLOOKUP(A44,'درآمد ناشی از تغییر قیمت اوراق'!A:Q,17,0),0)</f>
        <v>-1886659435</v>
      </c>
      <c r="P44" s="16"/>
      <c r="Q44" s="16">
        <f>IFERROR(VLOOKUP(A44,'درآمد ناشی از فروش'!A:Q,17,0),0)</f>
        <v>-8869074588</v>
      </c>
      <c r="R44" s="16"/>
      <c r="S44" s="16">
        <f t="shared" si="1"/>
        <v>-10739748706</v>
      </c>
      <c r="T44" s="5"/>
      <c r="U44" s="1">
        <f>+S44/$S$75</f>
        <v>-2.6835530426231595E-2</v>
      </c>
    </row>
    <row r="45" spans="1:21" ht="21" x14ac:dyDescent="0.55000000000000004">
      <c r="A45" s="15" t="s">
        <v>98</v>
      </c>
      <c r="C45" s="6">
        <f>IFERROR(VLOOKUP(A45,'درآمد سود سهام'!A:S,13,0),0)</f>
        <v>0</v>
      </c>
      <c r="D45" s="16"/>
      <c r="E45" s="16">
        <f>IFERROR(VLOOKUP(A45,'درآمد ناشی از تغییر قیمت اوراق'!A:Q,9,0),0)</f>
        <v>0</v>
      </c>
      <c r="F45" s="16"/>
      <c r="G45" s="16">
        <f>IFERROR(VLOOKUP(A45,'درآمد ناشی از فروش'!A:Q,9,0),0)</f>
        <v>0</v>
      </c>
      <c r="H45" s="16"/>
      <c r="I45" s="16">
        <f t="shared" si="0"/>
        <v>0</v>
      </c>
      <c r="J45" s="5"/>
      <c r="K45" s="1">
        <f>+I45/$I$75</f>
        <v>0</v>
      </c>
      <c r="L45" s="5"/>
      <c r="M45" s="6">
        <f>IFERROR(VLOOKUP(A45,'درآمد سود سهام'!A:S,19,0),0)</f>
        <v>0</v>
      </c>
      <c r="N45" s="16"/>
      <c r="O45" s="16">
        <f>IFERROR(VLOOKUP(A45,'درآمد ناشی از تغییر قیمت اوراق'!A:Q,17,0),0)</f>
        <v>0</v>
      </c>
      <c r="P45" s="16"/>
      <c r="Q45" s="16">
        <f>IFERROR(VLOOKUP(A45,'درآمد ناشی از فروش'!A:Q,17,0),0)</f>
        <v>6930167379</v>
      </c>
      <c r="R45" s="16"/>
      <c r="S45" s="16">
        <f t="shared" si="1"/>
        <v>6930167379</v>
      </c>
      <c r="T45" s="5"/>
      <c r="U45" s="1">
        <f>+S45/$S$75</f>
        <v>1.7316486879635575E-2</v>
      </c>
    </row>
    <row r="46" spans="1:21" ht="21" x14ac:dyDescent="0.55000000000000004">
      <c r="A46" s="15" t="s">
        <v>90</v>
      </c>
      <c r="C46" s="6">
        <f>IFERROR(VLOOKUP(A46,'درآمد سود سهام'!A:S,13,0),0)</f>
        <v>0</v>
      </c>
      <c r="D46" s="16"/>
      <c r="E46" s="16">
        <f>IFERROR(VLOOKUP(A46,'درآمد ناشی از تغییر قیمت اوراق'!A:Q,9,0),0)</f>
        <v>0</v>
      </c>
      <c r="F46" s="16"/>
      <c r="G46" s="16">
        <f>IFERROR(VLOOKUP(A46,'درآمد ناشی از فروش'!A:Q,9,0),0)</f>
        <v>0</v>
      </c>
      <c r="H46" s="16"/>
      <c r="I46" s="16">
        <f t="shared" si="0"/>
        <v>0</v>
      </c>
      <c r="J46" s="5"/>
      <c r="K46" s="1">
        <f>+I46/$I$75</f>
        <v>0</v>
      </c>
      <c r="L46" s="5"/>
      <c r="M46" s="6">
        <f>IFERROR(VLOOKUP(A46,'درآمد سود سهام'!A:S,19,0),0)</f>
        <v>0</v>
      </c>
      <c r="N46" s="16"/>
      <c r="O46" s="16">
        <f>IFERROR(VLOOKUP(A46,'درآمد ناشی از تغییر قیمت اوراق'!A:Q,17,0),0)</f>
        <v>0</v>
      </c>
      <c r="P46" s="16"/>
      <c r="Q46" s="16">
        <f>IFERROR(VLOOKUP(A46,'درآمد ناشی از فروش'!A:Q,17,0),0)</f>
        <v>4193385802</v>
      </c>
      <c r="R46" s="16"/>
      <c r="S46" s="16">
        <f t="shared" si="1"/>
        <v>4193385802</v>
      </c>
      <c r="T46" s="5"/>
      <c r="U46" s="1">
        <f>+S46/$S$75</f>
        <v>1.0478060088652746E-2</v>
      </c>
    </row>
    <row r="47" spans="1:21" ht="21" x14ac:dyDescent="0.55000000000000004">
      <c r="A47" s="15" t="s">
        <v>110</v>
      </c>
      <c r="C47" s="6">
        <f>IFERROR(VLOOKUP(A47,'درآمد سود سهام'!A:S,13,0),0)</f>
        <v>0</v>
      </c>
      <c r="D47" s="16"/>
      <c r="E47" s="16">
        <f>IFERROR(VLOOKUP(A47,'درآمد ناشی از تغییر قیمت اوراق'!A:Q,9,0),0)</f>
        <v>876794097</v>
      </c>
      <c r="F47" s="16"/>
      <c r="G47" s="16">
        <f>IFERROR(VLOOKUP(A47,'درآمد ناشی از فروش'!A:Q,9,0),0)</f>
        <v>-1464850791</v>
      </c>
      <c r="H47" s="16"/>
      <c r="I47" s="16">
        <f t="shared" si="0"/>
        <v>-588056694</v>
      </c>
      <c r="J47" s="5"/>
      <c r="K47" s="1">
        <f>+I47/$I$75</f>
        <v>6.0881806751084859E-4</v>
      </c>
      <c r="L47" s="5"/>
      <c r="M47" s="6">
        <f>IFERROR(VLOOKUP(A47,'درآمد سود سهام'!A:S,19,0),0)</f>
        <v>2323607427</v>
      </c>
      <c r="N47" s="16"/>
      <c r="O47" s="16">
        <f>IFERROR(VLOOKUP(A47,'درآمد ناشی از تغییر قیمت اوراق'!A:Q,17,0),0)</f>
        <v>-242611442</v>
      </c>
      <c r="P47" s="16"/>
      <c r="Q47" s="16">
        <f>IFERROR(VLOOKUP(A47,'درآمد ناشی از فروش'!A:Q,17,0),0)</f>
        <v>-4543342340</v>
      </c>
      <c r="R47" s="16"/>
      <c r="S47" s="16">
        <f t="shared" si="1"/>
        <v>-2462346355</v>
      </c>
      <c r="T47" s="5"/>
      <c r="U47" s="1">
        <f>+S47/$S$75</f>
        <v>-6.1526924268355369E-3</v>
      </c>
    </row>
    <row r="48" spans="1:21" ht="21" x14ac:dyDescent="0.55000000000000004">
      <c r="A48" s="15" t="s">
        <v>72</v>
      </c>
      <c r="C48" s="6">
        <f>IFERROR(VLOOKUP(A48,'درآمد سود سهام'!A:S,13,0),0)</f>
        <v>13670548819</v>
      </c>
      <c r="D48" s="16"/>
      <c r="E48" s="16">
        <f>IFERROR(VLOOKUP(A48,'درآمد ناشی از تغییر قیمت اوراق'!A:Q,9,0),0)</f>
        <v>-35704954867</v>
      </c>
      <c r="F48" s="16"/>
      <c r="G48" s="16">
        <f>IFERROR(VLOOKUP(A48,'درآمد ناشی از فروش'!A:Q,9,0),0)</f>
        <v>-288279621</v>
      </c>
      <c r="H48" s="16"/>
      <c r="I48" s="16">
        <f t="shared" si="0"/>
        <v>-22322685669</v>
      </c>
      <c r="J48" s="5"/>
      <c r="K48" s="1">
        <f>+I48/$I$75</f>
        <v>2.3110789298578571E-2</v>
      </c>
      <c r="L48" s="5"/>
      <c r="M48" s="6">
        <f>IFERROR(VLOOKUP(A48,'درآمد سود سهام'!A:S,19,0),0)</f>
        <v>13670548819</v>
      </c>
      <c r="N48" s="16"/>
      <c r="O48" s="16">
        <f>IFERROR(VLOOKUP(A48,'درآمد ناشی از تغییر قیمت اوراق'!A:Q,17,0),0)</f>
        <v>-47649950835</v>
      </c>
      <c r="P48" s="16"/>
      <c r="Q48" s="16">
        <f>IFERROR(VLOOKUP(A48,'درآمد ناشی از فروش'!A:Q,17,0),0)</f>
        <v>-8788365578</v>
      </c>
      <c r="R48" s="16"/>
      <c r="S48" s="16">
        <f t="shared" si="1"/>
        <v>-42767767594</v>
      </c>
      <c r="T48" s="5"/>
      <c r="U48" s="1">
        <f>+S48/$S$75</f>
        <v>-0.10686430008270145</v>
      </c>
    </row>
    <row r="49" spans="1:21" ht="21" x14ac:dyDescent="0.55000000000000004">
      <c r="A49" s="15" t="s">
        <v>92</v>
      </c>
      <c r="C49" s="6">
        <f>IFERROR(VLOOKUP(A49,'درآمد سود سهام'!A:S,13,0),0)</f>
        <v>0</v>
      </c>
      <c r="D49" s="16"/>
      <c r="E49" s="16">
        <f>IFERROR(VLOOKUP(A49,'درآمد ناشی از تغییر قیمت اوراق'!A:Q,9,0),0)</f>
        <v>-5280965924</v>
      </c>
      <c r="F49" s="16"/>
      <c r="G49" s="16">
        <f>IFERROR(VLOOKUP(A49,'درآمد ناشی از فروش'!A:Q,9,0),0)</f>
        <v>-3427292105</v>
      </c>
      <c r="H49" s="16"/>
      <c r="I49" s="16">
        <f t="shared" si="0"/>
        <v>-8708258029</v>
      </c>
      <c r="J49" s="5"/>
      <c r="K49" s="1">
        <f>+I49/$I$75</f>
        <v>9.015703551538197E-3</v>
      </c>
      <c r="L49" s="5"/>
      <c r="M49" s="6">
        <f>IFERROR(VLOOKUP(A49,'درآمد سود سهام'!A:S,19,0),0)</f>
        <v>0</v>
      </c>
      <c r="N49" s="16"/>
      <c r="O49" s="16">
        <f>IFERROR(VLOOKUP(A49,'درآمد ناشی از تغییر قیمت اوراق'!A:Q,17,0),0)</f>
        <v>-16042901447</v>
      </c>
      <c r="P49" s="16"/>
      <c r="Q49" s="16">
        <f>IFERROR(VLOOKUP(A49,'درآمد ناشی از فروش'!A:Q,17,0),0)</f>
        <v>-3786519185</v>
      </c>
      <c r="R49" s="16"/>
      <c r="S49" s="16">
        <f t="shared" si="1"/>
        <v>-19829420632</v>
      </c>
      <c r="T49" s="5"/>
      <c r="U49" s="1">
        <f>+S49/$S$75</f>
        <v>-4.9547995513832883E-2</v>
      </c>
    </row>
    <row r="50" spans="1:21" ht="21" x14ac:dyDescent="0.55000000000000004">
      <c r="A50" s="15" t="s">
        <v>78</v>
      </c>
      <c r="C50" s="6">
        <f>IFERROR(VLOOKUP(A50,'درآمد سود سهام'!A:S,13,0),0)</f>
        <v>0</v>
      </c>
      <c r="D50" s="16"/>
      <c r="E50" s="16">
        <f>IFERROR(VLOOKUP(A50,'درآمد ناشی از تغییر قیمت اوراق'!A:Q,9,0),0)</f>
        <v>0</v>
      </c>
      <c r="F50" s="16"/>
      <c r="G50" s="16">
        <f>IFERROR(VLOOKUP(A50,'درآمد ناشی از فروش'!A:Q,9,0),0)</f>
        <v>2530180427</v>
      </c>
      <c r="H50" s="16"/>
      <c r="I50" s="16">
        <f t="shared" si="0"/>
        <v>2530180427</v>
      </c>
      <c r="J50" s="16"/>
      <c r="K50" s="1">
        <f>+I50/$I$75</f>
        <v>-2.6195085843541367E-3</v>
      </c>
      <c r="L50" s="16"/>
      <c r="M50" s="6">
        <f>IFERROR(VLOOKUP(A50,'درآمد سود سهام'!A:S,19,0),0)</f>
        <v>0</v>
      </c>
      <c r="N50" s="16"/>
      <c r="O50" s="16">
        <f>IFERROR(VLOOKUP(A50,'درآمد ناشی از تغییر قیمت اوراق'!A:Q,17,0),0)</f>
        <v>0</v>
      </c>
      <c r="P50" s="16"/>
      <c r="Q50" s="16">
        <f>IFERROR(VLOOKUP(A50,'درآمد ناشی از فروش'!A:Q,17,0),0)</f>
        <v>6255463300</v>
      </c>
      <c r="R50" s="16"/>
      <c r="S50" s="16">
        <f t="shared" si="1"/>
        <v>6255463300</v>
      </c>
      <c r="T50" s="5"/>
      <c r="U50" s="1">
        <f>+S50/$S$75</f>
        <v>1.5630596237651399E-2</v>
      </c>
    </row>
    <row r="51" spans="1:21" ht="21" x14ac:dyDescent="0.55000000000000004">
      <c r="A51" s="15" t="s">
        <v>129</v>
      </c>
      <c r="C51" s="6">
        <f>IFERROR(VLOOKUP(A51,'درآمد سود سهام'!A:S,13,0),0)</f>
        <v>556235584</v>
      </c>
      <c r="D51" s="16"/>
      <c r="E51" s="16">
        <f>IFERROR(VLOOKUP(A51,'درآمد ناشی از تغییر قیمت اوراق'!A:Q,9,0),0)</f>
        <v>-83859301612</v>
      </c>
      <c r="F51" s="16"/>
      <c r="G51" s="16">
        <f>IFERROR(VLOOKUP(A51,'درآمد ناشی از فروش'!A:Q,9,0),0)</f>
        <v>-7070963659</v>
      </c>
      <c r="H51" s="16"/>
      <c r="I51" s="16">
        <f t="shared" si="0"/>
        <v>-90374029687</v>
      </c>
      <c r="J51" s="16"/>
      <c r="K51" s="1">
        <f>+I51/$I$75</f>
        <v>9.3564689712055893E-2</v>
      </c>
      <c r="L51" s="16"/>
      <c r="M51" s="6">
        <f>IFERROR(VLOOKUP(A51,'درآمد سود سهام'!A:S,19,0),0)</f>
        <v>556235584</v>
      </c>
      <c r="N51" s="16"/>
      <c r="O51" s="16">
        <f>IFERROR(VLOOKUP(A51,'درآمد ناشی از تغییر قیمت اوراق'!A:Q,17,0),0)</f>
        <v>-79371945767</v>
      </c>
      <c r="P51" s="16"/>
      <c r="Q51" s="16">
        <f>IFERROR(VLOOKUP(A51,'درآمد ناشی از فروش'!A:Q,17,0),0)</f>
        <v>20544307966</v>
      </c>
      <c r="R51" s="16"/>
      <c r="S51" s="16">
        <f t="shared" si="1"/>
        <v>-58271402217</v>
      </c>
      <c r="T51" s="5"/>
      <c r="U51" s="1">
        <f>+S51/$S$75</f>
        <v>-0.14560340562715982</v>
      </c>
    </row>
    <row r="52" spans="1:21" ht="21" x14ac:dyDescent="0.55000000000000004">
      <c r="A52" s="15" t="s">
        <v>99</v>
      </c>
      <c r="C52" s="6">
        <f>IFERROR(VLOOKUP(A52,'درآمد سود سهام'!A:S,13,0),0)</f>
        <v>0</v>
      </c>
      <c r="D52" s="16"/>
      <c r="E52" s="16">
        <f>IFERROR(VLOOKUP(A52,'درآمد ناشی از تغییر قیمت اوراق'!A:Q,9,0),0)</f>
        <v>0</v>
      </c>
      <c r="F52" s="16"/>
      <c r="G52" s="16">
        <f>IFERROR(VLOOKUP(A52,'درآمد ناشی از فروش'!A:Q,9,0),0)</f>
        <v>0</v>
      </c>
      <c r="H52" s="16"/>
      <c r="I52" s="16">
        <f t="shared" si="0"/>
        <v>0</v>
      </c>
      <c r="J52" s="16"/>
      <c r="K52" s="1">
        <f>+I52/$I$75</f>
        <v>0</v>
      </c>
      <c r="L52" s="16"/>
      <c r="M52" s="6">
        <f>IFERROR(VLOOKUP(A52,'درآمد سود سهام'!A:S,19,0),0)</f>
        <v>0</v>
      </c>
      <c r="N52" s="16"/>
      <c r="O52" s="16">
        <f>IFERROR(VLOOKUP(A52,'درآمد ناشی از تغییر قیمت اوراق'!A:Q,17,0),0)</f>
        <v>0</v>
      </c>
      <c r="P52" s="16"/>
      <c r="Q52" s="16">
        <f>IFERROR(VLOOKUP(A52,'درآمد ناشی از فروش'!A:Q,17,0),0)</f>
        <v>-7627135792</v>
      </c>
      <c r="R52" s="16"/>
      <c r="S52" s="16">
        <f t="shared" si="1"/>
        <v>-7627135792</v>
      </c>
      <c r="T52" s="5"/>
      <c r="U52" s="1">
        <f>+S52/$S$75</f>
        <v>-1.9058009662448427E-2</v>
      </c>
    </row>
    <row r="53" spans="1:21" s="15" customFormat="1" ht="21" x14ac:dyDescent="0.55000000000000004">
      <c r="A53" s="15" t="s">
        <v>69</v>
      </c>
      <c r="C53" s="6">
        <f>IFERROR(VLOOKUP(A53,'درآمد سود سهام'!A:S,13,0),0)</f>
        <v>0</v>
      </c>
      <c r="E53" s="16">
        <f>IFERROR(VLOOKUP(A53,'درآمد ناشی از تغییر قیمت اوراق'!A:Q,9,0),0)</f>
        <v>-7883585941</v>
      </c>
      <c r="F53" s="16"/>
      <c r="G53" s="16">
        <f>IFERROR(VLOOKUP(A53,'درآمد ناشی از فروش'!A:Q,9,0),0)</f>
        <v>1507448112</v>
      </c>
      <c r="H53" s="16"/>
      <c r="I53" s="16">
        <f t="shared" si="0"/>
        <v>-6376137829</v>
      </c>
      <c r="J53" s="16"/>
      <c r="K53" s="1">
        <f>+I53/$I$75</f>
        <v>6.6012477212521918E-3</v>
      </c>
      <c r="L53" s="16"/>
      <c r="M53" s="6">
        <f>IFERROR(VLOOKUP(A53,'درآمد سود سهام'!A:S,19,0),0)</f>
        <v>16682927934</v>
      </c>
      <c r="N53" s="16"/>
      <c r="O53" s="16">
        <f>IFERROR(VLOOKUP(A53,'درآمد ناشی از تغییر قیمت اوراق'!A:Q,17,0),0)</f>
        <v>17486626160</v>
      </c>
      <c r="P53" s="16"/>
      <c r="Q53" s="16">
        <f>IFERROR(VLOOKUP(A53,'درآمد ناشی از فروش'!A:Q,17,0),0)</f>
        <v>4802630596</v>
      </c>
      <c r="R53" s="16"/>
      <c r="S53" s="16">
        <f t="shared" si="1"/>
        <v>38972184690</v>
      </c>
      <c r="T53" s="5"/>
      <c r="U53" s="1">
        <f>+S53/$S$75</f>
        <v>9.7380234552502207E-2</v>
      </c>
    </row>
    <row r="54" spans="1:21" ht="21" x14ac:dyDescent="0.55000000000000004">
      <c r="A54" s="15" t="s">
        <v>77</v>
      </c>
      <c r="C54" s="6">
        <f>IFERROR(VLOOKUP(A54,'درآمد سود سهام'!A:S,13,0),0)</f>
        <v>0</v>
      </c>
      <c r="D54" s="16"/>
      <c r="E54" s="16">
        <f>IFERROR(VLOOKUP(A54,'درآمد ناشی از تغییر قیمت اوراق'!A:Q,9,0),0)</f>
        <v>0</v>
      </c>
      <c r="F54" s="16"/>
      <c r="G54" s="16">
        <f>IFERROR(VLOOKUP(A54,'درآمد ناشی از فروش'!A:Q,9,0),0)</f>
        <v>-31789686</v>
      </c>
      <c r="H54" s="16"/>
      <c r="I54" s="16">
        <f t="shared" si="0"/>
        <v>-31789686</v>
      </c>
      <c r="J54" s="16"/>
      <c r="K54" s="1">
        <f>+I54/$I$75</f>
        <v>3.2912022590285619E-5</v>
      </c>
      <c r="L54" s="16"/>
      <c r="M54" s="6">
        <f>IFERROR(VLOOKUP(A54,'درآمد سود سهام'!A:S,19,0),0)</f>
        <v>0</v>
      </c>
      <c r="N54" s="16"/>
      <c r="O54" s="16">
        <f>IFERROR(VLOOKUP(A54,'درآمد ناشی از تغییر قیمت اوراق'!A:Q,17,0),0)</f>
        <v>0</v>
      </c>
      <c r="P54" s="16"/>
      <c r="Q54" s="16">
        <f>IFERROR(VLOOKUP(A54,'درآمد ناشی از فروش'!A:Q,17,0),0)</f>
        <v>729175669</v>
      </c>
      <c r="R54" s="16"/>
      <c r="S54" s="16">
        <f t="shared" si="1"/>
        <v>729175669</v>
      </c>
      <c r="T54" s="5"/>
      <c r="U54" s="1">
        <f>+S54/$S$75</f>
        <v>1.8219994142493559E-3</v>
      </c>
    </row>
    <row r="55" spans="1:21" ht="21" x14ac:dyDescent="0.55000000000000004">
      <c r="A55" s="15" t="s">
        <v>60</v>
      </c>
      <c r="C55" s="6">
        <f>IFERROR(VLOOKUP(A55,'درآمد سود سهام'!A:S,13,0),0)</f>
        <v>0</v>
      </c>
      <c r="D55" s="16"/>
      <c r="E55" s="16">
        <f>IFERROR(VLOOKUP(A55,'درآمد ناشی از تغییر قیمت اوراق'!A:Q,9,0),0)</f>
        <v>-257480192645</v>
      </c>
      <c r="F55" s="16"/>
      <c r="G55" s="16">
        <f>IFERROR(VLOOKUP(A55,'درآمد ناشی از فروش'!A:Q,9,0),0)</f>
        <v>-9219281186</v>
      </c>
      <c r="H55" s="16"/>
      <c r="I55" s="16">
        <f t="shared" si="0"/>
        <v>-266699473831</v>
      </c>
      <c r="J55" s="16"/>
      <c r="K55" s="1">
        <f>+I55/$I$75</f>
        <v>0.27611531323534183</v>
      </c>
      <c r="L55" s="16"/>
      <c r="M55" s="6">
        <f>IFERROR(VLOOKUP(A55,'درآمد سود سهام'!A:S,19,0),0)</f>
        <v>0</v>
      </c>
      <c r="N55" s="16"/>
      <c r="O55" s="16">
        <f>IFERROR(VLOOKUP(A55,'درآمد ناشی از تغییر قیمت اوراق'!A:Q,17,0),0)</f>
        <v>6000545205</v>
      </c>
      <c r="P55" s="16"/>
      <c r="Q55" s="16">
        <f>IFERROR(VLOOKUP(A55,'درآمد ناشی از فروش'!A:Q,17,0),0)</f>
        <v>14884666303</v>
      </c>
      <c r="R55" s="16"/>
      <c r="S55" s="16">
        <f t="shared" si="1"/>
        <v>20885211508</v>
      </c>
      <c r="T55" s="5"/>
      <c r="U55" s="1">
        <f>+S55/$S$75</f>
        <v>5.2186112005404704E-2</v>
      </c>
    </row>
    <row r="56" spans="1:21" ht="21" x14ac:dyDescent="0.55000000000000004">
      <c r="A56" s="15" t="s">
        <v>79</v>
      </c>
      <c r="C56" s="6">
        <f>IFERROR(VLOOKUP(A56,'درآمد سود سهام'!A:S,13,0),0)</f>
        <v>0</v>
      </c>
      <c r="D56" s="16"/>
      <c r="E56" s="16">
        <f>IFERROR(VLOOKUP(A56,'درآمد ناشی از تغییر قیمت اوراق'!A:Q,9,0),0)</f>
        <v>0</v>
      </c>
      <c r="F56" s="16"/>
      <c r="G56" s="16">
        <f>IFERROR(VLOOKUP(A56,'درآمد ناشی از فروش'!A:Q,9,0),0)</f>
        <v>0</v>
      </c>
      <c r="H56" s="16"/>
      <c r="I56" s="16">
        <f t="shared" si="0"/>
        <v>0</v>
      </c>
      <c r="J56" s="16"/>
      <c r="K56" s="1">
        <f>+I56/$I$75</f>
        <v>0</v>
      </c>
      <c r="L56" s="16"/>
      <c r="M56" s="6">
        <f>IFERROR(VLOOKUP(A56,'درآمد سود سهام'!A:S,19,0),0)</f>
        <v>0</v>
      </c>
      <c r="N56" s="16"/>
      <c r="O56" s="16">
        <f>IFERROR(VLOOKUP(A56,'درآمد ناشی از تغییر قیمت اوراق'!A:Q,17,0),0)</f>
        <v>0</v>
      </c>
      <c r="P56" s="16"/>
      <c r="Q56" s="16">
        <f>IFERROR(VLOOKUP(A56,'درآمد ناشی از فروش'!A:Q,17,0),0)</f>
        <v>2792580010</v>
      </c>
      <c r="R56" s="16"/>
      <c r="S56" s="16">
        <f t="shared" si="1"/>
        <v>2792580010</v>
      </c>
      <c r="T56" s="5"/>
      <c r="U56" s="1">
        <f>+S56/$S$75</f>
        <v>6.9778509607188498E-3</v>
      </c>
    </row>
    <row r="57" spans="1:21" ht="21" x14ac:dyDescent="0.55000000000000004">
      <c r="A57" s="15" t="s">
        <v>75</v>
      </c>
      <c r="C57" s="6">
        <f>IFERROR(VLOOKUP(A57,'درآمد سود سهام'!A:S,13,0),0)</f>
        <v>0</v>
      </c>
      <c r="D57" s="16"/>
      <c r="E57" s="16">
        <f>IFERROR(VLOOKUP(A57,'درآمد ناشی از تغییر قیمت اوراق'!A:Q,9,0),0)</f>
        <v>0</v>
      </c>
      <c r="F57" s="16"/>
      <c r="G57" s="16">
        <f>IFERROR(VLOOKUP(A57,'درآمد ناشی از فروش'!A:Q,9,0),0)</f>
        <v>0</v>
      </c>
      <c r="H57" s="16"/>
      <c r="I57" s="16">
        <f t="shared" si="0"/>
        <v>0</v>
      </c>
      <c r="J57" s="16"/>
      <c r="K57" s="1">
        <f>+I57/$I$75</f>
        <v>0</v>
      </c>
      <c r="L57" s="16"/>
      <c r="M57" s="6">
        <f>IFERROR(VLOOKUP(A57,'درآمد سود سهام'!A:S,19,0),0)</f>
        <v>0</v>
      </c>
      <c r="N57" s="16"/>
      <c r="O57" s="16">
        <f>IFERROR(VLOOKUP(A57,'درآمد ناشی از تغییر قیمت اوراق'!A:Q,17,0),0)</f>
        <v>0</v>
      </c>
      <c r="P57" s="16"/>
      <c r="Q57" s="16">
        <f>IFERROR(VLOOKUP(A57,'درآمد ناشی از فروش'!A:Q,17,0),0)</f>
        <v>6146988766</v>
      </c>
      <c r="R57" s="16"/>
      <c r="S57" s="16">
        <f t="shared" si="1"/>
        <v>6146988766</v>
      </c>
      <c r="T57" s="5"/>
      <c r="U57" s="1">
        <f>+S57/$S$75</f>
        <v>1.535954970413223E-2</v>
      </c>
    </row>
    <row r="58" spans="1:21" ht="21" x14ac:dyDescent="0.55000000000000004">
      <c r="A58" s="15" t="s">
        <v>65</v>
      </c>
      <c r="C58" s="6">
        <f>IFERROR(VLOOKUP(A58,'درآمد سود سهام'!A:S,13,0),0)</f>
        <v>13569971107</v>
      </c>
      <c r="D58" s="16"/>
      <c r="E58" s="16">
        <f>IFERROR(VLOOKUP(A58,'درآمد ناشی از تغییر قیمت اوراق'!A:Q,9,0),0)</f>
        <v>-55101467411</v>
      </c>
      <c r="F58" s="16"/>
      <c r="G58" s="16">
        <f>IFERROR(VLOOKUP(A58,'درآمد ناشی از فروش'!A:Q,9,0),0)</f>
        <v>-3040267953</v>
      </c>
      <c r="H58" s="16"/>
      <c r="I58" s="16">
        <f t="shared" si="0"/>
        <v>-44571764257</v>
      </c>
      <c r="J58" s="16"/>
      <c r="K58" s="1">
        <f>+I58/$I$75</f>
        <v>4.6145372814165864E-2</v>
      </c>
      <c r="L58" s="16"/>
      <c r="M58" s="6">
        <f>IFERROR(VLOOKUP(A58,'درآمد سود سهام'!A:S,19,0),0)</f>
        <v>13569971107</v>
      </c>
      <c r="N58" s="16"/>
      <c r="O58" s="16">
        <f>IFERROR(VLOOKUP(A58,'درآمد ناشی از تغییر قیمت اوراق'!A:Q,17,0),0)</f>
        <v>-55504387264</v>
      </c>
      <c r="P58" s="16"/>
      <c r="Q58" s="16">
        <f>IFERROR(VLOOKUP(A58,'درآمد ناشی از فروش'!A:Q,17,0),0)</f>
        <v>2896408979</v>
      </c>
      <c r="R58" s="16"/>
      <c r="S58" s="16">
        <f t="shared" si="1"/>
        <v>-39038007178</v>
      </c>
      <c r="T58" s="5"/>
      <c r="U58" s="1">
        <f>+S58/$S$75</f>
        <v>-9.7544705940782225E-2</v>
      </c>
    </row>
    <row r="59" spans="1:21" ht="21" x14ac:dyDescent="0.55000000000000004">
      <c r="A59" s="15" t="s">
        <v>107</v>
      </c>
      <c r="C59" s="6">
        <f>IFERROR(VLOOKUP(A59,'درآمد سود سهام'!A:S,13,0),0)</f>
        <v>0</v>
      </c>
      <c r="D59" s="16"/>
      <c r="E59" s="16">
        <f>IFERROR(VLOOKUP(A59,'درآمد ناشی از تغییر قیمت اوراق'!A:Q,9,0),0)</f>
        <v>0</v>
      </c>
      <c r="F59" s="16"/>
      <c r="G59" s="16">
        <f>IFERROR(VLOOKUP(A59,'درآمد ناشی از فروش'!A:Q,9,0),0)</f>
        <v>0</v>
      </c>
      <c r="H59" s="16"/>
      <c r="I59" s="16">
        <f t="shared" si="0"/>
        <v>0</v>
      </c>
      <c r="J59" s="16"/>
      <c r="K59" s="1">
        <f>+I59/$I$75</f>
        <v>0</v>
      </c>
      <c r="L59" s="16"/>
      <c r="M59" s="6">
        <f>IFERROR(VLOOKUP(A59,'درآمد سود سهام'!A:S,19,0),0)</f>
        <v>0</v>
      </c>
      <c r="N59" s="16"/>
      <c r="O59" s="16">
        <f>IFERROR(VLOOKUP(A59,'درآمد ناشی از تغییر قیمت اوراق'!A:Q,17,0),0)</f>
        <v>0</v>
      </c>
      <c r="P59" s="16"/>
      <c r="Q59" s="16">
        <f>IFERROR(VLOOKUP(A59,'درآمد ناشی از فروش'!A:Q,17,0),0)</f>
        <v>-239658880</v>
      </c>
      <c r="R59" s="16"/>
      <c r="S59" s="16">
        <f t="shared" si="1"/>
        <v>-239658880</v>
      </c>
      <c r="T59" s="5"/>
      <c r="U59" s="1">
        <f>+S59/$S$75</f>
        <v>-5.9883832873701751E-4</v>
      </c>
    </row>
    <row r="60" spans="1:21" ht="21" x14ac:dyDescent="0.55000000000000004">
      <c r="A60" s="15" t="s">
        <v>124</v>
      </c>
      <c r="C60" s="6">
        <f>IFERROR(VLOOKUP(A60,'درآمد سود سهام'!A:S,13,0),0)</f>
        <v>0</v>
      </c>
      <c r="D60" s="16"/>
      <c r="E60" s="16">
        <f>IFERROR(VLOOKUP(A60,'درآمد ناشی از تغییر قیمت اوراق'!A:Q,9,0),0)</f>
        <v>0</v>
      </c>
      <c r="F60" s="16"/>
      <c r="G60" s="16">
        <f>IFERROR(VLOOKUP(A60,'درآمد ناشی از فروش'!A:Q,9,0),0)</f>
        <v>-59265431</v>
      </c>
      <c r="H60" s="16"/>
      <c r="I60" s="16">
        <f t="shared" si="0"/>
        <v>-59265431</v>
      </c>
      <c r="J60" s="16"/>
      <c r="K60" s="1">
        <f>+I60/$I$75</f>
        <v>6.1357800259336109E-5</v>
      </c>
      <c r="L60" s="16"/>
      <c r="M60" s="6">
        <f>IFERROR(VLOOKUP(A60,'درآمد سود سهام'!A:S,19,0),0)</f>
        <v>0</v>
      </c>
      <c r="N60" s="16"/>
      <c r="O60" s="16">
        <f>IFERROR(VLOOKUP(A60,'درآمد ناشی از تغییر قیمت اوراق'!A:Q,17,0),0)</f>
        <v>0</v>
      </c>
      <c r="P60" s="16"/>
      <c r="Q60" s="16">
        <f>IFERROR(VLOOKUP(A60,'درآمد ناشی از فروش'!A:Q,17,0),0)</f>
        <v>-59265431</v>
      </c>
      <c r="R60" s="16"/>
      <c r="S60" s="16">
        <f t="shared" si="1"/>
        <v>-59265431</v>
      </c>
      <c r="T60" s="5"/>
      <c r="U60" s="1">
        <f>+S60/$S$75</f>
        <v>-1.480871964849332E-4</v>
      </c>
    </row>
    <row r="61" spans="1:21" ht="21" x14ac:dyDescent="0.55000000000000004">
      <c r="A61" s="15" t="s">
        <v>113</v>
      </c>
      <c r="C61" s="6">
        <f>IFERROR(VLOOKUP(A61,'درآمد سود سهام'!A:S,13,0),0)</f>
        <v>519121365</v>
      </c>
      <c r="D61" s="16"/>
      <c r="E61" s="16">
        <f>IFERROR(VLOOKUP(A61,'درآمد ناشی از تغییر قیمت اوراق'!A:Q,9,0),0)</f>
        <v>-558033097</v>
      </c>
      <c r="F61" s="16"/>
      <c r="G61" s="16">
        <f>IFERROR(VLOOKUP(A61,'درآمد ناشی از فروش'!A:Q,9,0),0)</f>
        <v>989326595</v>
      </c>
      <c r="H61" s="16"/>
      <c r="I61" s="16">
        <f t="shared" si="0"/>
        <v>950414863</v>
      </c>
      <c r="J61" s="16"/>
      <c r="K61" s="1">
        <f>+I61/$I$75</f>
        <v>-9.8396931134202498E-4</v>
      </c>
      <c r="L61" s="16"/>
      <c r="M61" s="6">
        <f>IFERROR(VLOOKUP(A61,'درآمد سود سهام'!A:S,19,0),0)</f>
        <v>519121365</v>
      </c>
      <c r="N61" s="16"/>
      <c r="O61" s="16">
        <f>IFERROR(VLOOKUP(A61,'درآمد ناشی از تغییر قیمت اوراق'!A:Q,17,0),0)</f>
        <v>628859160</v>
      </c>
      <c r="P61" s="16"/>
      <c r="Q61" s="16">
        <f>IFERROR(VLOOKUP(A61,'درآمد ناشی از فروش'!A:Q,17,0),0)</f>
        <v>989326595</v>
      </c>
      <c r="R61" s="16"/>
      <c r="S61" s="16">
        <f t="shared" si="1"/>
        <v>2137307120</v>
      </c>
      <c r="T61" s="5"/>
      <c r="U61" s="1">
        <f>+S61/$S$75</f>
        <v>5.3405132484076042E-3</v>
      </c>
    </row>
    <row r="62" spans="1:21" ht="21" x14ac:dyDescent="0.55000000000000004">
      <c r="A62" s="15" t="s">
        <v>109</v>
      </c>
      <c r="C62" s="6">
        <f>IFERROR(VLOOKUP(A62,'درآمد سود سهام'!A:S,13,0),0)</f>
        <v>234357923</v>
      </c>
      <c r="D62" s="16"/>
      <c r="E62" s="16">
        <f>IFERROR(VLOOKUP(A62,'درآمد ناشی از تغییر قیمت اوراق'!A:Q,9,0),0)</f>
        <v>22695400</v>
      </c>
      <c r="F62" s="16"/>
      <c r="G62" s="16">
        <f>IFERROR(VLOOKUP(A62,'درآمد ناشی از فروش'!A:Q,9,0),0)</f>
        <v>529002375</v>
      </c>
      <c r="H62" s="16"/>
      <c r="I62" s="16">
        <f t="shared" si="0"/>
        <v>786055698</v>
      </c>
      <c r="J62" s="16"/>
      <c r="K62" s="1">
        <f>+I62/$I$75</f>
        <v>-8.1380743709764014E-4</v>
      </c>
      <c r="L62" s="16"/>
      <c r="M62" s="6">
        <f>IFERROR(VLOOKUP(A62,'درآمد سود سهام'!A:S,19,0),0)</f>
        <v>234357923</v>
      </c>
      <c r="N62" s="16"/>
      <c r="O62" s="16">
        <f>IFERROR(VLOOKUP(A62,'درآمد ناشی از تغییر قیمت اوراق'!A:Q,17,0),0)</f>
        <v>911711600</v>
      </c>
      <c r="P62" s="16"/>
      <c r="Q62" s="16">
        <f>IFERROR(VLOOKUP(A62,'درآمد ناشی از فروش'!A:Q,17,0),0)</f>
        <v>529002375</v>
      </c>
      <c r="R62" s="16"/>
      <c r="S62" s="16">
        <f t="shared" si="1"/>
        <v>1675071898</v>
      </c>
      <c r="T62" s="5"/>
      <c r="U62" s="1">
        <f>+S62/$S$75</f>
        <v>4.1855209200371123E-3</v>
      </c>
    </row>
    <row r="63" spans="1:21" ht="21" x14ac:dyDescent="0.55000000000000004">
      <c r="A63" s="15" t="s">
        <v>128</v>
      </c>
      <c r="C63" s="6">
        <f>IFERROR(VLOOKUP(A63,'درآمد سود سهام'!A:S,13,0),0)</f>
        <v>0</v>
      </c>
      <c r="D63" s="16"/>
      <c r="E63" s="16">
        <f>IFERROR(VLOOKUP(A63,'درآمد ناشی از تغییر قیمت اوراق'!A:Q,9,0),0)</f>
        <v>935893015</v>
      </c>
      <c r="F63" s="16"/>
      <c r="G63" s="16">
        <f>IFERROR(VLOOKUP(A63,'درآمد ناشی از فروش'!A:Q,9,0),0)</f>
        <v>0</v>
      </c>
      <c r="H63" s="16"/>
      <c r="I63" s="16">
        <f t="shared" si="0"/>
        <v>935893015</v>
      </c>
      <c r="J63" s="16"/>
      <c r="K63" s="1">
        <f t="shared" ref="K63:K64" si="2">+I63/$I$75</f>
        <v>-9.6893476870990537E-4</v>
      </c>
      <c r="L63" s="16"/>
      <c r="M63" s="6">
        <f>IFERROR(VLOOKUP(A63,'درآمد سود سهام'!A:S,19,0),0)</f>
        <v>0</v>
      </c>
      <c r="N63" s="16"/>
      <c r="O63" s="16">
        <f>IFERROR(VLOOKUP(A63,'درآمد ناشی از تغییر قیمت اوراق'!A:Q,17,0),0)</f>
        <v>935893015</v>
      </c>
      <c r="P63" s="16"/>
      <c r="Q63" s="16">
        <f>IFERROR(VLOOKUP(A63,'درآمد ناشی از فروش'!A:Q,17,0),0)</f>
        <v>0</v>
      </c>
      <c r="R63" s="16"/>
      <c r="S63" s="16">
        <f t="shared" si="1"/>
        <v>935893015</v>
      </c>
      <c r="T63" s="5"/>
      <c r="U63" s="1">
        <f t="shared" ref="U63:U64" si="3">+S63/$S$75</f>
        <v>2.3385263628839812E-3</v>
      </c>
    </row>
    <row r="64" spans="1:21" ht="21" x14ac:dyDescent="0.45">
      <c r="A64" s="3" t="s">
        <v>117</v>
      </c>
      <c r="C64" s="6">
        <f>IFERROR(VLOOKUP(A64,'درآمد سود سهام'!A:S,13,0),0)</f>
        <v>0</v>
      </c>
      <c r="D64" s="16"/>
      <c r="E64" s="16">
        <f>IFERROR(VLOOKUP(A64,'درآمد ناشی از تغییر قیمت اوراق'!A:Q,9,0),0)</f>
        <v>0</v>
      </c>
      <c r="F64" s="16"/>
      <c r="G64" s="16">
        <f>IFERROR(VLOOKUP(A64,'درآمد ناشی از فروش'!A:Q,9,0),0)</f>
        <v>0</v>
      </c>
      <c r="H64" s="16"/>
      <c r="I64" s="16">
        <f t="shared" si="0"/>
        <v>0</v>
      </c>
      <c r="J64" s="16"/>
      <c r="K64" s="1">
        <f t="shared" si="2"/>
        <v>0</v>
      </c>
      <c r="L64" s="16"/>
      <c r="M64" s="6">
        <f>IFERROR(VLOOKUP(A64,'درآمد سود سهام'!A:S,19,0),0)</f>
        <v>0</v>
      </c>
      <c r="N64" s="16"/>
      <c r="O64" s="16">
        <f>IFERROR(VLOOKUP(A64,'درآمد ناشی از تغییر قیمت اوراق'!A:Q,17,0),0)</f>
        <v>0</v>
      </c>
      <c r="P64" s="16"/>
      <c r="Q64" s="16">
        <f>IFERROR(VLOOKUP(A64,'درآمد ناشی از فروش'!A:Q,17,0),0)</f>
        <v>1329495459</v>
      </c>
      <c r="R64" s="16"/>
      <c r="S64" s="16">
        <f t="shared" si="1"/>
        <v>1329495459</v>
      </c>
      <c r="T64" s="5"/>
      <c r="U64" s="1">
        <f t="shared" si="3"/>
        <v>3.3220251998632971E-3</v>
      </c>
    </row>
    <row r="65" spans="1:21" ht="21" x14ac:dyDescent="0.45">
      <c r="A65" s="3" t="s">
        <v>118</v>
      </c>
      <c r="C65" s="6">
        <f>IFERROR(VLOOKUP(A65,'درآمد سود سهام'!A:S,13,0),0)</f>
        <v>0</v>
      </c>
      <c r="D65" s="16"/>
      <c r="E65" s="16">
        <f>IFERROR(VLOOKUP(A65,'درآمد ناشی از تغییر قیمت اوراق'!A:Q,9,0),0)</f>
        <v>0</v>
      </c>
      <c r="F65" s="16"/>
      <c r="G65" s="16">
        <f>IFERROR(VLOOKUP(A65,'درآمد ناشی از فروش'!A:Q,9,0),0)</f>
        <v>0</v>
      </c>
      <c r="H65" s="16"/>
      <c r="I65" s="16">
        <f t="shared" si="0"/>
        <v>0</v>
      </c>
      <c r="J65" s="16"/>
      <c r="K65" s="1">
        <f>+I65/$I$75</f>
        <v>0</v>
      </c>
      <c r="L65" s="16"/>
      <c r="M65" s="6">
        <f>IFERROR(VLOOKUP(A65,'درآمد سود سهام'!A:S,19,0),0)</f>
        <v>0</v>
      </c>
      <c r="N65" s="16"/>
      <c r="O65" s="16">
        <f>IFERROR(VLOOKUP(A65,'درآمد ناشی از تغییر قیمت اوراق'!A:Q,17,0),0)</f>
        <v>0</v>
      </c>
      <c r="P65" s="16"/>
      <c r="Q65" s="16">
        <f>IFERROR(VLOOKUP(A65,'درآمد ناشی از فروش'!A:Q,17,0),0)</f>
        <v>723524055</v>
      </c>
      <c r="R65" s="16"/>
      <c r="S65" s="16">
        <f t="shared" si="1"/>
        <v>723524055</v>
      </c>
      <c r="T65" s="5"/>
      <c r="U65" s="1">
        <f>+S65/$S$75</f>
        <v>1.807877663023502E-3</v>
      </c>
    </row>
    <row r="66" spans="1:21" ht="21" x14ac:dyDescent="0.45">
      <c r="A66" s="3" t="s">
        <v>116</v>
      </c>
      <c r="C66" s="6">
        <f>IFERROR(VLOOKUP(A66,'درآمد سود سهام'!A:S,13,0),0)</f>
        <v>0</v>
      </c>
      <c r="D66" s="16"/>
      <c r="E66" s="16">
        <f>IFERROR(VLOOKUP(A66,'درآمد ناشی از تغییر قیمت اوراق'!A:Q,9,0),0)</f>
        <v>0</v>
      </c>
      <c r="F66" s="16"/>
      <c r="G66" s="16">
        <f>IFERROR(VLOOKUP(A66,'درآمد ناشی از فروش'!A:Q,9,0),0)</f>
        <v>0</v>
      </c>
      <c r="H66" s="16"/>
      <c r="I66" s="16">
        <f t="shared" si="0"/>
        <v>0</v>
      </c>
      <c r="J66" s="16"/>
      <c r="K66" s="1">
        <f>+I66/$I$75</f>
        <v>0</v>
      </c>
      <c r="L66" s="16"/>
      <c r="M66" s="6">
        <f>IFERROR(VLOOKUP(A66,'درآمد سود سهام'!A:S,19,0),0)</f>
        <v>0</v>
      </c>
      <c r="N66" s="16"/>
      <c r="O66" s="16">
        <f>IFERROR(VLOOKUP(A66,'درآمد ناشی از تغییر قیمت اوراق'!A:Q,17,0),0)</f>
        <v>0</v>
      </c>
      <c r="P66" s="16"/>
      <c r="Q66" s="16">
        <f>IFERROR(VLOOKUP(A66,'درآمد ناشی از فروش'!A:Q,17,0),0)</f>
        <v>1119234</v>
      </c>
      <c r="R66" s="16"/>
      <c r="S66" s="16">
        <f t="shared" si="1"/>
        <v>1119234</v>
      </c>
      <c r="T66" s="5"/>
      <c r="U66" s="1">
        <f>+S66/$S$75</f>
        <v>2.7966425363652166E-6</v>
      </c>
    </row>
    <row r="67" spans="1:21" ht="21" x14ac:dyDescent="0.45">
      <c r="A67" s="3" t="s">
        <v>122</v>
      </c>
      <c r="C67" s="6">
        <f>IFERROR(VLOOKUP(A67,'درآمد سود سهام'!A:S,13,0),0)</f>
        <v>0</v>
      </c>
      <c r="D67" s="16"/>
      <c r="E67" s="16">
        <f>IFERROR(VLOOKUP(A67,'درآمد ناشی از تغییر قیمت اوراق'!A:Q,9,0),0)</f>
        <v>0</v>
      </c>
      <c r="F67" s="16"/>
      <c r="G67" s="16">
        <f>IFERROR(VLOOKUP(A67,'درآمد ناشی از فروش'!A:Q,9,0),0)</f>
        <v>0</v>
      </c>
      <c r="H67" s="16"/>
      <c r="I67" s="16">
        <f t="shared" si="0"/>
        <v>0</v>
      </c>
      <c r="J67" s="16"/>
      <c r="K67" s="1">
        <f>+I67/$I$75</f>
        <v>0</v>
      </c>
      <c r="L67" s="16"/>
      <c r="M67" s="6">
        <f>IFERROR(VLOOKUP(A67,'درآمد سود سهام'!A:S,19,0),0)</f>
        <v>0</v>
      </c>
      <c r="N67" s="16"/>
      <c r="O67" s="16">
        <f>IFERROR(VLOOKUP(A67,'درآمد ناشی از تغییر قیمت اوراق'!A:Q,17,0),0)</f>
        <v>0</v>
      </c>
      <c r="P67" s="16"/>
      <c r="Q67" s="16">
        <f>IFERROR(VLOOKUP(A67,'درآمد ناشی از فروش'!A:Q,17,0),0)</f>
        <v>335625948</v>
      </c>
      <c r="R67" s="16"/>
      <c r="S67" s="16">
        <f t="shared" si="1"/>
        <v>335625948</v>
      </c>
      <c r="T67" s="5"/>
      <c r="U67" s="1">
        <f>+S67/$S$75</f>
        <v>8.386323168208795E-4</v>
      </c>
    </row>
    <row r="68" spans="1:21" ht="21" x14ac:dyDescent="0.45">
      <c r="A68" s="3" t="s">
        <v>123</v>
      </c>
      <c r="C68" s="6">
        <f>IFERROR(VLOOKUP(A68,'درآمد سود سهام'!A:S,13,0),0)</f>
        <v>0</v>
      </c>
      <c r="D68" s="16"/>
      <c r="E68" s="16">
        <f>IFERROR(VLOOKUP(A68,'درآمد ناشی از تغییر قیمت اوراق'!A:Q,9,0),0)</f>
        <v>0</v>
      </c>
      <c r="F68" s="16"/>
      <c r="G68" s="16">
        <f>IFERROR(VLOOKUP(A68,'درآمد ناشی از فروش'!A:Q,9,0),0)</f>
        <v>0</v>
      </c>
      <c r="H68" s="16"/>
      <c r="I68" s="16">
        <f t="shared" si="0"/>
        <v>0</v>
      </c>
      <c r="J68" s="16"/>
      <c r="K68" s="1">
        <f>+I68/$I$75</f>
        <v>0</v>
      </c>
      <c r="L68" s="16"/>
      <c r="M68" s="6">
        <f>IFERROR(VLOOKUP(A68,'درآمد سود سهام'!A:S,19,0),0)</f>
        <v>0</v>
      </c>
      <c r="N68" s="16"/>
      <c r="O68" s="16">
        <f>IFERROR(VLOOKUP(A68,'درآمد ناشی از تغییر قیمت اوراق'!A:Q,17,0),0)</f>
        <v>0</v>
      </c>
      <c r="P68" s="16"/>
      <c r="Q68" s="16">
        <f>IFERROR(VLOOKUP(A68,'درآمد ناشی از فروش'!A:Q,17,0),0)</f>
        <v>2969404868</v>
      </c>
      <c r="R68" s="16"/>
      <c r="S68" s="16">
        <f t="shared" si="1"/>
        <v>2969404868</v>
      </c>
      <c r="T68" s="5"/>
      <c r="U68" s="1">
        <f>+S68/$S$75</f>
        <v>7.4196852146546123E-3</v>
      </c>
    </row>
    <row r="69" spans="1:21" ht="21" x14ac:dyDescent="0.45">
      <c r="A69" s="3" t="s">
        <v>115</v>
      </c>
      <c r="C69" s="6">
        <f>IFERROR(VLOOKUP(A69,'درآمد سود سهام'!A:S,13,0),0)</f>
        <v>0</v>
      </c>
      <c r="D69" s="16"/>
      <c r="E69" s="16">
        <f>IFERROR(VLOOKUP(A69,'درآمد ناشی از تغییر قیمت اوراق'!A:Q,9,0),0)</f>
        <v>0</v>
      </c>
      <c r="F69" s="16"/>
      <c r="G69" s="16">
        <f>IFERROR(VLOOKUP(A69,'درآمد ناشی از فروش'!A:Q,9,0),0)</f>
        <v>0</v>
      </c>
      <c r="H69" s="16"/>
      <c r="I69" s="16">
        <f t="shared" si="0"/>
        <v>0</v>
      </c>
      <c r="J69" s="16"/>
      <c r="K69" s="1">
        <f>+I69/$I$75</f>
        <v>0</v>
      </c>
      <c r="L69" s="16"/>
      <c r="M69" s="6">
        <f>IFERROR(VLOOKUP(A69,'درآمد سود سهام'!A:S,19,0),0)</f>
        <v>0</v>
      </c>
      <c r="N69" s="16"/>
      <c r="O69" s="16">
        <f>IFERROR(VLOOKUP(A69,'درآمد ناشی از تغییر قیمت اوراق'!A:Q,17,0),0)</f>
        <v>0</v>
      </c>
      <c r="P69" s="16"/>
      <c r="Q69" s="16">
        <f>IFERROR(VLOOKUP(A69,'درآمد ناشی از فروش'!A:Q,17,0),0)</f>
        <v>159416213</v>
      </c>
      <c r="R69" s="16"/>
      <c r="S69" s="16">
        <f t="shared" si="1"/>
        <v>159416213</v>
      </c>
      <c r="T69" s="5"/>
      <c r="U69" s="1">
        <f>+S69/$S$75</f>
        <v>3.9833507761742192E-4</v>
      </c>
    </row>
    <row r="70" spans="1:21" ht="21" x14ac:dyDescent="0.45">
      <c r="A70" s="3" t="s">
        <v>114</v>
      </c>
      <c r="C70" s="6">
        <f>IFERROR(VLOOKUP(A70,'درآمد سود سهام'!A:S,13,0),0)</f>
        <v>0</v>
      </c>
      <c r="D70" s="16"/>
      <c r="E70" s="16">
        <f>IFERROR(VLOOKUP(A70,'درآمد ناشی از تغییر قیمت اوراق'!A:Q,9,0),0)</f>
        <v>0</v>
      </c>
      <c r="F70" s="16"/>
      <c r="G70" s="16">
        <f>IFERROR(VLOOKUP(A70,'درآمد ناشی از فروش'!A:Q,9,0),0)</f>
        <v>0</v>
      </c>
      <c r="H70" s="16"/>
      <c r="I70" s="16">
        <f t="shared" si="0"/>
        <v>0</v>
      </c>
      <c r="J70" s="16"/>
      <c r="K70" s="1">
        <f>+I70/$I$75</f>
        <v>0</v>
      </c>
      <c r="L70" s="16"/>
      <c r="M70" s="6">
        <f>IFERROR(VLOOKUP(A70,'درآمد سود سهام'!A:S,19,0),0)</f>
        <v>0</v>
      </c>
      <c r="N70" s="16"/>
      <c r="O70" s="16">
        <f>IFERROR(VLOOKUP(A70,'درآمد ناشی از تغییر قیمت اوراق'!A:Q,17,0),0)</f>
        <v>0</v>
      </c>
      <c r="P70" s="16"/>
      <c r="Q70" s="16">
        <f>IFERROR(VLOOKUP(A70,'درآمد ناشی از فروش'!A:Q,17,0),0)</f>
        <v>-8535639008</v>
      </c>
      <c r="R70" s="16"/>
      <c r="S70" s="16">
        <f t="shared" si="1"/>
        <v>-8535639008</v>
      </c>
      <c r="T70" s="5"/>
      <c r="U70" s="1">
        <f>+S70/$S$75</f>
        <v>-2.1328096827679468E-2</v>
      </c>
    </row>
    <row r="71" spans="1:21" ht="21" x14ac:dyDescent="0.45">
      <c r="A71" s="3" t="s">
        <v>121</v>
      </c>
      <c r="C71" s="6">
        <f>IFERROR(VLOOKUP(A71,'درآمد سود سهام'!A:S,13,0),0)</f>
        <v>0</v>
      </c>
      <c r="D71" s="16"/>
      <c r="E71" s="16">
        <f>IFERROR(VLOOKUP(A71,'درآمد ناشی از تغییر قیمت اوراق'!A:Q,9,0),0)</f>
        <v>0</v>
      </c>
      <c r="F71" s="16"/>
      <c r="G71" s="16">
        <f>IFERROR(VLOOKUP(A71,'درآمد ناشی از فروش'!A:Q,9,0),0)</f>
        <v>0</v>
      </c>
      <c r="H71" s="16"/>
      <c r="I71" s="16">
        <f t="shared" si="0"/>
        <v>0</v>
      </c>
      <c r="J71" s="16"/>
      <c r="K71" s="1">
        <f>+I71/$I$75</f>
        <v>0</v>
      </c>
      <c r="L71" s="16"/>
      <c r="M71" s="6">
        <f>IFERROR(VLOOKUP(A71,'درآمد سود سهام'!A:S,19,0),0)</f>
        <v>0</v>
      </c>
      <c r="N71" s="16"/>
      <c r="O71" s="16">
        <f>IFERROR(VLOOKUP(A71,'درآمد ناشی از تغییر قیمت اوراق'!A:Q,17,0),0)</f>
        <v>0</v>
      </c>
      <c r="P71" s="16"/>
      <c r="Q71" s="16">
        <f>IFERROR(VLOOKUP(A71,'درآمد ناشی از فروش'!A:Q,17,0),0)</f>
        <v>8165260454</v>
      </c>
      <c r="R71" s="16"/>
      <c r="S71" s="16">
        <f t="shared" si="1"/>
        <v>8165260454</v>
      </c>
      <c r="T71" s="5"/>
      <c r="U71" s="1">
        <f>+S71/$S$75</f>
        <v>2.0402627784857463E-2</v>
      </c>
    </row>
    <row r="72" spans="1:21" ht="21" x14ac:dyDescent="0.45">
      <c r="A72" s="3" t="s">
        <v>120</v>
      </c>
      <c r="C72" s="6">
        <f>IFERROR(VLOOKUP(A72,'درآمد سود سهام'!A:S,13,0),0)</f>
        <v>0</v>
      </c>
      <c r="D72" s="16"/>
      <c r="E72" s="16">
        <f>IFERROR(VLOOKUP(A72,'درآمد ناشی از تغییر قیمت اوراق'!A:Q,9,0),0)</f>
        <v>0</v>
      </c>
      <c r="F72" s="16"/>
      <c r="G72" s="16">
        <f>IFERROR(VLOOKUP(A72,'درآمد ناشی از فروش'!A:Q,9,0),0)</f>
        <v>0</v>
      </c>
      <c r="H72" s="16"/>
      <c r="I72" s="16">
        <f t="shared" si="0"/>
        <v>0</v>
      </c>
      <c r="J72" s="16"/>
      <c r="K72" s="1">
        <f>+I72/$I$75</f>
        <v>0</v>
      </c>
      <c r="L72" s="16"/>
      <c r="M72" s="6">
        <f>IFERROR(VLOOKUP(A72,'درآمد سود سهام'!A:S,19,0),0)</f>
        <v>0</v>
      </c>
      <c r="N72" s="16"/>
      <c r="O72" s="16">
        <f>IFERROR(VLOOKUP(A72,'درآمد ناشی از تغییر قیمت اوراق'!A:Q,17,0),0)</f>
        <v>0</v>
      </c>
      <c r="P72" s="16"/>
      <c r="Q72" s="16">
        <f>IFERROR(VLOOKUP(A72,'درآمد ناشی از فروش'!A:Q,17,0),0)</f>
        <v>186969361</v>
      </c>
      <c r="R72" s="16"/>
      <c r="S72" s="16">
        <f t="shared" si="1"/>
        <v>186969361</v>
      </c>
      <c r="T72" s="5"/>
      <c r="U72" s="1">
        <f>+S72/$S$75</f>
        <v>4.6718243724692407E-4</v>
      </c>
    </row>
    <row r="73" spans="1:21" ht="21" x14ac:dyDescent="0.45">
      <c r="A73" s="3" t="s">
        <v>127</v>
      </c>
      <c r="C73" s="6">
        <f>IFERROR(VLOOKUP(A73,'درآمد سود سهام'!A:S,13,0),0)</f>
        <v>0</v>
      </c>
      <c r="D73" s="16"/>
      <c r="E73" s="16">
        <f>IFERROR(VLOOKUP(A73,'درآمد ناشی از تغییر قیمت اوراق'!A:Q,9,0),0)</f>
        <v>-24094071</v>
      </c>
      <c r="F73" s="16"/>
      <c r="G73" s="16">
        <f>IFERROR(VLOOKUP(A73,'درآمد ناشی از فروش'!A:Q,9,0),0)</f>
        <v>0</v>
      </c>
      <c r="H73" s="16"/>
      <c r="I73" s="16">
        <f t="shared" si="0"/>
        <v>-24094071</v>
      </c>
      <c r="J73" s="16"/>
      <c r="K73" s="1">
        <f>+I73/$I$75</f>
        <v>2.4944713484868822E-5</v>
      </c>
      <c r="L73" s="16"/>
      <c r="M73" s="6">
        <f>IFERROR(VLOOKUP(A73,'درآمد سود سهام'!A:S,19,0),0)</f>
        <v>0</v>
      </c>
      <c r="N73" s="16"/>
      <c r="O73" s="16">
        <f>IFERROR(VLOOKUP(A73,'درآمد ناشی از تغییر قیمت اوراق'!A:Q,17,0),0)</f>
        <v>-24094071</v>
      </c>
      <c r="P73" s="16"/>
      <c r="Q73" s="16">
        <f>IFERROR(VLOOKUP(A73,'درآمد ناشی از فروش'!A:Q,17,0),0)</f>
        <v>0</v>
      </c>
      <c r="R73" s="16"/>
      <c r="S73" s="16">
        <f t="shared" ref="S73:S74" si="4">+Q73+O73+M73</f>
        <v>-24094071</v>
      </c>
      <c r="T73" s="5"/>
      <c r="U73" s="1">
        <f>+S73/$S$75</f>
        <v>-6.0204125172040527E-5</v>
      </c>
    </row>
    <row r="74" spans="1:21" ht="21.75" thickBot="1" x14ac:dyDescent="0.5">
      <c r="A74" s="3" t="s">
        <v>119</v>
      </c>
      <c r="C74" s="6">
        <f>IFERROR(VLOOKUP(A74,'درآمد سود سهام'!A:S,13,0),0)</f>
        <v>0</v>
      </c>
      <c r="D74" s="16"/>
      <c r="E74" s="16">
        <f>IFERROR(VLOOKUP(A74,'درآمد ناشی از تغییر قیمت اوراق'!A:Q,9,0),0)</f>
        <v>0</v>
      </c>
      <c r="F74" s="16"/>
      <c r="G74" s="16">
        <f>IFERROR(VLOOKUP(A74,'درآمد ناشی از فروش'!A:Q,9,0),0)</f>
        <v>1105992934</v>
      </c>
      <c r="H74" s="16"/>
      <c r="I74" s="16">
        <f t="shared" si="0"/>
        <v>1105992934</v>
      </c>
      <c r="J74" s="16"/>
      <c r="K74" s="1">
        <f>+I74/$I$75</f>
        <v>-1.1450400745859608E-3</v>
      </c>
      <c r="L74" s="16"/>
      <c r="M74" s="6">
        <f>IFERROR(VLOOKUP(A74,'درآمد سود سهام'!A:S,19,0),0)</f>
        <v>0</v>
      </c>
      <c r="N74" s="16"/>
      <c r="O74" s="16">
        <f>IFERROR(VLOOKUP(A74,'درآمد ناشی از تغییر قیمت اوراق'!A:Q,17,0),0)</f>
        <v>0</v>
      </c>
      <c r="P74" s="16"/>
      <c r="Q74" s="16">
        <f>IFERROR(VLOOKUP(A74,'درآمد ناشی از فروش'!A:Q,17,0),0)</f>
        <v>1169064928</v>
      </c>
      <c r="R74" s="16"/>
      <c r="S74" s="16">
        <f t="shared" si="4"/>
        <v>1169064928</v>
      </c>
      <c r="T74" s="5"/>
      <c r="U74" s="1">
        <f>+S74/$S$75</f>
        <v>2.9211556344942518E-3</v>
      </c>
    </row>
    <row r="75" spans="1:21" ht="21.75" thickBot="1" x14ac:dyDescent="0.5">
      <c r="C75" s="12">
        <f>SUM(C8:C74)</f>
        <v>63912034206</v>
      </c>
      <c r="D75" s="4"/>
      <c r="E75" s="38">
        <f>SUM(E8:E74)</f>
        <v>-921998466297</v>
      </c>
      <c r="F75" s="9"/>
      <c r="G75" s="38">
        <f>SUM(G8:G74)</f>
        <v>-107812455247</v>
      </c>
      <c r="H75" s="9"/>
      <c r="I75" s="38">
        <f>SUM(I8:I74)</f>
        <v>-965898887338</v>
      </c>
      <c r="J75" s="4"/>
      <c r="K75" s="18">
        <f>SUM(K8:K74)</f>
        <v>1</v>
      </c>
      <c r="L75" s="4"/>
      <c r="M75" s="12">
        <f>SUM(M8:M74)</f>
        <v>102032414149</v>
      </c>
      <c r="N75" s="9"/>
      <c r="O75" s="38">
        <f>SUM(O8:O74)</f>
        <v>-197172050880</v>
      </c>
      <c r="P75" s="9"/>
      <c r="Q75" s="38">
        <f>SUM(Q8:Q74)</f>
        <v>495345950354</v>
      </c>
      <c r="R75" s="9"/>
      <c r="S75" s="38">
        <f>SUM(S8:S74)</f>
        <v>400206313623</v>
      </c>
      <c r="T75" s="4"/>
      <c r="U75" s="18">
        <f>SUM(U8:U74)</f>
        <v>1.0000000000000002</v>
      </c>
    </row>
    <row r="76" spans="1:21" ht="19.5" thickTop="1" x14ac:dyDescent="0.45"/>
    <row r="78" spans="1:21" x14ac:dyDescent="0.45">
      <c r="C78" s="65"/>
      <c r="E78" s="66"/>
      <c r="G78" s="66"/>
      <c r="M78" s="65"/>
      <c r="O78" s="66"/>
      <c r="Q78" s="66"/>
    </row>
  </sheetData>
  <mergeCells count="6">
    <mergeCell ref="A2:U2"/>
    <mergeCell ref="A3:U3"/>
    <mergeCell ref="A4:U4"/>
    <mergeCell ref="A6:A7"/>
    <mergeCell ref="C6:K6"/>
    <mergeCell ref="M6:U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1DFE0-1E58-48AA-BE43-947511E86492}">
  <dimension ref="A2:I11"/>
  <sheetViews>
    <sheetView rightToLeft="1" workbookViewId="0">
      <selection activeCell="W18" sqref="W18"/>
    </sheetView>
  </sheetViews>
  <sheetFormatPr defaultRowHeight="18.75" x14ac:dyDescent="0.45"/>
  <cols>
    <col min="1" max="1" width="17.125" style="17" bestFit="1" customWidth="1"/>
    <col min="2" max="2" width="0.875" style="17" customWidth="1"/>
    <col min="3" max="3" width="32.125" style="17" bestFit="1" customWidth="1"/>
    <col min="4" max="4" width="0.875" style="17" customWidth="1"/>
    <col min="5" max="5" width="27.875" style="17" bestFit="1" customWidth="1"/>
    <col min="6" max="6" width="0.875" style="17" customWidth="1"/>
    <col min="7" max="7" width="32.125" style="17" bestFit="1" customWidth="1"/>
    <col min="8" max="8" width="0.875" style="17" customWidth="1"/>
    <col min="9" max="9" width="27.875" style="17" bestFit="1" customWidth="1"/>
    <col min="10" max="10" width="0.875" style="17" customWidth="1"/>
    <col min="11" max="11" width="8" style="17" customWidth="1"/>
    <col min="12" max="16384" width="9" style="17"/>
  </cols>
  <sheetData>
    <row r="2" spans="1:9" ht="26.25" x14ac:dyDescent="0.45">
      <c r="A2" s="53" t="str">
        <f>+سهام!A2</f>
        <v>صندوق سرمایه‌گذاری بخشی صنایع مفید - خودران</v>
      </c>
      <c r="B2" s="53" t="s">
        <v>0</v>
      </c>
      <c r="C2" s="53" t="s">
        <v>0</v>
      </c>
      <c r="D2" s="53" t="s">
        <v>0</v>
      </c>
      <c r="E2" s="53" t="s">
        <v>0</v>
      </c>
      <c r="F2" s="53" t="s">
        <v>0</v>
      </c>
      <c r="G2" s="53" t="s">
        <v>0</v>
      </c>
      <c r="H2" s="53" t="s">
        <v>0</v>
      </c>
      <c r="I2" s="53" t="s">
        <v>0</v>
      </c>
    </row>
    <row r="3" spans="1:9" ht="26.25" x14ac:dyDescent="0.45">
      <c r="A3" s="53" t="s">
        <v>27</v>
      </c>
      <c r="B3" s="53" t="s">
        <v>27</v>
      </c>
      <c r="C3" s="53" t="s">
        <v>27</v>
      </c>
      <c r="D3" s="53" t="s">
        <v>27</v>
      </c>
      <c r="E3" s="53" t="s">
        <v>27</v>
      </c>
      <c r="F3" s="53" t="s">
        <v>27</v>
      </c>
      <c r="G3" s="53" t="s">
        <v>27</v>
      </c>
      <c r="H3" s="53" t="s">
        <v>27</v>
      </c>
      <c r="I3" s="53" t="s">
        <v>27</v>
      </c>
    </row>
    <row r="4" spans="1:9" ht="26.25" x14ac:dyDescent="0.45">
      <c r="A4" s="53" t="str">
        <f>+سهام!A4</f>
        <v>برای ماه منتهی به 1404/04/31</v>
      </c>
      <c r="B4" s="53" t="s">
        <v>2</v>
      </c>
      <c r="C4" s="53" t="s">
        <v>2</v>
      </c>
      <c r="D4" s="53" t="s">
        <v>2</v>
      </c>
      <c r="E4" s="53" t="s">
        <v>2</v>
      </c>
      <c r="F4" s="53" t="s">
        <v>2</v>
      </c>
      <c r="G4" s="53" t="s">
        <v>2</v>
      </c>
      <c r="H4" s="53" t="s">
        <v>2</v>
      </c>
      <c r="I4" s="53" t="s">
        <v>2</v>
      </c>
    </row>
    <row r="6" spans="1:9" ht="27" thickBot="1" x14ac:dyDescent="0.5">
      <c r="A6" s="54" t="s">
        <v>49</v>
      </c>
      <c r="B6" s="54" t="s">
        <v>49</v>
      </c>
      <c r="C6" s="54" t="s">
        <v>29</v>
      </c>
      <c r="D6" s="54" t="s">
        <v>29</v>
      </c>
      <c r="E6" s="54" t="s">
        <v>29</v>
      </c>
      <c r="G6" s="54" t="s">
        <v>30</v>
      </c>
      <c r="H6" s="54" t="s">
        <v>30</v>
      </c>
      <c r="I6" s="54" t="s">
        <v>30</v>
      </c>
    </row>
    <row r="7" spans="1:9" ht="27" thickBot="1" x14ac:dyDescent="0.5">
      <c r="A7" s="42" t="s">
        <v>50</v>
      </c>
      <c r="C7" s="42" t="s">
        <v>51</v>
      </c>
      <c r="E7" s="42" t="s">
        <v>52</v>
      </c>
      <c r="G7" s="42" t="s">
        <v>51</v>
      </c>
      <c r="I7" s="42" t="s">
        <v>52</v>
      </c>
    </row>
    <row r="8" spans="1:9" ht="21" x14ac:dyDescent="0.55000000000000004">
      <c r="A8" s="15" t="s">
        <v>25</v>
      </c>
      <c r="C8" s="6">
        <f>+'سود سپرده بانکی'!G8</f>
        <v>140448033</v>
      </c>
      <c r="D8" s="5"/>
      <c r="E8" s="29">
        <f>+C8/$C$10</f>
        <v>1</v>
      </c>
      <c r="F8" s="5"/>
      <c r="G8" s="6">
        <f>+'سود سپرده بانکی'!M8</f>
        <v>6134248642</v>
      </c>
      <c r="H8" s="5"/>
      <c r="I8" s="29">
        <f>+G8/$G$10</f>
        <v>0.99999859510293831</v>
      </c>
    </row>
    <row r="9" spans="1:9" ht="21.75" thickBot="1" x14ac:dyDescent="0.6">
      <c r="A9" s="15" t="s">
        <v>26</v>
      </c>
      <c r="C9" s="6">
        <f>+'سود سپرده بانکی'!G9</f>
        <v>0</v>
      </c>
      <c r="D9" s="5"/>
      <c r="E9" s="30">
        <f>+C9/$C$10</f>
        <v>0</v>
      </c>
      <c r="F9" s="5"/>
      <c r="G9" s="6">
        <f>+'سود سپرده بانکی'!M9</f>
        <v>8618</v>
      </c>
      <c r="H9" s="5"/>
      <c r="I9" s="30">
        <f>+G9/$G$10</f>
        <v>1.4048970616533941E-6</v>
      </c>
    </row>
    <row r="10" spans="1:9" ht="21.75" thickBot="1" x14ac:dyDescent="0.5">
      <c r="A10" s="17" t="s">
        <v>18</v>
      </c>
      <c r="C10" s="12">
        <f>SUM(C8:C9)</f>
        <v>140448033</v>
      </c>
      <c r="D10" s="4"/>
      <c r="E10" s="31">
        <f>SUM(E8:E9)</f>
        <v>1</v>
      </c>
      <c r="F10" s="4"/>
      <c r="G10" s="12">
        <f>SUM(G8:G9)</f>
        <v>6134257260</v>
      </c>
      <c r="H10" s="4"/>
      <c r="I10" s="31">
        <f>SUM(I8:I9)</f>
        <v>1</v>
      </c>
    </row>
    <row r="11" spans="1:9" ht="19.5" thickTop="1" x14ac:dyDescent="0.45"/>
  </sheetData>
  <mergeCells count="6">
    <mergeCell ref="A2:I2"/>
    <mergeCell ref="A3:I3"/>
    <mergeCell ref="A4:I4"/>
    <mergeCell ref="A6:B6"/>
    <mergeCell ref="C6:E6"/>
    <mergeCell ref="G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ABA22-A036-4412-915D-FA0E3CF9F0D6}">
  <dimension ref="A2:E10"/>
  <sheetViews>
    <sheetView rightToLeft="1" workbookViewId="0">
      <selection activeCell="C8" sqref="C8"/>
    </sheetView>
  </sheetViews>
  <sheetFormatPr defaultRowHeight="18.75" x14ac:dyDescent="0.2"/>
  <cols>
    <col min="1" max="1" width="15" style="5" customWidth="1"/>
    <col min="2" max="2" width="0.875" style="5" customWidth="1"/>
    <col min="3" max="3" width="25.125" style="5" customWidth="1"/>
    <col min="4" max="4" width="0.875" style="5" customWidth="1"/>
    <col min="5" max="5" width="28.875" style="5" bestFit="1" customWidth="1"/>
    <col min="6" max="6" width="0.875" style="5" customWidth="1"/>
    <col min="7" max="7" width="8" style="5" customWidth="1"/>
    <col min="8" max="16384" width="9" style="5"/>
  </cols>
  <sheetData>
    <row r="2" spans="1:5" ht="26.25" x14ac:dyDescent="0.2">
      <c r="A2" s="53" t="str">
        <f>+سهام!A2</f>
        <v>صندوق سرمایه‌گذاری بخشی صنایع مفید - خودران</v>
      </c>
      <c r="B2" s="53" t="s">
        <v>0</v>
      </c>
      <c r="C2" s="53" t="s">
        <v>0</v>
      </c>
      <c r="D2" s="53" t="s">
        <v>0</v>
      </c>
      <c r="E2" s="53" t="s">
        <v>0</v>
      </c>
    </row>
    <row r="3" spans="1:5" ht="26.25" x14ac:dyDescent="0.2">
      <c r="A3" s="53" t="s">
        <v>27</v>
      </c>
      <c r="B3" s="53" t="s">
        <v>27</v>
      </c>
      <c r="C3" s="53" t="s">
        <v>27</v>
      </c>
      <c r="D3" s="53" t="s">
        <v>27</v>
      </c>
      <c r="E3" s="53" t="s">
        <v>27</v>
      </c>
    </row>
    <row r="4" spans="1:5" ht="26.25" x14ac:dyDescent="0.2">
      <c r="A4" s="53" t="str">
        <f>+سهام!A4</f>
        <v>برای ماه منتهی به 1404/04/31</v>
      </c>
      <c r="B4" s="53" t="s">
        <v>2</v>
      </c>
      <c r="C4" s="53" t="s">
        <v>2</v>
      </c>
      <c r="D4" s="53" t="s">
        <v>2</v>
      </c>
      <c r="E4" s="53" t="s">
        <v>2</v>
      </c>
    </row>
    <row r="6" spans="1:5" ht="27" thickBot="1" x14ac:dyDescent="0.25">
      <c r="A6" s="54" t="s">
        <v>53</v>
      </c>
      <c r="C6" s="42" t="s">
        <v>29</v>
      </c>
      <c r="E6" s="42" t="s">
        <v>30</v>
      </c>
    </row>
    <row r="7" spans="1:5" ht="27" thickBot="1" x14ac:dyDescent="0.25">
      <c r="A7" s="54" t="s">
        <v>53</v>
      </c>
      <c r="C7" s="42" t="s">
        <v>21</v>
      </c>
      <c r="E7" s="42" t="s">
        <v>21</v>
      </c>
    </row>
    <row r="8" spans="1:5" ht="24.75" thickBot="1" x14ac:dyDescent="0.25">
      <c r="A8" s="25" t="s">
        <v>53</v>
      </c>
      <c r="B8" s="26"/>
      <c r="C8" s="27">
        <v>0</v>
      </c>
      <c r="D8" s="26"/>
      <c r="E8" s="27">
        <v>86351112</v>
      </c>
    </row>
    <row r="9" spans="1:5" ht="24.75" thickBot="1" x14ac:dyDescent="0.25">
      <c r="A9" s="26" t="s">
        <v>18</v>
      </c>
      <c r="B9" s="26"/>
      <c r="C9" s="28">
        <f>SUM(C8:C8)</f>
        <v>0</v>
      </c>
      <c r="D9" s="26"/>
      <c r="E9" s="28">
        <f>SUM(E8:E8)</f>
        <v>86351112</v>
      </c>
    </row>
    <row r="10" spans="1:5" ht="19.5" thickTop="1" x14ac:dyDescent="0.2"/>
  </sheetData>
  <mergeCells count="4">
    <mergeCell ref="A2:E2"/>
    <mergeCell ref="A3:E3"/>
    <mergeCell ref="A4:E4"/>
    <mergeCell ref="A6:A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A0042-E2B3-4562-9600-B63A93B87A34}">
  <dimension ref="A2:S41"/>
  <sheetViews>
    <sheetView rightToLeft="1" topLeftCell="A20" zoomScaleNormal="100" workbookViewId="0">
      <selection activeCell="W18" sqref="W18"/>
    </sheetView>
  </sheetViews>
  <sheetFormatPr defaultRowHeight="18.75" x14ac:dyDescent="0.2"/>
  <cols>
    <col min="1" max="1" width="29.25" style="5" bestFit="1" customWidth="1"/>
    <col min="2" max="2" width="0.875" style="5" customWidth="1"/>
    <col min="3" max="3" width="17.5" style="5" customWidth="1"/>
    <col min="4" max="4" width="0.875" style="5" customWidth="1"/>
    <col min="5" max="5" width="30.625" style="5" customWidth="1"/>
    <col min="6" max="6" width="0.875" style="5" customWidth="1"/>
    <col min="7" max="7" width="21" style="5" customWidth="1"/>
    <col min="8" max="8" width="0.875" style="5" customWidth="1"/>
    <col min="9" max="9" width="20.125" style="5" customWidth="1"/>
    <col min="10" max="10" width="0.875" style="5" customWidth="1"/>
    <col min="11" max="11" width="17.5" style="5" customWidth="1"/>
    <col min="12" max="12" width="0.875" style="5" customWidth="1"/>
    <col min="13" max="13" width="21" style="5" customWidth="1"/>
    <col min="14" max="14" width="0.875" style="5" customWidth="1"/>
    <col min="15" max="15" width="20.125" style="5" customWidth="1"/>
    <col min="16" max="16" width="0.875" style="5" customWidth="1"/>
    <col min="17" max="17" width="17.5" style="5" customWidth="1"/>
    <col min="18" max="18" width="0.875" style="5" customWidth="1"/>
    <col min="19" max="19" width="21" style="5" customWidth="1"/>
    <col min="20" max="20" width="0.875" style="5" customWidth="1"/>
    <col min="21" max="21" width="9" style="5"/>
    <col min="22" max="22" width="13.75" style="5" bestFit="1" customWidth="1"/>
    <col min="23" max="16384" width="9" style="5"/>
  </cols>
  <sheetData>
    <row r="2" spans="1:19" ht="26.25" x14ac:dyDescent="0.2">
      <c r="A2" s="53" t="str">
        <f>+سهام!A2</f>
        <v>صندوق سرمایه‌گذاری بخشی صنایع مفید - خودران</v>
      </c>
      <c r="B2" s="53" t="s">
        <v>0</v>
      </c>
      <c r="C2" s="53" t="s">
        <v>0</v>
      </c>
      <c r="D2" s="53" t="s">
        <v>0</v>
      </c>
      <c r="E2" s="53" t="s">
        <v>0</v>
      </c>
      <c r="F2" s="53" t="s">
        <v>0</v>
      </c>
      <c r="G2" s="53" t="s">
        <v>0</v>
      </c>
      <c r="H2" s="53" t="s">
        <v>0</v>
      </c>
      <c r="I2" s="53" t="s">
        <v>0</v>
      </c>
      <c r="J2" s="53" t="s">
        <v>0</v>
      </c>
      <c r="K2" s="53" t="s">
        <v>0</v>
      </c>
      <c r="L2" s="53" t="s">
        <v>0</v>
      </c>
      <c r="M2" s="53" t="s">
        <v>0</v>
      </c>
      <c r="N2" s="53" t="s">
        <v>0</v>
      </c>
      <c r="O2" s="53" t="s">
        <v>0</v>
      </c>
      <c r="P2" s="53" t="s">
        <v>0</v>
      </c>
      <c r="Q2" s="53" t="s">
        <v>0</v>
      </c>
      <c r="R2" s="53" t="s">
        <v>0</v>
      </c>
      <c r="S2" s="53" t="s">
        <v>0</v>
      </c>
    </row>
    <row r="3" spans="1:19" ht="26.25" x14ac:dyDescent="0.2">
      <c r="A3" s="53" t="s">
        <v>27</v>
      </c>
      <c r="B3" s="53" t="s">
        <v>27</v>
      </c>
      <c r="C3" s="53" t="s">
        <v>27</v>
      </c>
      <c r="D3" s="53" t="s">
        <v>27</v>
      </c>
      <c r="E3" s="53" t="s">
        <v>27</v>
      </c>
      <c r="F3" s="53" t="s">
        <v>27</v>
      </c>
      <c r="G3" s="53" t="s">
        <v>27</v>
      </c>
      <c r="H3" s="53" t="s">
        <v>27</v>
      </c>
      <c r="I3" s="53" t="s">
        <v>27</v>
      </c>
      <c r="J3" s="53" t="s">
        <v>27</v>
      </c>
      <c r="K3" s="53" t="s">
        <v>27</v>
      </c>
      <c r="L3" s="53" t="s">
        <v>27</v>
      </c>
      <c r="M3" s="53" t="s">
        <v>27</v>
      </c>
      <c r="N3" s="53" t="s">
        <v>27</v>
      </c>
      <c r="O3" s="53" t="s">
        <v>27</v>
      </c>
      <c r="P3" s="53" t="s">
        <v>27</v>
      </c>
      <c r="Q3" s="53" t="s">
        <v>27</v>
      </c>
      <c r="R3" s="53" t="s">
        <v>27</v>
      </c>
      <c r="S3" s="53" t="s">
        <v>27</v>
      </c>
    </row>
    <row r="4" spans="1:19" ht="26.25" x14ac:dyDescent="0.2">
      <c r="A4" s="53" t="str">
        <f>+سهام!A4</f>
        <v>برای ماه منتهی به 1404/04/31</v>
      </c>
      <c r="B4" s="53" t="s">
        <v>2</v>
      </c>
      <c r="C4" s="53" t="s">
        <v>2</v>
      </c>
      <c r="D4" s="53" t="s">
        <v>2</v>
      </c>
      <c r="E4" s="53" t="s">
        <v>2</v>
      </c>
      <c r="F4" s="53" t="s">
        <v>2</v>
      </c>
      <c r="G4" s="53" t="s">
        <v>2</v>
      </c>
      <c r="H4" s="53" t="s">
        <v>2</v>
      </c>
      <c r="I4" s="53" t="s">
        <v>2</v>
      </c>
      <c r="J4" s="53" t="s">
        <v>2</v>
      </c>
      <c r="K4" s="53" t="s">
        <v>2</v>
      </c>
      <c r="L4" s="53" t="s">
        <v>2</v>
      </c>
      <c r="M4" s="53" t="s">
        <v>2</v>
      </c>
      <c r="N4" s="53" t="s">
        <v>2</v>
      </c>
      <c r="O4" s="53" t="s">
        <v>2</v>
      </c>
      <c r="P4" s="53" t="s">
        <v>2</v>
      </c>
      <c r="Q4" s="53" t="s">
        <v>2</v>
      </c>
      <c r="R4" s="53" t="s">
        <v>2</v>
      </c>
      <c r="S4" s="53" t="s">
        <v>2</v>
      </c>
    </row>
    <row r="6" spans="1:19" ht="27" thickBot="1" x14ac:dyDescent="0.25">
      <c r="A6" s="54" t="s">
        <v>3</v>
      </c>
      <c r="C6" s="54" t="s">
        <v>35</v>
      </c>
      <c r="D6" s="54" t="s">
        <v>35</v>
      </c>
      <c r="E6" s="54" t="s">
        <v>35</v>
      </c>
      <c r="F6" s="54" t="s">
        <v>35</v>
      </c>
      <c r="G6" s="54" t="s">
        <v>35</v>
      </c>
      <c r="I6" s="54" t="s">
        <v>29</v>
      </c>
      <c r="J6" s="54" t="s">
        <v>29</v>
      </c>
      <c r="K6" s="54" t="s">
        <v>29</v>
      </c>
      <c r="L6" s="54" t="s">
        <v>29</v>
      </c>
      <c r="M6" s="54" t="s">
        <v>29</v>
      </c>
      <c r="O6" s="54" t="s">
        <v>30</v>
      </c>
      <c r="P6" s="54" t="s">
        <v>30</v>
      </c>
      <c r="Q6" s="54" t="s">
        <v>30</v>
      </c>
      <c r="R6" s="54" t="s">
        <v>30</v>
      </c>
      <c r="S6" s="54" t="s">
        <v>30</v>
      </c>
    </row>
    <row r="7" spans="1:19" ht="27" thickBot="1" x14ac:dyDescent="0.25">
      <c r="A7" s="54" t="s">
        <v>3</v>
      </c>
      <c r="C7" s="42" t="s">
        <v>36</v>
      </c>
      <c r="E7" s="42" t="s">
        <v>37</v>
      </c>
      <c r="G7" s="42" t="s">
        <v>38</v>
      </c>
      <c r="I7" s="42" t="s">
        <v>39</v>
      </c>
      <c r="K7" s="42" t="s">
        <v>33</v>
      </c>
      <c r="M7" s="42" t="s">
        <v>40</v>
      </c>
      <c r="O7" s="42" t="s">
        <v>39</v>
      </c>
      <c r="Q7" s="42" t="s">
        <v>33</v>
      </c>
      <c r="S7" s="42" t="s">
        <v>40</v>
      </c>
    </row>
    <row r="8" spans="1:19" ht="21" x14ac:dyDescent="0.2">
      <c r="A8" s="4" t="s">
        <v>61</v>
      </c>
      <c r="C8" s="16" t="s">
        <v>130</v>
      </c>
      <c r="D8" s="16"/>
      <c r="E8" s="16">
        <v>546736</v>
      </c>
      <c r="F8" s="16"/>
      <c r="G8" s="16">
        <v>31</v>
      </c>
      <c r="H8" s="16"/>
      <c r="I8" s="16">
        <v>16948816</v>
      </c>
      <c r="J8" s="16"/>
      <c r="K8" s="16">
        <v>-963499</v>
      </c>
      <c r="L8" s="16"/>
      <c r="M8" s="16">
        <v>15985317</v>
      </c>
      <c r="N8" s="16"/>
      <c r="O8" s="16">
        <v>16948816</v>
      </c>
      <c r="Q8" s="16">
        <v>-963499</v>
      </c>
      <c r="S8" s="6">
        <f>+Q8+O8</f>
        <v>15985317</v>
      </c>
    </row>
    <row r="9" spans="1:19" ht="21" x14ac:dyDescent="0.2">
      <c r="A9" s="4" t="s">
        <v>62</v>
      </c>
      <c r="C9" s="16" t="s">
        <v>131</v>
      </c>
      <c r="D9" s="16"/>
      <c r="E9" s="16">
        <v>10612027</v>
      </c>
      <c r="F9" s="16"/>
      <c r="G9" s="16">
        <v>90</v>
      </c>
      <c r="H9" s="16"/>
      <c r="I9" s="16">
        <v>955082430</v>
      </c>
      <c r="J9" s="16"/>
      <c r="K9" s="16">
        <v>-125070318</v>
      </c>
      <c r="L9" s="16"/>
      <c r="M9" s="16">
        <v>830012112</v>
      </c>
      <c r="N9" s="16"/>
      <c r="O9" s="16">
        <v>955082430</v>
      </c>
      <c r="Q9" s="16">
        <v>-125070318</v>
      </c>
      <c r="S9" s="6">
        <f t="shared" ref="S9:S36" si="0">+Q9+O9</f>
        <v>830012112</v>
      </c>
    </row>
    <row r="10" spans="1:19" ht="21" x14ac:dyDescent="0.2">
      <c r="A10" s="4" t="s">
        <v>64</v>
      </c>
      <c r="C10" s="16" t="s">
        <v>132</v>
      </c>
      <c r="D10" s="16"/>
      <c r="E10" s="16">
        <v>4278780</v>
      </c>
      <c r="F10" s="16"/>
      <c r="G10" s="16">
        <v>20</v>
      </c>
      <c r="H10" s="16"/>
      <c r="I10" s="16">
        <v>85575600</v>
      </c>
      <c r="J10" s="16"/>
      <c r="K10" s="16">
        <v>-6298712</v>
      </c>
      <c r="L10" s="16"/>
      <c r="M10" s="16">
        <v>79276888</v>
      </c>
      <c r="N10" s="16"/>
      <c r="O10" s="16">
        <v>85575600</v>
      </c>
      <c r="Q10" s="16">
        <v>-6298712</v>
      </c>
      <c r="S10" s="6">
        <f t="shared" si="0"/>
        <v>79276888</v>
      </c>
    </row>
    <row r="11" spans="1:19" ht="21" x14ac:dyDescent="0.2">
      <c r="A11" s="4" t="s">
        <v>106</v>
      </c>
      <c r="C11" s="16">
        <v>0</v>
      </c>
      <c r="D11" s="16"/>
      <c r="E11" s="16">
        <v>0</v>
      </c>
      <c r="F11" s="16"/>
      <c r="G11" s="16">
        <v>0</v>
      </c>
      <c r="H11" s="16"/>
      <c r="I11" s="16">
        <v>0</v>
      </c>
      <c r="J11" s="16"/>
      <c r="K11" s="16">
        <v>0</v>
      </c>
      <c r="L11" s="16"/>
      <c r="M11" s="16">
        <v>0</v>
      </c>
      <c r="N11" s="16"/>
      <c r="O11" s="16">
        <v>459928200</v>
      </c>
      <c r="Q11" s="16">
        <v>-21329133</v>
      </c>
      <c r="S11" s="6">
        <f t="shared" si="0"/>
        <v>438599067</v>
      </c>
    </row>
    <row r="12" spans="1:19" ht="21" x14ac:dyDescent="0.2">
      <c r="A12" s="4" t="s">
        <v>65</v>
      </c>
      <c r="C12" s="16" t="s">
        <v>133</v>
      </c>
      <c r="D12" s="16"/>
      <c r="E12" s="16">
        <v>138683735</v>
      </c>
      <c r="F12" s="16"/>
      <c r="G12" s="16">
        <v>114</v>
      </c>
      <c r="H12" s="16"/>
      <c r="I12" s="16">
        <v>15809945790</v>
      </c>
      <c r="J12" s="16"/>
      <c r="K12" s="16">
        <v>-2239974683</v>
      </c>
      <c r="L12" s="16"/>
      <c r="M12" s="16">
        <v>13569971107</v>
      </c>
      <c r="N12" s="16"/>
      <c r="O12" s="16">
        <v>15809945790</v>
      </c>
      <c r="Q12" s="16">
        <v>-2239974683</v>
      </c>
      <c r="S12" s="6">
        <f t="shared" si="0"/>
        <v>13569971107</v>
      </c>
    </row>
    <row r="13" spans="1:19" ht="21" x14ac:dyDescent="0.2">
      <c r="A13" s="4" t="s">
        <v>86</v>
      </c>
      <c r="C13" s="16" t="s">
        <v>134</v>
      </c>
      <c r="D13" s="16"/>
      <c r="E13" s="16">
        <v>36668996</v>
      </c>
      <c r="F13" s="16"/>
      <c r="G13" s="16">
        <v>40</v>
      </c>
      <c r="H13" s="16"/>
      <c r="I13" s="16">
        <v>1466759840</v>
      </c>
      <c r="J13" s="16"/>
      <c r="K13" s="16">
        <v>-95780732</v>
      </c>
      <c r="L13" s="16"/>
      <c r="M13" s="16">
        <v>1370979108</v>
      </c>
      <c r="N13" s="16"/>
      <c r="O13" s="16">
        <v>1466759840</v>
      </c>
      <c r="Q13" s="16">
        <v>-95780732</v>
      </c>
      <c r="S13" s="6">
        <f t="shared" si="0"/>
        <v>1370979108</v>
      </c>
    </row>
    <row r="14" spans="1:19" ht="21" x14ac:dyDescent="0.2">
      <c r="A14" s="4" t="s">
        <v>105</v>
      </c>
      <c r="C14" s="16">
        <v>0</v>
      </c>
      <c r="D14" s="16"/>
      <c r="E14" s="16">
        <v>0</v>
      </c>
      <c r="F14" s="16"/>
      <c r="G14" s="16">
        <v>0</v>
      </c>
      <c r="H14" s="16"/>
      <c r="I14" s="16">
        <v>0</v>
      </c>
      <c r="J14" s="16"/>
      <c r="K14" s="16">
        <v>0</v>
      </c>
      <c r="L14" s="16"/>
      <c r="M14" s="16">
        <v>0</v>
      </c>
      <c r="N14" s="16"/>
      <c r="O14" s="16">
        <v>1436404320</v>
      </c>
      <c r="Q14" s="16">
        <v>-57607274</v>
      </c>
      <c r="S14" s="6">
        <f t="shared" si="0"/>
        <v>1378797046</v>
      </c>
    </row>
    <row r="15" spans="1:19" ht="21" x14ac:dyDescent="0.2">
      <c r="A15" s="4" t="s">
        <v>87</v>
      </c>
      <c r="C15" s="16" t="s">
        <v>135</v>
      </c>
      <c r="D15" s="16"/>
      <c r="E15" s="16">
        <v>23958752</v>
      </c>
      <c r="F15" s="16"/>
      <c r="G15" s="16">
        <v>50</v>
      </c>
      <c r="H15" s="16"/>
      <c r="I15" s="16">
        <v>1197937600</v>
      </c>
      <c r="J15" s="16"/>
      <c r="K15" s="16">
        <v>-169120602</v>
      </c>
      <c r="L15" s="16"/>
      <c r="M15" s="16">
        <v>1028816998</v>
      </c>
      <c r="N15" s="16"/>
      <c r="O15" s="16">
        <v>1197937600</v>
      </c>
      <c r="Q15" s="16">
        <v>-169120602</v>
      </c>
      <c r="S15" s="6">
        <f t="shared" si="0"/>
        <v>1028816998</v>
      </c>
    </row>
    <row r="16" spans="1:19" ht="21" x14ac:dyDescent="0.2">
      <c r="A16" s="4" t="s">
        <v>111</v>
      </c>
      <c r="C16" s="16">
        <v>0</v>
      </c>
      <c r="D16" s="16"/>
      <c r="E16" s="16">
        <v>0</v>
      </c>
      <c r="F16" s="16"/>
      <c r="G16" s="16">
        <v>0</v>
      </c>
      <c r="H16" s="16"/>
      <c r="I16" s="16">
        <v>0</v>
      </c>
      <c r="J16" s="16"/>
      <c r="K16" s="16">
        <v>0</v>
      </c>
      <c r="L16" s="16"/>
      <c r="M16" s="16">
        <v>0</v>
      </c>
      <c r="N16" s="16"/>
      <c r="O16" s="16">
        <v>13199276972</v>
      </c>
      <c r="Q16" s="16">
        <v>-1611216612</v>
      </c>
      <c r="S16" s="6">
        <f t="shared" si="0"/>
        <v>11588060360</v>
      </c>
    </row>
    <row r="17" spans="1:19" ht="21" x14ac:dyDescent="0.2">
      <c r="A17" s="4" t="s">
        <v>66</v>
      </c>
      <c r="C17" s="16" t="s">
        <v>126</v>
      </c>
      <c r="D17" s="16"/>
      <c r="E17" s="16">
        <v>1685128</v>
      </c>
      <c r="F17" s="16"/>
      <c r="G17" s="16">
        <v>80</v>
      </c>
      <c r="H17" s="16"/>
      <c r="I17" s="16">
        <v>134810240</v>
      </c>
      <c r="J17" s="16"/>
      <c r="K17" s="16">
        <v>-10396238</v>
      </c>
      <c r="L17" s="16"/>
      <c r="M17" s="16">
        <v>124414002</v>
      </c>
      <c r="N17" s="16"/>
      <c r="O17" s="16">
        <v>134810240</v>
      </c>
      <c r="Q17" s="16">
        <v>-10396238</v>
      </c>
      <c r="S17" s="6">
        <f t="shared" si="0"/>
        <v>124414002</v>
      </c>
    </row>
    <row r="18" spans="1:19" ht="21" x14ac:dyDescent="0.2">
      <c r="A18" s="4" t="s">
        <v>67</v>
      </c>
      <c r="C18" s="16">
        <v>0</v>
      </c>
      <c r="D18" s="16"/>
      <c r="E18" s="16">
        <v>0</v>
      </c>
      <c r="F18" s="16"/>
      <c r="G18" s="16">
        <v>0</v>
      </c>
      <c r="H18" s="16"/>
      <c r="I18" s="16">
        <v>0</v>
      </c>
      <c r="J18" s="16"/>
      <c r="K18" s="16">
        <v>0</v>
      </c>
      <c r="L18" s="16"/>
      <c r="M18" s="16">
        <v>0</v>
      </c>
      <c r="N18" s="16"/>
      <c r="O18" s="16">
        <v>796109160</v>
      </c>
      <c r="Q18" s="16">
        <v>-44771491</v>
      </c>
      <c r="S18" s="6">
        <f t="shared" si="0"/>
        <v>751337669</v>
      </c>
    </row>
    <row r="19" spans="1:19" ht="21" x14ac:dyDescent="0.2">
      <c r="A19" s="4" t="s">
        <v>96</v>
      </c>
      <c r="C19" s="16" t="s">
        <v>135</v>
      </c>
      <c r="D19" s="16"/>
      <c r="E19" s="16">
        <v>25950530</v>
      </c>
      <c r="F19" s="16"/>
      <c r="G19" s="16">
        <v>5</v>
      </c>
      <c r="H19" s="16"/>
      <c r="I19" s="16">
        <v>129752650</v>
      </c>
      <c r="J19" s="16"/>
      <c r="K19" s="16">
        <v>-10006209</v>
      </c>
      <c r="L19" s="16"/>
      <c r="M19" s="16">
        <v>119746441</v>
      </c>
      <c r="N19" s="16"/>
      <c r="O19" s="16">
        <v>129752650</v>
      </c>
      <c r="Q19" s="16">
        <v>-10006209</v>
      </c>
      <c r="S19" s="6">
        <f t="shared" si="0"/>
        <v>119746441</v>
      </c>
    </row>
    <row r="20" spans="1:19" ht="21" x14ac:dyDescent="0.2">
      <c r="A20" s="4" t="s">
        <v>95</v>
      </c>
      <c r="C20" s="16">
        <v>0</v>
      </c>
      <c r="D20" s="16"/>
      <c r="E20" s="16">
        <v>0</v>
      </c>
      <c r="F20" s="16"/>
      <c r="G20" s="16">
        <v>0</v>
      </c>
      <c r="H20" s="16"/>
      <c r="I20" s="16">
        <v>0</v>
      </c>
      <c r="J20" s="16"/>
      <c r="K20" s="16">
        <v>0</v>
      </c>
      <c r="L20" s="16"/>
      <c r="M20" s="16">
        <v>0</v>
      </c>
      <c r="N20" s="16"/>
      <c r="O20" s="16">
        <v>3407250440</v>
      </c>
      <c r="Q20" s="16">
        <v>0</v>
      </c>
      <c r="S20" s="6">
        <f t="shared" si="0"/>
        <v>3407250440</v>
      </c>
    </row>
    <row r="21" spans="1:19" ht="21" x14ac:dyDescent="0.2">
      <c r="A21" s="4" t="s">
        <v>68</v>
      </c>
      <c r="C21" s="16" t="s">
        <v>136</v>
      </c>
      <c r="D21" s="16"/>
      <c r="E21" s="16">
        <v>54961807</v>
      </c>
      <c r="F21" s="16"/>
      <c r="G21" s="16">
        <v>40</v>
      </c>
      <c r="H21" s="16"/>
      <c r="I21" s="16">
        <v>2198472280</v>
      </c>
      <c r="J21" s="16"/>
      <c r="K21" s="16">
        <v>-159228615</v>
      </c>
      <c r="L21" s="16"/>
      <c r="M21" s="16">
        <v>2039243665</v>
      </c>
      <c r="N21" s="16"/>
      <c r="O21" s="16">
        <v>2198472280</v>
      </c>
      <c r="Q21" s="16">
        <v>-159228615</v>
      </c>
      <c r="S21" s="6">
        <f t="shared" si="0"/>
        <v>2039243665</v>
      </c>
    </row>
    <row r="22" spans="1:19" ht="21" x14ac:dyDescent="0.2">
      <c r="A22" s="4" t="s">
        <v>71</v>
      </c>
      <c r="C22" s="16" t="s">
        <v>126</v>
      </c>
      <c r="D22" s="16"/>
      <c r="E22" s="16">
        <v>226717731</v>
      </c>
      <c r="F22" s="16"/>
      <c r="G22" s="16">
        <v>115</v>
      </c>
      <c r="H22" s="16"/>
      <c r="I22" s="16">
        <v>26072539065</v>
      </c>
      <c r="J22" s="16"/>
      <c r="K22" s="16">
        <v>-1934360856</v>
      </c>
      <c r="L22" s="16"/>
      <c r="M22" s="16">
        <v>24138178209</v>
      </c>
      <c r="N22" s="16"/>
      <c r="O22" s="16">
        <v>26072539065</v>
      </c>
      <c r="Q22" s="16">
        <v>-1934360856</v>
      </c>
      <c r="S22" s="6">
        <f t="shared" si="0"/>
        <v>24138178209</v>
      </c>
    </row>
    <row r="23" spans="1:19" ht="21" x14ac:dyDescent="0.2">
      <c r="A23" s="4" t="s">
        <v>69</v>
      </c>
      <c r="C23" s="16">
        <v>0</v>
      </c>
      <c r="D23" s="16"/>
      <c r="E23" s="16">
        <v>0</v>
      </c>
      <c r="F23" s="16"/>
      <c r="G23" s="16">
        <v>0</v>
      </c>
      <c r="H23" s="16"/>
      <c r="I23" s="16">
        <v>0</v>
      </c>
      <c r="J23" s="16"/>
      <c r="K23" s="16">
        <v>0</v>
      </c>
      <c r="L23" s="16"/>
      <c r="M23" s="16">
        <v>0</v>
      </c>
      <c r="N23" s="16"/>
      <c r="O23" s="16">
        <v>19013967180</v>
      </c>
      <c r="Q23" s="16">
        <v>-2331039246</v>
      </c>
      <c r="S23" s="6">
        <f t="shared" si="0"/>
        <v>16682927934</v>
      </c>
    </row>
    <row r="24" spans="1:19" ht="21" x14ac:dyDescent="0.2">
      <c r="A24" s="4" t="s">
        <v>76</v>
      </c>
      <c r="C24" s="16" t="s">
        <v>135</v>
      </c>
      <c r="D24" s="16"/>
      <c r="E24" s="16">
        <v>35881</v>
      </c>
      <c r="F24" s="16"/>
      <c r="G24" s="16">
        <v>1050</v>
      </c>
      <c r="H24" s="16"/>
      <c r="I24" s="16">
        <v>37675050</v>
      </c>
      <c r="J24" s="16"/>
      <c r="K24" s="16">
        <v>-2572578</v>
      </c>
      <c r="L24" s="16"/>
      <c r="M24" s="16">
        <v>35102472</v>
      </c>
      <c r="N24" s="16"/>
      <c r="O24" s="16">
        <v>37675050</v>
      </c>
      <c r="Q24" s="16">
        <v>-2572578</v>
      </c>
      <c r="S24" s="6">
        <f t="shared" si="0"/>
        <v>35102472</v>
      </c>
    </row>
    <row r="25" spans="1:19" ht="21" x14ac:dyDescent="0.2">
      <c r="A25" s="4" t="s">
        <v>110</v>
      </c>
      <c r="C25" s="16">
        <v>0</v>
      </c>
      <c r="D25" s="16"/>
      <c r="E25" s="16">
        <v>0</v>
      </c>
      <c r="F25" s="16"/>
      <c r="G25" s="16">
        <v>0</v>
      </c>
      <c r="H25" s="16"/>
      <c r="I25" s="16">
        <v>0</v>
      </c>
      <c r="J25" s="16"/>
      <c r="K25" s="16">
        <v>0</v>
      </c>
      <c r="L25" s="16"/>
      <c r="M25" s="16">
        <v>0</v>
      </c>
      <c r="N25" s="16"/>
      <c r="O25" s="16">
        <v>2400000000</v>
      </c>
      <c r="Q25" s="16">
        <v>-76392573</v>
      </c>
      <c r="S25" s="6">
        <f t="shared" si="0"/>
        <v>2323607427</v>
      </c>
    </row>
    <row r="26" spans="1:19" ht="21" x14ac:dyDescent="0.2">
      <c r="A26" s="4" t="s">
        <v>129</v>
      </c>
      <c r="C26" s="16" t="s">
        <v>137</v>
      </c>
      <c r="D26" s="16"/>
      <c r="E26" s="16">
        <v>85938942</v>
      </c>
      <c r="F26" s="16"/>
      <c r="G26" s="16">
        <v>7</v>
      </c>
      <c r="H26" s="16"/>
      <c r="I26" s="16">
        <v>601572594</v>
      </c>
      <c r="J26" s="16"/>
      <c r="K26" s="16">
        <v>-45337010</v>
      </c>
      <c r="L26" s="16"/>
      <c r="M26" s="16">
        <v>556235584</v>
      </c>
      <c r="N26" s="16"/>
      <c r="O26" s="16">
        <v>601572594</v>
      </c>
      <c r="Q26" s="16">
        <v>-45337010</v>
      </c>
      <c r="S26" s="6">
        <f t="shared" si="0"/>
        <v>556235584</v>
      </c>
    </row>
    <row r="27" spans="1:19" ht="21" x14ac:dyDescent="0.2">
      <c r="A27" s="4" t="s">
        <v>101</v>
      </c>
      <c r="C27" s="16" t="s">
        <v>138</v>
      </c>
      <c r="D27" s="16"/>
      <c r="E27" s="16">
        <v>2897112</v>
      </c>
      <c r="F27" s="16"/>
      <c r="G27" s="16">
        <v>300</v>
      </c>
      <c r="H27" s="16"/>
      <c r="I27" s="16">
        <v>869133600</v>
      </c>
      <c r="J27" s="16"/>
      <c r="K27" s="16">
        <v>-32105199</v>
      </c>
      <c r="L27" s="16"/>
      <c r="M27" s="16">
        <v>837028401</v>
      </c>
      <c r="N27" s="16"/>
      <c r="O27" s="16">
        <v>869133600</v>
      </c>
      <c r="Q27" s="16">
        <v>-32105199</v>
      </c>
      <c r="S27" s="6">
        <f t="shared" si="0"/>
        <v>837028401</v>
      </c>
    </row>
    <row r="28" spans="1:19" ht="21" x14ac:dyDescent="0.2">
      <c r="A28" s="4" t="s">
        <v>72</v>
      </c>
      <c r="C28" s="16" t="s">
        <v>139</v>
      </c>
      <c r="D28" s="16"/>
      <c r="E28" s="16">
        <v>117666596</v>
      </c>
      <c r="F28" s="16"/>
      <c r="G28" s="16">
        <v>120</v>
      </c>
      <c r="H28" s="16"/>
      <c r="I28" s="16">
        <v>14119991520</v>
      </c>
      <c r="J28" s="16"/>
      <c r="K28" s="16">
        <v>-449442701</v>
      </c>
      <c r="L28" s="16"/>
      <c r="M28" s="16">
        <v>13670548819</v>
      </c>
      <c r="N28" s="16"/>
      <c r="O28" s="16">
        <v>14119991520</v>
      </c>
      <c r="Q28" s="16">
        <v>-449442701</v>
      </c>
      <c r="S28" s="6">
        <f t="shared" si="0"/>
        <v>13670548819</v>
      </c>
    </row>
    <row r="29" spans="1:19" ht="21" x14ac:dyDescent="0.2">
      <c r="A29" s="4" t="s">
        <v>58</v>
      </c>
      <c r="C29" s="16" t="s">
        <v>133</v>
      </c>
      <c r="D29" s="16"/>
      <c r="E29" s="16">
        <v>36936175</v>
      </c>
      <c r="F29" s="16"/>
      <c r="G29" s="16">
        <v>7</v>
      </c>
      <c r="H29" s="16"/>
      <c r="I29" s="16">
        <v>258553225</v>
      </c>
      <c r="J29" s="16"/>
      <c r="K29" s="16">
        <v>-18421095</v>
      </c>
      <c r="L29" s="16"/>
      <c r="M29" s="16">
        <v>240132130</v>
      </c>
      <c r="N29" s="16"/>
      <c r="O29" s="16">
        <v>258553225</v>
      </c>
      <c r="Q29" s="16">
        <v>-18421095</v>
      </c>
      <c r="S29" s="6">
        <f t="shared" si="0"/>
        <v>240132130</v>
      </c>
    </row>
    <row r="30" spans="1:19" ht="21" x14ac:dyDescent="0.2">
      <c r="A30" s="4" t="s">
        <v>59</v>
      </c>
      <c r="C30" s="16" t="s">
        <v>138</v>
      </c>
      <c r="D30" s="16"/>
      <c r="E30" s="16">
        <v>11197670</v>
      </c>
      <c r="F30" s="16"/>
      <c r="G30" s="16">
        <v>80</v>
      </c>
      <c r="H30" s="16"/>
      <c r="I30" s="16">
        <v>895813600</v>
      </c>
      <c r="J30" s="16"/>
      <c r="K30" s="16">
        <v>-66461757</v>
      </c>
      <c r="L30" s="16"/>
      <c r="M30" s="16">
        <v>829351843</v>
      </c>
      <c r="N30" s="16"/>
      <c r="O30" s="16">
        <v>895813600</v>
      </c>
      <c r="Q30" s="16">
        <v>-66461757</v>
      </c>
      <c r="S30" s="6">
        <f t="shared" si="0"/>
        <v>829351843</v>
      </c>
    </row>
    <row r="31" spans="1:19" ht="21" x14ac:dyDescent="0.2">
      <c r="A31" s="4" t="s">
        <v>102</v>
      </c>
      <c r="C31" s="16" t="s">
        <v>137</v>
      </c>
      <c r="D31" s="16"/>
      <c r="E31" s="16">
        <v>6238503</v>
      </c>
      <c r="F31" s="16"/>
      <c r="G31" s="16">
        <v>600</v>
      </c>
      <c r="H31" s="16"/>
      <c r="I31" s="16">
        <v>3743101800</v>
      </c>
      <c r="J31" s="16"/>
      <c r="K31" s="16">
        <v>-75364466</v>
      </c>
      <c r="L31" s="16"/>
      <c r="M31" s="16">
        <v>3667737334</v>
      </c>
      <c r="N31" s="16"/>
      <c r="O31" s="16">
        <v>3743101800</v>
      </c>
      <c r="Q31" s="16">
        <v>-75364466</v>
      </c>
      <c r="S31" s="6">
        <f t="shared" si="0"/>
        <v>3667737334</v>
      </c>
    </row>
    <row r="32" spans="1:19" ht="21" x14ac:dyDescent="0.2">
      <c r="A32" s="4" t="s">
        <v>80</v>
      </c>
      <c r="C32" s="16">
        <v>0</v>
      </c>
      <c r="D32" s="16"/>
      <c r="E32" s="16">
        <v>0</v>
      </c>
      <c r="F32" s="16"/>
      <c r="G32" s="16">
        <v>0</v>
      </c>
      <c r="H32" s="16"/>
      <c r="I32" s="16">
        <v>0</v>
      </c>
      <c r="J32" s="16"/>
      <c r="K32" s="16">
        <v>0</v>
      </c>
      <c r="L32" s="16"/>
      <c r="M32" s="16">
        <v>0</v>
      </c>
      <c r="N32" s="16"/>
      <c r="O32" s="16">
        <v>1257300000</v>
      </c>
      <c r="Q32" s="16">
        <v>0</v>
      </c>
      <c r="S32" s="6">
        <f t="shared" si="0"/>
        <v>1257300000</v>
      </c>
    </row>
    <row r="33" spans="1:19" ht="21" x14ac:dyDescent="0.2">
      <c r="A33" s="4" t="s">
        <v>113</v>
      </c>
      <c r="C33" s="16" t="s">
        <v>135</v>
      </c>
      <c r="D33" s="16"/>
      <c r="E33" s="16">
        <v>1875000</v>
      </c>
      <c r="F33" s="16"/>
      <c r="G33" s="16">
        <v>300</v>
      </c>
      <c r="H33" s="16"/>
      <c r="I33" s="16">
        <v>562500000</v>
      </c>
      <c r="J33" s="16"/>
      <c r="K33" s="16">
        <v>-43378635</v>
      </c>
      <c r="L33" s="16"/>
      <c r="M33" s="16">
        <v>519121365</v>
      </c>
      <c r="N33" s="16"/>
      <c r="O33" s="16">
        <v>562500000</v>
      </c>
      <c r="Q33" s="16">
        <v>-43378635</v>
      </c>
      <c r="S33" s="6">
        <f t="shared" si="0"/>
        <v>519121365</v>
      </c>
    </row>
    <row r="34" spans="1:19" ht="21" x14ac:dyDescent="0.2">
      <c r="A34" s="4" t="s">
        <v>82</v>
      </c>
      <c r="C34" s="16">
        <v>0</v>
      </c>
      <c r="D34" s="16"/>
      <c r="E34" s="16">
        <v>0</v>
      </c>
      <c r="F34" s="16"/>
      <c r="G34" s="16">
        <v>0</v>
      </c>
      <c r="H34" s="16"/>
      <c r="I34" s="16">
        <v>0</v>
      </c>
      <c r="J34" s="16"/>
      <c r="K34" s="16">
        <v>0</v>
      </c>
      <c r="L34" s="16"/>
      <c r="M34" s="16">
        <v>0</v>
      </c>
      <c r="N34" s="16"/>
      <c r="O34" s="16">
        <v>292500000</v>
      </c>
      <c r="Q34" s="16">
        <v>0</v>
      </c>
      <c r="S34" s="6">
        <f t="shared" si="0"/>
        <v>292500000</v>
      </c>
    </row>
    <row r="35" spans="1:19" ht="21" x14ac:dyDescent="0.2">
      <c r="A35" s="4" t="s">
        <v>83</v>
      </c>
      <c r="C35" s="16" t="s">
        <v>140</v>
      </c>
      <c r="D35" s="16"/>
      <c r="E35" s="16">
        <v>44689</v>
      </c>
      <c r="F35" s="16"/>
      <c r="G35" s="16">
        <v>150</v>
      </c>
      <c r="H35" s="16"/>
      <c r="I35" s="16">
        <v>6703350</v>
      </c>
      <c r="J35" s="16"/>
      <c r="K35" s="16">
        <v>-908862</v>
      </c>
      <c r="L35" s="16"/>
      <c r="M35" s="16">
        <v>5794488</v>
      </c>
      <c r="N35" s="16"/>
      <c r="O35" s="16">
        <v>6703350</v>
      </c>
      <c r="Q35" s="16">
        <v>-908862</v>
      </c>
      <c r="S35" s="6">
        <f t="shared" si="0"/>
        <v>5794488</v>
      </c>
    </row>
    <row r="36" spans="1:19" ht="21.75" thickBot="1" x14ac:dyDescent="0.25">
      <c r="A36" s="4" t="s">
        <v>109</v>
      </c>
      <c r="C36" s="16" t="s">
        <v>141</v>
      </c>
      <c r="D36" s="16"/>
      <c r="E36" s="16">
        <v>100000</v>
      </c>
      <c r="F36" s="16"/>
      <c r="G36" s="16">
        <v>2350</v>
      </c>
      <c r="H36" s="16"/>
      <c r="I36" s="16">
        <v>235000000</v>
      </c>
      <c r="J36" s="16"/>
      <c r="K36" s="46">
        <v>-642077</v>
      </c>
      <c r="L36" s="16"/>
      <c r="M36" s="16">
        <v>234357923</v>
      </c>
      <c r="N36" s="16"/>
      <c r="O36" s="16">
        <v>235000000</v>
      </c>
      <c r="Q36" s="46">
        <v>-642077</v>
      </c>
      <c r="S36" s="6">
        <f t="shared" si="0"/>
        <v>234357923</v>
      </c>
    </row>
    <row r="37" spans="1:19" ht="21.75" thickBot="1" x14ac:dyDescent="0.25">
      <c r="I37" s="12">
        <f>SUM(I8:I36)</f>
        <v>69397869050</v>
      </c>
      <c r="J37" s="4"/>
      <c r="K37" s="45">
        <f>SUM(K8:K36)</f>
        <v>-5485834844</v>
      </c>
      <c r="L37" s="4"/>
      <c r="M37" s="12">
        <f>SUM(M8:M36)</f>
        <v>63912034206</v>
      </c>
      <c r="N37" s="4"/>
      <c r="O37" s="12">
        <f>SUM(O8:O36)</f>
        <v>111660605322</v>
      </c>
      <c r="P37" s="4"/>
      <c r="Q37" s="45">
        <f>SUM(Q8:Q36)</f>
        <v>-9628191173</v>
      </c>
      <c r="R37" s="4"/>
      <c r="S37" s="12">
        <f>SUM(S8:S36)</f>
        <v>102032414149</v>
      </c>
    </row>
    <row r="38" spans="1:19" ht="14.25" customHeight="1" thickTop="1" x14ac:dyDescent="0.2">
      <c r="S38" s="6"/>
    </row>
    <row r="39" spans="1:19" x14ac:dyDescent="0.2">
      <c r="K39" s="6"/>
    </row>
    <row r="40" spans="1:19" x14ac:dyDescent="0.2">
      <c r="K40" s="16"/>
    </row>
    <row r="41" spans="1:19" x14ac:dyDescent="0.2">
      <c r="R41" s="6">
        <f>+S40-S37</f>
        <v>-102032414149</v>
      </c>
      <c r="S41" s="6"/>
    </row>
  </sheetData>
  <mergeCells count="7">
    <mergeCell ref="A2:S2"/>
    <mergeCell ref="A3:S3"/>
    <mergeCell ref="A4:S4"/>
    <mergeCell ref="A6:A7"/>
    <mergeCell ref="C6:G6"/>
    <mergeCell ref="I6:M6"/>
    <mergeCell ref="O6:S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39C12-AED8-44D9-A463-924DF8384FC6}">
  <dimension ref="A2:M10"/>
  <sheetViews>
    <sheetView rightToLeft="1" workbookViewId="0">
      <selection activeCell="W18" sqref="W18"/>
    </sheetView>
  </sheetViews>
  <sheetFormatPr defaultRowHeight="18.75" x14ac:dyDescent="0.2"/>
  <cols>
    <col min="1" max="1" width="16.5" style="5" customWidth="1"/>
    <col min="2" max="2" width="0.875" style="5" customWidth="1"/>
    <col min="3" max="3" width="18.375" style="5" customWidth="1"/>
    <col min="4" max="4" width="0.875" style="5" customWidth="1"/>
    <col min="5" max="5" width="15.75" style="5" customWidth="1"/>
    <col min="6" max="6" width="0.875" style="5" customWidth="1"/>
    <col min="7" max="7" width="18.375" style="5" customWidth="1"/>
    <col min="8" max="8" width="0.875" style="5" customWidth="1"/>
    <col min="9" max="9" width="19.25" style="5" customWidth="1"/>
    <col min="10" max="10" width="0.875" style="5" customWidth="1"/>
    <col min="11" max="11" width="14" style="5" customWidth="1"/>
    <col min="12" max="12" width="0.875" style="5" customWidth="1"/>
    <col min="13" max="13" width="19.25" style="5" customWidth="1"/>
    <col min="14" max="14" width="0.875" style="5" customWidth="1"/>
    <col min="15" max="15" width="8" style="5" customWidth="1"/>
    <col min="16" max="16384" width="9" style="5"/>
  </cols>
  <sheetData>
    <row r="2" spans="1:13" ht="26.25" x14ac:dyDescent="0.2">
      <c r="A2" s="53" t="str">
        <f>+سهام!A2</f>
        <v>صندوق سرمایه‌گذاری بخشی صنایع مفید - خودران</v>
      </c>
      <c r="B2" s="53" t="s">
        <v>0</v>
      </c>
      <c r="C2" s="53" t="s">
        <v>0</v>
      </c>
      <c r="D2" s="53" t="s">
        <v>0</v>
      </c>
      <c r="E2" s="53" t="s">
        <v>0</v>
      </c>
      <c r="F2" s="53" t="s">
        <v>0</v>
      </c>
      <c r="G2" s="53" t="s">
        <v>0</v>
      </c>
      <c r="H2" s="53" t="s">
        <v>0</v>
      </c>
      <c r="I2" s="53" t="s">
        <v>0</v>
      </c>
      <c r="J2" s="53" t="s">
        <v>0</v>
      </c>
      <c r="K2" s="53" t="s">
        <v>0</v>
      </c>
      <c r="L2" s="53" t="s">
        <v>0</v>
      </c>
      <c r="M2" s="53" t="s">
        <v>0</v>
      </c>
    </row>
    <row r="3" spans="1:13" ht="26.25" x14ac:dyDescent="0.2">
      <c r="A3" s="53" t="s">
        <v>27</v>
      </c>
      <c r="B3" s="53" t="s">
        <v>27</v>
      </c>
      <c r="C3" s="53" t="s">
        <v>27</v>
      </c>
      <c r="D3" s="53" t="s">
        <v>27</v>
      </c>
      <c r="E3" s="53" t="s">
        <v>27</v>
      </c>
      <c r="F3" s="53" t="s">
        <v>27</v>
      </c>
      <c r="G3" s="53" t="s">
        <v>27</v>
      </c>
      <c r="H3" s="53" t="s">
        <v>27</v>
      </c>
      <c r="I3" s="53" t="s">
        <v>27</v>
      </c>
      <c r="J3" s="53" t="s">
        <v>27</v>
      </c>
      <c r="K3" s="53" t="s">
        <v>27</v>
      </c>
      <c r="L3" s="53" t="s">
        <v>27</v>
      </c>
      <c r="M3" s="53" t="s">
        <v>27</v>
      </c>
    </row>
    <row r="4" spans="1:13" ht="26.25" x14ac:dyDescent="0.2">
      <c r="A4" s="53" t="str">
        <f>+سهام!A4</f>
        <v>برای ماه منتهی به 1404/04/31</v>
      </c>
      <c r="B4" s="53" t="s">
        <v>2</v>
      </c>
      <c r="C4" s="53" t="s">
        <v>2</v>
      </c>
      <c r="D4" s="53" t="s">
        <v>2</v>
      </c>
      <c r="E4" s="53" t="s">
        <v>2</v>
      </c>
      <c r="F4" s="53" t="s">
        <v>2</v>
      </c>
      <c r="G4" s="53" t="s">
        <v>2</v>
      </c>
      <c r="H4" s="53" t="s">
        <v>2</v>
      </c>
      <c r="I4" s="53" t="s">
        <v>2</v>
      </c>
      <c r="J4" s="53" t="s">
        <v>2</v>
      </c>
      <c r="K4" s="53" t="s">
        <v>2</v>
      </c>
      <c r="L4" s="53" t="s">
        <v>2</v>
      </c>
      <c r="M4" s="53" t="s">
        <v>2</v>
      </c>
    </row>
    <row r="6" spans="1:13" ht="27" thickBot="1" x14ac:dyDescent="0.25">
      <c r="A6" s="54" t="s">
        <v>28</v>
      </c>
      <c r="B6" s="54" t="s">
        <v>28</v>
      </c>
      <c r="C6" s="54" t="s">
        <v>29</v>
      </c>
      <c r="D6" s="54" t="s">
        <v>29</v>
      </c>
      <c r="E6" s="54" t="s">
        <v>29</v>
      </c>
      <c r="F6" s="54" t="s">
        <v>29</v>
      </c>
      <c r="G6" s="54" t="s">
        <v>29</v>
      </c>
      <c r="I6" s="54" t="s">
        <v>30</v>
      </c>
      <c r="J6" s="54" t="s">
        <v>30</v>
      </c>
      <c r="K6" s="54" t="s">
        <v>30</v>
      </c>
      <c r="L6" s="54" t="s">
        <v>30</v>
      </c>
      <c r="M6" s="54" t="s">
        <v>30</v>
      </c>
    </row>
    <row r="7" spans="1:13" ht="27" thickBot="1" x14ac:dyDescent="0.25">
      <c r="A7" s="42" t="s">
        <v>31</v>
      </c>
      <c r="C7" s="42" t="s">
        <v>32</v>
      </c>
      <c r="E7" s="42" t="s">
        <v>33</v>
      </c>
      <c r="G7" s="42" t="s">
        <v>34</v>
      </c>
      <c r="I7" s="42" t="s">
        <v>32</v>
      </c>
      <c r="K7" s="42" t="s">
        <v>33</v>
      </c>
      <c r="M7" s="42" t="s">
        <v>34</v>
      </c>
    </row>
    <row r="8" spans="1:13" ht="19.5" customHeight="1" x14ac:dyDescent="0.2">
      <c r="A8" s="4" t="s">
        <v>25</v>
      </c>
      <c r="C8" s="6">
        <v>140448033</v>
      </c>
      <c r="E8" s="6">
        <v>0</v>
      </c>
      <c r="G8" s="6">
        <f>+C8-E8</f>
        <v>140448033</v>
      </c>
      <c r="I8" s="6">
        <v>6134248642</v>
      </c>
      <c r="K8" s="6">
        <v>0</v>
      </c>
      <c r="M8" s="6">
        <f>+I8-K8</f>
        <v>6134248642</v>
      </c>
    </row>
    <row r="9" spans="1:13" ht="19.5" customHeight="1" thickBot="1" x14ac:dyDescent="0.25">
      <c r="A9" s="4" t="s">
        <v>26</v>
      </c>
      <c r="C9" s="6">
        <v>0</v>
      </c>
      <c r="E9" s="6">
        <v>0</v>
      </c>
      <c r="G9" s="6">
        <f>+C9-E9</f>
        <v>0</v>
      </c>
      <c r="I9" s="6">
        <v>8618</v>
      </c>
      <c r="K9" s="6">
        <v>0</v>
      </c>
      <c r="M9" s="6">
        <f>+I9-K9</f>
        <v>8618</v>
      </c>
    </row>
    <row r="10" spans="1:13" ht="21.75" thickBot="1" x14ac:dyDescent="0.25">
      <c r="A10" s="5" t="s">
        <v>18</v>
      </c>
      <c r="C10" s="12">
        <f>SUM(C8:C9)</f>
        <v>140448033</v>
      </c>
      <c r="D10" s="4"/>
      <c r="E10" s="12">
        <f>SUM(E8:E9)</f>
        <v>0</v>
      </c>
      <c r="F10" s="4"/>
      <c r="G10" s="12">
        <f>SUM(G8:G9)</f>
        <v>140448033</v>
      </c>
      <c r="H10" s="4"/>
      <c r="I10" s="12">
        <f>SUM(I8:I9)</f>
        <v>6134257260</v>
      </c>
      <c r="J10" s="4"/>
      <c r="K10" s="12">
        <f>SUM(K8:K9)</f>
        <v>0</v>
      </c>
      <c r="L10" s="4"/>
      <c r="M10" s="12">
        <f>SUM(M8:M9)</f>
        <v>6134257260</v>
      </c>
    </row>
  </sheetData>
  <mergeCells count="6">
    <mergeCell ref="A2:M2"/>
    <mergeCell ref="A3:M3"/>
    <mergeCell ref="A4:M4"/>
    <mergeCell ref="A6:B6"/>
    <mergeCell ref="C6:G6"/>
    <mergeCell ref="I6:M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B3F23-56EA-40FB-8399-FEECFC0A16B2}">
  <dimension ref="A2:U74"/>
  <sheetViews>
    <sheetView rightToLeft="1" topLeftCell="A51" zoomScale="90" zoomScaleNormal="90" workbookViewId="0">
      <selection activeCell="W18" sqref="W18"/>
    </sheetView>
  </sheetViews>
  <sheetFormatPr defaultRowHeight="22.5" x14ac:dyDescent="0.2"/>
  <cols>
    <col min="1" max="1" width="29.375" style="22" bestFit="1" customWidth="1"/>
    <col min="2" max="2" width="0.875" style="22" customWidth="1"/>
    <col min="3" max="3" width="15.75" style="22" customWidth="1"/>
    <col min="4" max="4" width="0.875" style="22" customWidth="1"/>
    <col min="5" max="5" width="19.25" style="22" customWidth="1"/>
    <col min="6" max="6" width="0.875" style="22" customWidth="1"/>
    <col min="7" max="7" width="19.25" style="22" customWidth="1"/>
    <col min="8" max="8" width="0.875" style="22" customWidth="1"/>
    <col min="9" max="9" width="24.5" style="22" customWidth="1"/>
    <col min="10" max="10" width="0.875" style="22" customWidth="1"/>
    <col min="11" max="11" width="16.625" style="22" customWidth="1"/>
    <col min="12" max="12" width="0.875" style="22" customWidth="1"/>
    <col min="13" max="13" width="20.125" style="22" customWidth="1"/>
    <col min="14" max="14" width="0.875" style="22" customWidth="1"/>
    <col min="15" max="15" width="21.25" style="22" bestFit="1" customWidth="1"/>
    <col min="16" max="16" width="0.875" style="22" customWidth="1"/>
    <col min="17" max="17" width="24.5" style="22" customWidth="1"/>
    <col min="18" max="18" width="0.875" style="22" customWidth="1"/>
    <col min="19" max="19" width="15.875" style="22" bestFit="1" customWidth="1"/>
    <col min="20" max="20" width="17" style="22" bestFit="1" customWidth="1"/>
    <col min="21" max="16384" width="9" style="22"/>
  </cols>
  <sheetData>
    <row r="2" spans="1:17" ht="24" x14ac:dyDescent="0.2">
      <c r="A2" s="58" t="str">
        <f>+سهام!A2</f>
        <v>صندوق سرمایه‌گذاری بخشی صنایع مفید - خودران</v>
      </c>
      <c r="B2" s="58" t="s">
        <v>0</v>
      </c>
      <c r="C2" s="58" t="s">
        <v>0</v>
      </c>
      <c r="D2" s="58" t="s">
        <v>0</v>
      </c>
      <c r="E2" s="58" t="s">
        <v>0</v>
      </c>
      <c r="F2" s="58" t="s">
        <v>0</v>
      </c>
      <c r="G2" s="58" t="s">
        <v>0</v>
      </c>
      <c r="H2" s="58" t="s">
        <v>0</v>
      </c>
      <c r="I2" s="58" t="s">
        <v>0</v>
      </c>
      <c r="J2" s="58" t="s">
        <v>0</v>
      </c>
      <c r="K2" s="58" t="s">
        <v>0</v>
      </c>
      <c r="L2" s="58" t="s">
        <v>0</v>
      </c>
      <c r="M2" s="58" t="s">
        <v>0</v>
      </c>
      <c r="N2" s="58" t="s">
        <v>0</v>
      </c>
      <c r="O2" s="58" t="s">
        <v>0</v>
      </c>
      <c r="P2" s="58" t="s">
        <v>0</v>
      </c>
      <c r="Q2" s="58" t="s">
        <v>0</v>
      </c>
    </row>
    <row r="3" spans="1:17" ht="24" x14ac:dyDescent="0.2">
      <c r="A3" s="58" t="s">
        <v>27</v>
      </c>
      <c r="B3" s="58" t="s">
        <v>27</v>
      </c>
      <c r="C3" s="58" t="s">
        <v>27</v>
      </c>
      <c r="D3" s="58" t="s">
        <v>27</v>
      </c>
      <c r="E3" s="58" t="s">
        <v>27</v>
      </c>
      <c r="F3" s="58" t="s">
        <v>27</v>
      </c>
      <c r="G3" s="58" t="s">
        <v>27</v>
      </c>
      <c r="H3" s="58" t="s">
        <v>27</v>
      </c>
      <c r="I3" s="58" t="s">
        <v>27</v>
      </c>
      <c r="J3" s="58" t="s">
        <v>27</v>
      </c>
      <c r="K3" s="58" t="s">
        <v>27</v>
      </c>
      <c r="L3" s="58" t="s">
        <v>27</v>
      </c>
      <c r="M3" s="58" t="s">
        <v>27</v>
      </c>
      <c r="N3" s="58" t="s">
        <v>27</v>
      </c>
      <c r="O3" s="58" t="s">
        <v>27</v>
      </c>
      <c r="P3" s="58" t="s">
        <v>27</v>
      </c>
      <c r="Q3" s="58" t="s">
        <v>27</v>
      </c>
    </row>
    <row r="4" spans="1:17" ht="24" x14ac:dyDescent="0.2">
      <c r="A4" s="58" t="str">
        <f>+سهام!A4</f>
        <v>برای ماه منتهی به 1404/04/31</v>
      </c>
      <c r="B4" s="58" t="s">
        <v>2</v>
      </c>
      <c r="C4" s="58" t="s">
        <v>2</v>
      </c>
      <c r="D4" s="58" t="s">
        <v>2</v>
      </c>
      <c r="E4" s="58" t="s">
        <v>2</v>
      </c>
      <c r="F4" s="58" t="s">
        <v>2</v>
      </c>
      <c r="G4" s="58" t="s">
        <v>2</v>
      </c>
      <c r="H4" s="58" t="s">
        <v>2</v>
      </c>
      <c r="I4" s="58" t="s">
        <v>2</v>
      </c>
      <c r="J4" s="58" t="s">
        <v>2</v>
      </c>
      <c r="K4" s="58" t="s">
        <v>2</v>
      </c>
      <c r="L4" s="58" t="s">
        <v>2</v>
      </c>
      <c r="M4" s="58" t="s">
        <v>2</v>
      </c>
      <c r="N4" s="58" t="s">
        <v>2</v>
      </c>
      <c r="O4" s="58" t="s">
        <v>2</v>
      </c>
      <c r="P4" s="58" t="s">
        <v>2</v>
      </c>
      <c r="Q4" s="58" t="s">
        <v>2</v>
      </c>
    </row>
    <row r="6" spans="1:17" ht="24.75" thickBot="1" x14ac:dyDescent="0.25">
      <c r="A6" s="59" t="s">
        <v>3</v>
      </c>
      <c r="C6" s="60" t="s">
        <v>29</v>
      </c>
      <c r="D6" s="60" t="s">
        <v>29</v>
      </c>
      <c r="E6" s="60" t="s">
        <v>29</v>
      </c>
      <c r="F6" s="60" t="s">
        <v>29</v>
      </c>
      <c r="G6" s="60" t="s">
        <v>29</v>
      </c>
      <c r="H6" s="60" t="s">
        <v>29</v>
      </c>
      <c r="I6" s="60" t="s">
        <v>29</v>
      </c>
      <c r="K6" s="60" t="s">
        <v>30</v>
      </c>
      <c r="L6" s="60" t="s">
        <v>30</v>
      </c>
      <c r="M6" s="60" t="s">
        <v>30</v>
      </c>
      <c r="N6" s="60" t="s">
        <v>30</v>
      </c>
      <c r="O6" s="60" t="s">
        <v>30</v>
      </c>
      <c r="P6" s="60" t="s">
        <v>30</v>
      </c>
      <c r="Q6" s="60" t="s">
        <v>30</v>
      </c>
    </row>
    <row r="7" spans="1:17" ht="24.75" thickBot="1" x14ac:dyDescent="0.25">
      <c r="A7" s="60" t="s">
        <v>3</v>
      </c>
      <c r="C7" s="61" t="s">
        <v>7</v>
      </c>
      <c r="E7" s="61" t="s">
        <v>41</v>
      </c>
      <c r="G7" s="61" t="s">
        <v>42</v>
      </c>
      <c r="I7" s="61" t="s">
        <v>44</v>
      </c>
      <c r="K7" s="61" t="s">
        <v>7</v>
      </c>
      <c r="M7" s="61" t="s">
        <v>41</v>
      </c>
      <c r="O7" s="61" t="s">
        <v>42</v>
      </c>
      <c r="Q7" s="61" t="s">
        <v>44</v>
      </c>
    </row>
    <row r="8" spans="1:17" ht="24" x14ac:dyDescent="0.2">
      <c r="A8" s="62" t="s">
        <v>93</v>
      </c>
      <c r="C8" s="22">
        <v>0</v>
      </c>
      <c r="E8" s="22">
        <v>0</v>
      </c>
      <c r="G8" s="22">
        <v>0</v>
      </c>
      <c r="I8" s="22">
        <v>0</v>
      </c>
      <c r="K8" s="22">
        <v>21778603</v>
      </c>
      <c r="M8" s="22">
        <v>84182628894</v>
      </c>
      <c r="O8" s="22">
        <v>60170715198</v>
      </c>
      <c r="Q8" s="22">
        <f>+M8-O8</f>
        <v>24011913696</v>
      </c>
    </row>
    <row r="9" spans="1:17" ht="24" x14ac:dyDescent="0.2">
      <c r="A9" s="62" t="s">
        <v>62</v>
      </c>
      <c r="C9" s="22">
        <v>848594</v>
      </c>
      <c r="E9" s="22">
        <v>2889271607</v>
      </c>
      <c r="G9" s="22">
        <v>4766642838</v>
      </c>
      <c r="I9" s="22">
        <v>-1877371231</v>
      </c>
      <c r="K9" s="22">
        <v>1821082</v>
      </c>
      <c r="M9" s="22">
        <v>6756003650</v>
      </c>
      <c r="O9" s="22">
        <v>10229211455</v>
      </c>
      <c r="Q9" s="22">
        <f t="shared" ref="Q9:Q61" si="0">+M9-O9</f>
        <v>-3473207805</v>
      </c>
    </row>
    <row r="10" spans="1:17" ht="24" x14ac:dyDescent="0.2">
      <c r="A10" s="62" t="s">
        <v>59</v>
      </c>
      <c r="C10" s="22">
        <v>3472671</v>
      </c>
      <c r="E10" s="22">
        <v>10152069689</v>
      </c>
      <c r="G10" s="22">
        <v>12578886813</v>
      </c>
      <c r="I10" s="22">
        <v>-2426817124</v>
      </c>
      <c r="K10" s="22">
        <v>6408681</v>
      </c>
      <c r="M10" s="22">
        <v>21913422513</v>
      </c>
      <c r="O10" s="22">
        <v>25581761328</v>
      </c>
      <c r="Q10" s="22">
        <f t="shared" si="0"/>
        <v>-3668338815</v>
      </c>
    </row>
    <row r="11" spans="1:17" ht="24" x14ac:dyDescent="0.2">
      <c r="A11" s="62" t="s">
        <v>124</v>
      </c>
      <c r="C11" s="22">
        <v>100000</v>
      </c>
      <c r="E11" s="22">
        <v>956276105</v>
      </c>
      <c r="G11" s="22">
        <v>1015541536</v>
      </c>
      <c r="I11" s="22">
        <v>-59265431</v>
      </c>
      <c r="K11" s="22">
        <v>100000</v>
      </c>
      <c r="M11" s="22">
        <v>956276105</v>
      </c>
      <c r="O11" s="22">
        <v>1015541536</v>
      </c>
      <c r="Q11" s="22">
        <f t="shared" si="0"/>
        <v>-59265431</v>
      </c>
    </row>
    <row r="12" spans="1:17" ht="24" x14ac:dyDescent="0.2">
      <c r="A12" s="62" t="s">
        <v>100</v>
      </c>
      <c r="C12" s="22">
        <v>0</v>
      </c>
      <c r="E12" s="22">
        <v>0</v>
      </c>
      <c r="G12" s="22">
        <v>0</v>
      </c>
      <c r="I12" s="22">
        <v>0</v>
      </c>
      <c r="K12" s="22">
        <v>516301096</v>
      </c>
      <c r="M12" s="22">
        <v>650926981971</v>
      </c>
      <c r="O12" s="22">
        <v>577522541246</v>
      </c>
      <c r="Q12" s="22">
        <f t="shared" si="0"/>
        <v>73404440725</v>
      </c>
    </row>
    <row r="13" spans="1:17" ht="24" x14ac:dyDescent="0.2">
      <c r="A13" s="62" t="s">
        <v>95</v>
      </c>
      <c r="C13" s="22">
        <v>6124438</v>
      </c>
      <c r="E13" s="22">
        <v>30754125436</v>
      </c>
      <c r="G13" s="22">
        <v>27185220057</v>
      </c>
      <c r="I13" s="22">
        <v>3568905379</v>
      </c>
      <c r="K13" s="22">
        <v>57257464</v>
      </c>
      <c r="M13" s="22">
        <v>356562160117</v>
      </c>
      <c r="O13" s="22">
        <v>263540797600</v>
      </c>
      <c r="Q13" s="22">
        <f t="shared" si="0"/>
        <v>93021362517</v>
      </c>
    </row>
    <row r="14" spans="1:17" ht="24" x14ac:dyDescent="0.2">
      <c r="A14" s="62" t="s">
        <v>111</v>
      </c>
      <c r="C14" s="22">
        <v>4100000</v>
      </c>
      <c r="E14" s="22">
        <v>11047772450</v>
      </c>
      <c r="G14" s="22">
        <v>12576006038</v>
      </c>
      <c r="I14" s="22">
        <v>-1528233588</v>
      </c>
      <c r="K14" s="22">
        <v>9334713</v>
      </c>
      <c r="M14" s="22">
        <v>32748317311</v>
      </c>
      <c r="O14" s="22">
        <v>30459219504</v>
      </c>
      <c r="Q14" s="22">
        <f t="shared" si="0"/>
        <v>2289097807</v>
      </c>
    </row>
    <row r="15" spans="1:17" ht="24" x14ac:dyDescent="0.2">
      <c r="A15" s="62" t="s">
        <v>103</v>
      </c>
      <c r="C15" s="22">
        <v>6312941</v>
      </c>
      <c r="E15" s="22">
        <v>26182632883</v>
      </c>
      <c r="G15" s="22">
        <v>36396800477</v>
      </c>
      <c r="I15" s="22">
        <v>-10214167594</v>
      </c>
      <c r="K15" s="22">
        <v>7194774</v>
      </c>
      <c r="M15" s="22">
        <v>31152876057</v>
      </c>
      <c r="O15" s="22">
        <v>41480944260</v>
      </c>
      <c r="Q15" s="22">
        <f t="shared" si="0"/>
        <v>-10328068203</v>
      </c>
    </row>
    <row r="16" spans="1:17" ht="24" x14ac:dyDescent="0.2">
      <c r="A16" s="62" t="s">
        <v>78</v>
      </c>
      <c r="C16" s="22">
        <v>800000</v>
      </c>
      <c r="E16" s="22">
        <v>13500932832</v>
      </c>
      <c r="G16" s="22">
        <v>10970752405</v>
      </c>
      <c r="I16" s="22">
        <v>2530180427</v>
      </c>
      <c r="K16" s="22">
        <v>1600000</v>
      </c>
      <c r="M16" s="22">
        <v>28196968112</v>
      </c>
      <c r="O16" s="22">
        <v>21941504812</v>
      </c>
      <c r="Q16" s="22">
        <f t="shared" si="0"/>
        <v>6255463300</v>
      </c>
    </row>
    <row r="17" spans="1:21" ht="24" x14ac:dyDescent="0.2">
      <c r="A17" s="62" t="s">
        <v>129</v>
      </c>
      <c r="C17" s="22">
        <v>12439024</v>
      </c>
      <c r="E17" s="22">
        <v>54310359045</v>
      </c>
      <c r="G17" s="22">
        <v>61381322704</v>
      </c>
      <c r="I17" s="22">
        <v>-7070963659</v>
      </c>
      <c r="K17" s="22">
        <v>46302355</v>
      </c>
      <c r="M17" s="22">
        <v>243461537882</v>
      </c>
      <c r="O17" s="22">
        <v>222917229916</v>
      </c>
      <c r="Q17" s="22">
        <f t="shared" si="0"/>
        <v>20544307966</v>
      </c>
    </row>
    <row r="18" spans="1:21" ht="24" x14ac:dyDescent="0.2">
      <c r="A18" s="62" t="s">
        <v>113</v>
      </c>
      <c r="C18" s="22">
        <v>1875000</v>
      </c>
      <c r="E18" s="22">
        <v>6865282123</v>
      </c>
      <c r="G18" s="22">
        <v>5875955528</v>
      </c>
      <c r="I18" s="22">
        <v>989326595</v>
      </c>
      <c r="K18" s="22">
        <v>1875000</v>
      </c>
      <c r="M18" s="22">
        <v>6865282123</v>
      </c>
      <c r="O18" s="22">
        <v>5875955528</v>
      </c>
      <c r="Q18" s="22">
        <f t="shared" si="0"/>
        <v>989326595</v>
      </c>
    </row>
    <row r="19" spans="1:21" ht="24" x14ac:dyDescent="0.2">
      <c r="A19" s="62" t="s">
        <v>99</v>
      </c>
      <c r="C19" s="22">
        <v>0</v>
      </c>
      <c r="E19" s="22">
        <v>0</v>
      </c>
      <c r="G19" s="22">
        <v>0</v>
      </c>
      <c r="I19" s="22">
        <v>0</v>
      </c>
      <c r="K19" s="22">
        <v>4603690</v>
      </c>
      <c r="M19" s="22">
        <v>64757688564</v>
      </c>
      <c r="O19" s="22">
        <v>72384824356</v>
      </c>
      <c r="Q19" s="22">
        <f t="shared" si="0"/>
        <v>-7627135792</v>
      </c>
    </row>
    <row r="20" spans="1:21" ht="24" x14ac:dyDescent="0.2">
      <c r="A20" s="62" t="s">
        <v>69</v>
      </c>
      <c r="C20" s="22">
        <v>4829247</v>
      </c>
      <c r="E20" s="22">
        <v>19780652564</v>
      </c>
      <c r="G20" s="22">
        <v>18273204452</v>
      </c>
      <c r="I20" s="22">
        <v>1507448112</v>
      </c>
      <c r="K20" s="22">
        <v>10597225</v>
      </c>
      <c r="M20" s="22">
        <v>45992407843</v>
      </c>
      <c r="O20" s="22">
        <v>41189777247</v>
      </c>
      <c r="Q20" s="22">
        <f t="shared" si="0"/>
        <v>4802630596</v>
      </c>
    </row>
    <row r="21" spans="1:21" ht="24" x14ac:dyDescent="0.2">
      <c r="A21" s="62" t="s">
        <v>77</v>
      </c>
      <c r="C21" s="22">
        <v>249999</v>
      </c>
      <c r="E21" s="22">
        <v>1669997329</v>
      </c>
      <c r="G21" s="22">
        <v>1701787015</v>
      </c>
      <c r="I21" s="22">
        <v>-31789686</v>
      </c>
      <c r="K21" s="22">
        <v>500000</v>
      </c>
      <c r="M21" s="22">
        <v>4132763316</v>
      </c>
      <c r="O21" s="22">
        <v>3403587647</v>
      </c>
      <c r="Q21" s="22">
        <f t="shared" si="0"/>
        <v>729175669</v>
      </c>
    </row>
    <row r="22" spans="1:21" ht="24" x14ac:dyDescent="0.2">
      <c r="A22" s="62" t="s">
        <v>110</v>
      </c>
      <c r="C22" s="22">
        <v>800000</v>
      </c>
      <c r="E22" s="22">
        <v>4186938649</v>
      </c>
      <c r="G22" s="22">
        <v>5651789440</v>
      </c>
      <c r="I22" s="22">
        <v>-1464850791</v>
      </c>
      <c r="K22" s="22">
        <v>3889665</v>
      </c>
      <c r="M22" s="22">
        <v>22936117127</v>
      </c>
      <c r="O22" s="22">
        <v>27479459467</v>
      </c>
      <c r="Q22" s="22">
        <f t="shared" si="0"/>
        <v>-4543342340</v>
      </c>
    </row>
    <row r="23" spans="1:21" ht="24" x14ac:dyDescent="0.2">
      <c r="A23" s="62" t="s">
        <v>60</v>
      </c>
      <c r="C23" s="22">
        <v>623047270</v>
      </c>
      <c r="E23" s="22">
        <v>243733828402</v>
      </c>
      <c r="G23" s="22">
        <v>252953109588</v>
      </c>
      <c r="I23" s="22">
        <v>-9219281186</v>
      </c>
      <c r="K23" s="22">
        <v>839305607</v>
      </c>
      <c r="M23" s="22">
        <v>457916627529</v>
      </c>
      <c r="O23" s="22">
        <v>443031961226</v>
      </c>
      <c r="Q23" s="22">
        <f t="shared" si="0"/>
        <v>14884666303</v>
      </c>
    </row>
    <row r="24" spans="1:21" ht="24" x14ac:dyDescent="0.2">
      <c r="A24" s="62" t="s">
        <v>87</v>
      </c>
      <c r="C24" s="22">
        <v>3015292</v>
      </c>
      <c r="E24" s="22">
        <v>5908063929</v>
      </c>
      <c r="G24" s="22">
        <v>7614517165</v>
      </c>
      <c r="I24" s="22">
        <v>-1706453236</v>
      </c>
      <c r="K24" s="22">
        <v>28571934</v>
      </c>
      <c r="M24" s="22">
        <v>67441358424</v>
      </c>
      <c r="O24" s="22">
        <v>72168756641</v>
      </c>
      <c r="Q24" s="22">
        <f t="shared" si="0"/>
        <v>-4727398217</v>
      </c>
    </row>
    <row r="25" spans="1:21" ht="24" x14ac:dyDescent="0.2">
      <c r="A25" s="62" t="s">
        <v>101</v>
      </c>
      <c r="C25" s="22">
        <v>1</v>
      </c>
      <c r="E25" s="22">
        <v>1</v>
      </c>
      <c r="G25" s="22">
        <v>10365</v>
      </c>
      <c r="I25" s="22">
        <v>-10364</v>
      </c>
      <c r="K25" s="22">
        <v>1</v>
      </c>
      <c r="M25" s="22">
        <v>1</v>
      </c>
      <c r="O25" s="22">
        <v>10365</v>
      </c>
      <c r="Q25" s="22">
        <f t="shared" si="0"/>
        <v>-10364</v>
      </c>
    </row>
    <row r="26" spans="1:21" ht="24" x14ac:dyDescent="0.2">
      <c r="A26" s="62" t="s">
        <v>76</v>
      </c>
      <c r="C26" s="22">
        <v>0</v>
      </c>
      <c r="E26" s="22">
        <v>0</v>
      </c>
      <c r="G26" s="22">
        <v>0</v>
      </c>
      <c r="I26" s="22">
        <v>0</v>
      </c>
      <c r="K26" s="22">
        <v>10938984</v>
      </c>
      <c r="M26" s="22">
        <v>137754424745</v>
      </c>
      <c r="O26" s="22">
        <v>84099427615</v>
      </c>
      <c r="Q26" s="22">
        <f t="shared" si="0"/>
        <v>53654997130</v>
      </c>
    </row>
    <row r="27" spans="1:21" ht="24" x14ac:dyDescent="0.2">
      <c r="A27" s="62" t="s">
        <v>82</v>
      </c>
      <c r="C27" s="22">
        <v>900000</v>
      </c>
      <c r="E27" s="22">
        <v>3325345146</v>
      </c>
      <c r="G27" s="22">
        <v>2973597577</v>
      </c>
      <c r="I27" s="22">
        <v>351747569</v>
      </c>
      <c r="K27" s="22">
        <v>1800000</v>
      </c>
      <c r="M27" s="22">
        <v>7109016994</v>
      </c>
      <c r="O27" s="22">
        <v>5947195154</v>
      </c>
      <c r="Q27" s="22">
        <f t="shared" si="0"/>
        <v>1161821840</v>
      </c>
    </row>
    <row r="28" spans="1:21" ht="24" x14ac:dyDescent="0.2">
      <c r="A28" s="62" t="s">
        <v>57</v>
      </c>
      <c r="C28" s="22">
        <v>1600000</v>
      </c>
      <c r="E28" s="22">
        <v>1467217807</v>
      </c>
      <c r="G28" s="22">
        <v>1539570494</v>
      </c>
      <c r="I28" s="22">
        <v>-72352687</v>
      </c>
      <c r="K28" s="22">
        <v>136654587</v>
      </c>
      <c r="M28" s="22">
        <v>133242913157</v>
      </c>
      <c r="O28" s="22">
        <v>131496529378</v>
      </c>
      <c r="Q28" s="22">
        <f t="shared" si="0"/>
        <v>1746383779</v>
      </c>
    </row>
    <row r="29" spans="1:21" s="23" customFormat="1" ht="24" x14ac:dyDescent="0.2">
      <c r="A29" s="63" t="s">
        <v>106</v>
      </c>
      <c r="C29" s="22">
        <v>7285424</v>
      </c>
      <c r="D29" s="22"/>
      <c r="E29" s="22">
        <v>34195180936</v>
      </c>
      <c r="F29" s="22"/>
      <c r="G29" s="22">
        <v>47155805462</v>
      </c>
      <c r="H29" s="22"/>
      <c r="I29" s="22">
        <v>-12960624526</v>
      </c>
      <c r="K29" s="22">
        <v>8738424</v>
      </c>
      <c r="L29" s="22"/>
      <c r="M29" s="22">
        <v>44132340968</v>
      </c>
      <c r="N29" s="22"/>
      <c r="O29" s="22">
        <v>56560527190</v>
      </c>
      <c r="P29" s="22"/>
      <c r="Q29" s="22">
        <f t="shared" si="0"/>
        <v>-12428186222</v>
      </c>
      <c r="S29" s="22"/>
      <c r="T29" s="22"/>
      <c r="U29" s="22"/>
    </row>
    <row r="30" spans="1:21" ht="24" x14ac:dyDescent="0.2">
      <c r="A30" s="62" t="s">
        <v>67</v>
      </c>
      <c r="C30" s="22">
        <v>1579542</v>
      </c>
      <c r="E30" s="22">
        <v>4585979695</v>
      </c>
      <c r="G30" s="22">
        <v>5577650665</v>
      </c>
      <c r="I30" s="22">
        <v>-991670970</v>
      </c>
      <c r="K30" s="22">
        <v>3981838</v>
      </c>
      <c r="M30" s="22">
        <v>13500273355</v>
      </c>
      <c r="O30" s="22">
        <v>14694412288</v>
      </c>
      <c r="Q30" s="22">
        <f t="shared" si="0"/>
        <v>-1194138933</v>
      </c>
    </row>
    <row r="31" spans="1:21" ht="24" x14ac:dyDescent="0.2">
      <c r="A31" s="62" t="s">
        <v>66</v>
      </c>
      <c r="C31" s="22">
        <v>1548368</v>
      </c>
      <c r="E31" s="22">
        <v>16926860518</v>
      </c>
      <c r="G31" s="22">
        <v>22086877279</v>
      </c>
      <c r="I31" s="22">
        <v>-5160016761</v>
      </c>
      <c r="K31" s="22">
        <v>1768533</v>
      </c>
      <c r="M31" s="22">
        <v>20062268938</v>
      </c>
      <c r="O31" s="22">
        <v>25227446775</v>
      </c>
      <c r="Q31" s="22">
        <f t="shared" si="0"/>
        <v>-5165177837</v>
      </c>
    </row>
    <row r="32" spans="1:21" ht="24" x14ac:dyDescent="0.2">
      <c r="A32" s="62" t="s">
        <v>63</v>
      </c>
      <c r="C32" s="22">
        <v>11525704</v>
      </c>
      <c r="E32" s="22">
        <v>17415586609</v>
      </c>
      <c r="G32" s="22">
        <v>21101738556</v>
      </c>
      <c r="I32" s="22">
        <v>-3686151947</v>
      </c>
      <c r="K32" s="22">
        <v>17867377</v>
      </c>
      <c r="M32" s="22">
        <v>26570000708</v>
      </c>
      <c r="O32" s="22">
        <v>33445522281</v>
      </c>
      <c r="Q32" s="22">
        <f t="shared" si="0"/>
        <v>-6875521573</v>
      </c>
    </row>
    <row r="33" spans="1:17" ht="24" x14ac:dyDescent="0.2">
      <c r="A33" s="62" t="s">
        <v>71</v>
      </c>
      <c r="C33" s="22">
        <v>37011401</v>
      </c>
      <c r="E33" s="22">
        <v>74584034269</v>
      </c>
      <c r="G33" s="22">
        <v>75664080970</v>
      </c>
      <c r="I33" s="22">
        <v>-1080046701</v>
      </c>
      <c r="K33" s="22">
        <v>145062004</v>
      </c>
      <c r="M33" s="22">
        <v>298157153343</v>
      </c>
      <c r="O33" s="22">
        <v>271414988570</v>
      </c>
      <c r="Q33" s="22">
        <f t="shared" si="0"/>
        <v>26742164773</v>
      </c>
    </row>
    <row r="34" spans="1:17" ht="24" x14ac:dyDescent="0.2">
      <c r="A34" s="62" t="s">
        <v>94</v>
      </c>
      <c r="C34" s="22">
        <v>0</v>
      </c>
      <c r="E34" s="22">
        <v>0</v>
      </c>
      <c r="G34" s="22">
        <v>0</v>
      </c>
      <c r="I34" s="22">
        <v>0</v>
      </c>
      <c r="K34" s="22">
        <v>3250000</v>
      </c>
      <c r="M34" s="22">
        <v>4495347858</v>
      </c>
      <c r="O34" s="22">
        <v>3887276440</v>
      </c>
      <c r="Q34" s="22">
        <f t="shared" si="0"/>
        <v>608071418</v>
      </c>
    </row>
    <row r="35" spans="1:17" ht="24" x14ac:dyDescent="0.2">
      <c r="A35" s="62" t="s">
        <v>80</v>
      </c>
      <c r="C35" s="22">
        <v>285750</v>
      </c>
      <c r="E35" s="22">
        <v>13408742128</v>
      </c>
      <c r="G35" s="22">
        <v>12155688103</v>
      </c>
      <c r="I35" s="22">
        <v>1253054025</v>
      </c>
      <c r="K35" s="22">
        <v>571500</v>
      </c>
      <c r="M35" s="22">
        <v>29017278094</v>
      </c>
      <c r="O35" s="22">
        <v>24311376201</v>
      </c>
      <c r="Q35" s="22">
        <f t="shared" si="0"/>
        <v>4705901893</v>
      </c>
    </row>
    <row r="36" spans="1:17" ht="24" x14ac:dyDescent="0.2">
      <c r="A36" s="62" t="s">
        <v>81</v>
      </c>
      <c r="C36" s="22">
        <v>245000</v>
      </c>
      <c r="E36" s="22">
        <v>1841080011</v>
      </c>
      <c r="G36" s="22">
        <v>1888458163</v>
      </c>
      <c r="I36" s="22">
        <v>-47378152</v>
      </c>
      <c r="K36" s="22">
        <v>490000</v>
      </c>
      <c r="M36" s="22">
        <v>4183956483</v>
      </c>
      <c r="O36" s="22">
        <v>3776916326</v>
      </c>
      <c r="Q36" s="22">
        <f t="shared" si="0"/>
        <v>407040157</v>
      </c>
    </row>
    <row r="37" spans="1:17" ht="24" x14ac:dyDescent="0.2">
      <c r="A37" s="62" t="s">
        <v>102</v>
      </c>
      <c r="C37" s="22">
        <v>200000</v>
      </c>
      <c r="E37" s="22">
        <v>1318110306</v>
      </c>
      <c r="G37" s="22">
        <v>1469520948</v>
      </c>
      <c r="I37" s="22">
        <v>-151410642</v>
      </c>
      <c r="K37" s="22">
        <v>1508984</v>
      </c>
      <c r="M37" s="22">
        <v>11258597620</v>
      </c>
      <c r="O37" s="22">
        <v>11087417990</v>
      </c>
      <c r="Q37" s="22">
        <f t="shared" si="0"/>
        <v>171179630</v>
      </c>
    </row>
    <row r="38" spans="1:17" ht="24" x14ac:dyDescent="0.2">
      <c r="A38" s="62" t="s">
        <v>79</v>
      </c>
      <c r="C38" s="22">
        <v>0</v>
      </c>
      <c r="E38" s="22">
        <v>0</v>
      </c>
      <c r="G38" s="22">
        <v>0</v>
      </c>
      <c r="I38" s="22">
        <v>0</v>
      </c>
      <c r="K38" s="22">
        <v>450000</v>
      </c>
      <c r="M38" s="22">
        <v>4824373203</v>
      </c>
      <c r="O38" s="22">
        <v>2031793193</v>
      </c>
      <c r="Q38" s="22">
        <f t="shared" si="0"/>
        <v>2792580010</v>
      </c>
    </row>
    <row r="39" spans="1:17" ht="24" x14ac:dyDescent="0.2">
      <c r="A39" s="62" t="s">
        <v>16</v>
      </c>
      <c r="C39" s="22">
        <v>0</v>
      </c>
      <c r="E39" s="22">
        <v>0</v>
      </c>
      <c r="G39" s="22">
        <v>0</v>
      </c>
      <c r="I39" s="22">
        <v>0</v>
      </c>
      <c r="K39" s="22">
        <v>34820</v>
      </c>
      <c r="M39" s="22">
        <v>334316065687</v>
      </c>
      <c r="O39" s="22">
        <v>227640691375</v>
      </c>
      <c r="Q39" s="22">
        <f t="shared" si="0"/>
        <v>106675374312</v>
      </c>
    </row>
    <row r="40" spans="1:17" ht="24" x14ac:dyDescent="0.2">
      <c r="A40" s="62" t="s">
        <v>75</v>
      </c>
      <c r="C40" s="22">
        <v>0</v>
      </c>
      <c r="E40" s="22">
        <v>0</v>
      </c>
      <c r="G40" s="22">
        <v>0</v>
      </c>
      <c r="I40" s="22">
        <v>0</v>
      </c>
      <c r="K40" s="22">
        <v>595000</v>
      </c>
      <c r="M40" s="22">
        <v>17462849244</v>
      </c>
      <c r="O40" s="22">
        <v>11315860478</v>
      </c>
      <c r="Q40" s="22">
        <f t="shared" si="0"/>
        <v>6146988766</v>
      </c>
    </row>
    <row r="41" spans="1:17" ht="24" x14ac:dyDescent="0.2">
      <c r="A41" s="62" t="s">
        <v>56</v>
      </c>
      <c r="C41" s="22">
        <v>0</v>
      </c>
      <c r="E41" s="22">
        <v>0</v>
      </c>
      <c r="G41" s="22">
        <v>0</v>
      </c>
      <c r="I41" s="22">
        <v>0</v>
      </c>
      <c r="K41" s="22">
        <v>112248201</v>
      </c>
      <c r="M41" s="22">
        <v>105485043342</v>
      </c>
      <c r="O41" s="22">
        <v>90434715250</v>
      </c>
      <c r="Q41" s="22">
        <f t="shared" si="0"/>
        <v>15050328092</v>
      </c>
    </row>
    <row r="42" spans="1:17" ht="24" x14ac:dyDescent="0.2">
      <c r="A42" s="62" t="s">
        <v>105</v>
      </c>
      <c r="C42" s="22">
        <v>7115139</v>
      </c>
      <c r="E42" s="22">
        <v>21146826877</v>
      </c>
      <c r="G42" s="22">
        <v>28695324313</v>
      </c>
      <c r="I42" s="22">
        <v>-7548497436</v>
      </c>
      <c r="K42" s="22">
        <v>21856351</v>
      </c>
      <c r="M42" s="22">
        <v>78688807874</v>
      </c>
      <c r="O42" s="22">
        <v>88146567647</v>
      </c>
      <c r="Q42" s="22">
        <f t="shared" si="0"/>
        <v>-9457759773</v>
      </c>
    </row>
    <row r="43" spans="1:17" ht="24" x14ac:dyDescent="0.2">
      <c r="A43" s="62" t="s">
        <v>83</v>
      </c>
      <c r="C43" s="22">
        <v>44689</v>
      </c>
      <c r="E43" s="22">
        <v>179469338</v>
      </c>
      <c r="G43" s="22">
        <v>120814590</v>
      </c>
      <c r="I43" s="22">
        <v>58654748</v>
      </c>
      <c r="K43" s="22">
        <v>3000000</v>
      </c>
      <c r="M43" s="22">
        <v>13109394500</v>
      </c>
      <c r="O43" s="22">
        <v>8110357524</v>
      </c>
      <c r="Q43" s="22">
        <f t="shared" si="0"/>
        <v>4999036976</v>
      </c>
    </row>
    <row r="44" spans="1:17" ht="24" x14ac:dyDescent="0.2">
      <c r="A44" s="62" t="s">
        <v>58</v>
      </c>
      <c r="C44" s="22">
        <v>98206052</v>
      </c>
      <c r="E44" s="22">
        <v>134511788458</v>
      </c>
      <c r="G44" s="22">
        <v>156916184319</v>
      </c>
      <c r="I44" s="22">
        <v>-22404395861</v>
      </c>
      <c r="K44" s="22">
        <v>321302472</v>
      </c>
      <c r="M44" s="22">
        <v>503745439856</v>
      </c>
      <c r="O44" s="22">
        <v>512606378564</v>
      </c>
      <c r="Q44" s="22">
        <f t="shared" si="0"/>
        <v>-8860938708</v>
      </c>
    </row>
    <row r="45" spans="1:17" ht="24" x14ac:dyDescent="0.2">
      <c r="A45" s="62" t="s">
        <v>65</v>
      </c>
      <c r="C45" s="22">
        <v>16121076</v>
      </c>
      <c r="E45" s="22">
        <v>34756957934</v>
      </c>
      <c r="G45" s="22">
        <v>37797225887</v>
      </c>
      <c r="I45" s="22">
        <v>-3040267953</v>
      </c>
      <c r="K45" s="22">
        <v>72994035</v>
      </c>
      <c r="M45" s="22">
        <v>174037096493</v>
      </c>
      <c r="O45" s="22">
        <v>171140687514</v>
      </c>
      <c r="Q45" s="22">
        <f t="shared" si="0"/>
        <v>2896408979</v>
      </c>
    </row>
    <row r="46" spans="1:17" ht="24" x14ac:dyDescent="0.2">
      <c r="A46" s="62" t="s">
        <v>104</v>
      </c>
      <c r="C46" s="22">
        <v>0</v>
      </c>
      <c r="E46" s="22">
        <v>0</v>
      </c>
      <c r="G46" s="22">
        <v>0</v>
      </c>
      <c r="I46" s="22">
        <v>0</v>
      </c>
      <c r="K46" s="22">
        <v>750000</v>
      </c>
      <c r="M46" s="22">
        <v>2776381684</v>
      </c>
      <c r="O46" s="22">
        <v>2275314110</v>
      </c>
      <c r="Q46" s="22">
        <f t="shared" si="0"/>
        <v>501067574</v>
      </c>
    </row>
    <row r="47" spans="1:17" ht="24" x14ac:dyDescent="0.2">
      <c r="A47" s="62" t="s">
        <v>64</v>
      </c>
      <c r="C47" s="22">
        <v>3932687</v>
      </c>
      <c r="E47" s="22">
        <v>16598768200</v>
      </c>
      <c r="G47" s="22">
        <v>22943267041</v>
      </c>
      <c r="I47" s="22">
        <v>-6344498841</v>
      </c>
      <c r="K47" s="22">
        <v>12767780</v>
      </c>
      <c r="M47" s="22">
        <v>63788099892</v>
      </c>
      <c r="O47" s="22">
        <v>74515493886</v>
      </c>
      <c r="Q47" s="22">
        <f t="shared" si="0"/>
        <v>-10727393994</v>
      </c>
    </row>
    <row r="48" spans="1:17" ht="24" x14ac:dyDescent="0.2">
      <c r="A48" s="62" t="s">
        <v>142</v>
      </c>
      <c r="C48" s="22">
        <v>10612238</v>
      </c>
      <c r="E48" s="22">
        <v>50267959751</v>
      </c>
      <c r="G48" s="22">
        <v>45557774438</v>
      </c>
      <c r="I48" s="22">
        <v>4710185313</v>
      </c>
      <c r="K48" s="22">
        <v>77022496</v>
      </c>
      <c r="M48" s="22">
        <v>418610722164</v>
      </c>
      <c r="O48" s="22">
        <v>266883951218</v>
      </c>
      <c r="Q48" s="22">
        <f t="shared" si="0"/>
        <v>151726770946</v>
      </c>
    </row>
    <row r="49" spans="1:17" ht="24" x14ac:dyDescent="0.2">
      <c r="A49" s="62" t="s">
        <v>86</v>
      </c>
      <c r="C49" s="22">
        <v>9684358</v>
      </c>
      <c r="E49" s="22">
        <v>11035574905</v>
      </c>
      <c r="G49" s="22">
        <v>14877425694</v>
      </c>
      <c r="I49" s="22">
        <v>-3841850789</v>
      </c>
      <c r="K49" s="22">
        <v>35534092</v>
      </c>
      <c r="M49" s="22">
        <v>44903781999</v>
      </c>
      <c r="O49" s="22">
        <v>54606192960</v>
      </c>
      <c r="Q49" s="22">
        <f t="shared" si="0"/>
        <v>-9702410961</v>
      </c>
    </row>
    <row r="50" spans="1:17" ht="24" x14ac:dyDescent="0.2">
      <c r="A50" s="62" t="s">
        <v>109</v>
      </c>
      <c r="C50" s="22">
        <v>100000</v>
      </c>
      <c r="E50" s="22">
        <v>3101436025</v>
      </c>
      <c r="G50" s="22">
        <v>2572433650</v>
      </c>
      <c r="I50" s="22">
        <v>529002375</v>
      </c>
      <c r="K50" s="22">
        <v>100000</v>
      </c>
      <c r="M50" s="22">
        <v>3101436025</v>
      </c>
      <c r="O50" s="22">
        <v>2572433650</v>
      </c>
      <c r="Q50" s="22">
        <f t="shared" si="0"/>
        <v>529002375</v>
      </c>
    </row>
    <row r="51" spans="1:17" ht="24" x14ac:dyDescent="0.2">
      <c r="A51" s="62" t="s">
        <v>84</v>
      </c>
      <c r="C51" s="22">
        <v>0</v>
      </c>
      <c r="E51" s="22">
        <v>0</v>
      </c>
      <c r="G51" s="22">
        <v>0</v>
      </c>
      <c r="I51" s="22">
        <v>0</v>
      </c>
      <c r="K51" s="22">
        <v>3403786</v>
      </c>
      <c r="M51" s="22">
        <v>18606754950</v>
      </c>
      <c r="O51" s="22">
        <v>19940751811</v>
      </c>
      <c r="Q51" s="22">
        <f t="shared" si="0"/>
        <v>-1333996861</v>
      </c>
    </row>
    <row r="52" spans="1:17" ht="24" x14ac:dyDescent="0.2">
      <c r="A52" s="62" t="s">
        <v>61</v>
      </c>
      <c r="C52" s="22">
        <v>611689</v>
      </c>
      <c r="E52" s="22">
        <v>8069939205</v>
      </c>
      <c r="G52" s="22">
        <v>10156029403</v>
      </c>
      <c r="I52" s="22">
        <v>-2086090198</v>
      </c>
      <c r="K52" s="22">
        <v>3978838</v>
      </c>
      <c r="M52" s="22">
        <v>57192593542</v>
      </c>
      <c r="O52" s="22">
        <v>66061668130</v>
      </c>
      <c r="Q52" s="22">
        <f t="shared" si="0"/>
        <v>-8869074588</v>
      </c>
    </row>
    <row r="53" spans="1:17" ht="24" x14ac:dyDescent="0.2">
      <c r="A53" s="62" t="s">
        <v>98</v>
      </c>
      <c r="C53" s="22">
        <v>0</v>
      </c>
      <c r="E53" s="22">
        <v>0</v>
      </c>
      <c r="G53" s="22">
        <v>0</v>
      </c>
      <c r="I53" s="22">
        <v>0</v>
      </c>
      <c r="K53" s="22">
        <v>1782169</v>
      </c>
      <c r="M53" s="22">
        <v>31250408420</v>
      </c>
      <c r="O53" s="22">
        <v>24320241041</v>
      </c>
      <c r="Q53" s="22">
        <f t="shared" si="0"/>
        <v>6930167379</v>
      </c>
    </row>
    <row r="54" spans="1:17" ht="24" x14ac:dyDescent="0.2">
      <c r="A54" s="62" t="s">
        <v>90</v>
      </c>
      <c r="C54" s="22">
        <v>0</v>
      </c>
      <c r="E54" s="22">
        <v>0</v>
      </c>
      <c r="G54" s="22">
        <v>0</v>
      </c>
      <c r="I54" s="22">
        <v>0</v>
      </c>
      <c r="K54" s="22">
        <v>2000000</v>
      </c>
      <c r="M54" s="22">
        <v>10266137355</v>
      </c>
      <c r="O54" s="22">
        <v>6072751553</v>
      </c>
      <c r="Q54" s="22">
        <f t="shared" si="0"/>
        <v>4193385802</v>
      </c>
    </row>
    <row r="55" spans="1:17" ht="24" x14ac:dyDescent="0.2">
      <c r="A55" s="62" t="s">
        <v>72</v>
      </c>
      <c r="C55" s="22">
        <v>1600000</v>
      </c>
      <c r="E55" s="22">
        <v>2467629730</v>
      </c>
      <c r="G55" s="22">
        <v>2755909351</v>
      </c>
      <c r="I55" s="22">
        <v>-288279621</v>
      </c>
      <c r="K55" s="22">
        <v>49146082</v>
      </c>
      <c r="M55" s="22">
        <v>79740865093</v>
      </c>
      <c r="O55" s="22">
        <v>88529230671</v>
      </c>
      <c r="Q55" s="22">
        <f t="shared" si="0"/>
        <v>-8788365578</v>
      </c>
    </row>
    <row r="56" spans="1:17" ht="24" x14ac:dyDescent="0.2">
      <c r="A56" s="62" t="s">
        <v>92</v>
      </c>
      <c r="C56" s="22">
        <v>9719390</v>
      </c>
      <c r="E56" s="22">
        <v>10540678665</v>
      </c>
      <c r="G56" s="22">
        <v>13967970770</v>
      </c>
      <c r="I56" s="22">
        <v>-3427292105</v>
      </c>
      <c r="K56" s="22">
        <v>17293024</v>
      </c>
      <c r="M56" s="22">
        <v>21065704438</v>
      </c>
      <c r="O56" s="22">
        <v>24852223623</v>
      </c>
      <c r="Q56" s="22">
        <f t="shared" si="0"/>
        <v>-3786519185</v>
      </c>
    </row>
    <row r="57" spans="1:17" ht="24" x14ac:dyDescent="0.2">
      <c r="A57" s="62" t="s">
        <v>17</v>
      </c>
      <c r="C57" s="22">
        <v>0</v>
      </c>
      <c r="E57" s="22">
        <v>0</v>
      </c>
      <c r="G57" s="22">
        <v>0</v>
      </c>
      <c r="I57" s="22">
        <v>0</v>
      </c>
      <c r="K57" s="22">
        <v>500000</v>
      </c>
      <c r="M57" s="22">
        <v>8549718818</v>
      </c>
      <c r="O57" s="22">
        <v>9080646750</v>
      </c>
      <c r="Q57" s="22">
        <f t="shared" si="0"/>
        <v>-530927932</v>
      </c>
    </row>
    <row r="58" spans="1:17" ht="24" x14ac:dyDescent="0.2">
      <c r="A58" s="62" t="s">
        <v>68</v>
      </c>
      <c r="C58" s="22">
        <v>14066080</v>
      </c>
      <c r="E58" s="22">
        <v>32687301364</v>
      </c>
      <c r="G58" s="22">
        <v>41305754343</v>
      </c>
      <c r="I58" s="22">
        <v>-8618452979</v>
      </c>
      <c r="K58" s="22">
        <v>32373816</v>
      </c>
      <c r="M58" s="22">
        <v>84327176082</v>
      </c>
      <c r="O58" s="22">
        <v>100372644132</v>
      </c>
      <c r="Q58" s="22">
        <f t="shared" si="0"/>
        <v>-16045468050</v>
      </c>
    </row>
    <row r="59" spans="1:17" ht="24" x14ac:dyDescent="0.2">
      <c r="A59" s="62" t="s">
        <v>96</v>
      </c>
      <c r="C59" s="22">
        <v>4400000</v>
      </c>
      <c r="E59" s="22">
        <v>3002031160</v>
      </c>
      <c r="G59" s="22">
        <v>4002045318</v>
      </c>
      <c r="I59" s="22">
        <v>-1000014158</v>
      </c>
      <c r="K59" s="22">
        <v>17826882</v>
      </c>
      <c r="M59" s="22">
        <v>14046798602</v>
      </c>
      <c r="O59" s="22">
        <v>16214542924</v>
      </c>
      <c r="Q59" s="22">
        <f t="shared" si="0"/>
        <v>-2167744322</v>
      </c>
    </row>
    <row r="60" spans="1:17" ht="24" x14ac:dyDescent="0.2">
      <c r="A60" s="62" t="s">
        <v>15</v>
      </c>
      <c r="C60" s="22">
        <v>6837952</v>
      </c>
      <c r="E60" s="22">
        <v>10963836755</v>
      </c>
      <c r="G60" s="22">
        <v>14545920324</v>
      </c>
      <c r="I60" s="22">
        <v>-3582083569</v>
      </c>
      <c r="K60" s="22">
        <v>29801723</v>
      </c>
      <c r="M60" s="22">
        <v>64177412942</v>
      </c>
      <c r="O60" s="22">
        <v>64423213711</v>
      </c>
      <c r="Q60" s="22">
        <f t="shared" si="0"/>
        <v>-245800769</v>
      </c>
    </row>
    <row r="61" spans="1:17" ht="24" x14ac:dyDescent="0.2">
      <c r="A61" s="62" t="s">
        <v>97</v>
      </c>
      <c r="C61" s="22">
        <v>1733957</v>
      </c>
      <c r="E61" s="22">
        <v>9082629051</v>
      </c>
      <c r="G61" s="22">
        <v>11569001989</v>
      </c>
      <c r="I61" s="22">
        <v>-2486372938</v>
      </c>
      <c r="K61" s="22">
        <v>3506197</v>
      </c>
      <c r="M61" s="22">
        <v>20874084403</v>
      </c>
      <c r="O61" s="22">
        <v>23757581433</v>
      </c>
      <c r="Q61" s="22">
        <f t="shared" si="0"/>
        <v>-2883497030</v>
      </c>
    </row>
    <row r="62" spans="1:17" ht="24" x14ac:dyDescent="0.2">
      <c r="A62" s="62" t="s">
        <v>107</v>
      </c>
      <c r="C62" s="22" t="s">
        <v>91</v>
      </c>
      <c r="E62" s="22">
        <v>0</v>
      </c>
      <c r="G62" s="22">
        <v>0</v>
      </c>
      <c r="I62" s="22">
        <v>0</v>
      </c>
      <c r="K62" s="22" t="s">
        <v>91</v>
      </c>
      <c r="M62" s="22">
        <v>0</v>
      </c>
      <c r="O62" s="22">
        <v>0</v>
      </c>
      <c r="Q62" s="22">
        <v>-239658880</v>
      </c>
    </row>
    <row r="63" spans="1:17" ht="24" x14ac:dyDescent="0.2">
      <c r="A63" s="62" t="s">
        <v>114</v>
      </c>
      <c r="C63" s="22" t="s">
        <v>91</v>
      </c>
      <c r="E63" s="22">
        <v>0</v>
      </c>
      <c r="G63" s="22">
        <v>0</v>
      </c>
      <c r="I63" s="22">
        <v>0</v>
      </c>
      <c r="K63" s="22" t="s">
        <v>91</v>
      </c>
      <c r="M63" s="22">
        <v>0</v>
      </c>
      <c r="O63" s="22">
        <v>0</v>
      </c>
      <c r="Q63" s="22">
        <v>-8535639008</v>
      </c>
    </row>
    <row r="64" spans="1:17" ht="24" x14ac:dyDescent="0.2">
      <c r="A64" s="62" t="s">
        <v>121</v>
      </c>
      <c r="C64" s="22" t="s">
        <v>91</v>
      </c>
      <c r="E64" s="22">
        <v>0</v>
      </c>
      <c r="G64" s="22">
        <v>0</v>
      </c>
      <c r="I64" s="22">
        <v>0</v>
      </c>
      <c r="K64" s="22" t="s">
        <v>91</v>
      </c>
      <c r="M64" s="22">
        <v>0</v>
      </c>
      <c r="O64" s="22">
        <v>0</v>
      </c>
      <c r="Q64" s="22">
        <v>8165260454</v>
      </c>
    </row>
    <row r="65" spans="1:17" ht="24" x14ac:dyDescent="0.2">
      <c r="A65" s="62" t="s">
        <v>115</v>
      </c>
      <c r="C65" s="22" t="s">
        <v>91</v>
      </c>
      <c r="E65" s="22">
        <v>0</v>
      </c>
      <c r="G65" s="22">
        <v>0</v>
      </c>
      <c r="I65" s="22">
        <v>0</v>
      </c>
      <c r="K65" s="22" t="s">
        <v>91</v>
      </c>
      <c r="M65" s="22">
        <v>0</v>
      </c>
      <c r="O65" s="22">
        <v>0</v>
      </c>
      <c r="Q65" s="22">
        <v>159416213</v>
      </c>
    </row>
    <row r="66" spans="1:17" ht="24" x14ac:dyDescent="0.2">
      <c r="A66" s="62" t="s">
        <v>116</v>
      </c>
      <c r="C66" s="22" t="s">
        <v>91</v>
      </c>
      <c r="E66" s="22">
        <v>0</v>
      </c>
      <c r="G66" s="22">
        <v>0</v>
      </c>
      <c r="I66" s="22">
        <v>0</v>
      </c>
      <c r="K66" s="22" t="s">
        <v>91</v>
      </c>
      <c r="M66" s="22">
        <v>0</v>
      </c>
      <c r="O66" s="22">
        <v>0</v>
      </c>
      <c r="Q66" s="22">
        <v>1119234</v>
      </c>
    </row>
    <row r="67" spans="1:17" ht="24" x14ac:dyDescent="0.2">
      <c r="A67" s="62" t="s">
        <v>122</v>
      </c>
      <c r="C67" s="22" t="s">
        <v>91</v>
      </c>
      <c r="E67" s="22">
        <v>0</v>
      </c>
      <c r="G67" s="22">
        <v>0</v>
      </c>
      <c r="I67" s="22">
        <v>0</v>
      </c>
      <c r="K67" s="22" t="s">
        <v>91</v>
      </c>
      <c r="M67" s="22">
        <v>0</v>
      </c>
      <c r="O67" s="22">
        <v>0</v>
      </c>
      <c r="Q67" s="22">
        <v>335625948</v>
      </c>
    </row>
    <row r="68" spans="1:17" ht="24" x14ac:dyDescent="0.2">
      <c r="A68" s="62" t="s">
        <v>123</v>
      </c>
      <c r="C68" s="22" t="s">
        <v>91</v>
      </c>
      <c r="E68" s="22">
        <v>0</v>
      </c>
      <c r="G68" s="22">
        <v>0</v>
      </c>
      <c r="I68" s="22">
        <v>0</v>
      </c>
      <c r="K68" s="22" t="s">
        <v>91</v>
      </c>
      <c r="M68" s="22">
        <v>0</v>
      </c>
      <c r="O68" s="22">
        <v>0</v>
      </c>
      <c r="Q68" s="22">
        <v>2969404868</v>
      </c>
    </row>
    <row r="69" spans="1:17" ht="24" x14ac:dyDescent="0.2">
      <c r="A69" s="62" t="s">
        <v>117</v>
      </c>
      <c r="C69" s="22" t="s">
        <v>91</v>
      </c>
      <c r="E69" s="22">
        <v>0</v>
      </c>
      <c r="G69" s="22">
        <v>0</v>
      </c>
      <c r="I69" s="22">
        <v>0</v>
      </c>
      <c r="K69" s="22" t="s">
        <v>91</v>
      </c>
      <c r="M69" s="22">
        <v>0</v>
      </c>
      <c r="O69" s="22">
        <v>0</v>
      </c>
      <c r="Q69" s="22">
        <v>1329495459</v>
      </c>
    </row>
    <row r="70" spans="1:17" ht="24" x14ac:dyDescent="0.2">
      <c r="A70" s="62" t="s">
        <v>118</v>
      </c>
      <c r="C70" s="22" t="s">
        <v>91</v>
      </c>
      <c r="E70" s="22">
        <v>0</v>
      </c>
      <c r="G70" s="22">
        <v>0</v>
      </c>
      <c r="I70" s="22">
        <v>0</v>
      </c>
      <c r="K70" s="22" t="s">
        <v>91</v>
      </c>
      <c r="M70" s="22">
        <v>0</v>
      </c>
      <c r="O70" s="22">
        <v>0</v>
      </c>
      <c r="Q70" s="22">
        <v>723524055</v>
      </c>
    </row>
    <row r="71" spans="1:17" ht="24" x14ac:dyDescent="0.2">
      <c r="A71" s="62" t="s">
        <v>119</v>
      </c>
      <c r="C71" s="22" t="s">
        <v>91</v>
      </c>
      <c r="E71" s="22">
        <v>0</v>
      </c>
      <c r="G71" s="22">
        <v>0</v>
      </c>
      <c r="I71" s="22">
        <v>1105992934</v>
      </c>
      <c r="K71" s="22" t="s">
        <v>91</v>
      </c>
      <c r="M71" s="22">
        <v>0</v>
      </c>
      <c r="O71" s="22">
        <v>0</v>
      </c>
      <c r="Q71" s="22">
        <v>1169064928</v>
      </c>
    </row>
    <row r="72" spans="1:17" ht="24.75" thickBot="1" x14ac:dyDescent="0.25">
      <c r="A72" s="62" t="s">
        <v>120</v>
      </c>
      <c r="C72" s="22" t="s">
        <v>91</v>
      </c>
      <c r="E72" s="22">
        <v>0</v>
      </c>
      <c r="G72" s="22">
        <v>0</v>
      </c>
      <c r="I72" s="22">
        <v>0</v>
      </c>
      <c r="K72" s="22" t="s">
        <v>91</v>
      </c>
      <c r="M72" s="22">
        <v>0</v>
      </c>
      <c r="O72" s="22">
        <v>0</v>
      </c>
      <c r="Q72" s="22">
        <v>186969361</v>
      </c>
    </row>
    <row r="73" spans="1:17" s="24" customFormat="1" ht="24.75" thickBot="1" x14ac:dyDescent="0.25">
      <c r="A73" s="24" t="s">
        <v>18</v>
      </c>
      <c r="C73" s="24" t="s">
        <v>18</v>
      </c>
      <c r="E73" s="64">
        <f>SUM(E8:E72)</f>
        <v>949419167887</v>
      </c>
      <c r="G73" s="64">
        <f>SUM(G8:G72)</f>
        <v>1058337616068</v>
      </c>
      <c r="I73" s="64">
        <f>SUM(I8:I72)</f>
        <v>-107812455247</v>
      </c>
      <c r="K73" s="24" t="s">
        <v>18</v>
      </c>
      <c r="M73" s="64">
        <f>SUM(M8:M72)</f>
        <v>5031330136410</v>
      </c>
      <c r="O73" s="64">
        <f>SUM(O8:O72)</f>
        <v>4542248768688</v>
      </c>
      <c r="Q73" s="64">
        <f>SUM(Q8:Q72)</f>
        <v>495345950354</v>
      </c>
    </row>
    <row r="74" spans="1:17" ht="23.25" thickTop="1" x14ac:dyDescent="0.2"/>
  </sheetData>
  <mergeCells count="6"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درآمدها</vt:lpstr>
      <vt:lpstr>درآمد سرمایه‌گذاری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Pirzadeh, Keyvan</cp:lastModifiedBy>
  <dcterms:created xsi:type="dcterms:W3CDTF">2024-12-24T13:35:10Z</dcterms:created>
  <dcterms:modified xsi:type="dcterms:W3CDTF">2025-07-25T13:28:33Z</dcterms:modified>
</cp:coreProperties>
</file>