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4\بخشی\"/>
    </mc:Choice>
  </mc:AlternateContent>
  <xr:revisionPtr revIDLastSave="0" documentId="13_ncr:1_{EBEF20B2-A2B9-47E8-961C-66B83F256B0E}" xr6:coauthVersionLast="47" xr6:coauthVersionMax="47" xr10:uidLastSave="{00000000-0000-0000-0000-000000000000}"/>
  <bookViews>
    <workbookView xWindow="-120" yWindow="-120" windowWidth="29040" windowHeight="15720" tabRatio="798" xr2:uid="{421CB865-C381-41C8-96D1-36C6EC249D67}"/>
  </bookViews>
  <sheets>
    <sheet name="سهام" sheetId="1" r:id="rId1"/>
    <sheet name="سپرده" sheetId="2" r:id="rId2"/>
    <sheet name="درآمدها" sheetId="10" r:id="rId3"/>
    <sheet name="درآمد سرمایه‌گذاری در سهام" sheetId="7" r:id="rId4"/>
    <sheet name="درآمد سپرده بانکی" sheetId="8" r:id="rId5"/>
    <sheet name="درآمد سود سهام" sheetId="13" r:id="rId6"/>
    <sheet name="سود سپرده بانکی" sheetId="3" r:id="rId7"/>
    <sheet name="درآمد ناشی از فروش" sheetId="12" r:id="rId8"/>
    <sheet name="درآمد ناشی از تغییر قیمت اوراق" sheetId="5" r:id="rId9"/>
  </sheets>
  <definedNames>
    <definedName name="_xlnm._FilterDatabase" localSheetId="7" hidden="1">'درآمد ناشی از فروش'!$K$6:$Q$53</definedName>
    <definedName name="_xlnm._FilterDatabase" localSheetId="0" hidden="1">سهام!$A$6:$A$53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4" i="1" l="1"/>
  <c r="I53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8" i="5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8" i="12"/>
  <c r="M55" i="12"/>
  <c r="O55" i="12"/>
  <c r="Q55" i="12"/>
  <c r="G54" i="1"/>
  <c r="Q42" i="13"/>
  <c r="O42" i="13"/>
  <c r="I49" i="5" l="1"/>
  <c r="G55" i="12"/>
  <c r="I55" i="12"/>
  <c r="K42" i="13"/>
  <c r="S42" i="13"/>
  <c r="E55" i="12"/>
  <c r="K54" i="1"/>
  <c r="O54" i="1"/>
  <c r="U54" i="1"/>
  <c r="W54" i="1"/>
  <c r="A4" i="13"/>
  <c r="M10" i="7" l="1"/>
  <c r="M18" i="7"/>
  <c r="M26" i="7"/>
  <c r="M34" i="7"/>
  <c r="M42" i="7"/>
  <c r="M50" i="7"/>
  <c r="M58" i="7"/>
  <c r="C15" i="7"/>
  <c r="C23" i="7"/>
  <c r="C31" i="7"/>
  <c r="C39" i="7"/>
  <c r="C47" i="7"/>
  <c r="C55" i="7"/>
  <c r="M49" i="7"/>
  <c r="C46" i="7"/>
  <c r="M11" i="7"/>
  <c r="M19" i="7"/>
  <c r="M27" i="7"/>
  <c r="M35" i="7"/>
  <c r="M43" i="7"/>
  <c r="M51" i="7"/>
  <c r="M8" i="7"/>
  <c r="C16" i="7"/>
  <c r="C24" i="7"/>
  <c r="C32" i="7"/>
  <c r="C40" i="7"/>
  <c r="C48" i="7"/>
  <c r="C56" i="7"/>
  <c r="M33" i="7"/>
  <c r="C54" i="7"/>
  <c r="M12" i="7"/>
  <c r="M20" i="7"/>
  <c r="M28" i="7"/>
  <c r="M36" i="7"/>
  <c r="M44" i="7"/>
  <c r="M52" i="7"/>
  <c r="C9" i="7"/>
  <c r="C17" i="7"/>
  <c r="C25" i="7"/>
  <c r="C33" i="7"/>
  <c r="C41" i="7"/>
  <c r="C49" i="7"/>
  <c r="C57" i="7"/>
  <c r="M41" i="7"/>
  <c r="C14" i="7"/>
  <c r="M13" i="7"/>
  <c r="M21" i="7"/>
  <c r="M29" i="7"/>
  <c r="M37" i="7"/>
  <c r="M45" i="7"/>
  <c r="M53" i="7"/>
  <c r="C10" i="7"/>
  <c r="C18" i="7"/>
  <c r="C26" i="7"/>
  <c r="C34" i="7"/>
  <c r="C42" i="7"/>
  <c r="C50" i="7"/>
  <c r="C58" i="7"/>
  <c r="C30" i="7"/>
  <c r="M14" i="7"/>
  <c r="M22" i="7"/>
  <c r="M30" i="7"/>
  <c r="M38" i="7"/>
  <c r="M46" i="7"/>
  <c r="M54" i="7"/>
  <c r="C11" i="7"/>
  <c r="C19" i="7"/>
  <c r="C27" i="7"/>
  <c r="C35" i="7"/>
  <c r="C43" i="7"/>
  <c r="C51" i="7"/>
  <c r="C8" i="7"/>
  <c r="M25" i="7"/>
  <c r="C38" i="7"/>
  <c r="M15" i="7"/>
  <c r="M23" i="7"/>
  <c r="M31" i="7"/>
  <c r="M39" i="7"/>
  <c r="M47" i="7"/>
  <c r="M55" i="7"/>
  <c r="C12" i="7"/>
  <c r="C20" i="7"/>
  <c r="C28" i="7"/>
  <c r="C36" i="7"/>
  <c r="C44" i="7"/>
  <c r="C52" i="7"/>
  <c r="M17" i="7"/>
  <c r="C22" i="7"/>
  <c r="M16" i="7"/>
  <c r="M24" i="7"/>
  <c r="M32" i="7"/>
  <c r="M40" i="7"/>
  <c r="M48" i="7"/>
  <c r="M56" i="7"/>
  <c r="C13" i="7"/>
  <c r="C21" i="7"/>
  <c r="C29" i="7"/>
  <c r="C37" i="7"/>
  <c r="C45" i="7"/>
  <c r="C53" i="7"/>
  <c r="M9" i="7"/>
  <c r="M57" i="7"/>
  <c r="I42" i="13"/>
  <c r="M42" i="13"/>
  <c r="A4" i="12"/>
  <c r="A2" i="12"/>
  <c r="Q37" i="7" l="1"/>
  <c r="G38" i="7"/>
  <c r="Q38" i="7"/>
  <c r="G37" i="7"/>
  <c r="Q16" i="7"/>
  <c r="Q24" i="7"/>
  <c r="Q32" i="7"/>
  <c r="Q42" i="7"/>
  <c r="Q50" i="7"/>
  <c r="Q58" i="7"/>
  <c r="G15" i="7"/>
  <c r="G23" i="7"/>
  <c r="G31" i="7"/>
  <c r="G41" i="7"/>
  <c r="G49" i="7"/>
  <c r="G57" i="7"/>
  <c r="Q39" i="7"/>
  <c r="G46" i="7"/>
  <c r="Q9" i="7"/>
  <c r="Q17" i="7"/>
  <c r="Q25" i="7"/>
  <c r="Q33" i="7"/>
  <c r="Q43" i="7"/>
  <c r="Q51" i="7"/>
  <c r="Q8" i="7"/>
  <c r="G16" i="7"/>
  <c r="G24" i="7"/>
  <c r="G32" i="7"/>
  <c r="G42" i="7"/>
  <c r="G50" i="7"/>
  <c r="G58" i="7"/>
  <c r="Q47" i="7"/>
  <c r="G36" i="7"/>
  <c r="Q10" i="7"/>
  <c r="Q18" i="7"/>
  <c r="Q26" i="7"/>
  <c r="Q34" i="7"/>
  <c r="Q44" i="7"/>
  <c r="Q52" i="7"/>
  <c r="G9" i="7"/>
  <c r="G17" i="7"/>
  <c r="G25" i="7"/>
  <c r="G33" i="7"/>
  <c r="G43" i="7"/>
  <c r="G51" i="7"/>
  <c r="G8" i="7"/>
  <c r="Q11" i="7"/>
  <c r="Q19" i="7"/>
  <c r="Q27" i="7"/>
  <c r="Q35" i="7"/>
  <c r="Q45" i="7"/>
  <c r="Q53" i="7"/>
  <c r="G10" i="7"/>
  <c r="G18" i="7"/>
  <c r="G26" i="7"/>
  <c r="G34" i="7"/>
  <c r="G44" i="7"/>
  <c r="G52" i="7"/>
  <c r="Q21" i="7"/>
  <c r="G20" i="7"/>
  <c r="G54" i="7"/>
  <c r="Q12" i="7"/>
  <c r="Q20" i="7"/>
  <c r="Q28" i="7"/>
  <c r="Q36" i="7"/>
  <c r="Q46" i="7"/>
  <c r="Q54" i="7"/>
  <c r="G11" i="7"/>
  <c r="G19" i="7"/>
  <c r="G27" i="7"/>
  <c r="G35" i="7"/>
  <c r="G45" i="7"/>
  <c r="G53" i="7"/>
  <c r="Q29" i="7"/>
  <c r="G28" i="7"/>
  <c r="Q13" i="7"/>
  <c r="Q14" i="7"/>
  <c r="Q22" i="7"/>
  <c r="Q30" i="7"/>
  <c r="Q40" i="7"/>
  <c r="Q48" i="7"/>
  <c r="Q56" i="7"/>
  <c r="G13" i="7"/>
  <c r="G21" i="7"/>
  <c r="G29" i="7"/>
  <c r="G39" i="7"/>
  <c r="G47" i="7"/>
  <c r="G55" i="7"/>
  <c r="Q55" i="7"/>
  <c r="Q15" i="7"/>
  <c r="Q23" i="7"/>
  <c r="Q31" i="7"/>
  <c r="Q41" i="7"/>
  <c r="Q49" i="7"/>
  <c r="Q57" i="7"/>
  <c r="G14" i="7"/>
  <c r="G22" i="7"/>
  <c r="G30" i="7"/>
  <c r="G40" i="7"/>
  <c r="G48" i="7"/>
  <c r="G56" i="7"/>
  <c r="G12" i="7"/>
  <c r="I8" i="2"/>
  <c r="A4" i="5"/>
  <c r="A4" i="3"/>
  <c r="A4" i="8"/>
  <c r="A4" i="7"/>
  <c r="A4" i="10"/>
  <c r="A4" i="2"/>
  <c r="A2" i="5"/>
  <c r="A2" i="3"/>
  <c r="A2" i="8"/>
  <c r="A2" i="7"/>
  <c r="A2" i="10"/>
  <c r="A2" i="2"/>
  <c r="S32" i="7" l="1"/>
  <c r="S12" i="7"/>
  <c r="I14" i="7"/>
  <c r="S34" i="7"/>
  <c r="S26" i="7"/>
  <c r="I40" i="7"/>
  <c r="S18" i="7"/>
  <c r="S29" i="7"/>
  <c r="S58" i="7"/>
  <c r="S27" i="7"/>
  <c r="E38" i="7"/>
  <c r="I38" i="7" s="1"/>
  <c r="O37" i="7"/>
  <c r="S37" i="7" s="1"/>
  <c r="E37" i="7"/>
  <c r="I37" i="7" s="1"/>
  <c r="O38" i="7"/>
  <c r="S38" i="7" s="1"/>
  <c r="E55" i="7"/>
  <c r="I55" i="7" s="1"/>
  <c r="O16" i="7"/>
  <c r="S16" i="7" s="1"/>
  <c r="O24" i="7"/>
  <c r="S24" i="7" s="1"/>
  <c r="O32" i="7"/>
  <c r="O42" i="7"/>
  <c r="S42" i="7" s="1"/>
  <c r="O50" i="7"/>
  <c r="S50" i="7" s="1"/>
  <c r="O58" i="7"/>
  <c r="O39" i="7"/>
  <c r="S39" i="7" s="1"/>
  <c r="O9" i="7"/>
  <c r="S9" i="7" s="1"/>
  <c r="O17" i="7"/>
  <c r="S17" i="7" s="1"/>
  <c r="O25" i="7"/>
  <c r="S25" i="7" s="1"/>
  <c r="O33" i="7"/>
  <c r="S33" i="7" s="1"/>
  <c r="O43" i="7"/>
  <c r="S43" i="7" s="1"/>
  <c r="O51" i="7"/>
  <c r="S51" i="7" s="1"/>
  <c r="O8" i="7"/>
  <c r="S8" i="7" s="1"/>
  <c r="O47" i="7"/>
  <c r="S47" i="7" s="1"/>
  <c r="O10" i="7"/>
  <c r="S10" i="7" s="1"/>
  <c r="O18" i="7"/>
  <c r="O26" i="7"/>
  <c r="O34" i="7"/>
  <c r="O44" i="7"/>
  <c r="S44" i="7" s="1"/>
  <c r="O52" i="7"/>
  <c r="S52" i="7" s="1"/>
  <c r="O29" i="7"/>
  <c r="E40" i="7"/>
  <c r="O11" i="7"/>
  <c r="S11" i="7" s="1"/>
  <c r="O19" i="7"/>
  <c r="S19" i="7" s="1"/>
  <c r="O27" i="7"/>
  <c r="O35" i="7"/>
  <c r="S35" i="7" s="1"/>
  <c r="O45" i="7"/>
  <c r="S45" i="7" s="1"/>
  <c r="O53" i="7"/>
  <c r="S53" i="7" s="1"/>
  <c r="E43" i="7"/>
  <c r="I43" i="7" s="1"/>
  <c r="O12" i="7"/>
  <c r="O20" i="7"/>
  <c r="S20" i="7" s="1"/>
  <c r="O28" i="7"/>
  <c r="S28" i="7" s="1"/>
  <c r="O36" i="7"/>
  <c r="S36" i="7" s="1"/>
  <c r="O46" i="7"/>
  <c r="S46" i="7" s="1"/>
  <c r="O54" i="7"/>
  <c r="S54" i="7" s="1"/>
  <c r="O21" i="7"/>
  <c r="S21" i="7" s="1"/>
  <c r="E47" i="7"/>
  <c r="I47" i="7" s="1"/>
  <c r="O14" i="7"/>
  <c r="S14" i="7" s="1"/>
  <c r="O22" i="7"/>
  <c r="S22" i="7" s="1"/>
  <c r="O30" i="7"/>
  <c r="S30" i="7" s="1"/>
  <c r="O40" i="7"/>
  <c r="S40" i="7" s="1"/>
  <c r="O48" i="7"/>
  <c r="S48" i="7" s="1"/>
  <c r="O56" i="7"/>
  <c r="S56" i="7" s="1"/>
  <c r="O13" i="7"/>
  <c r="S13" i="7" s="1"/>
  <c r="O55" i="7"/>
  <c r="S55" i="7" s="1"/>
  <c r="E51" i="7"/>
  <c r="I51" i="7" s="1"/>
  <c r="O15" i="7"/>
  <c r="S15" i="7" s="1"/>
  <c r="O23" i="7"/>
  <c r="S23" i="7" s="1"/>
  <c r="O31" i="7"/>
  <c r="S31" i="7" s="1"/>
  <c r="O41" i="7"/>
  <c r="S41" i="7" s="1"/>
  <c r="O49" i="7"/>
  <c r="S49" i="7" s="1"/>
  <c r="O57" i="7"/>
  <c r="S57" i="7" s="1"/>
  <c r="E45" i="7"/>
  <c r="I45" i="7" s="1"/>
  <c r="E34" i="7"/>
  <c r="I34" i="7" s="1"/>
  <c r="E14" i="7"/>
  <c r="E58" i="7"/>
  <c r="I58" i="7" s="1"/>
  <c r="E42" i="7"/>
  <c r="I42" i="7" s="1"/>
  <c r="E8" i="7"/>
  <c r="I8" i="7" s="1"/>
  <c r="E25" i="7"/>
  <c r="I25" i="7" s="1"/>
  <c r="E52" i="7"/>
  <c r="I52" i="7" s="1"/>
  <c r="E24" i="7"/>
  <c r="I24" i="7" s="1"/>
  <c r="E48" i="7"/>
  <c r="I48" i="7" s="1"/>
  <c r="E49" i="7"/>
  <c r="I49" i="7" s="1"/>
  <c r="E30" i="7"/>
  <c r="I30" i="7" s="1"/>
  <c r="E41" i="7"/>
  <c r="I41" i="7" s="1"/>
  <c r="E19" i="7"/>
  <c r="I19" i="7" s="1"/>
  <c r="E12" i="7"/>
  <c r="I12" i="7" s="1"/>
  <c r="E17" i="7"/>
  <c r="I17" i="7" s="1"/>
  <c r="E9" i="7"/>
  <c r="I9" i="7" s="1"/>
  <c r="E26" i="7"/>
  <c r="I26" i="7" s="1"/>
  <c r="E57" i="7"/>
  <c r="I57" i="7" s="1"/>
  <c r="E56" i="7"/>
  <c r="I56" i="7" s="1"/>
  <c r="E13" i="7"/>
  <c r="I13" i="7" s="1"/>
  <c r="E20" i="7"/>
  <c r="I20" i="7" s="1"/>
  <c r="E10" i="7"/>
  <c r="I10" i="7" s="1"/>
  <c r="E31" i="7"/>
  <c r="I31" i="7" s="1"/>
  <c r="E36" i="7"/>
  <c r="I36" i="7" s="1"/>
  <c r="E35" i="7"/>
  <c r="I35" i="7" s="1"/>
  <c r="E28" i="7"/>
  <c r="I28" i="7" s="1"/>
  <c r="E27" i="7"/>
  <c r="I27" i="7" s="1"/>
  <c r="E54" i="7"/>
  <c r="I54" i="7" s="1"/>
  <c r="E18" i="7"/>
  <c r="I18" i="7" s="1"/>
  <c r="E53" i="7"/>
  <c r="I53" i="7" s="1"/>
  <c r="E22" i="7"/>
  <c r="I22" i="7" s="1"/>
  <c r="E21" i="7"/>
  <c r="I21" i="7" s="1"/>
  <c r="E44" i="7"/>
  <c r="I44" i="7" s="1"/>
  <c r="E11" i="7"/>
  <c r="I11" i="7" s="1"/>
  <c r="E39" i="7"/>
  <c r="I39" i="7" s="1"/>
  <c r="E33" i="7"/>
  <c r="I33" i="7" s="1"/>
  <c r="E16" i="7"/>
  <c r="I16" i="7" s="1"/>
  <c r="E15" i="7"/>
  <c r="I15" i="7" s="1"/>
  <c r="E32" i="7"/>
  <c r="I32" i="7" s="1"/>
  <c r="E46" i="7"/>
  <c r="I46" i="7" s="1"/>
  <c r="E29" i="7"/>
  <c r="I29" i="7" s="1"/>
  <c r="E50" i="7"/>
  <c r="I50" i="7" s="1"/>
  <c r="E23" i="7"/>
  <c r="I23" i="7" s="1"/>
  <c r="G8" i="3"/>
  <c r="M8" i="3" l="1"/>
  <c r="G8" i="8" s="1"/>
  <c r="G9" i="8" s="1"/>
  <c r="I8" i="8" s="1"/>
  <c r="I9" i="8" s="1"/>
  <c r="C8" i="8"/>
  <c r="I59" i="7"/>
  <c r="C9" i="8"/>
  <c r="C8" i="10" s="1"/>
  <c r="I9" i="2"/>
  <c r="K9" i="2" s="1"/>
  <c r="G9" i="2"/>
  <c r="E9" i="2"/>
  <c r="C9" i="2"/>
  <c r="K8" i="7" l="1"/>
  <c r="K38" i="7"/>
  <c r="K37" i="7"/>
  <c r="K28" i="7"/>
  <c r="K16" i="7"/>
  <c r="K53" i="7"/>
  <c r="K34" i="7"/>
  <c r="K50" i="7"/>
  <c r="K11" i="7"/>
  <c r="K17" i="7"/>
  <c r="K15" i="7"/>
  <c r="K26" i="7"/>
  <c r="K13" i="7"/>
  <c r="K56" i="7"/>
  <c r="K42" i="7"/>
  <c r="K52" i="7"/>
  <c r="K35" i="7"/>
  <c r="K18" i="7"/>
  <c r="K23" i="7"/>
  <c r="K43" i="7"/>
  <c r="K32" i="7"/>
  <c r="K44" i="7"/>
  <c r="C7" i="10"/>
  <c r="K22" i="7"/>
  <c r="K10" i="7"/>
  <c r="K41" i="7"/>
  <c r="K14" i="7"/>
  <c r="K51" i="7"/>
  <c r="K30" i="7"/>
  <c r="K48" i="7"/>
  <c r="K31" i="7"/>
  <c r="K12" i="7"/>
  <c r="K27" i="7"/>
  <c r="K40" i="7"/>
  <c r="K19" i="7"/>
  <c r="K45" i="7"/>
  <c r="K47" i="7"/>
  <c r="K29" i="7"/>
  <c r="K55" i="7"/>
  <c r="K54" i="7"/>
  <c r="K9" i="7"/>
  <c r="K24" i="7"/>
  <c r="K49" i="7"/>
  <c r="K33" i="7"/>
  <c r="K21" i="7"/>
  <c r="K46" i="7"/>
  <c r="K58" i="7"/>
  <c r="K57" i="7"/>
  <c r="K20" i="7"/>
  <c r="K25" i="7"/>
  <c r="K36" i="7"/>
  <c r="K39" i="7"/>
  <c r="E8" i="8"/>
  <c r="E9" i="8" s="1"/>
  <c r="E54" i="1"/>
  <c r="G49" i="5"/>
  <c r="M49" i="5"/>
  <c r="O49" i="5"/>
  <c r="Q49" i="5"/>
  <c r="M9" i="3"/>
  <c r="K9" i="3"/>
  <c r="I9" i="3"/>
  <c r="G9" i="3"/>
  <c r="E9" i="3"/>
  <c r="C9" i="3"/>
  <c r="C59" i="7"/>
  <c r="G59" i="7"/>
  <c r="M59" i="7" l="1"/>
  <c r="E59" i="7"/>
  <c r="Q59" i="7"/>
  <c r="O59" i="7"/>
  <c r="S59" i="7" l="1"/>
  <c r="E49" i="5"/>
  <c r="U37" i="7" l="1"/>
  <c r="U38" i="7"/>
  <c r="U52" i="7"/>
  <c r="U53" i="7"/>
  <c r="U14" i="7"/>
  <c r="U22" i="7"/>
  <c r="U30" i="7"/>
  <c r="U40" i="7"/>
  <c r="U48" i="7"/>
  <c r="U56" i="7"/>
  <c r="U15" i="7"/>
  <c r="U23" i="7"/>
  <c r="U31" i="7"/>
  <c r="U41" i="7"/>
  <c r="U57" i="7"/>
  <c r="U16" i="7"/>
  <c r="U24" i="7"/>
  <c r="U32" i="7"/>
  <c r="U42" i="7"/>
  <c r="U58" i="7"/>
  <c r="U26" i="7"/>
  <c r="U44" i="7"/>
  <c r="U19" i="7"/>
  <c r="U27" i="7"/>
  <c r="U51" i="7"/>
  <c r="U9" i="7"/>
  <c r="U17" i="7"/>
  <c r="U25" i="7"/>
  <c r="U33" i="7"/>
  <c r="U43" i="7"/>
  <c r="U49" i="7"/>
  <c r="U8" i="7"/>
  <c r="U10" i="7"/>
  <c r="U18" i="7"/>
  <c r="U34" i="7"/>
  <c r="U50" i="7"/>
  <c r="U35" i="7"/>
  <c r="U11" i="7"/>
  <c r="U45" i="7"/>
  <c r="U12" i="7"/>
  <c r="U20" i="7"/>
  <c r="U28" i="7"/>
  <c r="U36" i="7"/>
  <c r="U46" i="7"/>
  <c r="U54" i="7"/>
  <c r="U13" i="7"/>
  <c r="U21" i="7"/>
  <c r="U29" i="7"/>
  <c r="U39" i="7"/>
  <c r="U47" i="7"/>
  <c r="U55" i="7"/>
  <c r="K59" i="7"/>
  <c r="U59" i="7" l="1"/>
  <c r="C9" i="10"/>
  <c r="E7" i="10" l="1"/>
  <c r="E8" i="10"/>
  <c r="G9" i="10"/>
  <c r="E9" i="10" l="1"/>
</calcChain>
</file>

<file path=xl/sharedStrings.xml><?xml version="1.0" encoding="utf-8"?>
<sst xmlns="http://schemas.openxmlformats.org/spreadsheetml/2006/main" count="846" uniqueCount="125">
  <si>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</si>
  <si>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</si>
  <si>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</si>
  <si>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</si>
  <si>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</si>
  <si>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</si>
  <si>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</si>
  <si>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</si>
  <si>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</si>
  <si>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</si>
  <si>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</si>
  <si>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</si>
  <si>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</si>
  <si>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</si>
  <si>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</si>
  <si>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</si>
  <si>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</si>
  <si>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4-1- سرمایه‌گذاری در  سپرده‌ بانکی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</si>
  <si>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</si>
  <si>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</si>
  <si>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</si>
  <si>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</si>
  <si>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</si>
  <si>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</si>
  <si>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</si>
  <si>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</si>
  <si>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</si>
  <si>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</si>
  <si>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</si>
  <si>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</si>
  <si>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</si>
  <si>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</si>
  <si>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</si>
  <si>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</si>
  <si>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</si>
  <si>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</si>
  <si>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</si>
  <si>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</si>
  <si>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</si>
  <si>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</si>
  <si>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</si>
  <si>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</si>
  <si>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</si>
  <si>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</si>
  <si>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</si>
  <si>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شمش طلا</t>
  </si>
  <si>
    <t>البرزدارو</t>
  </si>
  <si>
    <t>پارس‌ دارو</t>
  </si>
  <si>
    <t>پخش البرز</t>
  </si>
  <si>
    <t>پخش هجرت</t>
  </si>
  <si>
    <t>توزیع دارو پخش</t>
  </si>
  <si>
    <t>تولید ژلاتین کپسول ایران</t>
  </si>
  <si>
    <t>تولیدمواداولیه‌داروپخش‌</t>
  </si>
  <si>
    <t>داروپخش‌ (هلدینگ‌</t>
  </si>
  <si>
    <t>داروسازی سبحان انکولوژی</t>
  </si>
  <si>
    <t>داروسازی شهید قاضی</t>
  </si>
  <si>
    <t>داروسازی کاسپین تامین</t>
  </si>
  <si>
    <t>داروسازی‌ ابوریحان‌</t>
  </si>
  <si>
    <t>داروسازی‌ اسوه‌</t>
  </si>
  <si>
    <t>داروسازی‌ اکسیر</t>
  </si>
  <si>
    <t>داروسازی‌ سینا</t>
  </si>
  <si>
    <t>داروسازی‌ فارابی‌</t>
  </si>
  <si>
    <t>داروسازی‌زهراوی‌</t>
  </si>
  <si>
    <t>دارویی‌ رازک‌</t>
  </si>
  <si>
    <t>سبحان دارو</t>
  </si>
  <si>
    <t>سرمایه گذاری دارویی تامین</t>
  </si>
  <si>
    <t>سرمایه گذاری شفادارو</t>
  </si>
  <si>
    <t>سرمایه‌ گذاری‌ البرز(هلدینگ‌</t>
  </si>
  <si>
    <t>فرآورده‌های‌ تزریقی‌ ایران‌</t>
  </si>
  <si>
    <t>گروه دارویی سبحان</t>
  </si>
  <si>
    <t>لابراتوارداروسازی‌  دکترعبیدی‌</t>
  </si>
  <si>
    <t>کارخانجات‌داروپخش‌</t>
  </si>
  <si>
    <t>لابراتوارداروسازی‌ دکترعبیدی‌</t>
  </si>
  <si>
    <t>صندوق سرمایه‌گذاری بخشی صنایع مفید - دارونو</t>
  </si>
  <si>
    <t>آنتی بیوتیک سازی ایران</t>
  </si>
  <si>
    <t>داروسازی آوه سینا</t>
  </si>
  <si>
    <t>داروسازی دانا</t>
  </si>
  <si>
    <t>داروسازی‌ امین‌</t>
  </si>
  <si>
    <t>داروسازی‌ کوثر</t>
  </si>
  <si>
    <t>دارویی ره آورد تامین</t>
  </si>
  <si>
    <t>دارویی و نهاده های زاگرس دارو</t>
  </si>
  <si>
    <t>صنایع ارتباطی آوا</t>
  </si>
  <si>
    <t>مدیریت نیروگاهی ایرانیان مپنا</t>
  </si>
  <si>
    <t>نساجی بابکان</t>
  </si>
  <si>
    <t>کیمیدارو</t>
  </si>
  <si>
    <t>سود و زیان ناشی از فروش</t>
  </si>
  <si>
    <t>توسعه نیشکر و صنایع جانبی</t>
  </si>
  <si>
    <t>اخشان خراسان</t>
  </si>
  <si>
    <t>ح . البرزدارو</t>
  </si>
  <si>
    <t>ح. سبحان دارو</t>
  </si>
  <si>
    <t>داروسازی تولید دارو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</si>
  <si>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</si>
  <si>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</si>
  <si>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</si>
  <si>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</si>
  <si>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</si>
  <si>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</si>
  <si>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ح . پارس‌ دارو</t>
  </si>
  <si>
    <t>داروسازی  کوثر</t>
  </si>
  <si>
    <t>دارویی‌  رازک‌</t>
  </si>
  <si>
    <t>داروسازی ‌ اسوه‌</t>
  </si>
  <si>
    <t>داروسازی ‌ ابوریحان‌</t>
  </si>
  <si>
    <t>داروسازی  فارابی</t>
  </si>
  <si>
    <t>مهرمام میهن</t>
  </si>
  <si>
    <t>دارویی رازک</t>
  </si>
  <si>
    <t>داروسازی اسوه</t>
  </si>
  <si>
    <t>داروسازی ابوریحان</t>
  </si>
  <si>
    <t>داروسازی فارابی</t>
  </si>
  <si>
    <t>داروسازی کوثر</t>
  </si>
  <si>
    <t>جام‌دارو</t>
  </si>
  <si>
    <t>داروسازی‌ جابرابن‌حیان‌</t>
  </si>
  <si>
    <t>سرمایه گذاری مهر</t>
  </si>
  <si>
    <t>شیمی‌ داروئی‌ داروپخش‌</t>
  </si>
  <si>
    <t>`</t>
  </si>
  <si>
    <t>1404/03/31</t>
  </si>
  <si>
    <t>ح . سرمایه گذاری‌البرز(هلدینگ‌</t>
  </si>
  <si>
    <t>مواد اولیه دارویی البرز بالک</t>
  </si>
  <si>
    <t>برای ماه منتهی به 1404/04/31</t>
  </si>
  <si>
    <t>1404/04/31</t>
  </si>
  <si>
    <t>1404/04/30</t>
  </si>
  <si>
    <t>1404/04/03</t>
  </si>
  <si>
    <t>1404/04/16</t>
  </si>
  <si>
    <t>1404/04/23</t>
  </si>
  <si>
    <t>1404/04/21</t>
  </si>
  <si>
    <t>ح . داروسازی سبحان انکولوژی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</si>
</sst>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-;\(#,##0\)"/>
    <numFmt numFmtId="165" formatCode="#,##0;\(#,##0\)"/>
  </numFmts>
  <fonts count="15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sz val="14"/>
      <color rgb="FF000000"/>
      <name val="B Nazanin"/>
      <charset val="178"/>
    </font>
    <font>
      <b/>
      <sz val="10"/>
      <color rgb="FFFF0000"/>
      <name val="IRAN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  <xf numFmtId="0" fontId="5" fillId="0" borderId="0"/>
  </cellStyleXfs>
  <cellXfs count="76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10" fontId="7" fillId="0" borderId="0" xfId="1" applyNumberFormat="1" applyFont="1" applyFill="1" applyAlignment="1">
      <alignment horizontal="center" vertical="center"/>
    </xf>
    <xf numFmtId="3" fontId="9" fillId="0" borderId="2" xfId="0" applyNumberFormat="1" applyFont="1" applyFill="1" applyBorder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0" fontId="7" fillId="0" borderId="0" xfId="5" applyFont="1" applyFill="1" applyAlignment="1">
      <alignment horizontal="center" vertical="center"/>
    </xf>
    <xf numFmtId="164" fontId="7" fillId="0" borderId="0" xfId="5" applyNumberFormat="1" applyFont="1" applyFill="1" applyAlignment="1">
      <alignment horizontal="center" vertical="center"/>
    </xf>
    <xf numFmtId="0" fontId="9" fillId="0" borderId="0" xfId="5" applyFont="1" applyFill="1" applyAlignment="1">
      <alignment horizontal="center" vertical="center"/>
    </xf>
    <xf numFmtId="3" fontId="9" fillId="0" borderId="0" xfId="5" applyNumberFormat="1" applyFont="1" applyFill="1" applyAlignment="1">
      <alignment horizontal="center" vertical="center"/>
    </xf>
    <xf numFmtId="164" fontId="9" fillId="0" borderId="0" xfId="5" applyNumberFormat="1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3" fontId="2" fillId="0" borderId="0" xfId="2" applyNumberFormat="1" applyFont="1" applyFill="1" applyAlignment="1">
      <alignment horizontal="center" vertical="center"/>
    </xf>
    <xf numFmtId="3" fontId="4" fillId="0" borderId="2" xfId="2" applyNumberFormat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/>
    </xf>
    <xf numFmtId="0" fontId="13" fillId="0" borderId="0" xfId="2" applyFont="1" applyFill="1" applyBorder="1" applyAlignment="1">
      <alignment horizontal="center" vertical="center"/>
    </xf>
    <xf numFmtId="0" fontId="7" fillId="0" borderId="0" xfId="2" applyFont="1" applyFill="1" applyAlignment="1">
      <alignment horizontal="center"/>
    </xf>
    <xf numFmtId="3" fontId="13" fillId="0" borderId="0" xfId="2" applyNumberFormat="1" applyFont="1" applyFill="1" applyBorder="1" applyAlignment="1">
      <alignment horizontal="center" vertical="center"/>
    </xf>
    <xf numFmtId="3" fontId="7" fillId="0" borderId="0" xfId="2" applyNumberFormat="1" applyFont="1" applyFill="1" applyAlignment="1">
      <alignment horizontal="center"/>
    </xf>
    <xf numFmtId="10" fontId="7" fillId="0" borderId="0" xfId="1" applyNumberFormat="1" applyFont="1" applyFill="1" applyAlignment="1">
      <alignment horizontal="center"/>
    </xf>
    <xf numFmtId="10" fontId="13" fillId="0" borderId="0" xfId="1" applyNumberFormat="1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/>
    </xf>
    <xf numFmtId="9" fontId="4" fillId="0" borderId="2" xfId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/>
    </xf>
    <xf numFmtId="3" fontId="12" fillId="0" borderId="0" xfId="0" applyNumberFormat="1" applyFont="1" applyFill="1"/>
    <xf numFmtId="0" fontId="2" fillId="0" borderId="0" xfId="2" applyFont="1" applyFill="1"/>
    <xf numFmtId="0" fontId="4" fillId="0" borderId="0" xfId="2" applyFont="1" applyFill="1"/>
    <xf numFmtId="9" fontId="4" fillId="0" borderId="2" xfId="2" applyNumberFormat="1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3" fontId="2" fillId="0" borderId="0" xfId="2" applyNumberFormat="1" applyFont="1" applyFill="1"/>
    <xf numFmtId="3" fontId="11" fillId="0" borderId="0" xfId="0" applyNumberFormat="1" applyFont="1" applyFill="1"/>
    <xf numFmtId="0" fontId="7" fillId="0" borderId="0" xfId="2" applyFont="1" applyFill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3" fontId="7" fillId="0" borderId="0" xfId="2" applyNumberFormat="1" applyFont="1" applyFill="1" applyAlignment="1">
      <alignment horizontal="center" vertical="center"/>
    </xf>
    <xf numFmtId="10" fontId="6" fillId="0" borderId="0" xfId="1" applyNumberFormat="1" applyFont="1" applyFill="1" applyBorder="1" applyAlignment="1">
      <alignment horizontal="center" vertical="center"/>
    </xf>
    <xf numFmtId="3" fontId="2" fillId="0" borderId="0" xfId="4" applyNumberFormat="1" applyFont="1" applyFill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 vertical="center"/>
    </xf>
    <xf numFmtId="3" fontId="9" fillId="0" borderId="2" xfId="5" applyNumberFormat="1" applyFont="1" applyFill="1" applyBorder="1" applyAlignment="1">
      <alignment horizontal="center" vertical="center"/>
    </xf>
    <xf numFmtId="3" fontId="14" fillId="0" borderId="0" xfId="0" applyNumberFormat="1" applyFont="1" applyFill="1"/>
    <xf numFmtId="3" fontId="9" fillId="0" borderId="2" xfId="2" applyNumberFormat="1" applyFont="1" applyFill="1" applyBorder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10" fontId="9" fillId="0" borderId="2" xfId="2" applyNumberFormat="1" applyFont="1" applyFill="1" applyBorder="1" applyAlignment="1">
      <alignment horizontal="center" vertical="center"/>
    </xf>
    <xf numFmtId="9" fontId="9" fillId="0" borderId="2" xfId="1" applyFont="1" applyFill="1" applyBorder="1" applyAlignment="1">
      <alignment horizontal="center" vertical="center"/>
    </xf>
    <xf numFmtId="3" fontId="7" fillId="0" borderId="0" xfId="5" applyNumberFormat="1" applyFont="1" applyFill="1" applyAlignment="1">
      <alignment horizontal="center" vertical="center"/>
    </xf>
    <xf numFmtId="3" fontId="2" fillId="0" borderId="0" xfId="2" applyNumberFormat="1" applyFont="1" applyFill="1" applyAlignment="1">
      <alignment horizontal="center"/>
    </xf>
    <xf numFmtId="164" fontId="2" fillId="0" borderId="0" xfId="2" applyNumberFormat="1" applyFont="1" applyFill="1" applyAlignment="1">
      <alignment horizontal="center"/>
    </xf>
    <xf numFmtId="165" fontId="0" fillId="0" borderId="0" xfId="0" applyNumberFormat="1" applyFill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6" fillId="0" borderId="1" xfId="5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right" vertical="center" readingOrder="2"/>
    </xf>
    <xf numFmtId="0" fontId="6" fillId="0" borderId="1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6" fillId="0" borderId="0" xfId="5" applyFont="1" applyFill="1" applyAlignment="1">
      <alignment horizontal="center" vertical="center"/>
    </xf>
    <xf numFmtId="0" fontId="6" fillId="0" borderId="1" xfId="5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3" fillId="0" borderId="0" xfId="4" applyFont="1" applyFill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164" fontId="9" fillId="0" borderId="2" xfId="5" applyNumberFormat="1" applyFont="1" applyFill="1" applyBorder="1" applyAlignment="1">
      <alignment horizontal="center" vertical="center"/>
    </xf>
    <xf numFmtId="3" fontId="12" fillId="0" borderId="0" xfId="0" applyNumberFormat="1" applyFont="1"/>
  </cellXfs>
  <cellStyles count="6">
    <cellStyle name="Normal" xfId="0" builtinId="0"/>
    <cellStyle name="Normal 2" xfId="2" xr:uid="{1E1A8E3D-5E24-4E1B-BAB4-684E8467DDA8}"/>
    <cellStyle name="Normal 3" xfId="4" xr:uid="{38526843-7C31-453D-8E06-42284C53B56D}"/>
    <cellStyle name="Normal 3 2" xfId="5" xr:uid="{00C065AD-ADCD-4D92-802E-827F8297E228}"/>
    <cellStyle name="Percent" xfId="1" builtinId="5"/>
    <cellStyle name="Percent 2" xfId="3" xr:uid="{939923A2-5A58-4323-BED6-7D01AB1F4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Z55"/>
  <sheetViews>
    <sheetView rightToLeft="1" tabSelected="1" zoomScale="70" zoomScaleNormal="70" workbookViewId="0">
      <selection activeCell="C62" sqref="C62"/>
    </sheetView>
  </sheetViews>
  <sheetFormatPr defaultRowHeight="22.5" x14ac:dyDescent="0.2"/>
  <cols>
    <col min="1" max="1" width="28.375" style="5" bestFit="1" customWidth="1"/>
    <col min="2" max="2" width="0.875" style="5" customWidth="1"/>
    <col min="3" max="3" width="16.625" style="5" customWidth="1"/>
    <col min="4" max="4" width="0.875" style="5" customWidth="1"/>
    <col min="5" max="5" width="20.125" style="5" customWidth="1"/>
    <col min="6" max="6" width="0.875" style="5" customWidth="1"/>
    <col min="7" max="7" width="22.75" style="5" customWidth="1"/>
    <col min="8" max="8" width="0.875" style="5" customWidth="1"/>
    <col min="9" max="9" width="16.625" style="5" customWidth="1"/>
    <col min="10" max="10" width="0.875" style="5" customWidth="1"/>
    <col min="11" max="11" width="19.25" style="5" customWidth="1"/>
    <col min="12" max="12" width="0.875" style="5" customWidth="1"/>
    <col min="13" max="13" width="16.625" style="5" customWidth="1"/>
    <col min="14" max="14" width="0.875" style="5" customWidth="1"/>
    <col min="15" max="15" width="19.25" style="5" customWidth="1"/>
    <col min="16" max="16" width="0.875" style="5" customWidth="1"/>
    <col min="17" max="17" width="16.625" style="5" customWidth="1"/>
    <col min="18" max="18" width="0.875" style="5" customWidth="1"/>
    <col min="19" max="19" width="15.75" style="5" customWidth="1"/>
    <col min="20" max="20" width="0.875" style="5" customWidth="1"/>
    <col min="21" max="21" width="20.125" style="5" customWidth="1"/>
    <col min="22" max="22" width="0.875" style="5" customWidth="1"/>
    <col min="23" max="23" width="22.75" style="5" customWidth="1"/>
    <col min="24" max="24" width="0.875" style="5" customWidth="1"/>
    <col min="25" max="25" width="29.875" style="5" bestFit="1" customWidth="1"/>
    <col min="26" max="26" width="13.5" style="5" bestFit="1" customWidth="1"/>
    <col min="27" max="16384" width="9" style="5"/>
  </cols>
  <sheetData>
    <row r="2" spans="1:26" ht="24" x14ac:dyDescent="0.2">
      <c r="A2" s="63" t="s">
        <v>73</v>
      </c>
      <c r="B2" s="63" t="s">
        <v>0</v>
      </c>
      <c r="C2" s="63" t="s">
        <v>0</v>
      </c>
      <c r="D2" s="63" t="s">
        <v>0</v>
      </c>
      <c r="E2" s="63" t="s">
        <v>0</v>
      </c>
      <c r="F2" s="63" t="s">
        <v>0</v>
      </c>
      <c r="G2" s="63" t="s">
        <v>0</v>
      </c>
      <c r="H2" s="63" t="s">
        <v>0</v>
      </c>
      <c r="I2" s="63" t="s">
        <v>0</v>
      </c>
      <c r="J2" s="63" t="s">
        <v>0</v>
      </c>
      <c r="K2" s="63" t="s">
        <v>0</v>
      </c>
      <c r="L2" s="63" t="s">
        <v>0</v>
      </c>
      <c r="M2" s="63" t="s">
        <v>0</v>
      </c>
      <c r="N2" s="63" t="s">
        <v>0</v>
      </c>
      <c r="O2" s="63" t="s">
        <v>0</v>
      </c>
      <c r="P2" s="63" t="s">
        <v>0</v>
      </c>
      <c r="Q2" s="63" t="s">
        <v>0</v>
      </c>
      <c r="R2" s="63" t="s">
        <v>0</v>
      </c>
      <c r="S2" s="63" t="s">
        <v>0</v>
      </c>
      <c r="T2" s="63" t="s">
        <v>0</v>
      </c>
      <c r="U2" s="63" t="s">
        <v>0</v>
      </c>
      <c r="V2" s="63" t="s">
        <v>0</v>
      </c>
      <c r="W2" s="63" t="s">
        <v>0</v>
      </c>
      <c r="X2" s="63" t="s">
        <v>0</v>
      </c>
      <c r="Y2" s="63" t="s">
        <v>0</v>
      </c>
    </row>
    <row r="3" spans="1:26" ht="24" x14ac:dyDescent="0.2">
      <c r="A3" s="63" t="s">
        <v>1</v>
      </c>
      <c r="B3" s="63" t="s">
        <v>1</v>
      </c>
      <c r="C3" s="63" t="s">
        <v>1</v>
      </c>
      <c r="D3" s="63" t="s">
        <v>1</v>
      </c>
      <c r="E3" s="63" t="s">
        <v>1</v>
      </c>
      <c r="F3" s="63" t="s">
        <v>1</v>
      </c>
      <c r="G3" s="63" t="s">
        <v>1</v>
      </c>
      <c r="H3" s="63" t="s">
        <v>1</v>
      </c>
      <c r="I3" s="63" t="s">
        <v>1</v>
      </c>
      <c r="J3" s="63" t="s">
        <v>1</v>
      </c>
      <c r="K3" s="63" t="s">
        <v>1</v>
      </c>
      <c r="L3" s="63" t="s">
        <v>1</v>
      </c>
      <c r="M3" s="63" t="s">
        <v>1</v>
      </c>
      <c r="N3" s="63" t="s">
        <v>1</v>
      </c>
      <c r="O3" s="63" t="s">
        <v>1</v>
      </c>
      <c r="P3" s="63" t="s">
        <v>1</v>
      </c>
      <c r="Q3" s="63" t="s">
        <v>1</v>
      </c>
      <c r="R3" s="63" t="s">
        <v>1</v>
      </c>
      <c r="S3" s="63" t="s">
        <v>1</v>
      </c>
      <c r="T3" s="63" t="s">
        <v>1</v>
      </c>
      <c r="U3" s="63" t="s">
        <v>1</v>
      </c>
      <c r="V3" s="63" t="s">
        <v>1</v>
      </c>
      <c r="W3" s="63" t="s">
        <v>1</v>
      </c>
      <c r="X3" s="63" t="s">
        <v>1</v>
      </c>
      <c r="Y3" s="63" t="s">
        <v>1</v>
      </c>
    </row>
    <row r="4" spans="1:26" ht="24" x14ac:dyDescent="0.2">
      <c r="A4" s="63" t="s">
        <v>117</v>
      </c>
      <c r="B4" s="63" t="s">
        <v>2</v>
      </c>
      <c r="C4" s="63" t="s">
        <v>2</v>
      </c>
      <c r="D4" s="63" t="s">
        <v>2</v>
      </c>
      <c r="E4" s="63" t="s">
        <v>2</v>
      </c>
      <c r="F4" s="63" t="s">
        <v>2</v>
      </c>
      <c r="G4" s="63" t="s">
        <v>2</v>
      </c>
      <c r="H4" s="63" t="s">
        <v>2</v>
      </c>
      <c r="I4" s="63" t="s">
        <v>2</v>
      </c>
      <c r="J4" s="63" t="s">
        <v>2</v>
      </c>
      <c r="K4" s="63" t="s">
        <v>2</v>
      </c>
      <c r="L4" s="63" t="s">
        <v>2</v>
      </c>
      <c r="M4" s="63" t="s">
        <v>2</v>
      </c>
      <c r="N4" s="63" t="s">
        <v>2</v>
      </c>
      <c r="O4" s="63" t="s">
        <v>2</v>
      </c>
      <c r="P4" s="63" t="s">
        <v>2</v>
      </c>
      <c r="Q4" s="63" t="s">
        <v>2</v>
      </c>
      <c r="R4" s="63" t="s">
        <v>2</v>
      </c>
      <c r="S4" s="63" t="s">
        <v>2</v>
      </c>
      <c r="T4" s="63" t="s">
        <v>2</v>
      </c>
      <c r="U4" s="63" t="s">
        <v>2</v>
      </c>
      <c r="V4" s="63" t="s">
        <v>2</v>
      </c>
      <c r="W4" s="63" t="s">
        <v>2</v>
      </c>
      <c r="X4" s="63" t="s">
        <v>2</v>
      </c>
      <c r="Y4" s="63" t="s">
        <v>2</v>
      </c>
    </row>
    <row r="6" spans="1:26" ht="24.75" thickBot="1" x14ac:dyDescent="0.25">
      <c r="A6" s="62" t="s">
        <v>3</v>
      </c>
      <c r="C6" s="62" t="s">
        <v>114</v>
      </c>
      <c r="D6" s="62" t="s">
        <v>4</v>
      </c>
      <c r="E6" s="62" t="s">
        <v>4</v>
      </c>
      <c r="F6" s="62" t="s">
        <v>4</v>
      </c>
      <c r="G6" s="62" t="s">
        <v>4</v>
      </c>
      <c r="I6" s="62" t="s">
        <v>5</v>
      </c>
      <c r="J6" s="62" t="s">
        <v>5</v>
      </c>
      <c r="K6" s="62" t="s">
        <v>5</v>
      </c>
      <c r="L6" s="62" t="s">
        <v>5</v>
      </c>
      <c r="M6" s="62" t="s">
        <v>5</v>
      </c>
      <c r="N6" s="62" t="s">
        <v>5</v>
      </c>
      <c r="O6" s="62" t="s">
        <v>5</v>
      </c>
      <c r="Q6" s="62" t="s">
        <v>118</v>
      </c>
      <c r="R6" s="62" t="s">
        <v>6</v>
      </c>
      <c r="S6" s="62" t="s">
        <v>6</v>
      </c>
      <c r="T6" s="62" t="s">
        <v>6</v>
      </c>
      <c r="U6" s="62" t="s">
        <v>6</v>
      </c>
      <c r="V6" s="62" t="s">
        <v>6</v>
      </c>
      <c r="W6" s="62" t="s">
        <v>6</v>
      </c>
      <c r="X6" s="62" t="s">
        <v>6</v>
      </c>
      <c r="Y6" s="62" t="s">
        <v>6</v>
      </c>
    </row>
    <row r="7" spans="1:26" ht="24.75" thickBot="1" x14ac:dyDescent="0.25">
      <c r="A7" s="62" t="s">
        <v>3</v>
      </c>
      <c r="C7" s="62" t="s">
        <v>7</v>
      </c>
      <c r="E7" s="62" t="s">
        <v>8</v>
      </c>
      <c r="G7" s="62" t="s">
        <v>9</v>
      </c>
      <c r="I7" s="62" t="s">
        <v>10</v>
      </c>
      <c r="J7" s="62" t="s">
        <v>10</v>
      </c>
      <c r="K7" s="62" t="s">
        <v>10</v>
      </c>
      <c r="M7" s="62" t="s">
        <v>11</v>
      </c>
      <c r="N7" s="62" t="s">
        <v>11</v>
      </c>
      <c r="O7" s="62" t="s">
        <v>11</v>
      </c>
      <c r="Q7" s="62" t="s">
        <v>7</v>
      </c>
      <c r="S7" s="62" t="s">
        <v>12</v>
      </c>
      <c r="U7" s="62" t="s">
        <v>8</v>
      </c>
      <c r="W7" s="62" t="s">
        <v>9</v>
      </c>
      <c r="Y7" s="62" t="s">
        <v>13</v>
      </c>
    </row>
    <row r="8" spans="1:26" ht="24.75" thickBot="1" x14ac:dyDescent="0.25">
      <c r="A8" s="62" t="s">
        <v>3</v>
      </c>
      <c r="C8" s="62" t="s">
        <v>7</v>
      </c>
      <c r="E8" s="62" t="s">
        <v>8</v>
      </c>
      <c r="G8" s="62" t="s">
        <v>9</v>
      </c>
      <c r="I8" s="55" t="s">
        <v>7</v>
      </c>
      <c r="K8" s="55" t="s">
        <v>8</v>
      </c>
      <c r="M8" s="55" t="s">
        <v>7</v>
      </c>
      <c r="O8" s="55" t="s">
        <v>14</v>
      </c>
      <c r="Q8" s="62" t="s">
        <v>7</v>
      </c>
      <c r="S8" s="62" t="s">
        <v>12</v>
      </c>
      <c r="U8" s="62" t="s">
        <v>8</v>
      </c>
      <c r="W8" s="62" t="s">
        <v>9</v>
      </c>
      <c r="Y8" s="62" t="s">
        <v>13</v>
      </c>
    </row>
    <row r="9" spans="1:26" ht="24" x14ac:dyDescent="0.2">
      <c r="A9" s="6" t="s">
        <v>46</v>
      </c>
      <c r="C9" s="7">
        <v>132776668</v>
      </c>
      <c r="D9" s="7"/>
      <c r="E9" s="7">
        <v>389508060510</v>
      </c>
      <c r="F9" s="7"/>
      <c r="G9" s="7">
        <v>493102112539.69397</v>
      </c>
      <c r="H9" s="7"/>
      <c r="I9" s="7">
        <v>0</v>
      </c>
      <c r="J9" s="7"/>
      <c r="K9" s="7">
        <v>0</v>
      </c>
      <c r="L9" s="7"/>
      <c r="M9" s="7">
        <v>0</v>
      </c>
      <c r="N9" s="7"/>
      <c r="O9" s="7">
        <v>0</v>
      </c>
      <c r="P9" s="7"/>
      <c r="Q9" s="7">
        <v>132776668</v>
      </c>
      <c r="R9" s="7"/>
      <c r="S9" s="7">
        <v>3713</v>
      </c>
      <c r="T9" s="7"/>
      <c r="U9" s="7">
        <v>389508060510</v>
      </c>
      <c r="V9" s="7"/>
      <c r="W9" s="7">
        <v>490066419662.71002</v>
      </c>
      <c r="Y9" s="8">
        <v>4.4709261350393471E-2</v>
      </c>
      <c r="Z9" s="7"/>
    </row>
    <row r="10" spans="1:26" ht="24" x14ac:dyDescent="0.2">
      <c r="A10" s="6" t="s">
        <v>47</v>
      </c>
      <c r="C10" s="7">
        <v>11173331</v>
      </c>
      <c r="D10" s="7"/>
      <c r="E10" s="7">
        <v>267878032700</v>
      </c>
      <c r="F10" s="7"/>
      <c r="G10" s="7">
        <v>414285493084.51501</v>
      </c>
      <c r="H10" s="7"/>
      <c r="I10" s="7">
        <v>0</v>
      </c>
      <c r="J10" s="7"/>
      <c r="K10" s="7">
        <v>0</v>
      </c>
      <c r="L10" s="7"/>
      <c r="M10" s="7">
        <v>-310616</v>
      </c>
      <c r="N10" s="7"/>
      <c r="O10" s="7">
        <v>10028779292</v>
      </c>
      <c r="P10" s="7"/>
      <c r="Q10" s="7">
        <v>10862715</v>
      </c>
      <c r="R10" s="7"/>
      <c r="S10" s="7">
        <v>27390</v>
      </c>
      <c r="T10" s="7"/>
      <c r="U10" s="7">
        <v>260431085768</v>
      </c>
      <c r="V10" s="7"/>
      <c r="W10" s="7">
        <v>295759461755.09198</v>
      </c>
      <c r="Y10" s="8">
        <v>2.6982438587734733E-2</v>
      </c>
      <c r="Z10" s="7"/>
    </row>
    <row r="11" spans="1:26" ht="24" x14ac:dyDescent="0.2">
      <c r="A11" s="6" t="s">
        <v>48</v>
      </c>
      <c r="C11" s="7">
        <v>64698036</v>
      </c>
      <c r="D11" s="7"/>
      <c r="E11" s="7">
        <v>299383156522</v>
      </c>
      <c r="F11" s="7"/>
      <c r="G11" s="7">
        <v>373015879577.64001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0</v>
      </c>
      <c r="P11" s="7"/>
      <c r="Q11" s="7">
        <v>64698036</v>
      </c>
      <c r="R11" s="7"/>
      <c r="S11" s="7">
        <v>5420</v>
      </c>
      <c r="T11" s="7"/>
      <c r="U11" s="7">
        <v>299383156522</v>
      </c>
      <c r="V11" s="7"/>
      <c r="W11" s="7">
        <v>348576908157.03601</v>
      </c>
      <c r="Y11" s="8">
        <v>3.1801028314144018E-2</v>
      </c>
      <c r="Z11" s="7"/>
    </row>
    <row r="12" spans="1:26" ht="24" x14ac:dyDescent="0.2">
      <c r="A12" s="6" t="s">
        <v>49</v>
      </c>
      <c r="C12" s="7">
        <v>136863114</v>
      </c>
      <c r="D12" s="7"/>
      <c r="E12" s="7">
        <v>333871139713</v>
      </c>
      <c r="F12" s="7"/>
      <c r="G12" s="7">
        <v>346788336324.36298</v>
      </c>
      <c r="H12" s="7"/>
      <c r="I12" s="7">
        <v>0</v>
      </c>
      <c r="J12" s="7"/>
      <c r="K12" s="7">
        <v>0</v>
      </c>
      <c r="L12" s="7"/>
      <c r="M12" s="7">
        <v>0</v>
      </c>
      <c r="N12" s="7"/>
      <c r="O12" s="7">
        <v>0</v>
      </c>
      <c r="P12" s="7"/>
      <c r="Q12" s="7">
        <v>136863114</v>
      </c>
      <c r="R12" s="7"/>
      <c r="S12" s="7">
        <v>2549</v>
      </c>
      <c r="T12" s="7"/>
      <c r="U12" s="7">
        <v>333871139713</v>
      </c>
      <c r="V12" s="7"/>
      <c r="W12" s="7">
        <v>346788336324.36298</v>
      </c>
      <c r="Y12" s="8">
        <v>3.1637855074145307E-2</v>
      </c>
      <c r="Z12" s="7"/>
    </row>
    <row r="13" spans="1:26" ht="24" x14ac:dyDescent="0.2">
      <c r="A13" s="6" t="s">
        <v>50</v>
      </c>
      <c r="C13" s="7">
        <v>191411866</v>
      </c>
      <c r="D13" s="7"/>
      <c r="E13" s="7">
        <v>297499223454</v>
      </c>
      <c r="F13" s="7"/>
      <c r="G13" s="7">
        <v>314901757732.53101</v>
      </c>
      <c r="H13" s="7"/>
      <c r="I13" s="7">
        <v>0</v>
      </c>
      <c r="J13" s="7"/>
      <c r="K13" s="7">
        <v>0</v>
      </c>
      <c r="L13" s="7"/>
      <c r="M13" s="7">
        <v>-3400517</v>
      </c>
      <c r="N13" s="7"/>
      <c r="O13" s="7">
        <v>4742538422</v>
      </c>
      <c r="P13" s="7"/>
      <c r="Q13" s="7">
        <v>188011349</v>
      </c>
      <c r="R13" s="7"/>
      <c r="S13" s="7">
        <v>1535</v>
      </c>
      <c r="T13" s="7"/>
      <c r="U13" s="7">
        <v>292214017329</v>
      </c>
      <c r="V13" s="7"/>
      <c r="W13" s="7">
        <v>286880266061.74597</v>
      </c>
      <c r="Y13" s="8">
        <v>2.6172380471309781E-2</v>
      </c>
      <c r="Z13" s="7"/>
    </row>
    <row r="14" spans="1:26" ht="24" x14ac:dyDescent="0.2">
      <c r="A14" s="6" t="s">
        <v>51</v>
      </c>
      <c r="C14" s="7">
        <v>2915788</v>
      </c>
      <c r="D14" s="7"/>
      <c r="E14" s="7">
        <v>333018603183</v>
      </c>
      <c r="F14" s="7"/>
      <c r="G14" s="7">
        <v>368101760797.79999</v>
      </c>
      <c r="H14" s="7"/>
      <c r="I14" s="7">
        <v>0</v>
      </c>
      <c r="J14" s="7"/>
      <c r="K14" s="7">
        <v>0</v>
      </c>
      <c r="L14" s="7"/>
      <c r="M14" s="7">
        <v>-250517</v>
      </c>
      <c r="N14" s="7"/>
      <c r="O14" s="7">
        <v>27614510215</v>
      </c>
      <c r="P14" s="7"/>
      <c r="Q14" s="7">
        <v>2665271</v>
      </c>
      <c r="R14" s="7"/>
      <c r="S14" s="7">
        <v>120200</v>
      </c>
      <c r="T14" s="7"/>
      <c r="U14" s="7">
        <v>304406501955</v>
      </c>
      <c r="V14" s="7"/>
      <c r="W14" s="7">
        <v>318459399033.51001</v>
      </c>
      <c r="Y14" s="8">
        <v>2.9053377113000021E-2</v>
      </c>
      <c r="Z14" s="7"/>
    </row>
    <row r="15" spans="1:26" ht="24" x14ac:dyDescent="0.2">
      <c r="A15" s="6" t="s">
        <v>52</v>
      </c>
      <c r="C15" s="7">
        <v>5904705</v>
      </c>
      <c r="D15" s="7"/>
      <c r="E15" s="7">
        <v>435080254075</v>
      </c>
      <c r="F15" s="7"/>
      <c r="G15" s="7">
        <v>368315643329.43799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0</v>
      </c>
      <c r="P15" s="7"/>
      <c r="Q15" s="7">
        <v>5904705</v>
      </c>
      <c r="R15" s="7"/>
      <c r="S15" s="7">
        <v>58100</v>
      </c>
      <c r="T15" s="7"/>
      <c r="U15" s="7">
        <v>435080254075</v>
      </c>
      <c r="V15" s="7"/>
      <c r="W15" s="7">
        <v>341022133505.02502</v>
      </c>
      <c r="Y15" s="8">
        <v>3.1111798485680037E-2</v>
      </c>
      <c r="Z15" s="7"/>
    </row>
    <row r="16" spans="1:26" ht="24" x14ac:dyDescent="0.2">
      <c r="A16" s="6" t="s">
        <v>53</v>
      </c>
      <c r="C16" s="7">
        <v>31993751</v>
      </c>
      <c r="D16" s="7"/>
      <c r="E16" s="7">
        <v>450885178795</v>
      </c>
      <c r="F16" s="7"/>
      <c r="G16" s="7">
        <v>492634482932.20898</v>
      </c>
      <c r="H16" s="7"/>
      <c r="I16" s="7">
        <v>0</v>
      </c>
      <c r="J16" s="7"/>
      <c r="K16" s="7">
        <v>0</v>
      </c>
      <c r="L16" s="7"/>
      <c r="M16" s="7">
        <v>-2823108</v>
      </c>
      <c r="N16" s="7"/>
      <c r="O16" s="7">
        <v>40829345591</v>
      </c>
      <c r="P16" s="7"/>
      <c r="Q16" s="7">
        <v>29170643</v>
      </c>
      <c r="R16" s="7"/>
      <c r="S16" s="7">
        <v>12800</v>
      </c>
      <c r="T16" s="7"/>
      <c r="U16" s="7">
        <v>411099360753</v>
      </c>
      <c r="V16" s="7"/>
      <c r="W16" s="7">
        <v>371162594229.12</v>
      </c>
      <c r="Y16" s="8">
        <v>3.3861543584849031E-2</v>
      </c>
      <c r="Z16" s="7"/>
    </row>
    <row r="17" spans="1:26" ht="24" x14ac:dyDescent="0.2">
      <c r="A17" s="6" t="s">
        <v>54</v>
      </c>
      <c r="C17" s="7">
        <v>105653751</v>
      </c>
      <c r="D17" s="7"/>
      <c r="E17" s="7">
        <v>219667434946</v>
      </c>
      <c r="F17" s="7"/>
      <c r="G17" s="7">
        <v>209945197251.918</v>
      </c>
      <c r="H17" s="7"/>
      <c r="I17" s="7">
        <v>0</v>
      </c>
      <c r="J17" s="7"/>
      <c r="K17" s="7">
        <v>0</v>
      </c>
      <c r="L17" s="7"/>
      <c r="M17" s="7">
        <v>-2713608</v>
      </c>
      <c r="N17" s="7"/>
      <c r="O17" s="7">
        <v>4874041848</v>
      </c>
      <c r="P17" s="7"/>
      <c r="Q17" s="7">
        <v>102940143</v>
      </c>
      <c r="R17" s="7"/>
      <c r="S17" s="7">
        <v>1814</v>
      </c>
      <c r="T17" s="7"/>
      <c r="U17" s="7">
        <v>214025502675</v>
      </c>
      <c r="V17" s="7"/>
      <c r="W17" s="7">
        <v>185622355556.55801</v>
      </c>
      <c r="Y17" s="8">
        <v>1.6934517596136577E-2</v>
      </c>
      <c r="Z17" s="7"/>
    </row>
    <row r="18" spans="1:26" ht="24" x14ac:dyDescent="0.2">
      <c r="A18" s="6" t="s">
        <v>55</v>
      </c>
      <c r="C18" s="7">
        <v>68610245</v>
      </c>
      <c r="D18" s="7"/>
      <c r="E18" s="7">
        <v>393283175646</v>
      </c>
      <c r="F18" s="7"/>
      <c r="G18" s="7">
        <v>470593896891.52502</v>
      </c>
      <c r="H18" s="7"/>
      <c r="I18" s="7">
        <v>0</v>
      </c>
      <c r="J18" s="7"/>
      <c r="K18" s="7">
        <v>0</v>
      </c>
      <c r="L18" s="7"/>
      <c r="M18" s="7">
        <v>-2628199</v>
      </c>
      <c r="N18" s="7"/>
      <c r="O18" s="7">
        <v>17083985212</v>
      </c>
      <c r="P18" s="7"/>
      <c r="Q18" s="7">
        <v>65982046</v>
      </c>
      <c r="R18" s="7"/>
      <c r="S18" s="7">
        <v>6770</v>
      </c>
      <c r="T18" s="7"/>
      <c r="U18" s="7">
        <v>378217984596</v>
      </c>
      <c r="V18" s="7"/>
      <c r="W18" s="7">
        <v>444040595634.05103</v>
      </c>
      <c r="Y18" s="8">
        <v>4.0510278288504009E-2</v>
      </c>
      <c r="Z18" s="7"/>
    </row>
    <row r="19" spans="1:26" ht="24" x14ac:dyDescent="0.2">
      <c r="A19" s="6" t="s">
        <v>56</v>
      </c>
      <c r="C19" s="7">
        <v>10814573</v>
      </c>
      <c r="D19" s="7"/>
      <c r="E19" s="7">
        <v>323304425394</v>
      </c>
      <c r="F19" s="7"/>
      <c r="G19" s="7">
        <v>516548373265.73199</v>
      </c>
      <c r="H19" s="7"/>
      <c r="I19" s="7">
        <v>0</v>
      </c>
      <c r="J19" s="7"/>
      <c r="K19" s="7">
        <v>0</v>
      </c>
      <c r="L19" s="7"/>
      <c r="M19" s="7">
        <v>-117724</v>
      </c>
      <c r="N19" s="7"/>
      <c r="O19" s="7">
        <v>5009175586</v>
      </c>
      <c r="P19" s="7"/>
      <c r="Q19" s="7">
        <v>60666420</v>
      </c>
      <c r="R19" s="7"/>
      <c r="S19" s="7">
        <v>8155</v>
      </c>
      <c r="T19" s="7"/>
      <c r="U19" s="7">
        <v>319785060935</v>
      </c>
      <c r="V19" s="7"/>
      <c r="W19" s="7">
        <v>491790983902.15503</v>
      </c>
      <c r="Y19" s="8">
        <v>4.486659511211083E-2</v>
      </c>
      <c r="Z19" s="7"/>
    </row>
    <row r="20" spans="1:26" ht="24" x14ac:dyDescent="0.2">
      <c r="A20" s="6" t="s">
        <v>101</v>
      </c>
      <c r="C20" s="7">
        <v>26327517</v>
      </c>
      <c r="D20" s="7"/>
      <c r="E20" s="7">
        <v>418164845438</v>
      </c>
      <c r="F20" s="7"/>
      <c r="G20" s="7">
        <v>416640222919.69202</v>
      </c>
      <c r="H20" s="7"/>
      <c r="I20" s="7">
        <v>0</v>
      </c>
      <c r="J20" s="7"/>
      <c r="K20" s="7">
        <v>0</v>
      </c>
      <c r="L20" s="7"/>
      <c r="M20" s="7">
        <v>0</v>
      </c>
      <c r="N20" s="7"/>
      <c r="O20" s="7">
        <v>0</v>
      </c>
      <c r="P20" s="7"/>
      <c r="Q20" s="7">
        <v>26327517</v>
      </c>
      <c r="R20" s="7"/>
      <c r="S20" s="7">
        <v>15130</v>
      </c>
      <c r="T20" s="7"/>
      <c r="U20" s="7">
        <v>418164845438</v>
      </c>
      <c r="V20" s="7"/>
      <c r="W20" s="7">
        <v>395965236983.35101</v>
      </c>
      <c r="Y20" s="8">
        <v>3.6124314084085778E-2</v>
      </c>
      <c r="Z20" s="7"/>
    </row>
    <row r="21" spans="1:26" ht="24" x14ac:dyDescent="0.2">
      <c r="A21" s="6" t="s">
        <v>100</v>
      </c>
      <c r="C21" s="7">
        <v>4294132</v>
      </c>
      <c r="D21" s="7"/>
      <c r="E21" s="7">
        <v>166964830461</v>
      </c>
      <c r="F21" s="7"/>
      <c r="G21" s="7">
        <v>135100617597.09</v>
      </c>
      <c r="H21" s="7"/>
      <c r="I21" s="7">
        <v>0</v>
      </c>
      <c r="J21" s="7"/>
      <c r="K21" s="7">
        <v>0</v>
      </c>
      <c r="L21" s="7"/>
      <c r="M21" s="7">
        <v>-514563</v>
      </c>
      <c r="N21" s="7"/>
      <c r="O21" s="7">
        <v>15207564186</v>
      </c>
      <c r="P21" s="7"/>
      <c r="Q21" s="7">
        <v>3779569</v>
      </c>
      <c r="R21" s="7"/>
      <c r="S21" s="7">
        <v>29360</v>
      </c>
      <c r="T21" s="7"/>
      <c r="U21" s="7">
        <v>146957545169</v>
      </c>
      <c r="V21" s="7"/>
      <c r="W21" s="7">
        <v>110307885372.252</v>
      </c>
      <c r="Y21" s="8">
        <v>1.0063501350514035E-2</v>
      </c>
      <c r="Z21" s="7"/>
    </row>
    <row r="22" spans="1:26" ht="24" x14ac:dyDescent="0.2">
      <c r="A22" s="6" t="s">
        <v>59</v>
      </c>
      <c r="C22" s="7">
        <v>13080968</v>
      </c>
      <c r="D22" s="7"/>
      <c r="E22" s="7">
        <v>438879433318</v>
      </c>
      <c r="F22" s="7"/>
      <c r="G22" s="7">
        <v>400496596204.32001</v>
      </c>
      <c r="H22" s="7"/>
      <c r="I22" s="7">
        <v>0</v>
      </c>
      <c r="J22" s="7"/>
      <c r="K22" s="7">
        <v>0</v>
      </c>
      <c r="L22" s="7"/>
      <c r="M22" s="7">
        <v>-660000</v>
      </c>
      <c r="N22" s="7"/>
      <c r="O22" s="7">
        <v>18947986149</v>
      </c>
      <c r="P22" s="7"/>
      <c r="Q22" s="7">
        <v>50881805</v>
      </c>
      <c r="R22" s="7"/>
      <c r="S22" s="7">
        <v>6633</v>
      </c>
      <c r="T22" s="7"/>
      <c r="U22" s="7">
        <v>416735779776</v>
      </c>
      <c r="V22" s="7"/>
      <c r="W22" s="7">
        <v>335490893440.23798</v>
      </c>
      <c r="Y22" s="8">
        <v>3.0607177789941417E-2</v>
      </c>
      <c r="Z22" s="7"/>
    </row>
    <row r="23" spans="1:26" ht="24" x14ac:dyDescent="0.2">
      <c r="A23" s="6" t="s">
        <v>60</v>
      </c>
      <c r="C23" s="7">
        <v>12595938</v>
      </c>
      <c r="D23" s="7"/>
      <c r="E23" s="7">
        <v>257746451520</v>
      </c>
      <c r="F23" s="7"/>
      <c r="G23" s="7">
        <v>434353218339.14099</v>
      </c>
      <c r="H23" s="7"/>
      <c r="I23" s="7">
        <v>0</v>
      </c>
      <c r="J23" s="7"/>
      <c r="K23" s="7">
        <v>0</v>
      </c>
      <c r="L23" s="7"/>
      <c r="M23" s="7">
        <v>0</v>
      </c>
      <c r="N23" s="7"/>
      <c r="O23" s="7">
        <v>0</v>
      </c>
      <c r="P23" s="7"/>
      <c r="Q23" s="7">
        <v>12595938</v>
      </c>
      <c r="R23" s="7"/>
      <c r="S23" s="7">
        <v>28980</v>
      </c>
      <c r="T23" s="7"/>
      <c r="U23" s="7">
        <v>257746451520</v>
      </c>
      <c r="V23" s="7"/>
      <c r="W23" s="7">
        <v>362858353054.72198</v>
      </c>
      <c r="Y23" s="8">
        <v>3.3103939158007474E-2</v>
      </c>
      <c r="Z23" s="7"/>
    </row>
    <row r="24" spans="1:26" ht="24" x14ac:dyDescent="0.2">
      <c r="A24" s="6" t="s">
        <v>102</v>
      </c>
      <c r="C24" s="7">
        <v>17166845</v>
      </c>
      <c r="D24" s="7"/>
      <c r="E24" s="7">
        <v>477527444857</v>
      </c>
      <c r="F24" s="7"/>
      <c r="G24" s="7">
        <v>527981888303.41498</v>
      </c>
      <c r="H24" s="7"/>
      <c r="I24" s="7">
        <v>0</v>
      </c>
      <c r="J24" s="7"/>
      <c r="K24" s="7">
        <v>0</v>
      </c>
      <c r="L24" s="7"/>
      <c r="M24" s="7">
        <v>-1465756</v>
      </c>
      <c r="N24" s="7"/>
      <c r="O24" s="7">
        <v>39598141366</v>
      </c>
      <c r="P24" s="7"/>
      <c r="Q24" s="7">
        <v>15701089</v>
      </c>
      <c r="R24" s="7"/>
      <c r="S24" s="7">
        <v>29180</v>
      </c>
      <c r="T24" s="7"/>
      <c r="U24" s="7">
        <v>436754739256</v>
      </c>
      <c r="V24" s="7"/>
      <c r="W24" s="7">
        <v>455431738246.73102</v>
      </c>
      <c r="Y24" s="8">
        <v>4.1549503894903306E-2</v>
      </c>
      <c r="Z24" s="7"/>
    </row>
    <row r="25" spans="1:26" ht="24" x14ac:dyDescent="0.2">
      <c r="A25" s="6" t="s">
        <v>62</v>
      </c>
      <c r="C25" s="7">
        <v>120697118</v>
      </c>
      <c r="D25" s="7"/>
      <c r="E25" s="7">
        <v>225195901019</v>
      </c>
      <c r="F25" s="7"/>
      <c r="G25" s="7">
        <v>203124396460.39499</v>
      </c>
      <c r="H25" s="7"/>
      <c r="I25" s="7">
        <v>0</v>
      </c>
      <c r="J25" s="7"/>
      <c r="K25" s="7">
        <v>0</v>
      </c>
      <c r="L25" s="7"/>
      <c r="M25" s="7">
        <v>-6446856</v>
      </c>
      <c r="N25" s="7"/>
      <c r="O25" s="7">
        <v>10218047781</v>
      </c>
      <c r="P25" s="7"/>
      <c r="Q25" s="7">
        <v>114250262</v>
      </c>
      <c r="R25" s="7"/>
      <c r="S25" s="7">
        <v>1522</v>
      </c>
      <c r="T25" s="7"/>
      <c r="U25" s="7">
        <v>213167398850</v>
      </c>
      <c r="V25" s="7"/>
      <c r="W25" s="7">
        <v>172854259816.354</v>
      </c>
      <c r="Y25" s="8">
        <v>1.5769671145754366E-2</v>
      </c>
      <c r="Z25" s="7"/>
    </row>
    <row r="26" spans="1:26" ht="24" x14ac:dyDescent="0.2">
      <c r="A26" s="6" t="s">
        <v>99</v>
      </c>
      <c r="C26" s="7">
        <v>12165628</v>
      </c>
      <c r="D26" s="7"/>
      <c r="E26" s="7">
        <v>128803377842</v>
      </c>
      <c r="F26" s="7"/>
      <c r="G26" s="7">
        <v>103989792372.72701</v>
      </c>
      <c r="H26" s="7"/>
      <c r="I26" s="7">
        <v>0</v>
      </c>
      <c r="J26" s="7"/>
      <c r="K26" s="7">
        <v>0</v>
      </c>
      <c r="L26" s="7"/>
      <c r="M26" s="7">
        <v>-4127709</v>
      </c>
      <c r="N26" s="7"/>
      <c r="O26" s="7">
        <v>31620740352</v>
      </c>
      <c r="P26" s="7"/>
      <c r="Q26" s="7">
        <v>8037919</v>
      </c>
      <c r="R26" s="7"/>
      <c r="S26" s="7">
        <v>8000</v>
      </c>
      <c r="T26" s="7"/>
      <c r="U26" s="7">
        <v>85101329577</v>
      </c>
      <c r="V26" s="7"/>
      <c r="W26" s="7">
        <v>63920747055.599998</v>
      </c>
      <c r="Y26" s="8">
        <v>5.8315552161034411E-3</v>
      </c>
      <c r="Z26" s="7"/>
    </row>
    <row r="27" spans="1:26" ht="24" x14ac:dyDescent="0.2">
      <c r="A27" s="6" t="s">
        <v>64</v>
      </c>
      <c r="C27" s="7">
        <v>103743155</v>
      </c>
      <c r="D27" s="7"/>
      <c r="E27" s="7">
        <v>294022534142</v>
      </c>
      <c r="F27" s="7"/>
      <c r="G27" s="7">
        <v>307830761434.83398</v>
      </c>
      <c r="H27" s="7"/>
      <c r="I27" s="7">
        <v>0</v>
      </c>
      <c r="J27" s="7"/>
      <c r="K27" s="7">
        <v>0</v>
      </c>
      <c r="L27" s="7"/>
      <c r="M27" s="7">
        <v>-8305263</v>
      </c>
      <c r="N27" s="7"/>
      <c r="O27" s="7">
        <v>22200011603</v>
      </c>
      <c r="P27" s="7"/>
      <c r="Q27" s="7">
        <v>95437892</v>
      </c>
      <c r="R27" s="7"/>
      <c r="S27" s="7">
        <v>2498</v>
      </c>
      <c r="T27" s="7"/>
      <c r="U27" s="7">
        <v>270484263363</v>
      </c>
      <c r="V27" s="7"/>
      <c r="W27" s="7">
        <v>236985351283.41501</v>
      </c>
      <c r="Y27" s="8">
        <v>2.1620416297932342E-2</v>
      </c>
      <c r="Z27" s="7"/>
    </row>
    <row r="28" spans="1:26" ht="24" x14ac:dyDescent="0.2">
      <c r="A28" s="6" t="s">
        <v>65</v>
      </c>
      <c r="C28" s="7">
        <v>29058531</v>
      </c>
      <c r="D28" s="7"/>
      <c r="E28" s="7">
        <v>748755573547</v>
      </c>
      <c r="F28" s="7"/>
      <c r="G28" s="7">
        <v>882456080223.802</v>
      </c>
      <c r="H28" s="7"/>
      <c r="I28" s="7">
        <v>0</v>
      </c>
      <c r="J28" s="7"/>
      <c r="K28" s="7">
        <v>0</v>
      </c>
      <c r="L28" s="7"/>
      <c r="M28" s="7">
        <v>-6093429</v>
      </c>
      <c r="N28" s="7"/>
      <c r="O28" s="7">
        <v>168560835069</v>
      </c>
      <c r="P28" s="7"/>
      <c r="Q28" s="7">
        <v>22965102</v>
      </c>
      <c r="R28" s="7"/>
      <c r="S28" s="7">
        <v>28040</v>
      </c>
      <c r="T28" s="7"/>
      <c r="U28" s="7">
        <v>591745264711</v>
      </c>
      <c r="V28" s="7"/>
      <c r="W28" s="7">
        <v>640110008392.52405</v>
      </c>
      <c r="Y28" s="8">
        <v>5.839789161216339E-2</v>
      </c>
      <c r="Z28" s="7"/>
    </row>
    <row r="29" spans="1:26" ht="24" x14ac:dyDescent="0.2">
      <c r="A29" s="6" t="s">
        <v>66</v>
      </c>
      <c r="C29" s="7">
        <v>19870613</v>
      </c>
      <c r="D29" s="7"/>
      <c r="E29" s="7">
        <v>279037195532</v>
      </c>
      <c r="F29" s="7"/>
      <c r="G29" s="7">
        <v>250262690743.07599</v>
      </c>
      <c r="H29" s="7"/>
      <c r="I29" s="7">
        <v>0</v>
      </c>
      <c r="J29" s="7"/>
      <c r="K29" s="7">
        <v>0</v>
      </c>
      <c r="L29" s="7"/>
      <c r="M29" s="7">
        <v>-2458971</v>
      </c>
      <c r="N29" s="7"/>
      <c r="O29" s="7">
        <v>27933143498</v>
      </c>
      <c r="P29" s="7"/>
      <c r="Q29" s="7">
        <v>17411642</v>
      </c>
      <c r="R29" s="7"/>
      <c r="S29" s="7">
        <v>11150</v>
      </c>
      <c r="T29" s="7"/>
      <c r="U29" s="7">
        <v>244506586454</v>
      </c>
      <c r="V29" s="7"/>
      <c r="W29" s="7">
        <v>192984676440.61499</v>
      </c>
      <c r="Y29" s="8">
        <v>1.7606189670255248E-2</v>
      </c>
      <c r="Z29" s="7"/>
    </row>
    <row r="30" spans="1:26" ht="24" x14ac:dyDescent="0.2">
      <c r="A30" s="6" t="s">
        <v>67</v>
      </c>
      <c r="C30" s="7">
        <v>102183624</v>
      </c>
      <c r="D30" s="7"/>
      <c r="E30" s="7">
        <v>251815468278</v>
      </c>
      <c r="F30" s="7"/>
      <c r="G30" s="7">
        <v>237686977563.048</v>
      </c>
      <c r="H30" s="7"/>
      <c r="I30" s="7">
        <v>0</v>
      </c>
      <c r="J30" s="7"/>
      <c r="K30" s="7">
        <v>0</v>
      </c>
      <c r="L30" s="7"/>
      <c r="M30" s="7">
        <v>-18224392</v>
      </c>
      <c r="N30" s="7"/>
      <c r="O30" s="7">
        <v>38333576895</v>
      </c>
      <c r="P30" s="7"/>
      <c r="Q30" s="7">
        <v>83959232</v>
      </c>
      <c r="R30" s="7"/>
      <c r="S30" s="7">
        <v>2009</v>
      </c>
      <c r="T30" s="7"/>
      <c r="U30" s="7">
        <v>206904320831</v>
      </c>
      <c r="V30" s="7"/>
      <c r="W30" s="7">
        <v>167670486210.32599</v>
      </c>
      <c r="Y30" s="8">
        <v>1.5296750170894081E-2</v>
      </c>
      <c r="Z30" s="7"/>
    </row>
    <row r="31" spans="1:26" ht="24" x14ac:dyDescent="0.2">
      <c r="A31" s="6" t="s">
        <v>115</v>
      </c>
      <c r="C31" s="7">
        <v>18997715</v>
      </c>
      <c r="D31" s="7"/>
      <c r="E31" s="7">
        <v>27812654760</v>
      </c>
      <c r="F31" s="7"/>
      <c r="G31" s="7">
        <v>25305469318.305</v>
      </c>
      <c r="H31" s="7"/>
      <c r="I31" s="7">
        <v>0</v>
      </c>
      <c r="J31" s="7"/>
      <c r="K31" s="7">
        <v>0</v>
      </c>
      <c r="L31" s="7"/>
      <c r="M31" s="7">
        <v>0</v>
      </c>
      <c r="N31" s="7"/>
      <c r="O31" s="7">
        <v>0</v>
      </c>
      <c r="P31" s="7"/>
      <c r="Q31" s="7">
        <v>18997715</v>
      </c>
      <c r="R31" s="7"/>
      <c r="S31" s="7">
        <v>872</v>
      </c>
      <c r="T31" s="7"/>
      <c r="U31" s="7">
        <v>27812654760</v>
      </c>
      <c r="V31" s="7"/>
      <c r="W31" s="7">
        <v>16467439735.493999</v>
      </c>
      <c r="Y31" s="8">
        <v>1.5023413916276497E-3</v>
      </c>
      <c r="Z31" s="7"/>
    </row>
    <row r="32" spans="1:26" ht="24" x14ac:dyDescent="0.2">
      <c r="A32" s="6" t="s">
        <v>45</v>
      </c>
      <c r="C32" s="7">
        <v>4610</v>
      </c>
      <c r="D32" s="7"/>
      <c r="E32" s="7">
        <v>30813249520</v>
      </c>
      <c r="F32" s="7"/>
      <c r="G32" s="7">
        <v>41068498480</v>
      </c>
      <c r="H32" s="7"/>
      <c r="I32" s="7">
        <v>0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v>4610</v>
      </c>
      <c r="R32" s="7"/>
      <c r="S32" s="7">
        <v>9600010</v>
      </c>
      <c r="T32" s="7"/>
      <c r="U32" s="7">
        <v>30813249520</v>
      </c>
      <c r="V32" s="7"/>
      <c r="W32" s="7">
        <v>44149831589.360001</v>
      </c>
      <c r="Y32" s="8">
        <v>4.0278343504194843E-3</v>
      </c>
      <c r="Z32" s="7"/>
    </row>
    <row r="33" spans="1:26" ht="24" x14ac:dyDescent="0.2">
      <c r="A33" s="6" t="s">
        <v>112</v>
      </c>
      <c r="C33" s="7">
        <v>8559837</v>
      </c>
      <c r="D33" s="7"/>
      <c r="E33" s="7">
        <v>182865523202</v>
      </c>
      <c r="F33" s="7"/>
      <c r="G33" s="7">
        <v>153160307457.29999</v>
      </c>
      <c r="H33" s="7"/>
      <c r="I33" s="7">
        <v>0</v>
      </c>
      <c r="J33" s="7"/>
      <c r="K33" s="7">
        <v>0</v>
      </c>
      <c r="L33" s="7"/>
      <c r="M33" s="7">
        <v>-343153</v>
      </c>
      <c r="N33" s="7"/>
      <c r="O33" s="7">
        <v>5161313071</v>
      </c>
      <c r="P33" s="7"/>
      <c r="Q33" s="7">
        <v>8216684</v>
      </c>
      <c r="R33" s="7"/>
      <c r="S33" s="7">
        <v>16120</v>
      </c>
      <c r="T33" s="7"/>
      <c r="U33" s="7">
        <v>175534676490</v>
      </c>
      <c r="V33" s="7"/>
      <c r="W33" s="7">
        <v>131664851050.82401</v>
      </c>
      <c r="Y33" s="8">
        <v>1.2011919201367479E-2</v>
      </c>
      <c r="Z33" s="7"/>
    </row>
    <row r="34" spans="1:26" ht="24" x14ac:dyDescent="0.2">
      <c r="A34" s="6" t="s">
        <v>68</v>
      </c>
      <c r="C34" s="7">
        <v>5610123</v>
      </c>
      <c r="D34" s="7"/>
      <c r="E34" s="7">
        <v>126537610265</v>
      </c>
      <c r="F34" s="7"/>
      <c r="G34" s="7">
        <v>197416693992.51001</v>
      </c>
      <c r="H34" s="7"/>
      <c r="I34" s="7">
        <v>0</v>
      </c>
      <c r="J34" s="7"/>
      <c r="K34" s="7">
        <v>0</v>
      </c>
      <c r="L34" s="7"/>
      <c r="M34" s="7">
        <v>0</v>
      </c>
      <c r="N34" s="7"/>
      <c r="O34" s="7">
        <v>0</v>
      </c>
      <c r="P34" s="7"/>
      <c r="Q34" s="7">
        <v>5610123</v>
      </c>
      <c r="R34" s="7"/>
      <c r="S34" s="7">
        <v>35450</v>
      </c>
      <c r="T34" s="7"/>
      <c r="U34" s="7">
        <v>126537610265</v>
      </c>
      <c r="V34" s="7"/>
      <c r="W34" s="7">
        <v>197695531130.918</v>
      </c>
      <c r="Y34" s="8">
        <v>1.8035965768110396E-2</v>
      </c>
      <c r="Z34" s="7"/>
    </row>
    <row r="35" spans="1:26" ht="24" x14ac:dyDescent="0.2">
      <c r="A35" s="6" t="s">
        <v>69</v>
      </c>
      <c r="C35" s="7">
        <v>10490769</v>
      </c>
      <c r="D35" s="7"/>
      <c r="E35" s="7">
        <v>70219981063</v>
      </c>
      <c r="F35" s="7"/>
      <c r="G35" s="7">
        <v>52767445557.717003</v>
      </c>
      <c r="H35" s="7"/>
      <c r="I35" s="7">
        <v>0</v>
      </c>
      <c r="J35" s="7"/>
      <c r="K35" s="7">
        <v>0</v>
      </c>
      <c r="L35" s="7"/>
      <c r="M35" s="7">
        <v>-5097978</v>
      </c>
      <c r="N35" s="7"/>
      <c r="O35" s="7">
        <v>20954011397</v>
      </c>
      <c r="P35" s="7"/>
      <c r="Q35" s="7">
        <v>5392791</v>
      </c>
      <c r="R35" s="7"/>
      <c r="S35" s="7">
        <v>4216</v>
      </c>
      <c r="T35" s="7"/>
      <c r="U35" s="7">
        <v>36096656207</v>
      </c>
      <c r="V35" s="7"/>
      <c r="W35" s="7">
        <v>22600727615.206799</v>
      </c>
      <c r="Y35" s="8">
        <v>2.0618875260883817E-3</v>
      </c>
      <c r="Z35" s="7"/>
    </row>
    <row r="36" spans="1:26" ht="24" x14ac:dyDescent="0.2">
      <c r="A36" s="6" t="s">
        <v>70</v>
      </c>
      <c r="C36" s="7">
        <v>57099345</v>
      </c>
      <c r="D36" s="7"/>
      <c r="E36" s="7">
        <v>644160103090</v>
      </c>
      <c r="F36" s="7"/>
      <c r="G36" s="7">
        <v>677142074494.19299</v>
      </c>
      <c r="H36" s="7"/>
      <c r="I36" s="7">
        <v>0</v>
      </c>
      <c r="J36" s="7"/>
      <c r="K36" s="7">
        <v>0</v>
      </c>
      <c r="L36" s="7"/>
      <c r="M36" s="7">
        <v>-10432579</v>
      </c>
      <c r="N36" s="7"/>
      <c r="O36" s="7">
        <v>118782579089</v>
      </c>
      <c r="P36" s="7"/>
      <c r="Q36" s="7">
        <v>46666766</v>
      </c>
      <c r="R36" s="7"/>
      <c r="S36" s="7">
        <v>10810</v>
      </c>
      <c r="T36" s="7"/>
      <c r="U36" s="7">
        <v>526466088141</v>
      </c>
      <c r="V36" s="7"/>
      <c r="W36" s="7">
        <v>501466157404.263</v>
      </c>
      <c r="Y36" s="8">
        <v>4.5749271099202259E-2</v>
      </c>
      <c r="Z36" s="7"/>
    </row>
    <row r="37" spans="1:26" ht="24" x14ac:dyDescent="0.2">
      <c r="A37" s="6" t="s">
        <v>71</v>
      </c>
      <c r="C37" s="7">
        <v>17435978</v>
      </c>
      <c r="D37" s="7"/>
      <c r="E37" s="7">
        <v>333607852967</v>
      </c>
      <c r="F37" s="7"/>
      <c r="G37" s="7">
        <v>425333020664.28601</v>
      </c>
      <c r="H37" s="7"/>
      <c r="I37" s="7">
        <v>0</v>
      </c>
      <c r="J37" s="7"/>
      <c r="K37" s="7">
        <v>0</v>
      </c>
      <c r="L37" s="7"/>
      <c r="M37" s="7">
        <v>0</v>
      </c>
      <c r="N37" s="7"/>
      <c r="O37" s="7">
        <v>0</v>
      </c>
      <c r="P37" s="7"/>
      <c r="Q37" s="7">
        <v>17435978</v>
      </c>
      <c r="R37" s="7"/>
      <c r="S37" s="7">
        <v>24680</v>
      </c>
      <c r="T37" s="7"/>
      <c r="U37" s="7">
        <v>333607852967</v>
      </c>
      <c r="V37" s="7"/>
      <c r="W37" s="7">
        <v>427759533414.612</v>
      </c>
      <c r="Y37" s="8">
        <v>3.9024940308538134E-2</v>
      </c>
      <c r="Z37" s="7"/>
    </row>
    <row r="38" spans="1:26" ht="24" x14ac:dyDescent="0.2">
      <c r="A38" s="6" t="s">
        <v>74</v>
      </c>
      <c r="C38" s="7">
        <v>13949740</v>
      </c>
      <c r="D38" s="7"/>
      <c r="E38" s="7">
        <v>412780953396</v>
      </c>
      <c r="F38" s="7"/>
      <c r="G38" s="7">
        <v>400055421505.95001</v>
      </c>
      <c r="H38" s="7"/>
      <c r="I38" s="7">
        <v>0</v>
      </c>
      <c r="J38" s="7"/>
      <c r="K38" s="7">
        <v>0</v>
      </c>
      <c r="L38" s="7"/>
      <c r="M38" s="7">
        <v>-426952</v>
      </c>
      <c r="N38" s="7"/>
      <c r="O38" s="7">
        <v>11292748467</v>
      </c>
      <c r="P38" s="7"/>
      <c r="Q38" s="7">
        <v>13522788</v>
      </c>
      <c r="R38" s="7"/>
      <c r="S38" s="7">
        <v>27000</v>
      </c>
      <c r="T38" s="7"/>
      <c r="U38" s="7">
        <v>400147194377</v>
      </c>
      <c r="V38" s="7"/>
      <c r="W38" s="7">
        <v>362942840107.79999</v>
      </c>
      <c r="Y38" s="8">
        <v>3.3111646998384273E-2</v>
      </c>
      <c r="Z38" s="7"/>
    </row>
    <row r="39" spans="1:26" ht="24" x14ac:dyDescent="0.2">
      <c r="A39" s="6" t="s">
        <v>116</v>
      </c>
      <c r="C39" s="7">
        <v>3680847</v>
      </c>
      <c r="D39" s="7"/>
      <c r="E39" s="7">
        <v>11709163445</v>
      </c>
      <c r="F39" s="7"/>
      <c r="G39" s="7">
        <v>12133064804.520599</v>
      </c>
      <c r="H39" s="7"/>
      <c r="I39" s="7">
        <v>0</v>
      </c>
      <c r="J39" s="7"/>
      <c r="K39" s="7">
        <v>0</v>
      </c>
      <c r="L39" s="7"/>
      <c r="M39" s="7">
        <v>0</v>
      </c>
      <c r="N39" s="7"/>
      <c r="O39" s="7">
        <v>0</v>
      </c>
      <c r="P39" s="7"/>
      <c r="Q39" s="7">
        <v>3680847</v>
      </c>
      <c r="R39" s="7"/>
      <c r="S39" s="7">
        <v>2940</v>
      </c>
      <c r="T39" s="7"/>
      <c r="U39" s="7">
        <v>11709163445</v>
      </c>
      <c r="V39" s="7"/>
      <c r="W39" s="7">
        <v>10757301123.429001</v>
      </c>
      <c r="Y39" s="8">
        <v>9.8139959820810565E-4</v>
      </c>
      <c r="Z39" s="7"/>
    </row>
    <row r="40" spans="1:26" ht="24" x14ac:dyDescent="0.2">
      <c r="A40" s="6" t="s">
        <v>75</v>
      </c>
      <c r="C40" s="7">
        <v>20631270</v>
      </c>
      <c r="D40" s="7"/>
      <c r="E40" s="7">
        <v>163285345887</v>
      </c>
      <c r="F40" s="7"/>
      <c r="G40" s="7">
        <v>110130719876.595</v>
      </c>
      <c r="H40" s="7"/>
      <c r="I40" s="7">
        <v>0</v>
      </c>
      <c r="J40" s="7"/>
      <c r="K40" s="7">
        <v>0</v>
      </c>
      <c r="L40" s="7"/>
      <c r="M40" s="7">
        <v>-2315266</v>
      </c>
      <c r="N40" s="7"/>
      <c r="O40" s="7">
        <v>10661048492</v>
      </c>
      <c r="P40" s="7"/>
      <c r="Q40" s="7">
        <v>18316004</v>
      </c>
      <c r="R40" s="7"/>
      <c r="S40" s="7">
        <v>4701</v>
      </c>
      <c r="T40" s="7"/>
      <c r="U40" s="7">
        <v>144961267453</v>
      </c>
      <c r="V40" s="7"/>
      <c r="W40" s="7">
        <v>85591218771.916199</v>
      </c>
      <c r="Y40" s="8">
        <v>7.808574543846647E-3</v>
      </c>
      <c r="Z40" s="7"/>
    </row>
    <row r="41" spans="1:26" ht="24" x14ac:dyDescent="0.2">
      <c r="A41" s="6" t="s">
        <v>76</v>
      </c>
      <c r="C41" s="7">
        <v>27698793</v>
      </c>
      <c r="D41" s="7"/>
      <c r="E41" s="7">
        <v>361598512112</v>
      </c>
      <c r="F41" s="7"/>
      <c r="G41" s="7">
        <v>329857142476.16699</v>
      </c>
      <c r="H41" s="7"/>
      <c r="I41" s="7">
        <v>0</v>
      </c>
      <c r="J41" s="7"/>
      <c r="K41" s="7">
        <v>0</v>
      </c>
      <c r="L41" s="7"/>
      <c r="M41" s="7">
        <v>-900000</v>
      </c>
      <c r="N41" s="7"/>
      <c r="O41" s="7">
        <v>9841095060</v>
      </c>
      <c r="P41" s="7"/>
      <c r="Q41" s="7">
        <v>26798793</v>
      </c>
      <c r="R41" s="7"/>
      <c r="S41" s="7">
        <v>10970</v>
      </c>
      <c r="T41" s="7"/>
      <c r="U41" s="7">
        <v>349849312034</v>
      </c>
      <c r="V41" s="7"/>
      <c r="W41" s="7">
        <v>292233561792.70099</v>
      </c>
      <c r="Y41" s="8">
        <v>2.6660767123237374E-2</v>
      </c>
      <c r="Z41" s="7"/>
    </row>
    <row r="42" spans="1:26" ht="24" x14ac:dyDescent="0.2">
      <c r="A42" s="6" t="s">
        <v>87</v>
      </c>
      <c r="C42" s="7">
        <v>245000</v>
      </c>
      <c r="D42" s="7"/>
      <c r="E42" s="7">
        <v>1802630303</v>
      </c>
      <c r="F42" s="7"/>
      <c r="G42" s="7">
        <v>1994611027.5</v>
      </c>
      <c r="H42" s="7"/>
      <c r="I42" s="7">
        <v>0</v>
      </c>
      <c r="J42" s="7"/>
      <c r="K42" s="7">
        <v>0</v>
      </c>
      <c r="L42" s="7"/>
      <c r="M42" s="7">
        <v>-245000</v>
      </c>
      <c r="N42" s="7"/>
      <c r="O42" s="7">
        <v>1690183226</v>
      </c>
      <c r="P42" s="7"/>
      <c r="Q42" s="7">
        <v>0</v>
      </c>
      <c r="R42" s="7"/>
      <c r="S42" s="7">
        <v>0</v>
      </c>
      <c r="T42" s="7"/>
      <c r="U42" s="7">
        <v>0</v>
      </c>
      <c r="V42" s="7"/>
      <c r="W42" s="7">
        <v>0</v>
      </c>
      <c r="Y42" s="8">
        <v>0</v>
      </c>
      <c r="Z42" s="7"/>
    </row>
    <row r="43" spans="1:26" ht="24" x14ac:dyDescent="0.2">
      <c r="A43" s="6" t="s">
        <v>111</v>
      </c>
      <c r="C43" s="7">
        <v>1500000</v>
      </c>
      <c r="D43" s="7"/>
      <c r="E43" s="7">
        <v>4565641842</v>
      </c>
      <c r="F43" s="7"/>
      <c r="G43" s="7">
        <v>6259532850</v>
      </c>
      <c r="H43" s="7"/>
      <c r="I43" s="7">
        <v>0</v>
      </c>
      <c r="J43" s="7"/>
      <c r="K43" s="7">
        <v>0</v>
      </c>
      <c r="L43" s="7"/>
      <c r="M43" s="7">
        <v>-750000</v>
      </c>
      <c r="N43" s="7"/>
      <c r="O43" s="7">
        <v>2540791808</v>
      </c>
      <c r="P43" s="7"/>
      <c r="Q43" s="7">
        <v>750000</v>
      </c>
      <c r="R43" s="7"/>
      <c r="S43" s="7">
        <v>3663</v>
      </c>
      <c r="T43" s="7"/>
      <c r="U43" s="7">
        <v>2282820921</v>
      </c>
      <c r="V43" s="7"/>
      <c r="W43" s="7">
        <v>2730903862.5</v>
      </c>
      <c r="Y43" s="8">
        <v>2.4914315613656002E-4</v>
      </c>
      <c r="Z43" s="7"/>
    </row>
    <row r="44" spans="1:26" ht="24" x14ac:dyDescent="0.2">
      <c r="A44" s="6" t="s">
        <v>109</v>
      </c>
      <c r="C44" s="7">
        <v>9072700</v>
      </c>
      <c r="D44" s="7"/>
      <c r="E44" s="7">
        <v>72676718973</v>
      </c>
      <c r="F44" s="7"/>
      <c r="G44" s="7">
        <v>76117975151.399994</v>
      </c>
      <c r="H44" s="7"/>
      <c r="I44" s="7">
        <v>0</v>
      </c>
      <c r="J44" s="7"/>
      <c r="K44" s="7">
        <v>0</v>
      </c>
      <c r="L44" s="7"/>
      <c r="M44" s="7">
        <v>0</v>
      </c>
      <c r="N44" s="7"/>
      <c r="O44" s="7">
        <v>0</v>
      </c>
      <c r="P44" s="7"/>
      <c r="Q44" s="7">
        <v>9072700</v>
      </c>
      <c r="R44" s="7"/>
      <c r="S44" s="7">
        <v>6840</v>
      </c>
      <c r="T44" s="7"/>
      <c r="U44" s="7">
        <v>72676718973</v>
      </c>
      <c r="V44" s="7"/>
      <c r="W44" s="7">
        <v>61688027255.400002</v>
      </c>
      <c r="Y44" s="8">
        <v>5.6278619021684776E-3</v>
      </c>
      <c r="Z44" s="7"/>
    </row>
    <row r="45" spans="1:26" ht="24" x14ac:dyDescent="0.2">
      <c r="A45" s="6" t="s">
        <v>90</v>
      </c>
      <c r="C45" s="7">
        <v>1000000</v>
      </c>
      <c r="D45" s="7"/>
      <c r="E45" s="7">
        <v>3552315400</v>
      </c>
      <c r="F45" s="7"/>
      <c r="G45" s="7">
        <v>2758488750</v>
      </c>
      <c r="H45" s="7"/>
      <c r="I45" s="7">
        <v>0</v>
      </c>
      <c r="J45" s="7"/>
      <c r="K45" s="7">
        <v>0</v>
      </c>
      <c r="L45" s="7"/>
      <c r="M45" s="7">
        <v>-1000000</v>
      </c>
      <c r="N45" s="7"/>
      <c r="O45" s="7">
        <v>2323094948</v>
      </c>
      <c r="P45" s="7"/>
      <c r="Q45" s="7">
        <v>0</v>
      </c>
      <c r="R45" s="7"/>
      <c r="S45" s="7">
        <v>0</v>
      </c>
      <c r="T45" s="7"/>
      <c r="U45" s="7">
        <v>0</v>
      </c>
      <c r="V45" s="7"/>
      <c r="W45" s="7">
        <v>0</v>
      </c>
      <c r="Y45" s="8">
        <v>0</v>
      </c>
      <c r="Z45" s="7"/>
    </row>
    <row r="46" spans="1:26" ht="24" x14ac:dyDescent="0.2">
      <c r="A46" s="6" t="s">
        <v>77</v>
      </c>
      <c r="C46" s="7">
        <v>3654544</v>
      </c>
      <c r="D46" s="7"/>
      <c r="E46" s="7">
        <v>35518341134</v>
      </c>
      <c r="F46" s="7"/>
      <c r="G46" s="7">
        <v>51513096388.176003</v>
      </c>
      <c r="H46" s="7"/>
      <c r="I46" s="7">
        <v>0</v>
      </c>
      <c r="J46" s="7"/>
      <c r="K46" s="7">
        <v>0</v>
      </c>
      <c r="L46" s="7"/>
      <c r="M46" s="7">
        <v>-3654544</v>
      </c>
      <c r="N46" s="7"/>
      <c r="O46" s="7">
        <v>43610955963</v>
      </c>
      <c r="P46" s="7"/>
      <c r="Q46" s="7">
        <v>0</v>
      </c>
      <c r="R46" s="7"/>
      <c r="S46" s="7">
        <v>0</v>
      </c>
      <c r="T46" s="7"/>
      <c r="U46" s="7">
        <v>0</v>
      </c>
      <c r="V46" s="7"/>
      <c r="W46" s="7">
        <v>0</v>
      </c>
      <c r="Y46" s="8">
        <v>0</v>
      </c>
      <c r="Z46" s="7"/>
    </row>
    <row r="47" spans="1:26" ht="24" x14ac:dyDescent="0.2">
      <c r="A47" s="6" t="s">
        <v>110</v>
      </c>
      <c r="C47" s="7">
        <v>7659998</v>
      </c>
      <c r="D47" s="7"/>
      <c r="E47" s="7">
        <v>98306756401</v>
      </c>
      <c r="F47" s="7"/>
      <c r="G47" s="7">
        <v>81931170088.044006</v>
      </c>
      <c r="H47" s="7"/>
      <c r="I47" s="7">
        <v>0</v>
      </c>
      <c r="J47" s="7"/>
      <c r="K47" s="7">
        <v>0</v>
      </c>
      <c r="L47" s="7"/>
      <c r="M47" s="7">
        <v>-6730595</v>
      </c>
      <c r="N47" s="7"/>
      <c r="O47" s="7">
        <v>64351640475</v>
      </c>
      <c r="P47" s="7"/>
      <c r="Q47" s="7">
        <v>929403</v>
      </c>
      <c r="R47" s="7"/>
      <c r="S47" s="7">
        <v>9910</v>
      </c>
      <c r="T47" s="7"/>
      <c r="U47" s="7">
        <v>11927756942</v>
      </c>
      <c r="V47" s="7"/>
      <c r="W47" s="7">
        <v>9155581946.8064995</v>
      </c>
      <c r="Y47" s="8">
        <v>8.3527311737956937E-4</v>
      </c>
      <c r="Z47" s="7"/>
    </row>
    <row r="48" spans="1:26" ht="24" x14ac:dyDescent="0.2">
      <c r="A48" s="6" t="s">
        <v>98</v>
      </c>
      <c r="C48" s="7">
        <v>14355680</v>
      </c>
      <c r="D48" s="7"/>
      <c r="E48" s="7">
        <v>222843489646</v>
      </c>
      <c r="F48" s="7"/>
      <c r="G48" s="7">
        <v>180090727944.48001</v>
      </c>
      <c r="H48" s="7"/>
      <c r="I48" s="7">
        <v>0</v>
      </c>
      <c r="J48" s="7"/>
      <c r="K48" s="7">
        <v>0</v>
      </c>
      <c r="L48" s="7"/>
      <c r="M48" s="7">
        <v>-882659</v>
      </c>
      <c r="N48" s="7"/>
      <c r="O48" s="7">
        <v>10028764100</v>
      </c>
      <c r="P48" s="7"/>
      <c r="Q48" s="7">
        <v>13473021</v>
      </c>
      <c r="R48" s="7"/>
      <c r="S48" s="7">
        <v>10020</v>
      </c>
      <c r="T48" s="7"/>
      <c r="U48" s="7">
        <v>209141957451</v>
      </c>
      <c r="V48" s="7"/>
      <c r="W48" s="7">
        <v>134196422381.00101</v>
      </c>
      <c r="Y48" s="8">
        <v>1.2242877046440696E-2</v>
      </c>
      <c r="Z48" s="7"/>
    </row>
    <row r="49" spans="1:26" ht="24" x14ac:dyDescent="0.2">
      <c r="A49" s="6" t="s">
        <v>79</v>
      </c>
      <c r="C49" s="7">
        <v>35017237</v>
      </c>
      <c r="D49" s="7"/>
      <c r="E49" s="7">
        <v>394490632392</v>
      </c>
      <c r="F49" s="7"/>
      <c r="G49" s="7">
        <v>320589825691.01801</v>
      </c>
      <c r="H49" s="7"/>
      <c r="I49" s="7">
        <v>370361</v>
      </c>
      <c r="K49" s="7">
        <v>2844225803</v>
      </c>
      <c r="L49" s="7"/>
      <c r="M49" s="7">
        <v>0</v>
      </c>
      <c r="N49" s="7"/>
      <c r="O49" s="7">
        <v>0</v>
      </c>
      <c r="P49" s="7"/>
      <c r="Q49" s="7">
        <v>35387598</v>
      </c>
      <c r="R49" s="7"/>
      <c r="S49" s="7">
        <v>8290</v>
      </c>
      <c r="T49" s="7"/>
      <c r="U49" s="7">
        <v>397334858195</v>
      </c>
      <c r="V49" s="7"/>
      <c r="W49" s="7">
        <v>291617676454.85101</v>
      </c>
      <c r="Y49" s="8">
        <v>2.6604579273127666E-2</v>
      </c>
      <c r="Z49" s="7"/>
    </row>
    <row r="50" spans="1:26" ht="24" x14ac:dyDescent="0.2">
      <c r="A50" s="6" t="s">
        <v>80</v>
      </c>
      <c r="C50" s="7">
        <v>11609969</v>
      </c>
      <c r="D50" s="7"/>
      <c r="E50" s="7">
        <v>356786233979</v>
      </c>
      <c r="F50" s="7"/>
      <c r="G50" s="7">
        <v>454711053567.33002</v>
      </c>
      <c r="H50" s="7"/>
      <c r="I50" s="7">
        <v>0</v>
      </c>
      <c r="J50" s="7"/>
      <c r="K50" s="7">
        <v>0</v>
      </c>
      <c r="L50" s="7"/>
      <c r="M50" s="7">
        <v>-291163</v>
      </c>
      <c r="N50" s="7"/>
      <c r="O50" s="7">
        <v>9739339066</v>
      </c>
      <c r="P50" s="7"/>
      <c r="Q50" s="7">
        <v>11318806</v>
      </c>
      <c r="R50" s="7"/>
      <c r="S50" s="7">
        <v>36000</v>
      </c>
      <c r="T50" s="7"/>
      <c r="U50" s="7">
        <v>347838496889</v>
      </c>
      <c r="V50" s="7"/>
      <c r="W50" s="7">
        <v>405052527754.79999</v>
      </c>
      <c r="Y50" s="8">
        <v>3.6953356927599441E-2</v>
      </c>
      <c r="Z50" s="7"/>
    </row>
    <row r="51" spans="1:26" ht="24" x14ac:dyDescent="0.2">
      <c r="A51" s="6" t="s">
        <v>84</v>
      </c>
      <c r="C51" s="7">
        <v>2056457</v>
      </c>
      <c r="D51" s="7"/>
      <c r="E51" s="7">
        <v>55270817932</v>
      </c>
      <c r="F51" s="7"/>
      <c r="G51" s="7">
        <v>42867316065.4245</v>
      </c>
      <c r="H51" s="7"/>
      <c r="I51" s="7">
        <v>0</v>
      </c>
      <c r="J51" s="7"/>
      <c r="K51" s="7">
        <v>0</v>
      </c>
      <c r="L51" s="7"/>
      <c r="M51" s="7">
        <v>-275935</v>
      </c>
      <c r="N51" s="7"/>
      <c r="O51" s="7">
        <v>5318214906</v>
      </c>
      <c r="P51" s="7"/>
      <c r="Q51" s="7">
        <v>1780522</v>
      </c>
      <c r="R51" s="7"/>
      <c r="S51" s="7">
        <v>18670</v>
      </c>
      <c r="T51" s="7"/>
      <c r="U51" s="7">
        <v>47854590355</v>
      </c>
      <c r="V51" s="7"/>
      <c r="W51" s="7">
        <v>33044553782.847</v>
      </c>
      <c r="Y51" s="8">
        <v>3.0146884830453474E-3</v>
      </c>
      <c r="Z51" s="7"/>
    </row>
    <row r="52" spans="1:26" ht="24" x14ac:dyDescent="0.2">
      <c r="A52" s="6" t="s">
        <v>103</v>
      </c>
      <c r="C52" s="7">
        <v>22828220</v>
      </c>
      <c r="D52" s="7"/>
      <c r="E52" s="7">
        <v>99746764544</v>
      </c>
      <c r="F52" s="7"/>
      <c r="G52" s="7">
        <v>132523569811.44</v>
      </c>
      <c r="H52" s="7"/>
      <c r="I52" s="7">
        <v>0</v>
      </c>
      <c r="J52" s="7"/>
      <c r="K52" s="7">
        <v>0</v>
      </c>
      <c r="L52" s="7"/>
      <c r="M52" s="7">
        <v>-9700000</v>
      </c>
      <c r="N52" s="7"/>
      <c r="O52" s="7">
        <v>48500693678</v>
      </c>
      <c r="P52" s="7"/>
      <c r="Q52" s="7">
        <v>13128220</v>
      </c>
      <c r="R52" s="7"/>
      <c r="S52" s="7">
        <v>5140</v>
      </c>
      <c r="T52" s="7"/>
      <c r="U52" s="7">
        <v>57363100112</v>
      </c>
      <c r="V52" s="7"/>
      <c r="W52" s="7">
        <v>67077550447.739998</v>
      </c>
      <c r="Y52" s="8">
        <v>6.1195536224993227E-3</v>
      </c>
      <c r="Z52" s="7"/>
    </row>
    <row r="53" spans="1:26" ht="24.75" thickBot="1" x14ac:dyDescent="0.25">
      <c r="A53" s="6" t="s">
        <v>97</v>
      </c>
      <c r="C53" s="7">
        <v>0</v>
      </c>
      <c r="D53" s="7"/>
      <c r="E53" s="7">
        <v>0</v>
      </c>
      <c r="F53" s="7"/>
      <c r="G53" s="7">
        <v>0</v>
      </c>
      <c r="H53" s="7"/>
      <c r="I53" s="7">
        <v>0</v>
      </c>
      <c r="J53" s="7"/>
      <c r="K53" s="7">
        <v>0</v>
      </c>
      <c r="L53" s="7"/>
      <c r="M53" s="7">
        <v>0</v>
      </c>
      <c r="N53" s="7"/>
      <c r="O53" s="7">
        <v>0</v>
      </c>
      <c r="P53" s="7"/>
      <c r="Q53" s="7">
        <v>0</v>
      </c>
      <c r="R53" s="7"/>
      <c r="S53" s="7">
        <v>0</v>
      </c>
      <c r="T53" s="7"/>
      <c r="U53" s="7">
        <v>0</v>
      </c>
      <c r="V53" s="7"/>
      <c r="W53" s="7">
        <v>0</v>
      </c>
      <c r="Y53" s="8">
        <v>0</v>
      </c>
      <c r="Z53" s="7"/>
    </row>
    <row r="54" spans="1:26" s="6" customFormat="1" ht="24.75" thickBot="1" x14ac:dyDescent="0.25">
      <c r="E54" s="9">
        <f>SUM(E9:E53)</f>
        <v>11141243033145</v>
      </c>
      <c r="G54" s="9">
        <f>SUM(G9:G53)</f>
        <v>12043883401851.258</v>
      </c>
      <c r="I54" s="6" t="s">
        <v>15</v>
      </c>
      <c r="K54" s="9">
        <f>SUM(K9:K53)</f>
        <v>2844225803</v>
      </c>
      <c r="M54" s="6" t="s">
        <v>15</v>
      </c>
      <c r="O54" s="9">
        <f>SUM(O9:O53)</f>
        <v>847598896811</v>
      </c>
      <c r="Q54" s="61"/>
      <c r="S54" s="6" t="s">
        <v>15</v>
      </c>
      <c r="U54" s="9">
        <f>SUM(U9:U53)</f>
        <v>10236246675273</v>
      </c>
      <c r="W54" s="9">
        <f>SUM(W9:W53)</f>
        <v>10152641327739.971</v>
      </c>
      <c r="Y54" s="44">
        <f>SUM(Y9:Y53)</f>
        <v>0.92623586580598971</v>
      </c>
    </row>
    <row r="55" spans="1:26" ht="23.25" thickTop="1" x14ac:dyDescent="0.2"/>
  </sheetData>
  <mergeCells count="17">
    <mergeCell ref="M7:O7"/>
    <mergeCell ref="Q7:Q8"/>
    <mergeCell ref="S7:S8"/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6"/>
  <sheetViews>
    <sheetView rightToLeft="1" workbookViewId="0">
      <selection activeCell="I42" sqref="I42"/>
    </sheetView>
  </sheetViews>
  <sheetFormatPr defaultRowHeight="22.5" x14ac:dyDescent="0.2"/>
  <cols>
    <col min="1" max="1" width="24.75" style="39" bestFit="1" customWidth="1"/>
    <col min="2" max="2" width="0.875" style="39" customWidth="1"/>
    <col min="3" max="3" width="18" style="39" bestFit="1" customWidth="1"/>
    <col min="4" max="4" width="0.875" style="39" customWidth="1"/>
    <col min="5" max="5" width="19.125" style="39" bestFit="1" customWidth="1"/>
    <col min="6" max="6" width="0.875" style="39" customWidth="1"/>
    <col min="7" max="7" width="19.125" style="39" bestFit="1" customWidth="1"/>
    <col min="8" max="8" width="0.875" style="39" customWidth="1"/>
    <col min="9" max="9" width="19" style="39" bestFit="1" customWidth="1"/>
    <col min="10" max="10" width="0.875" style="39" customWidth="1"/>
    <col min="11" max="11" width="18.25" style="39" bestFit="1" customWidth="1"/>
    <col min="12" max="12" width="0.875" style="39" customWidth="1"/>
    <col min="13" max="13" width="8" style="39" customWidth="1"/>
    <col min="14" max="16384" width="9" style="39"/>
  </cols>
  <sheetData>
    <row r="2" spans="1:20" ht="24" x14ac:dyDescent="0.2">
      <c r="A2" s="64" t="str">
        <f>+سهام!A2</f>
        <v>صندوق سرمایه‌گذاری بخشی صنایع مفید - دارونو</v>
      </c>
      <c r="B2" s="64" t="s">
        <v>0</v>
      </c>
      <c r="C2" s="64" t="s">
        <v>0</v>
      </c>
      <c r="D2" s="64" t="s">
        <v>0</v>
      </c>
      <c r="E2" s="64" t="s">
        <v>0</v>
      </c>
      <c r="F2" s="64" t="s">
        <v>0</v>
      </c>
      <c r="G2" s="64" t="s">
        <v>0</v>
      </c>
      <c r="H2" s="64" t="s">
        <v>0</v>
      </c>
      <c r="I2" s="64" t="s">
        <v>0</v>
      </c>
      <c r="J2" s="64" t="s">
        <v>0</v>
      </c>
      <c r="K2" s="64" t="s">
        <v>0</v>
      </c>
    </row>
    <row r="3" spans="1:20" ht="24" x14ac:dyDescent="0.2">
      <c r="A3" s="64" t="s">
        <v>1</v>
      </c>
      <c r="B3" s="64" t="s">
        <v>1</v>
      </c>
      <c r="C3" s="64" t="s">
        <v>1</v>
      </c>
      <c r="D3" s="64" t="s">
        <v>1</v>
      </c>
      <c r="E3" s="64" t="s">
        <v>1</v>
      </c>
      <c r="F3" s="64" t="s">
        <v>1</v>
      </c>
      <c r="G3" s="64" t="s">
        <v>1</v>
      </c>
      <c r="H3" s="64" t="s">
        <v>1</v>
      </c>
      <c r="I3" s="64" t="s">
        <v>1</v>
      </c>
      <c r="J3" s="64" t="s">
        <v>1</v>
      </c>
      <c r="K3" s="64" t="s">
        <v>1</v>
      </c>
    </row>
    <row r="4" spans="1:20" ht="24" x14ac:dyDescent="0.2">
      <c r="A4" s="64" t="str">
        <f>+سهام!A4</f>
        <v>برای ماه منتهی به 1404/04/31</v>
      </c>
      <c r="B4" s="64" t="s">
        <v>16</v>
      </c>
      <c r="C4" s="64" t="s">
        <v>16</v>
      </c>
      <c r="D4" s="64" t="s">
        <v>16</v>
      </c>
      <c r="E4" s="64" t="s">
        <v>16</v>
      </c>
      <c r="F4" s="64" t="s">
        <v>16</v>
      </c>
      <c r="G4" s="64" t="s">
        <v>16</v>
      </c>
      <c r="H4" s="64" t="s">
        <v>16</v>
      </c>
      <c r="I4" s="64" t="s">
        <v>16</v>
      </c>
      <c r="J4" s="64" t="s">
        <v>16</v>
      </c>
      <c r="K4" s="64" t="s">
        <v>16</v>
      </c>
    </row>
    <row r="5" spans="1:20" ht="25.5" x14ac:dyDescent="0.2">
      <c r="A5" s="65" t="s">
        <v>17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0" ht="24.75" thickBot="1" x14ac:dyDescent="0.25">
      <c r="A6" s="66" t="s">
        <v>18</v>
      </c>
      <c r="C6" s="56" t="s">
        <v>114</v>
      </c>
      <c r="E6" s="66" t="s">
        <v>5</v>
      </c>
      <c r="F6" s="66" t="s">
        <v>5</v>
      </c>
      <c r="G6" s="66" t="s">
        <v>5</v>
      </c>
      <c r="I6" s="66" t="s">
        <v>118</v>
      </c>
      <c r="J6" s="66" t="s">
        <v>4</v>
      </c>
      <c r="K6" s="66" t="s">
        <v>4</v>
      </c>
    </row>
    <row r="7" spans="1:20" ht="24.75" thickBot="1" x14ac:dyDescent="0.25">
      <c r="A7" s="66" t="s">
        <v>18</v>
      </c>
      <c r="C7" s="56" t="s">
        <v>19</v>
      </c>
      <c r="E7" s="56" t="s">
        <v>20</v>
      </c>
      <c r="G7" s="56" t="s">
        <v>21</v>
      </c>
      <c r="I7" s="56" t="s">
        <v>19</v>
      </c>
      <c r="K7" s="56" t="s">
        <v>22</v>
      </c>
    </row>
    <row r="8" spans="1:20" ht="24.75" thickBot="1" x14ac:dyDescent="0.25">
      <c r="A8" s="40" t="s">
        <v>23</v>
      </c>
      <c r="C8" s="41">
        <v>72265371032</v>
      </c>
      <c r="D8" s="41"/>
      <c r="E8" s="41">
        <v>781620649950</v>
      </c>
      <c r="F8" s="41"/>
      <c r="G8" s="41">
        <v>833246952580</v>
      </c>
      <c r="H8" s="41"/>
      <c r="I8" s="41">
        <f>+C8+E8-G8</f>
        <v>20639068402</v>
      </c>
      <c r="K8" s="42">
        <v>1.8829233471021275E-3</v>
      </c>
      <c r="M8" s="41"/>
    </row>
    <row r="9" spans="1:20" ht="24.75" thickBot="1" x14ac:dyDescent="0.25">
      <c r="A9" s="39" t="s">
        <v>15</v>
      </c>
      <c r="C9" s="47">
        <f>SUM(C8:C8)</f>
        <v>72265371032</v>
      </c>
      <c r="D9" s="48"/>
      <c r="E9" s="47">
        <f>SUM(E8:E8)</f>
        <v>781620649950</v>
      </c>
      <c r="F9" s="48"/>
      <c r="G9" s="47">
        <f>SUM(G8:G8)</f>
        <v>833246952580</v>
      </c>
      <c r="H9" s="48"/>
      <c r="I9" s="47">
        <f>SUM(I8:I8)</f>
        <v>20639068402</v>
      </c>
      <c r="J9" s="48"/>
      <c r="K9" s="49">
        <f>SUM(K8:K8)</f>
        <v>1.8829233471021275E-3</v>
      </c>
      <c r="M9" s="41"/>
    </row>
    <row r="10" spans="1:20" ht="23.25" thickTop="1" x14ac:dyDescent="0.2"/>
    <row r="11" spans="1:20" x14ac:dyDescent="0.45">
      <c r="C11" s="41"/>
      <c r="E11" s="41"/>
      <c r="I11" s="32"/>
    </row>
    <row r="12" spans="1:20" x14ac:dyDescent="0.45">
      <c r="C12" s="41"/>
      <c r="E12" s="41"/>
      <c r="K12" s="32"/>
    </row>
    <row r="16" spans="1:20" x14ac:dyDescent="0.2">
      <c r="G16" s="39" t="s">
        <v>113</v>
      </c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9"/>
  <sheetViews>
    <sheetView rightToLeft="1" zoomScale="90" zoomScaleNormal="90" workbookViewId="0">
      <selection activeCell="I42" sqref="I42"/>
    </sheetView>
  </sheetViews>
  <sheetFormatPr defaultRowHeight="18.75" x14ac:dyDescent="0.45"/>
  <cols>
    <col min="1" max="1" width="20.875" style="33" bestFit="1" customWidth="1"/>
    <col min="2" max="2" width="0.875" style="33" customWidth="1"/>
    <col min="3" max="3" width="20.125" style="33" customWidth="1"/>
    <col min="4" max="4" width="0.875" style="33" customWidth="1"/>
    <col min="5" max="5" width="20.125" style="33" customWidth="1"/>
    <col min="6" max="6" width="0.875" style="33" customWidth="1"/>
    <col min="7" max="7" width="28" style="33" customWidth="1"/>
    <col min="8" max="8" width="0.875" style="33" customWidth="1"/>
    <col min="9" max="9" width="8" style="33" customWidth="1"/>
    <col min="10" max="16384" width="9" style="33"/>
  </cols>
  <sheetData>
    <row r="2" spans="1:7" ht="26.25" x14ac:dyDescent="0.45">
      <c r="A2" s="67" t="str">
        <f>+سهام!A2</f>
        <v>صندوق سرمایه‌گذاری بخشی صنایع مفید - دارونو</v>
      </c>
      <c r="B2" s="67" t="s">
        <v>0</v>
      </c>
      <c r="C2" s="67" t="s">
        <v>0</v>
      </c>
      <c r="D2" s="67" t="s">
        <v>0</v>
      </c>
      <c r="E2" s="67" t="s">
        <v>0</v>
      </c>
      <c r="F2" s="67" t="s">
        <v>0</v>
      </c>
      <c r="G2" s="67" t="s">
        <v>0</v>
      </c>
    </row>
    <row r="3" spans="1:7" ht="26.25" x14ac:dyDescent="0.45">
      <c r="A3" s="67" t="s">
        <v>24</v>
      </c>
      <c r="B3" s="67" t="s">
        <v>24</v>
      </c>
      <c r="C3" s="67" t="s">
        <v>24</v>
      </c>
      <c r="D3" s="67" t="s">
        <v>24</v>
      </c>
      <c r="E3" s="67" t="s">
        <v>24</v>
      </c>
      <c r="F3" s="67" t="s">
        <v>24</v>
      </c>
      <c r="G3" s="67" t="s">
        <v>24</v>
      </c>
    </row>
    <row r="4" spans="1:7" ht="26.25" x14ac:dyDescent="0.45">
      <c r="A4" s="67" t="str">
        <f>+سهام!A4</f>
        <v>برای ماه منتهی به 1404/04/31</v>
      </c>
      <c r="B4" s="67" t="s">
        <v>2</v>
      </c>
      <c r="C4" s="67" t="s">
        <v>2</v>
      </c>
      <c r="D4" s="67" t="s">
        <v>2</v>
      </c>
      <c r="E4" s="67" t="s">
        <v>2</v>
      </c>
      <c r="F4" s="67" t="s">
        <v>2</v>
      </c>
      <c r="G4" s="67" t="s">
        <v>2</v>
      </c>
    </row>
    <row r="6" spans="1:7" ht="27" thickBot="1" x14ac:dyDescent="0.5">
      <c r="A6" s="57" t="s">
        <v>28</v>
      </c>
      <c r="C6" s="57" t="s">
        <v>19</v>
      </c>
      <c r="E6" s="57" t="s">
        <v>38</v>
      </c>
      <c r="G6" s="57" t="s">
        <v>13</v>
      </c>
    </row>
    <row r="7" spans="1:7" ht="21" x14ac:dyDescent="0.55000000000000004">
      <c r="A7" s="34" t="s">
        <v>43</v>
      </c>
      <c r="C7" s="20">
        <f>+'درآمد سرمایه‌گذاری در سهام'!I59</f>
        <v>-906911019681</v>
      </c>
      <c r="D7" s="17"/>
      <c r="E7" s="1">
        <f>+C7/$C$9</f>
        <v>1.0004309334495329</v>
      </c>
      <c r="F7" s="17"/>
      <c r="G7" s="1">
        <v>-8.2738421107033833E-2</v>
      </c>
    </row>
    <row r="8" spans="1:7" ht="21.75" thickBot="1" x14ac:dyDescent="0.6">
      <c r="A8" s="34" t="s">
        <v>44</v>
      </c>
      <c r="C8" s="18">
        <f>+'درآمد سپرده بانکی'!C9</f>
        <v>390649950</v>
      </c>
      <c r="D8" s="17"/>
      <c r="E8" s="1">
        <f>+C8/$C$9</f>
        <v>-4.3093344953287825E-4</v>
      </c>
      <c r="F8" s="17"/>
      <c r="G8" s="1">
        <v>3.5639395009127447E-5</v>
      </c>
    </row>
    <row r="9" spans="1:7" ht="21.75" thickBot="1" x14ac:dyDescent="0.5">
      <c r="A9" s="33" t="s">
        <v>15</v>
      </c>
      <c r="C9" s="21">
        <f>SUM(C7:C8)</f>
        <v>-906520369731</v>
      </c>
      <c r="D9" s="2"/>
      <c r="E9" s="35">
        <f>SUM(E7:E8)</f>
        <v>1</v>
      </c>
      <c r="F9" s="2"/>
      <c r="G9" s="36">
        <f>SUM(G7:G8)</f>
        <v>-8.2702781712024706E-2</v>
      </c>
    </row>
    <row r="10" spans="1:7" ht="19.5" thickTop="1" x14ac:dyDescent="0.45"/>
    <row r="11" spans="1:7" x14ac:dyDescent="0.45">
      <c r="C11" s="32"/>
      <c r="G11" s="37"/>
    </row>
    <row r="12" spans="1:7" x14ac:dyDescent="0.45">
      <c r="C12" s="38"/>
      <c r="E12" s="37"/>
      <c r="G12" s="75"/>
    </row>
    <row r="13" spans="1:7" x14ac:dyDescent="0.45">
      <c r="C13" s="38"/>
      <c r="E13" s="37"/>
      <c r="G13" s="32"/>
    </row>
    <row r="14" spans="1:7" x14ac:dyDescent="0.45">
      <c r="C14" s="37"/>
      <c r="E14" s="37"/>
    </row>
    <row r="15" spans="1:7" x14ac:dyDescent="0.45">
      <c r="C15" s="46"/>
      <c r="E15" s="37"/>
    </row>
    <row r="16" spans="1:7" x14ac:dyDescent="0.45">
      <c r="C16" s="37"/>
      <c r="E16" s="37"/>
    </row>
    <row r="17" spans="3:7" x14ac:dyDescent="0.45">
      <c r="C17" s="37"/>
    </row>
    <row r="18" spans="3:7" x14ac:dyDescent="0.45">
      <c r="C18" s="37"/>
    </row>
    <row r="19" spans="3:7" x14ac:dyDescent="0.45">
      <c r="C19" s="37"/>
      <c r="G19" s="54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62"/>
  <sheetViews>
    <sheetView rightToLeft="1" topLeftCell="A31" zoomScale="85" zoomScaleNormal="85" workbookViewId="0">
      <selection activeCell="I42" sqref="I42"/>
    </sheetView>
  </sheetViews>
  <sheetFormatPr defaultRowHeight="18.75" x14ac:dyDescent="0.45"/>
  <cols>
    <col min="1" max="1" width="35.25" style="22" bestFit="1" customWidth="1"/>
    <col min="2" max="2" width="0.875" style="22" customWidth="1"/>
    <col min="3" max="3" width="19.25" style="22" customWidth="1"/>
    <col min="4" max="4" width="0.875" style="22" customWidth="1"/>
    <col min="5" max="5" width="19.25" style="22" customWidth="1"/>
    <col min="6" max="6" width="0.875" style="22" customWidth="1"/>
    <col min="7" max="7" width="19.25" style="22" customWidth="1"/>
    <col min="8" max="8" width="0.875" style="22" customWidth="1"/>
    <col min="9" max="9" width="19.25" style="22" customWidth="1"/>
    <col min="10" max="10" width="0.875" style="22" customWidth="1"/>
    <col min="11" max="11" width="20.125" style="22" customWidth="1"/>
    <col min="12" max="12" width="0.875" style="22" customWidth="1"/>
    <col min="13" max="13" width="19.25" style="22" customWidth="1"/>
    <col min="14" max="14" width="0.875" style="22" customWidth="1"/>
    <col min="15" max="15" width="20.125" style="22" customWidth="1"/>
    <col min="16" max="16" width="0.875" style="22" customWidth="1"/>
    <col min="17" max="17" width="19.25" style="22" customWidth="1"/>
    <col min="18" max="18" width="0.875" style="22" customWidth="1"/>
    <col min="19" max="19" width="20.125" style="22" customWidth="1"/>
    <col min="20" max="20" width="0.875" style="22" customWidth="1"/>
    <col min="21" max="21" width="20.125" style="22" customWidth="1"/>
    <col min="22" max="22" width="0.875" style="22" customWidth="1"/>
    <col min="23" max="23" width="8" style="22" customWidth="1"/>
    <col min="24" max="16384" width="9" style="22"/>
  </cols>
  <sheetData>
    <row r="2" spans="1:21" ht="26.25" x14ac:dyDescent="0.45">
      <c r="A2" s="67" t="str">
        <f>+سهام!A2</f>
        <v>صندوق سرمایه‌گذاری بخشی صنایع مفید - دارونو</v>
      </c>
      <c r="B2" s="67" t="s">
        <v>0</v>
      </c>
      <c r="C2" s="67" t="s">
        <v>0</v>
      </c>
      <c r="D2" s="67" t="s">
        <v>0</v>
      </c>
      <c r="E2" s="67" t="s">
        <v>0</v>
      </c>
      <c r="F2" s="67" t="s">
        <v>0</v>
      </c>
      <c r="G2" s="67" t="s">
        <v>0</v>
      </c>
      <c r="H2" s="67" t="s">
        <v>0</v>
      </c>
      <c r="I2" s="67" t="s">
        <v>0</v>
      </c>
      <c r="J2" s="67" t="s">
        <v>0</v>
      </c>
      <c r="K2" s="67" t="s">
        <v>0</v>
      </c>
      <c r="L2" s="67" t="s">
        <v>0</v>
      </c>
      <c r="M2" s="67" t="s">
        <v>0</v>
      </c>
      <c r="N2" s="67" t="s">
        <v>0</v>
      </c>
      <c r="O2" s="67" t="s">
        <v>0</v>
      </c>
      <c r="P2" s="67" t="s">
        <v>0</v>
      </c>
      <c r="Q2" s="67" t="s">
        <v>0</v>
      </c>
      <c r="R2" s="67" t="s">
        <v>0</v>
      </c>
      <c r="S2" s="67" t="s">
        <v>0</v>
      </c>
      <c r="T2" s="67" t="s">
        <v>0</v>
      </c>
      <c r="U2" s="67" t="s">
        <v>0</v>
      </c>
    </row>
    <row r="3" spans="1:21" ht="26.25" x14ac:dyDescent="0.45">
      <c r="A3" s="67" t="s">
        <v>24</v>
      </c>
      <c r="B3" s="67" t="s">
        <v>24</v>
      </c>
      <c r="C3" s="67" t="s">
        <v>24</v>
      </c>
      <c r="D3" s="67" t="s">
        <v>24</v>
      </c>
      <c r="E3" s="67" t="s">
        <v>24</v>
      </c>
      <c r="F3" s="67" t="s">
        <v>24</v>
      </c>
      <c r="G3" s="67" t="s">
        <v>24</v>
      </c>
      <c r="H3" s="67" t="s">
        <v>24</v>
      </c>
      <c r="I3" s="67" t="s">
        <v>24</v>
      </c>
      <c r="J3" s="67" t="s">
        <v>24</v>
      </c>
      <c r="K3" s="67" t="s">
        <v>24</v>
      </c>
      <c r="L3" s="67" t="s">
        <v>24</v>
      </c>
      <c r="M3" s="67" t="s">
        <v>24</v>
      </c>
      <c r="N3" s="67" t="s">
        <v>24</v>
      </c>
      <c r="O3" s="67" t="s">
        <v>24</v>
      </c>
      <c r="P3" s="67" t="s">
        <v>24</v>
      </c>
      <c r="Q3" s="67" t="s">
        <v>24</v>
      </c>
      <c r="R3" s="67" t="s">
        <v>24</v>
      </c>
      <c r="S3" s="67" t="s">
        <v>24</v>
      </c>
      <c r="T3" s="67" t="s">
        <v>24</v>
      </c>
      <c r="U3" s="67" t="s">
        <v>24</v>
      </c>
    </row>
    <row r="4" spans="1:21" ht="26.25" x14ac:dyDescent="0.45">
      <c r="A4" s="67" t="str">
        <f>+سهام!A4</f>
        <v>برای ماه منتهی به 1404/04/31</v>
      </c>
      <c r="B4" s="67" t="s">
        <v>2</v>
      </c>
      <c r="C4" s="67" t="s">
        <v>2</v>
      </c>
      <c r="D4" s="67" t="s">
        <v>2</v>
      </c>
      <c r="E4" s="67" t="s">
        <v>2</v>
      </c>
      <c r="F4" s="67" t="s">
        <v>2</v>
      </c>
      <c r="G4" s="67" t="s">
        <v>2</v>
      </c>
      <c r="H4" s="67" t="s">
        <v>2</v>
      </c>
      <c r="I4" s="67" t="s">
        <v>2</v>
      </c>
      <c r="J4" s="67" t="s">
        <v>2</v>
      </c>
      <c r="K4" s="67" t="s">
        <v>2</v>
      </c>
      <c r="L4" s="67" t="s">
        <v>2</v>
      </c>
      <c r="M4" s="67" t="s">
        <v>2</v>
      </c>
      <c r="N4" s="67" t="s">
        <v>2</v>
      </c>
      <c r="O4" s="67" t="s">
        <v>2</v>
      </c>
      <c r="P4" s="67" t="s">
        <v>2</v>
      </c>
      <c r="Q4" s="67" t="s">
        <v>2</v>
      </c>
      <c r="R4" s="67" t="s">
        <v>2</v>
      </c>
      <c r="S4" s="67" t="s">
        <v>2</v>
      </c>
      <c r="T4" s="67" t="s">
        <v>2</v>
      </c>
      <c r="U4" s="67" t="s">
        <v>2</v>
      </c>
    </row>
    <row r="6" spans="1:21" ht="27" thickBot="1" x14ac:dyDescent="0.5">
      <c r="A6" s="68" t="s">
        <v>3</v>
      </c>
      <c r="C6" s="68" t="s">
        <v>26</v>
      </c>
      <c r="D6" s="68" t="s">
        <v>26</v>
      </c>
      <c r="E6" s="68" t="s">
        <v>26</v>
      </c>
      <c r="F6" s="68" t="s">
        <v>26</v>
      </c>
      <c r="G6" s="68" t="s">
        <v>26</v>
      </c>
      <c r="H6" s="68" t="s">
        <v>26</v>
      </c>
      <c r="I6" s="68" t="s">
        <v>26</v>
      </c>
      <c r="J6" s="68" t="s">
        <v>26</v>
      </c>
      <c r="K6" s="68" t="s">
        <v>26</v>
      </c>
      <c r="M6" s="68" t="s">
        <v>27</v>
      </c>
      <c r="N6" s="68" t="s">
        <v>27</v>
      </c>
      <c r="O6" s="68" t="s">
        <v>27</v>
      </c>
      <c r="P6" s="68" t="s">
        <v>27</v>
      </c>
      <c r="Q6" s="68" t="s">
        <v>27</v>
      </c>
      <c r="R6" s="68" t="s">
        <v>27</v>
      </c>
      <c r="S6" s="68" t="s">
        <v>27</v>
      </c>
      <c r="T6" s="68" t="s">
        <v>27</v>
      </c>
      <c r="U6" s="68" t="s">
        <v>27</v>
      </c>
    </row>
    <row r="7" spans="1:21" ht="27" thickBot="1" x14ac:dyDescent="0.5">
      <c r="A7" s="68" t="s">
        <v>3</v>
      </c>
      <c r="C7" s="57" t="s">
        <v>35</v>
      </c>
      <c r="E7" s="57" t="s">
        <v>36</v>
      </c>
      <c r="G7" s="57" t="s">
        <v>37</v>
      </c>
      <c r="I7" s="57" t="s">
        <v>19</v>
      </c>
      <c r="K7" s="57" t="s">
        <v>38</v>
      </c>
      <c r="M7" s="57" t="s">
        <v>35</v>
      </c>
      <c r="O7" s="57" t="s">
        <v>36</v>
      </c>
      <c r="Q7" s="57" t="s">
        <v>37</v>
      </c>
      <c r="S7" s="57" t="s">
        <v>19</v>
      </c>
      <c r="U7" s="57" t="s">
        <v>38</v>
      </c>
    </row>
    <row r="8" spans="1:21" ht="21" x14ac:dyDescent="0.55000000000000004">
      <c r="A8" s="29" t="s">
        <v>66</v>
      </c>
      <c r="C8" s="20">
        <f>IFERROR(VLOOKUP(A8,'درآمد سود سهام'!A:S,13,0),0)</f>
        <v>0</v>
      </c>
      <c r="D8" s="20"/>
      <c r="E8" s="20">
        <f>IFERROR(VLOOKUP(A8,'درآمد ناشی از تغییر قیمت اوراق'!A:Q,9,0),0)</f>
        <v>-22794107140</v>
      </c>
      <c r="F8" s="20"/>
      <c r="G8" s="20">
        <f>IFERROR(VLOOKUP(A8,'درآمد ناشی از فروش'!A:Q,9,0),0)</f>
        <v>-6550763665</v>
      </c>
      <c r="H8" s="20"/>
      <c r="I8" s="20">
        <f>+G8+E8+C8</f>
        <v>-29344870805</v>
      </c>
      <c r="J8" s="17"/>
      <c r="K8" s="1">
        <f t="shared" ref="K8:K39" si="0">+I8/$I$59</f>
        <v>3.2356945905588255E-2</v>
      </c>
      <c r="L8" s="17"/>
      <c r="M8" s="20">
        <f>IFERROR(VLOOKUP(A8,'درآمد سود سهام'!A:S,19,0),0)</f>
        <v>11518537038</v>
      </c>
      <c r="N8" s="20"/>
      <c r="O8" s="20">
        <f>IFERROR(VLOOKUP(A8,'درآمد ناشی از تغییر قیمت اوراق'!A:Q,17,0),0)</f>
        <v>-51191219751</v>
      </c>
      <c r="P8" s="20"/>
      <c r="Q8" s="20">
        <f>IFERROR(VLOOKUP(A8,'درآمد ناشی از فروش'!A:Q,17,0),0)</f>
        <v>-6525295710</v>
      </c>
      <c r="R8" s="20"/>
      <c r="S8" s="20">
        <f>+Q8+O8+M8</f>
        <v>-46197978423</v>
      </c>
      <c r="T8" s="17"/>
      <c r="U8" s="1">
        <f t="shared" ref="U8:U39" si="1">+S8/$S$59</f>
        <v>-4.3642072491209709E-2</v>
      </c>
    </row>
    <row r="9" spans="1:21" ht="21" x14ac:dyDescent="0.55000000000000004">
      <c r="A9" s="29" t="s">
        <v>77</v>
      </c>
      <c r="C9" s="20">
        <f>IFERROR(VLOOKUP(A9,'درآمد سود سهام'!A:S,13,0),0)</f>
        <v>70827003</v>
      </c>
      <c r="D9" s="20"/>
      <c r="E9" s="20">
        <f>IFERROR(VLOOKUP(A9,'درآمد ناشی از تغییر قیمت اوراق'!A:Q,9,0),0)</f>
        <v>0</v>
      </c>
      <c r="F9" s="20"/>
      <c r="G9" s="20">
        <f>IFERROR(VLOOKUP(A9,'درآمد ناشی از فروش'!A:Q,9,0),0)</f>
        <v>8092614829</v>
      </c>
      <c r="H9" s="20"/>
      <c r="I9" s="20">
        <f t="shared" ref="I9:I58" si="2">+G9+E9+C9</f>
        <v>8163441832</v>
      </c>
      <c r="J9" s="17"/>
      <c r="K9" s="1">
        <f t="shared" si="0"/>
        <v>-9.0013702059452728E-3</v>
      </c>
      <c r="L9" s="17"/>
      <c r="M9" s="20">
        <f>IFERROR(VLOOKUP(A9,'درآمد سود سهام'!A:S,19,0),0)</f>
        <v>70827003</v>
      </c>
      <c r="N9" s="20"/>
      <c r="O9" s="20">
        <f>IFERROR(VLOOKUP(A9,'درآمد ناشی از تغییر قیمت اوراق'!A:Q,17,0),0)</f>
        <v>0</v>
      </c>
      <c r="P9" s="20"/>
      <c r="Q9" s="20">
        <f>IFERROR(VLOOKUP(A9,'درآمد ناشی از فروش'!A:Q,17,0),0)</f>
        <v>54415580550</v>
      </c>
      <c r="R9" s="20"/>
      <c r="S9" s="20">
        <f t="shared" ref="S9:S58" si="3">+Q9+O9+M9</f>
        <v>54486407553</v>
      </c>
      <c r="T9" s="17"/>
      <c r="U9" s="1">
        <f t="shared" si="1"/>
        <v>5.1471943781630225E-2</v>
      </c>
    </row>
    <row r="10" spans="1:21" ht="21" x14ac:dyDescent="0.55000000000000004">
      <c r="A10" s="29" t="s">
        <v>53</v>
      </c>
      <c r="C10" s="20">
        <f>IFERROR(VLOOKUP(A10,'درآمد سود سهام'!A:S,13,0),0)</f>
        <v>38766346298</v>
      </c>
      <c r="D10" s="20"/>
      <c r="E10" s="20">
        <f>IFERROR(VLOOKUP(A10,'درآمد ناشی از تغییر قیمت اوراق'!A:Q,9,0),0)</f>
        <v>-81918070820</v>
      </c>
      <c r="F10" s="20"/>
      <c r="G10" s="20">
        <f>IFERROR(VLOOKUP(A10,'درآمد ناشی از فروش'!A:Q,9,0),0)</f>
        <v>1275527708</v>
      </c>
      <c r="H10" s="20"/>
      <c r="I10" s="20">
        <f t="shared" si="2"/>
        <v>-41876196814</v>
      </c>
      <c r="J10" s="17"/>
      <c r="K10" s="1">
        <f t="shared" si="0"/>
        <v>4.6174537419039936E-2</v>
      </c>
      <c r="L10" s="17"/>
      <c r="M10" s="20">
        <f>IFERROR(VLOOKUP(A10,'درآمد سود سهام'!A:S,19,0),0)</f>
        <v>38766346298</v>
      </c>
      <c r="N10" s="20"/>
      <c r="O10" s="20">
        <f>IFERROR(VLOOKUP(A10,'درآمد ناشی از تغییر قیمت اوراق'!A:Q,17,0),0)</f>
        <v>-37539552722</v>
      </c>
      <c r="P10" s="20"/>
      <c r="Q10" s="20">
        <f>IFERROR(VLOOKUP(A10,'درآمد ناشی از فروش'!A:Q,17,0),0)</f>
        <v>2338008593</v>
      </c>
      <c r="R10" s="20"/>
      <c r="S10" s="20">
        <f t="shared" si="3"/>
        <v>3564802169</v>
      </c>
      <c r="T10" s="17"/>
      <c r="U10" s="1">
        <f t="shared" si="1"/>
        <v>3.3675792748295947E-3</v>
      </c>
    </row>
    <row r="11" spans="1:21" ht="21" x14ac:dyDescent="0.55000000000000004">
      <c r="A11" s="29" t="s">
        <v>110</v>
      </c>
      <c r="C11" s="20">
        <f>IFERROR(VLOOKUP(A11,'درآمد سود سهام'!A:S,13,0),0)</f>
        <v>0</v>
      </c>
      <c r="D11" s="20"/>
      <c r="E11" s="20">
        <f>IFERROR(VLOOKUP(A11,'درآمد ناشی از تغییر قیمت اوراق'!A:Q,9,0),0)</f>
        <v>13603411317</v>
      </c>
      <c r="F11" s="20"/>
      <c r="G11" s="20">
        <f>IFERROR(VLOOKUP(A11,'درآمد ناشی از فروش'!A:Q,9,0),0)</f>
        <v>-22027358984</v>
      </c>
      <c r="H11" s="20"/>
      <c r="I11" s="20">
        <f t="shared" si="2"/>
        <v>-8423947667</v>
      </c>
      <c r="J11" s="17"/>
      <c r="K11" s="1">
        <f t="shared" si="0"/>
        <v>9.2886154034858542E-3</v>
      </c>
      <c r="L11" s="17"/>
      <c r="M11" s="20">
        <f>IFERROR(VLOOKUP(A11,'درآمد سود سهام'!A:S,19,0),0)</f>
        <v>11161993222</v>
      </c>
      <c r="N11" s="20"/>
      <c r="O11" s="20">
        <f>IFERROR(VLOOKUP(A11,'درآمد ناشی از تغییر قیمت اوراق'!A:Q,17,0),0)</f>
        <v>-2772174996</v>
      </c>
      <c r="P11" s="20"/>
      <c r="Q11" s="20">
        <f>IFERROR(VLOOKUP(A11,'درآمد ناشی از فروش'!A:Q,17,0),0)</f>
        <v>-22027358984</v>
      </c>
      <c r="R11" s="20"/>
      <c r="S11" s="20">
        <f t="shared" si="3"/>
        <v>-13637540758</v>
      </c>
      <c r="T11" s="17"/>
      <c r="U11" s="1">
        <f t="shared" si="1"/>
        <v>-1.2883042996231043E-2</v>
      </c>
    </row>
    <row r="12" spans="1:21" ht="21" x14ac:dyDescent="0.55000000000000004">
      <c r="A12" s="29" t="s">
        <v>54</v>
      </c>
      <c r="C12" s="20">
        <f>IFERROR(VLOOKUP(A12,'درآمد سود سهام'!A:S,13,0),0)</f>
        <v>0</v>
      </c>
      <c r="D12" s="20"/>
      <c r="E12" s="20">
        <f>IFERROR(VLOOKUP(A12,'درآمد ناشی از تغییر قیمت اوراق'!A:Q,9,0),0)</f>
        <v>-18788016159</v>
      </c>
      <c r="F12" s="20"/>
      <c r="G12" s="20">
        <f>IFERROR(VLOOKUP(A12,'درآمد ناشی از فروش'!A:Q,9,0),0)</f>
        <v>-660783687</v>
      </c>
      <c r="H12" s="20"/>
      <c r="I12" s="20">
        <f t="shared" si="2"/>
        <v>-19448799846</v>
      </c>
      <c r="J12" s="17"/>
      <c r="K12" s="1">
        <f t="shared" si="0"/>
        <v>2.1445102577804145E-2</v>
      </c>
      <c r="L12" s="17"/>
      <c r="M12" s="20">
        <f>IFERROR(VLOOKUP(A12,'درآمد سود سهام'!A:S,19,0),0)</f>
        <v>1388601716</v>
      </c>
      <c r="N12" s="20"/>
      <c r="O12" s="20">
        <f>IFERROR(VLOOKUP(A12,'درآمد ناشی از تغییر قیمت اوراق'!A:Q,17,0),0)</f>
        <v>-24340072066</v>
      </c>
      <c r="P12" s="20"/>
      <c r="Q12" s="20">
        <f>IFERROR(VLOOKUP(A12,'درآمد ناشی از فروش'!A:Q,17,0),0)</f>
        <v>-660783687</v>
      </c>
      <c r="R12" s="20"/>
      <c r="S12" s="20">
        <f t="shared" si="3"/>
        <v>-23612254037</v>
      </c>
      <c r="T12" s="17"/>
      <c r="U12" s="1">
        <f t="shared" si="1"/>
        <v>-2.2305904663797525E-2</v>
      </c>
    </row>
    <row r="13" spans="1:21" ht="21" x14ac:dyDescent="0.55000000000000004">
      <c r="A13" s="29" t="s">
        <v>112</v>
      </c>
      <c r="C13" s="20">
        <f>IFERROR(VLOOKUP(A13,'درآمد سود سهام'!A:S,13,0),0)</f>
        <v>0</v>
      </c>
      <c r="D13" s="20"/>
      <c r="E13" s="20">
        <f>IFERROR(VLOOKUP(A13,'درآمد ناشی از تغییر قیمت اوراق'!A:Q,9,0),0)</f>
        <v>-14258726033</v>
      </c>
      <c r="F13" s="20"/>
      <c r="G13" s="20">
        <f>IFERROR(VLOOKUP(A13,'درآمد ناشی از فروش'!A:Q,9,0),0)</f>
        <v>-2075417302</v>
      </c>
      <c r="H13" s="20"/>
      <c r="I13" s="20">
        <f t="shared" si="2"/>
        <v>-16334143335</v>
      </c>
      <c r="J13" s="17"/>
      <c r="K13" s="1">
        <f t="shared" si="0"/>
        <v>1.8010745244605615E-2</v>
      </c>
      <c r="L13" s="17"/>
      <c r="M13" s="20">
        <f>IFERROR(VLOOKUP(A13,'درآمد سود سهام'!A:S,19,0),0)</f>
        <v>7272992522</v>
      </c>
      <c r="N13" s="20"/>
      <c r="O13" s="20">
        <f>IFERROR(VLOOKUP(A13,'درآمد ناشی از تغییر قیمت اوراق'!A:Q,17,0),0)</f>
        <v>-41616241320</v>
      </c>
      <c r="P13" s="20"/>
      <c r="Q13" s="20">
        <f>IFERROR(VLOOKUP(A13,'درآمد ناشی از فروش'!A:Q,17,0),0)</f>
        <v>-2075417302</v>
      </c>
      <c r="R13" s="20"/>
      <c r="S13" s="20">
        <f t="shared" si="3"/>
        <v>-36418666100</v>
      </c>
      <c r="T13" s="17"/>
      <c r="U13" s="1">
        <f t="shared" si="1"/>
        <v>-3.4403801210012991E-2</v>
      </c>
    </row>
    <row r="14" spans="1:21" ht="21" x14ac:dyDescent="0.55000000000000004">
      <c r="A14" s="29" t="s">
        <v>64</v>
      </c>
      <c r="C14" s="20">
        <f>IFERROR(VLOOKUP(A14,'درآمد سود سهام'!A:S,13,0),0)</f>
        <v>0</v>
      </c>
      <c r="D14" s="20"/>
      <c r="E14" s="20">
        <f>IFERROR(VLOOKUP(A14,'درآمد ناشی از تغییر قیمت اوراق'!A:Q,9,0),0)</f>
        <v>-47313075882</v>
      </c>
      <c r="F14" s="20"/>
      <c r="G14" s="20">
        <f>IFERROR(VLOOKUP(A14,'درآمد ناشی از فروش'!A:Q,9,0),0)</f>
        <v>-1332322666</v>
      </c>
      <c r="H14" s="20"/>
      <c r="I14" s="20">
        <f t="shared" si="2"/>
        <v>-48645398548</v>
      </c>
      <c r="J14" s="17"/>
      <c r="K14" s="1">
        <f t="shared" si="0"/>
        <v>5.3638557137734084E-2</v>
      </c>
      <c r="L14" s="17"/>
      <c r="M14" s="20">
        <f>IFERROR(VLOOKUP(A14,'درآمد سود سهام'!A:S,19,0),0)</f>
        <v>10283525293</v>
      </c>
      <c r="N14" s="20"/>
      <c r="O14" s="20">
        <f>IFERROR(VLOOKUP(A14,'درآمد ناشی از تغییر قیمت اوراق'!A:Q,17,0),0)</f>
        <v>-33430694185</v>
      </c>
      <c r="P14" s="20"/>
      <c r="Q14" s="20">
        <f>IFERROR(VLOOKUP(A14,'درآمد ناشی از فروش'!A:Q,17,0),0)</f>
        <v>-2449007010</v>
      </c>
      <c r="R14" s="20"/>
      <c r="S14" s="20">
        <f t="shared" si="3"/>
        <v>-25596175902</v>
      </c>
      <c r="T14" s="17"/>
      <c r="U14" s="1">
        <f t="shared" si="1"/>
        <v>-2.4180065932423951E-2</v>
      </c>
    </row>
    <row r="15" spans="1:21" ht="21" x14ac:dyDescent="0.55000000000000004">
      <c r="A15" s="29" t="s">
        <v>63</v>
      </c>
      <c r="C15" s="20">
        <f>IFERROR(VLOOKUP(A15,'درآمد سود سهام'!A:S,13,0),0)</f>
        <v>0</v>
      </c>
      <c r="D15" s="20"/>
      <c r="E15" s="20">
        <f>IFERROR(VLOOKUP(A15,'درآمد ناشی از تغییر قیمت اوراق'!A:Q,9,0),0)</f>
        <v>1643381828</v>
      </c>
      <c r="F15" s="20"/>
      <c r="G15" s="20">
        <f>IFERROR(VLOOKUP(A15,'درآمد ناشی از فروش'!A:Q,9,0),0)</f>
        <v>-10091686792</v>
      </c>
      <c r="H15" s="20"/>
      <c r="I15" s="20">
        <f t="shared" si="2"/>
        <v>-8448304964</v>
      </c>
      <c r="J15" s="17"/>
      <c r="K15" s="1">
        <f t="shared" si="0"/>
        <v>9.3154728310299237E-3</v>
      </c>
      <c r="L15" s="17"/>
      <c r="M15" s="20">
        <f>IFERROR(VLOOKUP(A15,'درآمد سود سهام'!A:S,19,0),0)</f>
        <v>11444470</v>
      </c>
      <c r="N15" s="20"/>
      <c r="O15" s="20">
        <f>IFERROR(VLOOKUP(A15,'درآمد ناشی از تغییر قیمت اوراق'!A:Q,17,0),0)</f>
        <v>-17306178212</v>
      </c>
      <c r="P15" s="20"/>
      <c r="Q15" s="20">
        <f>IFERROR(VLOOKUP(A15,'درآمد ناشی از فروش'!A:Q,17,0),0)</f>
        <v>-11492513738</v>
      </c>
      <c r="R15" s="20"/>
      <c r="S15" s="20">
        <f t="shared" si="3"/>
        <v>-28787247480</v>
      </c>
      <c r="T15" s="17"/>
      <c r="U15" s="1">
        <f t="shared" si="1"/>
        <v>-2.7194591283654059E-2</v>
      </c>
    </row>
    <row r="16" spans="1:21" ht="21" x14ac:dyDescent="0.55000000000000004">
      <c r="A16" s="29" t="s">
        <v>69</v>
      </c>
      <c r="C16" s="20">
        <f>IFERROR(VLOOKUP(A16,'درآمد سود سهام'!A:S,13,0),0)</f>
        <v>0</v>
      </c>
      <c r="D16" s="20"/>
      <c r="E16" s="20">
        <f>IFERROR(VLOOKUP(A16,'درآمد ناشی از تغییر قیمت اوراق'!A:Q,9,0),0)</f>
        <v>3627635241</v>
      </c>
      <c r="F16" s="20"/>
      <c r="G16" s="20">
        <f>IFERROR(VLOOKUP(A16,'درآمد ناشی از فروش'!A:Q,9,0),0)</f>
        <v>-12840341786</v>
      </c>
      <c r="H16" s="20"/>
      <c r="I16" s="20">
        <f t="shared" si="2"/>
        <v>-9212706545</v>
      </c>
      <c r="J16" s="17"/>
      <c r="K16" s="1">
        <f t="shared" si="0"/>
        <v>1.0158335652642647E-2</v>
      </c>
      <c r="L16" s="17"/>
      <c r="M16" s="20">
        <f>IFERROR(VLOOKUP(A16,'درآمد سود سهام'!A:S,19,0),0)</f>
        <v>743971961</v>
      </c>
      <c r="N16" s="20"/>
      <c r="O16" s="20">
        <f>IFERROR(VLOOKUP(A16,'درآمد ناشی از تغییر قیمت اوراق'!A:Q,17,0),0)</f>
        <v>-13147932657</v>
      </c>
      <c r="P16" s="20"/>
      <c r="Q16" s="20">
        <f>IFERROR(VLOOKUP(A16,'درآمد ناشی از فروش'!A:Q,17,0),0)</f>
        <v>-29641772713</v>
      </c>
      <c r="R16" s="20"/>
      <c r="S16" s="20">
        <f t="shared" si="3"/>
        <v>-42045733409</v>
      </c>
      <c r="T16" s="17"/>
      <c r="U16" s="1">
        <f t="shared" si="1"/>
        <v>-3.9719550682072842E-2</v>
      </c>
    </row>
    <row r="17" spans="1:21" ht="21" x14ac:dyDescent="0.55000000000000004">
      <c r="A17" s="29" t="s">
        <v>67</v>
      </c>
      <c r="C17" s="20">
        <f>IFERROR(VLOOKUP(A17,'درآمد سود سهام'!A:S,13,0),0)</f>
        <v>0</v>
      </c>
      <c r="D17" s="20"/>
      <c r="E17" s="20">
        <f>IFERROR(VLOOKUP(A17,'درآمد ناشی از تغییر قیمت اوراق'!A:Q,9,0),0)</f>
        <v>-27183508647</v>
      </c>
      <c r="F17" s="20"/>
      <c r="G17" s="20">
        <f>IFERROR(VLOOKUP(A17,'درآمد ناشی از فروش'!A:Q,9,0),0)</f>
        <v>-4499405810</v>
      </c>
      <c r="H17" s="20"/>
      <c r="I17" s="20">
        <f t="shared" si="2"/>
        <v>-31682914457</v>
      </c>
      <c r="J17" s="17"/>
      <c r="K17" s="1">
        <f t="shared" si="0"/>
        <v>3.4934975724679428E-2</v>
      </c>
      <c r="L17" s="17"/>
      <c r="M17" s="20">
        <f>IFERROR(VLOOKUP(A17,'درآمد سود سهام'!A:S,19,0),0)</f>
        <v>7414196040</v>
      </c>
      <c r="N17" s="20"/>
      <c r="O17" s="20">
        <f>IFERROR(VLOOKUP(A17,'درآمد ناشی از تغییر قیمت اوراق'!A:Q,17,0),0)</f>
        <v>-29659791281</v>
      </c>
      <c r="P17" s="20"/>
      <c r="Q17" s="20">
        <f>IFERROR(VLOOKUP(A17,'درآمد ناشی از فروش'!A:Q,17,0),0)</f>
        <v>-6076042675</v>
      </c>
      <c r="R17" s="20"/>
      <c r="S17" s="20">
        <f t="shared" si="3"/>
        <v>-28321637916</v>
      </c>
      <c r="T17" s="17"/>
      <c r="U17" s="1">
        <f t="shared" si="1"/>
        <v>-2.675474159675581E-2</v>
      </c>
    </row>
    <row r="18" spans="1:21" ht="21" x14ac:dyDescent="0.55000000000000004">
      <c r="A18" s="29" t="s">
        <v>58</v>
      </c>
      <c r="C18" s="20">
        <f>IFERROR(VLOOKUP(A18,'درآمد سود سهام'!A:S,13,0),0)</f>
        <v>0</v>
      </c>
      <c r="D18" s="20"/>
      <c r="E18" s="20">
        <f>IFERROR(VLOOKUP(A18,'درآمد ناشی از تغییر قیمت اوراق'!A:Q,9,0),0)</f>
        <v>-4783991748</v>
      </c>
      <c r="F18" s="20"/>
      <c r="G18" s="20">
        <f>IFERROR(VLOOKUP(A18,'درآمد ناشی از فروش'!A:Q,9,0),0)</f>
        <v>-4801176291</v>
      </c>
      <c r="H18" s="20"/>
      <c r="I18" s="20">
        <f t="shared" si="2"/>
        <v>-9585168039</v>
      </c>
      <c r="J18" s="17"/>
      <c r="K18" s="1">
        <f t="shared" si="0"/>
        <v>1.0569028086538765E-2</v>
      </c>
      <c r="L18" s="17"/>
      <c r="M18" s="20">
        <f>IFERROR(VLOOKUP(A18,'درآمد سود سهام'!A:S,19,0),0)</f>
        <v>0</v>
      </c>
      <c r="N18" s="20"/>
      <c r="O18" s="20">
        <f>IFERROR(VLOOKUP(A18,'درآمد ناشی از تغییر قیمت اوراق'!A:Q,17,0),0)</f>
        <v>-36660349679</v>
      </c>
      <c r="P18" s="20"/>
      <c r="Q18" s="20">
        <f>IFERROR(VLOOKUP(A18,'درآمد ناشی از فروش'!A:Q,17,0),0)</f>
        <v>-4801176291</v>
      </c>
      <c r="R18" s="20"/>
      <c r="S18" s="20">
        <f t="shared" si="3"/>
        <v>-41461525970</v>
      </c>
      <c r="T18" s="17"/>
      <c r="U18" s="1">
        <f t="shared" si="1"/>
        <v>-3.9167664554734236E-2</v>
      </c>
    </row>
    <row r="19" spans="1:21" ht="21" x14ac:dyDescent="0.55000000000000004">
      <c r="A19" s="29" t="s">
        <v>74</v>
      </c>
      <c r="C19" s="20">
        <f>IFERROR(VLOOKUP(A19,'درآمد سود سهام'!A:S,13,0),0)</f>
        <v>0</v>
      </c>
      <c r="D19" s="20"/>
      <c r="E19" s="20">
        <f>IFERROR(VLOOKUP(A19,'درآمد ناشی از تغییر قیمت اوراق'!A:Q,9,0),0)</f>
        <v>-24478822378</v>
      </c>
      <c r="F19" s="20"/>
      <c r="G19" s="20">
        <f>IFERROR(VLOOKUP(A19,'درآمد ناشی از فروش'!A:Q,9,0),0)</f>
        <v>-1341010552</v>
      </c>
      <c r="H19" s="20"/>
      <c r="I19" s="20">
        <f t="shared" si="2"/>
        <v>-25819832930</v>
      </c>
      <c r="J19" s="17"/>
      <c r="K19" s="1">
        <f t="shared" si="0"/>
        <v>2.8470084021122555E-2</v>
      </c>
      <c r="L19" s="17"/>
      <c r="M19" s="20">
        <f>IFERROR(VLOOKUP(A19,'درآمد سود سهام'!A:S,19,0),0)</f>
        <v>39712343506</v>
      </c>
      <c r="N19" s="20"/>
      <c r="O19" s="20">
        <f>IFERROR(VLOOKUP(A19,'درآمد ناشی از تغییر قیمت اوراق'!A:Q,17,0),0)</f>
        <v>-37204354269</v>
      </c>
      <c r="P19" s="20"/>
      <c r="Q19" s="20">
        <f>IFERROR(VLOOKUP(A19,'درآمد ناشی از فروش'!A:Q,17,0),0)</f>
        <v>-1341010552</v>
      </c>
      <c r="R19" s="20"/>
      <c r="S19" s="20">
        <f t="shared" si="3"/>
        <v>1166978685</v>
      </c>
      <c r="T19" s="17"/>
      <c r="U19" s="1">
        <f t="shared" si="1"/>
        <v>1.1024155191412233E-3</v>
      </c>
    </row>
    <row r="20" spans="1:21" ht="21" x14ac:dyDescent="0.55000000000000004">
      <c r="A20" s="29" t="s">
        <v>50</v>
      </c>
      <c r="C20" s="20">
        <f>IFERROR(VLOOKUP(A20,'درآمد سود سهام'!A:S,13,0),0)</f>
        <v>0</v>
      </c>
      <c r="D20" s="20"/>
      <c r="E20" s="20">
        <f>IFERROR(VLOOKUP(A20,'درآمد ناشی از تغییر قیمت اوراق'!A:Q,9,0),0)</f>
        <v>-22727479767</v>
      </c>
      <c r="F20" s="20"/>
      <c r="G20" s="20">
        <f>IFERROR(VLOOKUP(A20,'درآمد ناشی از فروش'!A:Q,9,0),0)</f>
        <v>-551473482</v>
      </c>
      <c r="H20" s="20"/>
      <c r="I20" s="20">
        <f t="shared" si="2"/>
        <v>-23278953249</v>
      </c>
      <c r="J20" s="17"/>
      <c r="K20" s="1">
        <f t="shared" si="0"/>
        <v>2.5668398270414908E-2</v>
      </c>
      <c r="L20" s="17"/>
      <c r="M20" s="20">
        <f>IFERROR(VLOOKUP(A20,'درآمد سود سهام'!A:S,19,0),0)</f>
        <v>30070902815</v>
      </c>
      <c r="N20" s="20"/>
      <c r="O20" s="20">
        <f>IFERROR(VLOOKUP(A20,'درآمد ناشی از تغییر قیمت اوراق'!A:Q,17,0),0)</f>
        <v>-5820614133</v>
      </c>
      <c r="P20" s="20"/>
      <c r="Q20" s="20">
        <f>IFERROR(VLOOKUP(A20,'درآمد ناشی از فروش'!A:Q,17,0),0)</f>
        <v>-1410721682</v>
      </c>
      <c r="R20" s="20"/>
      <c r="S20" s="20">
        <f t="shared" si="3"/>
        <v>22839567000</v>
      </c>
      <c r="T20" s="17"/>
      <c r="U20" s="1">
        <f t="shared" si="1"/>
        <v>2.1575966583541974E-2</v>
      </c>
    </row>
    <row r="21" spans="1:21" ht="21" x14ac:dyDescent="0.55000000000000004">
      <c r="A21" s="29" t="s">
        <v>56</v>
      </c>
      <c r="C21" s="20">
        <f>IFERROR(VLOOKUP(A21,'درآمد سود سهام'!A:S,13,0),0)</f>
        <v>0</v>
      </c>
      <c r="D21" s="20"/>
      <c r="E21" s="20">
        <f>IFERROR(VLOOKUP(A21,'درآمد ناشی از تغییر قیمت اوراق'!A:Q,9,0),0)</f>
        <v>-21273785361</v>
      </c>
      <c r="F21" s="20"/>
      <c r="G21" s="20">
        <f>IFERROR(VLOOKUP(A21,'درآمد ناشی از فروش'!A:Q,9,0),0)</f>
        <v>1525571584</v>
      </c>
      <c r="H21" s="20"/>
      <c r="I21" s="20">
        <f t="shared" si="2"/>
        <v>-19748213777</v>
      </c>
      <c r="J21" s="17"/>
      <c r="K21" s="1">
        <f t="shared" si="0"/>
        <v>2.1775249554191439E-2</v>
      </c>
      <c r="L21" s="17"/>
      <c r="M21" s="20">
        <f>IFERROR(VLOOKUP(A21,'درآمد سود سهام'!A:S,19,0),0)</f>
        <v>61461385419</v>
      </c>
      <c r="N21" s="20"/>
      <c r="O21" s="20">
        <f>IFERROR(VLOOKUP(A21,'درآمد ناشی از تغییر قیمت اوراق'!A:Q,17,0),0)</f>
        <v>175255276193</v>
      </c>
      <c r="P21" s="20"/>
      <c r="Q21" s="20">
        <f>IFERROR(VLOOKUP(A21,'درآمد ناشی از فروش'!A:Q,17,0),0)</f>
        <v>43963059000</v>
      </c>
      <c r="R21" s="20"/>
      <c r="S21" s="20">
        <f t="shared" si="3"/>
        <v>280679720612</v>
      </c>
      <c r="T21" s="17"/>
      <c r="U21" s="1">
        <f t="shared" si="1"/>
        <v>0.26515109820612665</v>
      </c>
    </row>
    <row r="22" spans="1:21" ht="21" x14ac:dyDescent="0.55000000000000004">
      <c r="A22" s="29" t="s">
        <v>57</v>
      </c>
      <c r="C22" s="20">
        <f>IFERROR(VLOOKUP(A22,'درآمد سود سهام'!A:S,13,0),0)</f>
        <v>0</v>
      </c>
      <c r="D22" s="20"/>
      <c r="E22" s="20">
        <f>IFERROR(VLOOKUP(A22,'درآمد ناشی از تغییر قیمت اوراق'!A:Q,9,0),0)</f>
        <v>-20674985936</v>
      </c>
      <c r="F22" s="20"/>
      <c r="G22" s="20">
        <f>IFERROR(VLOOKUP(A22,'درآمد ناشی از فروش'!A:Q,9,0),0)</f>
        <v>0</v>
      </c>
      <c r="H22" s="20"/>
      <c r="I22" s="20">
        <f t="shared" si="2"/>
        <v>-20674985936</v>
      </c>
      <c r="J22" s="17"/>
      <c r="K22" s="1">
        <f t="shared" si="0"/>
        <v>2.2797149320417664E-2</v>
      </c>
      <c r="L22" s="17"/>
      <c r="M22" s="20">
        <f>IFERROR(VLOOKUP(A22,'درآمد سود سهام'!A:S,19,0),0)</f>
        <v>14958583258</v>
      </c>
      <c r="N22" s="20"/>
      <c r="O22" s="20">
        <f>IFERROR(VLOOKUP(A22,'درآمد ناشی از تغییر قیمت اوراق'!A:Q,17,0),0)</f>
        <v>-21569761795</v>
      </c>
      <c r="P22" s="20"/>
      <c r="Q22" s="20">
        <f>IFERROR(VLOOKUP(A22,'درآمد ناشی از فروش'!A:Q,17,0),0)</f>
        <v>259690220</v>
      </c>
      <c r="R22" s="20"/>
      <c r="S22" s="20">
        <f t="shared" si="3"/>
        <v>-6351488317</v>
      </c>
      <c r="T22" s="17"/>
      <c r="U22" s="1">
        <f t="shared" si="1"/>
        <v>-6.0000918442696064E-3</v>
      </c>
    </row>
    <row r="23" spans="1:21" ht="21" x14ac:dyDescent="0.55000000000000004">
      <c r="A23" s="29" t="s">
        <v>60</v>
      </c>
      <c r="C23" s="20">
        <f>IFERROR(VLOOKUP(A23,'درآمد سود سهام'!A:S,13,0),0)</f>
        <v>28912222636</v>
      </c>
      <c r="D23" s="20"/>
      <c r="E23" s="20">
        <f>IFERROR(VLOOKUP(A23,'درآمد ناشی از تغییر قیمت اوراق'!A:Q,9,0),0)</f>
        <v>-71494865284</v>
      </c>
      <c r="F23" s="20"/>
      <c r="G23" s="20">
        <f>IFERROR(VLOOKUP(A23,'درآمد ناشی از فروش'!A:Q,9,0),0)</f>
        <v>0</v>
      </c>
      <c r="H23" s="20"/>
      <c r="I23" s="20">
        <f t="shared" si="2"/>
        <v>-42582642648</v>
      </c>
      <c r="J23" s="17"/>
      <c r="K23" s="1">
        <f t="shared" si="0"/>
        <v>4.695349568359878E-2</v>
      </c>
      <c r="L23" s="17"/>
      <c r="M23" s="20">
        <f>IFERROR(VLOOKUP(A23,'درآمد سود سهام'!A:S,19,0),0)</f>
        <v>28912222636</v>
      </c>
      <c r="N23" s="20"/>
      <c r="O23" s="20">
        <f>IFERROR(VLOOKUP(A23,'درآمد ناشی از تغییر قیمت اوراق'!A:Q,17,0),0)</f>
        <v>105239127037</v>
      </c>
      <c r="P23" s="20"/>
      <c r="Q23" s="20">
        <f>IFERROR(VLOOKUP(A23,'درآمد ناشی از فروش'!A:Q,17,0),0)</f>
        <v>50320395787</v>
      </c>
      <c r="R23" s="20"/>
      <c r="S23" s="20">
        <f t="shared" si="3"/>
        <v>184471745460</v>
      </c>
      <c r="T23" s="17"/>
      <c r="U23" s="1">
        <f t="shared" si="1"/>
        <v>0.17426583505950968</v>
      </c>
    </row>
    <row r="24" spans="1:21" ht="21" x14ac:dyDescent="0.55000000000000004">
      <c r="A24" s="29" t="s">
        <v>61</v>
      </c>
      <c r="C24" s="20">
        <f>IFERROR(VLOOKUP(A24,'درآمد سود سهام'!A:S,13,0),0)</f>
        <v>0</v>
      </c>
      <c r="D24" s="20"/>
      <c r="E24" s="20">
        <f>IFERROR(VLOOKUP(A24,'درآمد ناشی از تغییر قیمت اوراق'!A:Q,9,0),0)</f>
        <v>-31822384879</v>
      </c>
      <c r="F24" s="20"/>
      <c r="G24" s="20">
        <f>IFERROR(VLOOKUP(A24,'درآمد ناشی از فروش'!A:Q,9,0),0)</f>
        <v>-1129623811</v>
      </c>
      <c r="H24" s="20"/>
      <c r="I24" s="20">
        <f t="shared" si="2"/>
        <v>-32952008690</v>
      </c>
      <c r="J24" s="17"/>
      <c r="K24" s="1">
        <f t="shared" si="0"/>
        <v>3.633433487398869E-2</v>
      </c>
      <c r="L24" s="17"/>
      <c r="M24" s="20">
        <f>IFERROR(VLOOKUP(A24,'درآمد سود سهام'!A:S,19,0),0)</f>
        <v>92571214730</v>
      </c>
      <c r="N24" s="20"/>
      <c r="O24" s="20">
        <f>IFERROR(VLOOKUP(A24,'درآمد ناشی از تغییر قیمت اوراق'!A:Q,17,0),0)</f>
        <v>19158398010</v>
      </c>
      <c r="P24" s="20"/>
      <c r="Q24" s="20">
        <f>IFERROR(VLOOKUP(A24,'درآمد ناشی از فروش'!A:Q,17,0),0)</f>
        <v>20282755381</v>
      </c>
      <c r="R24" s="20"/>
      <c r="S24" s="20">
        <f t="shared" si="3"/>
        <v>132012368121</v>
      </c>
      <c r="T24" s="17"/>
      <c r="U24" s="1">
        <f t="shared" si="1"/>
        <v>0.12470877592350756</v>
      </c>
    </row>
    <row r="25" spans="1:21" ht="21" x14ac:dyDescent="0.55000000000000004">
      <c r="A25" s="29" t="s">
        <v>59</v>
      </c>
      <c r="C25" s="20">
        <f>IFERROR(VLOOKUP(A25,'درآمد سود سهام'!A:S,13,0),0)</f>
        <v>0</v>
      </c>
      <c r="D25" s="20"/>
      <c r="E25" s="20">
        <f>IFERROR(VLOOKUP(A25,'درآمد ناشی از تغییر قیمت اوراق'!A:Q,9,0),0)</f>
        <v>-42905830608</v>
      </c>
      <c r="F25" s="20"/>
      <c r="G25" s="20">
        <f>IFERROR(VLOOKUP(A25,'درآمد ناشی از فروش'!A:Q,9,0),0)</f>
        <v>-3151886007</v>
      </c>
      <c r="H25" s="20"/>
      <c r="I25" s="20">
        <f t="shared" si="2"/>
        <v>-46057716615</v>
      </c>
      <c r="J25" s="17"/>
      <c r="K25" s="1">
        <f t="shared" si="0"/>
        <v>5.0785265164382386E-2</v>
      </c>
      <c r="L25" s="17"/>
      <c r="M25" s="20">
        <f>IFERROR(VLOOKUP(A25,'درآمد سود سهام'!A:S,19,0),0)</f>
        <v>43746229517</v>
      </c>
      <c r="N25" s="20"/>
      <c r="O25" s="20">
        <f>IFERROR(VLOOKUP(A25,'درآمد ناشی از تغییر قیمت اوراق'!A:Q,17,0),0)</f>
        <v>-80420937672</v>
      </c>
      <c r="P25" s="20"/>
      <c r="Q25" s="20">
        <f>IFERROR(VLOOKUP(A25,'درآمد ناشی از فروش'!A:Q,17,0),0)</f>
        <v>-3033055960</v>
      </c>
      <c r="R25" s="20"/>
      <c r="S25" s="20">
        <f t="shared" si="3"/>
        <v>-39707764115</v>
      </c>
      <c r="T25" s="17"/>
      <c r="U25" s="1">
        <f t="shared" si="1"/>
        <v>-3.7510929679726725E-2</v>
      </c>
    </row>
    <row r="26" spans="1:21" ht="21" x14ac:dyDescent="0.55000000000000004">
      <c r="A26" s="29" t="s">
        <v>49</v>
      </c>
      <c r="C26" s="20">
        <f>IFERROR(VLOOKUP(A26,'درآمد سود سهام'!A:S,13,0),0)</f>
        <v>0</v>
      </c>
      <c r="D26" s="20"/>
      <c r="E26" s="20">
        <f>IFERROR(VLOOKUP(A26,'درآمد ناشی از تغییر قیمت اوراق'!A:Q,9,0),0)</f>
        <v>0</v>
      </c>
      <c r="F26" s="20"/>
      <c r="G26" s="20">
        <f>IFERROR(VLOOKUP(A26,'درآمد ناشی از فروش'!A:Q,9,0),0)</f>
        <v>0</v>
      </c>
      <c r="H26" s="20"/>
      <c r="I26" s="20">
        <f t="shared" si="2"/>
        <v>0</v>
      </c>
      <c r="J26" s="17"/>
      <c r="K26" s="1">
        <f t="shared" si="0"/>
        <v>0</v>
      </c>
      <c r="L26" s="17"/>
      <c r="M26" s="20">
        <f>IFERROR(VLOOKUP(A26,'درآمد سود سهام'!A:S,19,0),0)</f>
        <v>48131475723</v>
      </c>
      <c r="N26" s="20"/>
      <c r="O26" s="20">
        <f>IFERROR(VLOOKUP(A26,'درآمد ناشی از تغییر قیمت اوراق'!A:Q,17,0),0)</f>
        <v>14525627630</v>
      </c>
      <c r="P26" s="20"/>
      <c r="Q26" s="20">
        <f>IFERROR(VLOOKUP(A26,'درآمد ناشی از فروش'!A:Q,17,0),0)</f>
        <v>2434905779</v>
      </c>
      <c r="R26" s="20"/>
      <c r="S26" s="20">
        <f t="shared" si="3"/>
        <v>65092009132</v>
      </c>
      <c r="T26" s="17"/>
      <c r="U26" s="1">
        <f t="shared" si="1"/>
        <v>6.1490789816095938E-2</v>
      </c>
    </row>
    <row r="27" spans="1:21" ht="21" x14ac:dyDescent="0.55000000000000004">
      <c r="A27" s="29" t="s">
        <v>51</v>
      </c>
      <c r="C27" s="20">
        <f>IFERROR(VLOOKUP(A27,'درآمد سود سهام'!A:S,13,0),0)</f>
        <v>0</v>
      </c>
      <c r="D27" s="20"/>
      <c r="E27" s="20">
        <f>IFERROR(VLOOKUP(A27,'درآمد ناشی از تغییر قیمت اوراق'!A:Q,9,0),0)</f>
        <v>-21140517100</v>
      </c>
      <c r="F27" s="20"/>
      <c r="G27" s="20">
        <f>IFERROR(VLOOKUP(A27,'درآمد ناشی از فروش'!A:Q,9,0),0)</f>
        <v>-887334448</v>
      </c>
      <c r="H27" s="20"/>
      <c r="I27" s="20">
        <f t="shared" si="2"/>
        <v>-22027851548</v>
      </c>
      <c r="J27" s="17"/>
      <c r="K27" s="1">
        <f t="shared" si="0"/>
        <v>2.4288878478671647E-2</v>
      </c>
      <c r="L27" s="17"/>
      <c r="M27" s="20">
        <f>IFERROR(VLOOKUP(A27,'درآمد سود سهام'!A:S,19,0),0)</f>
        <v>48350093427</v>
      </c>
      <c r="N27" s="20"/>
      <c r="O27" s="20">
        <f>IFERROR(VLOOKUP(A27,'درآمد ناشی از تغییر قیمت اوراق'!A:Q,17,0),0)</f>
        <v>15225925825</v>
      </c>
      <c r="P27" s="20"/>
      <c r="Q27" s="20">
        <f>IFERROR(VLOOKUP(A27,'درآمد ناشی از فروش'!A:Q,17,0),0)</f>
        <v>4844020405</v>
      </c>
      <c r="R27" s="20"/>
      <c r="S27" s="20">
        <f t="shared" si="3"/>
        <v>68420039657</v>
      </c>
      <c r="T27" s="17"/>
      <c r="U27" s="1">
        <f t="shared" si="1"/>
        <v>6.4634696852354886E-2</v>
      </c>
    </row>
    <row r="28" spans="1:21" ht="21" x14ac:dyDescent="0.55000000000000004">
      <c r="A28" s="29" t="s">
        <v>71</v>
      </c>
      <c r="C28" s="20">
        <f>IFERROR(VLOOKUP(A28,'درآمد سود سهام'!A:S,13,0),0)</f>
        <v>0</v>
      </c>
      <c r="D28" s="20"/>
      <c r="E28" s="20">
        <f>IFERROR(VLOOKUP(A28,'درآمد ناشی از تغییر قیمت اوراق'!A:Q,9,0),0)</f>
        <v>2426512751</v>
      </c>
      <c r="F28" s="20"/>
      <c r="G28" s="20">
        <f>IFERROR(VLOOKUP(A28,'درآمد ناشی از فروش'!A:Q,9,0),0)</f>
        <v>0</v>
      </c>
      <c r="H28" s="20"/>
      <c r="I28" s="20">
        <f t="shared" si="2"/>
        <v>2426512751</v>
      </c>
      <c r="J28" s="17"/>
      <c r="K28" s="1">
        <f t="shared" si="0"/>
        <v>-2.6755797408366589E-3</v>
      </c>
      <c r="L28" s="17"/>
      <c r="M28" s="20">
        <f>IFERROR(VLOOKUP(A28,'درآمد سود سهام'!A:S,19,0),0)</f>
        <v>17944300891</v>
      </c>
      <c r="N28" s="20"/>
      <c r="O28" s="20">
        <f>IFERROR(VLOOKUP(A28,'درآمد ناشی از تغییر قیمت اوراق'!A:Q,17,0),0)</f>
        <v>92884215443</v>
      </c>
      <c r="P28" s="20"/>
      <c r="Q28" s="20">
        <f>IFERROR(VLOOKUP(A28,'درآمد ناشی از فروش'!A:Q,17,0),0)</f>
        <v>1535581450</v>
      </c>
      <c r="R28" s="20"/>
      <c r="S28" s="20">
        <f t="shared" si="3"/>
        <v>112364097784</v>
      </c>
      <c r="T28" s="17"/>
      <c r="U28" s="1">
        <f t="shared" si="1"/>
        <v>0.10614754732335453</v>
      </c>
    </row>
    <row r="29" spans="1:21" ht="21" x14ac:dyDescent="0.55000000000000004">
      <c r="A29" s="29" t="s">
        <v>55</v>
      </c>
      <c r="C29" s="20">
        <f>IFERROR(VLOOKUP(A29,'درآمد سود سهام'!A:S,13,0),0)</f>
        <v>0</v>
      </c>
      <c r="D29" s="20"/>
      <c r="E29" s="20">
        <f>IFERROR(VLOOKUP(A29,'درآمد ناشی از تغییر قیمت اوراق'!A:Q,9,0),0)</f>
        <v>-11489017602</v>
      </c>
      <c r="F29" s="20"/>
      <c r="G29" s="20">
        <f>IFERROR(VLOOKUP(A29,'درآمد ناشی از فروش'!A:Q,9,0),0)</f>
        <v>2019701557</v>
      </c>
      <c r="H29" s="20"/>
      <c r="I29" s="20">
        <f t="shared" si="2"/>
        <v>-9469316045</v>
      </c>
      <c r="J29" s="17"/>
      <c r="K29" s="1">
        <f t="shared" si="0"/>
        <v>1.0441284579749367E-2</v>
      </c>
      <c r="L29" s="17"/>
      <c r="M29" s="20">
        <f>IFERROR(VLOOKUP(A29,'درآمد سود سهام'!A:S,19,0),0)</f>
        <v>32916006519</v>
      </c>
      <c r="N29" s="20"/>
      <c r="O29" s="20">
        <f>IFERROR(VLOOKUP(A29,'درآمد ناشی از تغییر قیمت اوراق'!A:Q,17,0),0)</f>
        <v>65845391586</v>
      </c>
      <c r="P29" s="20"/>
      <c r="Q29" s="20">
        <f>IFERROR(VLOOKUP(A29,'درآمد ناشی از فروش'!A:Q,17,0),0)</f>
        <v>2019695948</v>
      </c>
      <c r="R29" s="20"/>
      <c r="S29" s="20">
        <f t="shared" si="3"/>
        <v>100781094053</v>
      </c>
      <c r="T29" s="17"/>
      <c r="U29" s="1">
        <f t="shared" si="1"/>
        <v>9.5205373969669771E-2</v>
      </c>
    </row>
    <row r="30" spans="1:21" ht="21" x14ac:dyDescent="0.55000000000000004">
      <c r="A30" s="29" t="s">
        <v>47</v>
      </c>
      <c r="C30" s="20">
        <f>IFERROR(VLOOKUP(A30,'درآمد سود سهام'!A:S,13,0),0)</f>
        <v>40756703371</v>
      </c>
      <c r="D30" s="20"/>
      <c r="E30" s="20">
        <f>IFERROR(VLOOKUP(A30,'درآمد ناشی از تغییر قیمت اوراق'!A:Q,9,0),0)</f>
        <v>-111073292574</v>
      </c>
      <c r="F30" s="20"/>
      <c r="G30" s="20">
        <f>IFERROR(VLOOKUP(A30,'درآمد ناشی از فروش'!A:Q,9,0),0)</f>
        <v>2576040537</v>
      </c>
      <c r="H30" s="20"/>
      <c r="I30" s="20">
        <f t="shared" si="2"/>
        <v>-67740548666</v>
      </c>
      <c r="J30" s="17"/>
      <c r="K30" s="1">
        <f t="shared" si="0"/>
        <v>7.4693709962667887E-2</v>
      </c>
      <c r="L30" s="17"/>
      <c r="M30" s="20">
        <f>IFERROR(VLOOKUP(A30,'درآمد سود سهام'!A:S,19,0),0)</f>
        <v>40756703371</v>
      </c>
      <c r="N30" s="20"/>
      <c r="O30" s="20">
        <f>IFERROR(VLOOKUP(A30,'درآمد ناشی از تغییر قیمت اوراق'!A:Q,17,0),0)</f>
        <v>35125827015</v>
      </c>
      <c r="P30" s="20"/>
      <c r="Q30" s="20">
        <f>IFERROR(VLOOKUP(A30,'درآمد ناشی از فروش'!A:Q,17,0),0)</f>
        <v>8118072340</v>
      </c>
      <c r="R30" s="20"/>
      <c r="S30" s="20">
        <f t="shared" si="3"/>
        <v>84000602726</v>
      </c>
      <c r="T30" s="17"/>
      <c r="U30" s="1">
        <f t="shared" si="1"/>
        <v>7.9353264333494614E-2</v>
      </c>
    </row>
    <row r="31" spans="1:21" ht="21" x14ac:dyDescent="0.55000000000000004">
      <c r="A31" s="29" t="s">
        <v>79</v>
      </c>
      <c r="C31" s="20">
        <f>IFERROR(VLOOKUP(A31,'درآمد سود سهام'!A:S,13,0),0)</f>
        <v>0</v>
      </c>
      <c r="D31" s="20"/>
      <c r="E31" s="20">
        <f>IFERROR(VLOOKUP(A31,'درآمد ناشی از تغییر قیمت اوراق'!A:Q,9,0),0)</f>
        <v>-31816375039</v>
      </c>
      <c r="F31" s="20"/>
      <c r="G31" s="20">
        <f>IFERROR(VLOOKUP(A31,'درآمد ناشی از فروش'!A:Q,9,0),0)</f>
        <v>0</v>
      </c>
      <c r="H31" s="20"/>
      <c r="I31" s="20">
        <f t="shared" si="2"/>
        <v>-31816375039</v>
      </c>
      <c r="J31" s="17"/>
      <c r="K31" s="1">
        <f t="shared" si="0"/>
        <v>3.5082135235484514E-2</v>
      </c>
      <c r="L31" s="17"/>
      <c r="M31" s="20">
        <f>IFERROR(VLOOKUP(A31,'درآمد سود سهام'!A:S,19,0),0)</f>
        <v>31300777433</v>
      </c>
      <c r="N31" s="20"/>
      <c r="O31" s="20">
        <f>IFERROR(VLOOKUP(A31,'درآمد ناشی از تغییر قیمت اوراق'!A:Q,17,0),0)</f>
        <v>-105717181740</v>
      </c>
      <c r="P31" s="20"/>
      <c r="Q31" s="20">
        <f>IFERROR(VLOOKUP(A31,'درآمد ناشی از فروش'!A:Q,17,0),0)</f>
        <v>654114816</v>
      </c>
      <c r="R31" s="20"/>
      <c r="S31" s="20">
        <f t="shared" si="3"/>
        <v>-73762289491</v>
      </c>
      <c r="T31" s="17"/>
      <c r="U31" s="1">
        <f t="shared" si="1"/>
        <v>-6.9681386393330713E-2</v>
      </c>
    </row>
    <row r="32" spans="1:21" ht="21" x14ac:dyDescent="0.55000000000000004">
      <c r="A32" s="29" t="s">
        <v>48</v>
      </c>
      <c r="C32" s="20">
        <f>IFERROR(VLOOKUP(A32,'درآمد سود سهام'!A:S,13,0),0)</f>
        <v>0</v>
      </c>
      <c r="D32" s="20"/>
      <c r="E32" s="20">
        <f>IFERROR(VLOOKUP(A32,'درآمد ناشی از تغییر قیمت اوراق'!A:Q,9,0),0)</f>
        <v>-24438971420</v>
      </c>
      <c r="F32" s="20"/>
      <c r="G32" s="20">
        <f>IFERROR(VLOOKUP(A32,'درآمد ناشی از فروش'!A:Q,9,0),0)</f>
        <v>0</v>
      </c>
      <c r="H32" s="20"/>
      <c r="I32" s="20">
        <f t="shared" si="2"/>
        <v>-24438971420</v>
      </c>
      <c r="J32" s="17"/>
      <c r="K32" s="1">
        <f t="shared" si="0"/>
        <v>2.6947485353740929E-2</v>
      </c>
      <c r="L32" s="17"/>
      <c r="M32" s="20">
        <f>IFERROR(VLOOKUP(A32,'درآمد سود سهام'!A:S,19,0),0)</f>
        <v>17406474059</v>
      </c>
      <c r="N32" s="20"/>
      <c r="O32" s="20">
        <f>IFERROR(VLOOKUP(A32,'درآمد ناشی از تغییر قیمت اوراق'!A:Q,17,0),0)</f>
        <v>52888834676</v>
      </c>
      <c r="P32" s="20"/>
      <c r="Q32" s="20">
        <f>IFERROR(VLOOKUP(A32,'درآمد ناشی از فروش'!A:Q,17,0),0)</f>
        <v>5259527478</v>
      </c>
      <c r="R32" s="20"/>
      <c r="S32" s="20">
        <f t="shared" si="3"/>
        <v>75554836213</v>
      </c>
      <c r="T32" s="17"/>
      <c r="U32" s="1">
        <f t="shared" si="1"/>
        <v>7.1374760360241277E-2</v>
      </c>
    </row>
    <row r="33" spans="1:21" ht="21" x14ac:dyDescent="0.55000000000000004">
      <c r="A33" s="29" t="s">
        <v>75</v>
      </c>
      <c r="C33" s="20">
        <f>IFERROR(VLOOKUP(A33,'درآمد سود سهام'!A:S,13,0),0)</f>
        <v>811368875</v>
      </c>
      <c r="D33" s="20"/>
      <c r="E33" s="20">
        <f>IFERROR(VLOOKUP(A33,'درآمد ناشی از تغییر قیمت اوراق'!A:Q,9,0),0)</f>
        <v>-6215422670</v>
      </c>
      <c r="F33" s="20"/>
      <c r="G33" s="20">
        <f>IFERROR(VLOOKUP(A33,'درآمد ناشی از فروش'!A:Q,9,0),0)</f>
        <v>-7663029942</v>
      </c>
      <c r="H33" s="20"/>
      <c r="I33" s="20">
        <f t="shared" si="2"/>
        <v>-13067083737</v>
      </c>
      <c r="J33" s="17"/>
      <c r="K33" s="1">
        <f t="shared" si="0"/>
        <v>1.4408341561001499E-2</v>
      </c>
      <c r="L33" s="17"/>
      <c r="M33" s="20">
        <f>IFERROR(VLOOKUP(A33,'درآمد سود سهام'!A:S,19,0),0)</f>
        <v>811368875</v>
      </c>
      <c r="N33" s="20"/>
      <c r="O33" s="20">
        <f>IFERROR(VLOOKUP(A33,'درآمد ناشی از تغییر قیمت اوراق'!A:Q,17,0),0)</f>
        <v>-59370048681</v>
      </c>
      <c r="P33" s="20"/>
      <c r="Q33" s="20">
        <f>IFERROR(VLOOKUP(A33,'درآمد ناشی از فروش'!A:Q,17,0),0)</f>
        <v>-7663029942</v>
      </c>
      <c r="R33" s="20"/>
      <c r="S33" s="20">
        <f t="shared" si="3"/>
        <v>-66221709748</v>
      </c>
      <c r="T33" s="17"/>
      <c r="U33" s="1">
        <f t="shared" si="1"/>
        <v>-6.2557989677644227E-2</v>
      </c>
    </row>
    <row r="34" spans="1:21" ht="21" x14ac:dyDescent="0.55000000000000004">
      <c r="A34" s="29" t="s">
        <v>65</v>
      </c>
      <c r="C34" s="20">
        <f>IFERROR(VLOOKUP(A34,'درآمد سود سهام'!A:S,13,0),0)</f>
        <v>0</v>
      </c>
      <c r="D34" s="20"/>
      <c r="E34" s="20">
        <f>IFERROR(VLOOKUP(A34,'درآمد ناشی از تغییر قیمت اوراق'!A:Q,9,0),0)</f>
        <v>-86926815146</v>
      </c>
      <c r="F34" s="20"/>
      <c r="G34" s="20">
        <f>IFERROR(VLOOKUP(A34,'درآمد ناشی از فروش'!A:Q,9,0),0)</f>
        <v>13141578385</v>
      </c>
      <c r="H34" s="20"/>
      <c r="I34" s="20">
        <f t="shared" si="2"/>
        <v>-73785236761</v>
      </c>
      <c r="J34" s="17"/>
      <c r="K34" s="1">
        <f t="shared" si="0"/>
        <v>8.1358849059914917E-2</v>
      </c>
      <c r="L34" s="17"/>
      <c r="M34" s="20">
        <f>IFERROR(VLOOKUP(A34,'درآمد سود سهام'!A:S,19,0),0)</f>
        <v>0</v>
      </c>
      <c r="N34" s="20"/>
      <c r="O34" s="20">
        <f>IFERROR(VLOOKUP(A34,'درآمد ناشی از تغییر قیمت اوراق'!A:Q,17,0),0)</f>
        <v>54361150027</v>
      </c>
      <c r="P34" s="20"/>
      <c r="Q34" s="20">
        <f>IFERROR(VLOOKUP(A34,'درآمد ناشی از فروش'!A:Q,17,0),0)</f>
        <v>84353871977</v>
      </c>
      <c r="R34" s="20"/>
      <c r="S34" s="20">
        <f t="shared" si="3"/>
        <v>138715022004</v>
      </c>
      <c r="T34" s="17"/>
      <c r="U34" s="1">
        <f t="shared" si="1"/>
        <v>0.13104060507774046</v>
      </c>
    </row>
    <row r="35" spans="1:21" ht="21" x14ac:dyDescent="0.55000000000000004">
      <c r="A35" s="29" t="s">
        <v>84</v>
      </c>
      <c r="C35" s="20">
        <f>IFERROR(VLOOKUP(A35,'درآمد سود سهام'!A:S,13,0),0)</f>
        <v>0</v>
      </c>
      <c r="D35" s="20"/>
      <c r="E35" s="20">
        <f>IFERROR(VLOOKUP(A35,'درآمد ناشی از تغییر قیمت اوراق'!A:Q,9,0),0)</f>
        <v>-2406534705</v>
      </c>
      <c r="F35" s="20"/>
      <c r="G35" s="20">
        <f>IFERROR(VLOOKUP(A35,'درآمد ناشی از فروش'!A:Q,9,0),0)</f>
        <v>-2098012671</v>
      </c>
      <c r="H35" s="20"/>
      <c r="I35" s="20">
        <f t="shared" si="2"/>
        <v>-4504547376</v>
      </c>
      <c r="J35" s="17"/>
      <c r="K35" s="1">
        <f t="shared" si="0"/>
        <v>4.9669121647506779E-3</v>
      </c>
      <c r="L35" s="17"/>
      <c r="M35" s="20">
        <f>IFERROR(VLOOKUP(A35,'درآمد سود سهام'!A:S,19,0),0)</f>
        <v>0</v>
      </c>
      <c r="N35" s="20"/>
      <c r="O35" s="20">
        <f>IFERROR(VLOOKUP(A35,'درآمد ناشی از تغییر قیمت اوراق'!A:Q,17,0),0)</f>
        <v>-14810036572</v>
      </c>
      <c r="P35" s="20"/>
      <c r="Q35" s="20">
        <f>IFERROR(VLOOKUP(A35,'درآمد ناشی از فروش'!A:Q,17,0),0)</f>
        <v>-2098012671</v>
      </c>
      <c r="R35" s="20"/>
      <c r="S35" s="20">
        <f t="shared" si="3"/>
        <v>-16908049243</v>
      </c>
      <c r="T35" s="17"/>
      <c r="U35" s="1">
        <f t="shared" si="1"/>
        <v>-1.5972610402808868E-2</v>
      </c>
    </row>
    <row r="36" spans="1:21" ht="21" x14ac:dyDescent="0.55000000000000004">
      <c r="A36" s="29" t="s">
        <v>76</v>
      </c>
      <c r="C36" s="20">
        <f>IFERROR(VLOOKUP(A36,'درآمد سود سهام'!A:S,13,0),0)</f>
        <v>0</v>
      </c>
      <c r="D36" s="20"/>
      <c r="E36" s="20">
        <f>IFERROR(VLOOKUP(A36,'درآمد ناشی از تغییر قیمت اوراق'!A:Q,9,0),0)</f>
        <v>-25874380605</v>
      </c>
      <c r="F36" s="20"/>
      <c r="G36" s="20">
        <f>IFERROR(VLOOKUP(A36,'درآمد ناشی از فروش'!A:Q,9,0),0)</f>
        <v>-1908105018</v>
      </c>
      <c r="H36" s="20"/>
      <c r="I36" s="20">
        <f t="shared" si="2"/>
        <v>-27782485623</v>
      </c>
      <c r="J36" s="17"/>
      <c r="K36" s="1">
        <f t="shared" si="0"/>
        <v>3.0634191249294011E-2</v>
      </c>
      <c r="L36" s="17"/>
      <c r="M36" s="20">
        <f>IFERROR(VLOOKUP(A36,'درآمد سود سهام'!A:S,19,0),0)</f>
        <v>14225519880</v>
      </c>
      <c r="N36" s="20"/>
      <c r="O36" s="20">
        <f>IFERROR(VLOOKUP(A36,'درآمد ناشی از تغییر قیمت اوراق'!A:Q,17,0),0)</f>
        <v>-57615750241</v>
      </c>
      <c r="P36" s="20"/>
      <c r="Q36" s="20">
        <f>IFERROR(VLOOKUP(A36,'درآمد ناشی از فروش'!A:Q,17,0),0)</f>
        <v>-1908105018</v>
      </c>
      <c r="R36" s="20"/>
      <c r="S36" s="20">
        <f t="shared" si="3"/>
        <v>-45298335379</v>
      </c>
      <c r="T36" s="17"/>
      <c r="U36" s="1">
        <f t="shared" si="1"/>
        <v>-4.2792202252668846E-2</v>
      </c>
    </row>
    <row r="37" spans="1:21" ht="21" x14ac:dyDescent="0.55000000000000004">
      <c r="A37" s="29" t="s">
        <v>116</v>
      </c>
      <c r="C37" s="20">
        <f>IFERROR(VLOOKUP(A37,'درآمد سود سهام'!A:S,13,0),0)</f>
        <v>0</v>
      </c>
      <c r="D37" s="20"/>
      <c r="E37" s="20">
        <f>IFERROR(VLOOKUP(A37,'درآمد ناشی از تغییر قیمت اوراق'!A:Q,9,0),0)</f>
        <v>-1375763681</v>
      </c>
      <c r="F37" s="20"/>
      <c r="G37" s="20">
        <f>IFERROR(VLOOKUP(A37,'درآمد ناشی از فروش'!A:Q,9,0),0)</f>
        <v>0</v>
      </c>
      <c r="H37" s="20"/>
      <c r="I37" s="20">
        <f t="shared" si="2"/>
        <v>-1375763681</v>
      </c>
      <c r="J37" s="17"/>
      <c r="K37" s="1">
        <f t="shared" si="0"/>
        <v>1.516977576790186E-3</v>
      </c>
      <c r="L37" s="17"/>
      <c r="M37" s="20">
        <f>IFERROR(VLOOKUP(A37,'درآمد سود سهام'!A:S,19,0),0)</f>
        <v>0</v>
      </c>
      <c r="N37" s="20"/>
      <c r="O37" s="20">
        <f>IFERROR(VLOOKUP(A37,'درآمد ناشی از تغییر قیمت اوراق'!A:Q,17,0),0)</f>
        <v>-951862322</v>
      </c>
      <c r="P37" s="20"/>
      <c r="Q37" s="20">
        <f>IFERROR(VLOOKUP(A37,'درآمد ناشی از فروش'!A:Q,17,0),0)</f>
        <v>0</v>
      </c>
      <c r="R37" s="20"/>
      <c r="S37" s="20">
        <f t="shared" si="3"/>
        <v>-951862322</v>
      </c>
      <c r="T37" s="17"/>
      <c r="U37" s="1">
        <f t="shared" si="1"/>
        <v>-8.992004818482184E-4</v>
      </c>
    </row>
    <row r="38" spans="1:21" ht="21" x14ac:dyDescent="0.55000000000000004">
      <c r="A38" s="29" t="s">
        <v>115</v>
      </c>
      <c r="C38" s="20">
        <f>IFERROR(VLOOKUP(A38,'درآمد سود سهام'!A:S,13,0),0)</f>
        <v>0</v>
      </c>
      <c r="D38" s="20"/>
      <c r="E38" s="20">
        <f>IFERROR(VLOOKUP(A38,'درآمد ناشی از تغییر قیمت اوراق'!A:Q,9,0),0)</f>
        <v>-8838029582</v>
      </c>
      <c r="F38" s="20"/>
      <c r="G38" s="20">
        <f>IFERROR(VLOOKUP(A38,'درآمد ناشی از فروش'!A:Q,9,0),0)</f>
        <v>0</v>
      </c>
      <c r="H38" s="20"/>
      <c r="I38" s="20">
        <f t="shared" si="2"/>
        <v>-8838029582</v>
      </c>
      <c r="J38" s="17"/>
      <c r="K38" s="1">
        <f t="shared" si="0"/>
        <v>9.7452003451327773E-3</v>
      </c>
      <c r="L38" s="17"/>
      <c r="M38" s="20">
        <f>IFERROR(VLOOKUP(A38,'درآمد سود سهام'!A:S,19,0),0)</f>
        <v>0</v>
      </c>
      <c r="N38" s="20"/>
      <c r="O38" s="20">
        <f>IFERROR(VLOOKUP(A38,'درآمد ناشی از تغییر قیمت اوراق'!A:Q,17,0),0)</f>
        <v>-11345215024</v>
      </c>
      <c r="P38" s="20"/>
      <c r="Q38" s="20">
        <f>IFERROR(VLOOKUP(A38,'درآمد ناشی از فروش'!A:Q,17,0),0)</f>
        <v>0</v>
      </c>
      <c r="R38" s="20"/>
      <c r="S38" s="20">
        <f t="shared" si="3"/>
        <v>-11345215024</v>
      </c>
      <c r="T38" s="17"/>
      <c r="U38" s="1">
        <f t="shared" si="1"/>
        <v>-1.0717540321185701E-2</v>
      </c>
    </row>
    <row r="39" spans="1:21" ht="21" x14ac:dyDescent="0.55000000000000004">
      <c r="A39" s="29" t="s">
        <v>62</v>
      </c>
      <c r="C39" s="20">
        <f>IFERROR(VLOOKUP(A39,'درآمد سود سهام'!A:S,13,0),0)</f>
        <v>0</v>
      </c>
      <c r="D39" s="20"/>
      <c r="E39" s="20">
        <f>IFERROR(VLOOKUP(A39,'درآمد ناشی از تغییر قیمت اوراق'!A:Q,9,0),0)</f>
        <v>-18413784460</v>
      </c>
      <c r="F39" s="20"/>
      <c r="G39" s="20">
        <f>IFERROR(VLOOKUP(A39,'درآمد ناشی از فروش'!A:Q,9,0),0)</f>
        <v>-1638304403</v>
      </c>
      <c r="H39" s="20"/>
      <c r="I39" s="20">
        <f t="shared" si="2"/>
        <v>-20052088863</v>
      </c>
      <c r="J39" s="17"/>
      <c r="K39" s="1">
        <f t="shared" si="0"/>
        <v>2.2110315596400174E-2</v>
      </c>
      <c r="L39" s="17"/>
      <c r="M39" s="20">
        <f>IFERROR(VLOOKUP(A39,'درآمد سود سهام'!A:S,19,0),0)</f>
        <v>1599710739</v>
      </c>
      <c r="N39" s="20"/>
      <c r="O39" s="20">
        <f>IFERROR(VLOOKUP(A39,'درآمد ناشی از تغییر قیمت اوراق'!A:Q,17,0),0)</f>
        <v>-37262321605</v>
      </c>
      <c r="P39" s="20"/>
      <c r="Q39" s="20">
        <f>IFERROR(VLOOKUP(A39,'درآمد ناشی از فروش'!A:Q,17,0),0)</f>
        <v>-1638306242</v>
      </c>
      <c r="R39" s="20"/>
      <c r="S39" s="20">
        <f t="shared" si="3"/>
        <v>-37300917108</v>
      </c>
      <c r="T39" s="17"/>
      <c r="U39" s="1">
        <f t="shared" si="1"/>
        <v>-3.5237241627990454E-2</v>
      </c>
    </row>
    <row r="40" spans="1:21" ht="21" x14ac:dyDescent="0.55000000000000004">
      <c r="A40" s="29" t="s">
        <v>83</v>
      </c>
      <c r="C40" s="20">
        <f>IFERROR(VLOOKUP(A40,'درآمد سود سهام'!A:S,13,0),0)</f>
        <v>0</v>
      </c>
      <c r="D40" s="20"/>
      <c r="E40" s="20">
        <f>IFERROR(VLOOKUP(A40,'درآمد ناشی از تغییر قیمت اوراق'!A:Q,9,0),0)</f>
        <v>0</v>
      </c>
      <c r="F40" s="20"/>
      <c r="G40" s="20">
        <f>IFERROR(VLOOKUP(A40,'درآمد ناشی از فروش'!A:Q,9,0),0)</f>
        <v>0</v>
      </c>
      <c r="H40" s="20"/>
      <c r="I40" s="20">
        <f t="shared" si="2"/>
        <v>0</v>
      </c>
      <c r="J40" s="17"/>
      <c r="K40" s="1">
        <f t="shared" ref="K40:K58" si="4">+I40/$I$59</f>
        <v>0</v>
      </c>
      <c r="L40" s="17"/>
      <c r="M40" s="20">
        <f>IFERROR(VLOOKUP(A40,'درآمد سود سهام'!A:S,19,0),0)</f>
        <v>0</v>
      </c>
      <c r="N40" s="20"/>
      <c r="O40" s="20">
        <f>IFERROR(VLOOKUP(A40,'درآمد ناشی از تغییر قیمت اوراق'!A:Q,17,0),0)</f>
        <v>0</v>
      </c>
      <c r="P40" s="20"/>
      <c r="Q40" s="20">
        <f>IFERROR(VLOOKUP(A40,'درآمد ناشی از فروش'!A:Q,17,0),0)</f>
        <v>4536896404</v>
      </c>
      <c r="R40" s="20"/>
      <c r="S40" s="20">
        <f t="shared" si="3"/>
        <v>4536896404</v>
      </c>
      <c r="T40" s="17"/>
      <c r="U40" s="1">
        <f t="shared" ref="U40:U58" si="5">+S40/$S$59</f>
        <v>4.2858923378755708E-3</v>
      </c>
    </row>
    <row r="41" spans="1:21" ht="21" x14ac:dyDescent="0.55000000000000004">
      <c r="A41" s="29" t="s">
        <v>45</v>
      </c>
      <c r="C41" s="20">
        <f>IFERROR(VLOOKUP(A41,'درآمد سود سهام'!A:S,13,0),0)</f>
        <v>0</v>
      </c>
      <c r="D41" s="20"/>
      <c r="E41" s="20">
        <f>IFERROR(VLOOKUP(A41,'درآمد ناشی از تغییر قیمت اوراق'!A:Q,9,0),0)</f>
        <v>3081333109</v>
      </c>
      <c r="F41" s="20"/>
      <c r="G41" s="20">
        <f>IFERROR(VLOOKUP(A41,'درآمد ناشی از فروش'!A:Q,9,0),0)</f>
        <v>0</v>
      </c>
      <c r="H41" s="20"/>
      <c r="I41" s="20">
        <f t="shared" si="2"/>
        <v>3081333109</v>
      </c>
      <c r="J41" s="17"/>
      <c r="K41" s="1">
        <f t="shared" si="4"/>
        <v>-3.3976134837173317E-3</v>
      </c>
      <c r="L41" s="17"/>
      <c r="M41" s="20">
        <f>IFERROR(VLOOKUP(A41,'درآمد سود سهام'!A:S,19,0),0)</f>
        <v>0</v>
      </c>
      <c r="N41" s="20"/>
      <c r="O41" s="20">
        <f>IFERROR(VLOOKUP(A41,'درآمد ناشی از تغییر قیمت اوراق'!A:Q,17,0),0)</f>
        <v>14011302379</v>
      </c>
      <c r="P41" s="20"/>
      <c r="Q41" s="20">
        <f>IFERROR(VLOOKUP(A41,'درآمد ناشی از فروش'!A:Q,17,0),0)</f>
        <v>148323557386</v>
      </c>
      <c r="R41" s="20"/>
      <c r="S41" s="20">
        <f t="shared" si="3"/>
        <v>162334859765</v>
      </c>
      <c r="T41" s="17"/>
      <c r="U41" s="1">
        <f t="shared" si="5"/>
        <v>0.15335367389555207</v>
      </c>
    </row>
    <row r="42" spans="1:21" ht="21" x14ac:dyDescent="0.55000000000000004">
      <c r="A42" s="29" t="s">
        <v>80</v>
      </c>
      <c r="C42" s="20">
        <f>IFERROR(VLOOKUP(A42,'درآمد سود سهام'!A:S,13,0),0)</f>
        <v>0</v>
      </c>
      <c r="D42" s="20"/>
      <c r="E42" s="20">
        <f>IFERROR(VLOOKUP(A42,'درآمد ناشی از تغییر قیمت اوراق'!A:Q,9,0),0)</f>
        <v>-40710788722</v>
      </c>
      <c r="F42" s="20"/>
      <c r="G42" s="20">
        <f>IFERROR(VLOOKUP(A42,'درآمد ناشی از فروش'!A:Q,9,0),0)</f>
        <v>791601976</v>
      </c>
      <c r="H42" s="20"/>
      <c r="I42" s="20">
        <f t="shared" si="2"/>
        <v>-39919186746</v>
      </c>
      <c r="J42" s="17"/>
      <c r="K42" s="1">
        <f t="shared" si="4"/>
        <v>4.4016651997503917E-2</v>
      </c>
      <c r="L42" s="17"/>
      <c r="M42" s="20">
        <f>IFERROR(VLOOKUP(A42,'درآمد سود سهام'!A:S,19,0),0)</f>
        <v>0</v>
      </c>
      <c r="N42" s="20"/>
      <c r="O42" s="20">
        <f>IFERROR(VLOOKUP(A42,'درآمد ناشی از تغییر قیمت اوراق'!A:Q,17,0),0)</f>
        <v>57214030866</v>
      </c>
      <c r="P42" s="20"/>
      <c r="Q42" s="20">
        <f>IFERROR(VLOOKUP(A42,'درآمد ناشی از فروش'!A:Q,17,0),0)</f>
        <v>21857853087</v>
      </c>
      <c r="R42" s="20"/>
      <c r="S42" s="20">
        <f t="shared" si="3"/>
        <v>79071883953</v>
      </c>
      <c r="T42" s="17"/>
      <c r="U42" s="1">
        <f t="shared" si="5"/>
        <v>7.4697227222724344E-2</v>
      </c>
    </row>
    <row r="43" spans="1:21" ht="21" x14ac:dyDescent="0.55000000000000004">
      <c r="A43" s="29" t="s">
        <v>86</v>
      </c>
      <c r="C43" s="20">
        <f>IFERROR(VLOOKUP(A43,'درآمد سود سهام'!A:S,13,0),0)</f>
        <v>0</v>
      </c>
      <c r="D43" s="20"/>
      <c r="E43" s="20">
        <f>IFERROR(VLOOKUP(A43,'درآمد ناشی از تغییر قیمت اوراق'!A:Q,9,0),0)</f>
        <v>0</v>
      </c>
      <c r="F43" s="20"/>
      <c r="G43" s="20">
        <f>IFERROR(VLOOKUP(A43,'درآمد ناشی از فروش'!A:Q,9,0),0)</f>
        <v>0</v>
      </c>
      <c r="H43" s="20"/>
      <c r="I43" s="20">
        <f t="shared" si="2"/>
        <v>0</v>
      </c>
      <c r="J43" s="17"/>
      <c r="K43" s="1">
        <f t="shared" si="4"/>
        <v>0</v>
      </c>
      <c r="L43" s="17"/>
      <c r="M43" s="20">
        <f>IFERROR(VLOOKUP(A43,'درآمد سود سهام'!A:S,19,0),0)</f>
        <v>1257291200</v>
      </c>
      <c r="N43" s="20"/>
      <c r="O43" s="20">
        <f>IFERROR(VLOOKUP(A43,'درآمد ناشی از تغییر قیمت اوراق'!A:Q,17,0),0)</f>
        <v>0</v>
      </c>
      <c r="P43" s="20"/>
      <c r="Q43" s="20">
        <f>IFERROR(VLOOKUP(A43,'درآمد ناشی از فروش'!A:Q,17,0),0)</f>
        <v>5660700788</v>
      </c>
      <c r="R43" s="20"/>
      <c r="S43" s="20">
        <f t="shared" si="3"/>
        <v>6917991988</v>
      </c>
      <c r="T43" s="17"/>
      <c r="U43" s="1">
        <f t="shared" si="5"/>
        <v>6.5352536656364413E-3</v>
      </c>
    </row>
    <row r="44" spans="1:21" ht="21" x14ac:dyDescent="0.55000000000000004">
      <c r="A44" s="29" t="s">
        <v>46</v>
      </c>
      <c r="C44" s="20">
        <f>IFERROR(VLOOKUP(A44,'درآمد سود سهام'!A:S,13,0),0)</f>
        <v>0</v>
      </c>
      <c r="D44" s="20"/>
      <c r="E44" s="20">
        <f>IFERROR(VLOOKUP(A44,'درآمد ناشی از تغییر قیمت اوراق'!A:Q,9,0),0)</f>
        <v>-3035692876</v>
      </c>
      <c r="F44" s="20"/>
      <c r="G44" s="20">
        <f>IFERROR(VLOOKUP(A44,'درآمد ناشی از فروش'!A:Q,9,0),0)</f>
        <v>0</v>
      </c>
      <c r="H44" s="20"/>
      <c r="I44" s="20">
        <f t="shared" si="2"/>
        <v>-3035692876</v>
      </c>
      <c r="J44" s="17"/>
      <c r="K44" s="1">
        <f t="shared" si="4"/>
        <v>3.3472885543587121E-3</v>
      </c>
      <c r="L44" s="17"/>
      <c r="M44" s="20">
        <f>IFERROR(VLOOKUP(A44,'درآمد سود سهام'!A:S,19,0),0)</f>
        <v>10871396871</v>
      </c>
      <c r="N44" s="20"/>
      <c r="O44" s="20">
        <f>IFERROR(VLOOKUP(A44,'درآمد ناشی از تغییر قیمت اوراق'!A:Q,17,0),0)</f>
        <v>102021630034</v>
      </c>
      <c r="P44" s="20"/>
      <c r="Q44" s="20">
        <f>IFERROR(VLOOKUP(A44,'درآمد ناشی از فروش'!A:Q,17,0),0)</f>
        <v>4936458385</v>
      </c>
      <c r="R44" s="20"/>
      <c r="S44" s="20">
        <f t="shared" si="3"/>
        <v>117829485290</v>
      </c>
      <c r="T44" s="17"/>
      <c r="U44" s="1">
        <f t="shared" si="5"/>
        <v>0.11131056193722895</v>
      </c>
    </row>
    <row r="45" spans="1:21" ht="21" x14ac:dyDescent="0.55000000000000004">
      <c r="A45" s="29" t="s">
        <v>82</v>
      </c>
      <c r="C45" s="20">
        <f>IFERROR(VLOOKUP(A45,'درآمد سود سهام'!A:S,13,0),0)</f>
        <v>0</v>
      </c>
      <c r="D45" s="20"/>
      <c r="E45" s="20">
        <f>IFERROR(VLOOKUP(A45,'درآمد ناشی از تغییر قیمت اوراق'!A:Q,9,0),0)</f>
        <v>0</v>
      </c>
      <c r="F45" s="20"/>
      <c r="G45" s="20">
        <f>IFERROR(VLOOKUP(A45,'درآمد ناشی از فروش'!A:Q,9,0),0)</f>
        <v>0</v>
      </c>
      <c r="H45" s="20"/>
      <c r="I45" s="20">
        <f t="shared" si="2"/>
        <v>0</v>
      </c>
      <c r="J45" s="17"/>
      <c r="K45" s="1">
        <f t="shared" si="4"/>
        <v>0</v>
      </c>
      <c r="L45" s="17"/>
      <c r="M45" s="20">
        <f>IFERROR(VLOOKUP(A45,'درآمد سود سهام'!A:S,19,0),0)</f>
        <v>0</v>
      </c>
      <c r="N45" s="20"/>
      <c r="O45" s="20">
        <f>IFERROR(VLOOKUP(A45,'درآمد ناشی از تغییر قیمت اوراق'!A:Q,17,0),0)</f>
        <v>0</v>
      </c>
      <c r="P45" s="20"/>
      <c r="Q45" s="20">
        <f>IFERROR(VLOOKUP(A45,'درآمد ناشی از فروش'!A:Q,17,0),0)</f>
        <v>4492275817</v>
      </c>
      <c r="R45" s="20"/>
      <c r="S45" s="20">
        <f t="shared" si="3"/>
        <v>4492275817</v>
      </c>
      <c r="T45" s="17"/>
      <c r="U45" s="1">
        <f t="shared" si="5"/>
        <v>4.2437403875321151E-3</v>
      </c>
    </row>
    <row r="46" spans="1:21" ht="21" x14ac:dyDescent="0.55000000000000004">
      <c r="A46" s="29" t="s">
        <v>78</v>
      </c>
      <c r="C46" s="20">
        <f>IFERROR(VLOOKUP(A46,'درآمد سود سهام'!A:S,13,0),0)</f>
        <v>0</v>
      </c>
      <c r="D46" s="20"/>
      <c r="E46" s="20">
        <f>IFERROR(VLOOKUP(A46,'درآمد ناشی از تغییر قیمت اوراق'!A:Q,9,0),0)</f>
        <v>-32192773368</v>
      </c>
      <c r="F46" s="20"/>
      <c r="G46" s="20">
        <f>IFERROR(VLOOKUP(A46,'درآمد ناشی از فروش'!A:Q,9,0),0)</f>
        <v>-3672768095</v>
      </c>
      <c r="H46" s="20"/>
      <c r="I46" s="20">
        <f t="shared" si="2"/>
        <v>-35865541463</v>
      </c>
      <c r="J46" s="17"/>
      <c r="K46" s="1">
        <f t="shared" si="4"/>
        <v>3.9546924322978752E-2</v>
      </c>
      <c r="L46" s="17"/>
      <c r="M46" s="20">
        <f>IFERROR(VLOOKUP(A46,'درآمد سود سهام'!A:S,19,0),0)</f>
        <v>0</v>
      </c>
      <c r="N46" s="20"/>
      <c r="O46" s="20">
        <f>IFERROR(VLOOKUP(A46,'درآمد ناشی از تغییر قیمت اوراق'!A:Q,17,0),0)</f>
        <v>-74945535070</v>
      </c>
      <c r="P46" s="20"/>
      <c r="Q46" s="20">
        <f>IFERROR(VLOOKUP(A46,'درآمد ناشی از فروش'!A:Q,17,0),0)</f>
        <v>-3672768095</v>
      </c>
      <c r="R46" s="20"/>
      <c r="S46" s="20">
        <f t="shared" si="3"/>
        <v>-78618303165</v>
      </c>
      <c r="T46" s="17"/>
      <c r="U46" s="1">
        <f t="shared" si="5"/>
        <v>-7.4268740819071227E-2</v>
      </c>
    </row>
    <row r="47" spans="1:21" ht="21" x14ac:dyDescent="0.55000000000000004">
      <c r="A47" s="29" t="s">
        <v>89</v>
      </c>
      <c r="C47" s="20">
        <f>IFERROR(VLOOKUP(A47,'درآمد سود سهام'!A:S,13,0),0)</f>
        <v>0</v>
      </c>
      <c r="D47" s="20"/>
      <c r="E47" s="20">
        <f>IFERROR(VLOOKUP(A47,'درآمد ناشی از تغییر قیمت اوراق'!A:Q,9,0),0)</f>
        <v>0</v>
      </c>
      <c r="F47" s="20"/>
      <c r="G47" s="20">
        <f>IFERROR(VLOOKUP(A47,'درآمد ناشی از فروش'!A:Q,9,0),0)</f>
        <v>0</v>
      </c>
      <c r="H47" s="20"/>
      <c r="I47" s="20">
        <f t="shared" si="2"/>
        <v>0</v>
      </c>
      <c r="J47" s="17"/>
      <c r="K47" s="1">
        <f t="shared" si="4"/>
        <v>0</v>
      </c>
      <c r="L47" s="17"/>
      <c r="M47" s="20">
        <f>IFERROR(VLOOKUP(A47,'درآمد سود سهام'!A:S,19,0),0)</f>
        <v>0</v>
      </c>
      <c r="N47" s="20"/>
      <c r="O47" s="20">
        <f>IFERROR(VLOOKUP(A47,'درآمد ناشی از تغییر قیمت اوراق'!A:Q,17,0),0)</f>
        <v>0</v>
      </c>
      <c r="P47" s="20"/>
      <c r="Q47" s="20">
        <f>IFERROR(VLOOKUP(A47,'درآمد ناشی از فروش'!A:Q,17,0),0)</f>
        <v>-1833</v>
      </c>
      <c r="R47" s="20"/>
      <c r="S47" s="20">
        <f t="shared" si="3"/>
        <v>-1833</v>
      </c>
      <c r="T47" s="17"/>
      <c r="U47" s="1">
        <f t="shared" si="5"/>
        <v>-1.7315891648748173E-9</v>
      </c>
    </row>
    <row r="48" spans="1:21" ht="21" x14ac:dyDescent="0.55000000000000004">
      <c r="A48" s="29" t="s">
        <v>97</v>
      </c>
      <c r="C48" s="20">
        <f>IFERROR(VLOOKUP(A48,'درآمد سود سهام'!A:S,13,0),0)</f>
        <v>0</v>
      </c>
      <c r="D48" s="20"/>
      <c r="E48" s="20">
        <f>IFERROR(VLOOKUP(A48,'درآمد ناشی از تغییر قیمت اوراق'!A:Q,9,0),0)</f>
        <v>0</v>
      </c>
      <c r="F48" s="20"/>
      <c r="G48" s="20">
        <f>IFERROR(VLOOKUP(A48,'درآمد ناشی از فروش'!A:Q,9,0),0)</f>
        <v>0</v>
      </c>
      <c r="H48" s="20"/>
      <c r="I48" s="20">
        <f t="shared" si="2"/>
        <v>0</v>
      </c>
      <c r="J48" s="17"/>
      <c r="K48" s="1">
        <f t="shared" si="4"/>
        <v>0</v>
      </c>
      <c r="L48" s="17"/>
      <c r="M48" s="20">
        <f>IFERROR(VLOOKUP(A48,'درآمد سود سهام'!A:S,19,0),0)</f>
        <v>0</v>
      </c>
      <c r="N48" s="20"/>
      <c r="O48" s="20">
        <f>IFERROR(VLOOKUP(A48,'درآمد ناشی از تغییر قیمت اوراق'!A:Q,17,0),0)</f>
        <v>0</v>
      </c>
      <c r="P48" s="20"/>
      <c r="Q48" s="20">
        <f>IFERROR(VLOOKUP(A48,'درآمد ناشی از فروش'!A:Q,17,0),0)</f>
        <v>0</v>
      </c>
      <c r="R48" s="20"/>
      <c r="S48" s="20">
        <f t="shared" si="3"/>
        <v>0</v>
      </c>
      <c r="T48" s="17"/>
      <c r="U48" s="1">
        <f t="shared" si="5"/>
        <v>0</v>
      </c>
    </row>
    <row r="49" spans="1:21" ht="21" x14ac:dyDescent="0.55000000000000004">
      <c r="A49" s="29" t="s">
        <v>87</v>
      </c>
      <c r="C49" s="20">
        <f>IFERROR(VLOOKUP(A49,'درآمد سود سهام'!A:S,13,0),0)</f>
        <v>0</v>
      </c>
      <c r="D49" s="20"/>
      <c r="E49" s="20">
        <f>IFERROR(VLOOKUP(A49,'درآمد ناشی از تغییر قیمت اوراق'!A:Q,9,0),0)</f>
        <v>0</v>
      </c>
      <c r="F49" s="20"/>
      <c r="G49" s="20">
        <f>IFERROR(VLOOKUP(A49,'درآمد ناشی از فروش'!A:Q,9,0),0)</f>
        <v>-112447077</v>
      </c>
      <c r="H49" s="20"/>
      <c r="I49" s="20">
        <f t="shared" si="2"/>
        <v>-112447077</v>
      </c>
      <c r="J49" s="17"/>
      <c r="K49" s="1">
        <f t="shared" si="4"/>
        <v>1.2398909546776983E-4</v>
      </c>
      <c r="L49" s="17"/>
      <c r="M49" s="20">
        <f>IFERROR(VLOOKUP(A49,'درآمد سود سهام'!A:S,19,0),0)</f>
        <v>0</v>
      </c>
      <c r="N49" s="20"/>
      <c r="O49" s="20">
        <f>IFERROR(VLOOKUP(A49,'درآمد ناشی از تغییر قیمت اوراق'!A:Q,17,0),0)</f>
        <v>0</v>
      </c>
      <c r="P49" s="20"/>
      <c r="Q49" s="20">
        <f>IFERROR(VLOOKUP(A49,'درآمد ناشی از فروش'!A:Q,17,0),0)</f>
        <v>137983799</v>
      </c>
      <c r="R49" s="20"/>
      <c r="S49" s="20">
        <f t="shared" si="3"/>
        <v>137983799</v>
      </c>
      <c r="T49" s="17"/>
      <c r="U49" s="1">
        <f t="shared" si="5"/>
        <v>1.3034983703036807E-4</v>
      </c>
    </row>
    <row r="50" spans="1:21" ht="21" x14ac:dyDescent="0.55000000000000004">
      <c r="A50" s="29" t="s">
        <v>90</v>
      </c>
      <c r="C50" s="20">
        <f>IFERROR(VLOOKUP(A50,'درآمد سود سهام'!A:S,13,0),0)</f>
        <v>0</v>
      </c>
      <c r="D50" s="20"/>
      <c r="E50" s="20">
        <f>IFERROR(VLOOKUP(A50,'درآمد ناشی از تغییر قیمت اوراق'!A:Q,9,0),0)</f>
        <v>0</v>
      </c>
      <c r="F50" s="20"/>
      <c r="G50" s="20">
        <f>IFERROR(VLOOKUP(A50,'درآمد ناشی از فروش'!A:Q,9,0),0)</f>
        <v>-1229220452</v>
      </c>
      <c r="H50" s="20"/>
      <c r="I50" s="20">
        <f t="shared" si="2"/>
        <v>-1229220452</v>
      </c>
      <c r="J50" s="17"/>
      <c r="K50" s="1">
        <f t="shared" si="4"/>
        <v>1.3553925636854321E-3</v>
      </c>
      <c r="L50" s="17"/>
      <c r="M50" s="20">
        <f>IFERROR(VLOOKUP(A50,'درآمد سود سهام'!A:S,19,0),0)</f>
        <v>7833669</v>
      </c>
      <c r="N50" s="20"/>
      <c r="O50" s="20">
        <f>IFERROR(VLOOKUP(A50,'درآمد ناشی از تغییر قیمت اوراق'!A:Q,17,0),0)</f>
        <v>0</v>
      </c>
      <c r="P50" s="20"/>
      <c r="Q50" s="20">
        <f>IFERROR(VLOOKUP(A50,'درآمد ناشی از فروش'!A:Q,17,0),0)</f>
        <v>-1229220452</v>
      </c>
      <c r="R50" s="20"/>
      <c r="S50" s="20">
        <f t="shared" si="3"/>
        <v>-1221386783</v>
      </c>
      <c r="T50" s="17"/>
      <c r="U50" s="1">
        <f t="shared" si="5"/>
        <v>-1.1538134858505781E-3</v>
      </c>
    </row>
    <row r="51" spans="1:21" ht="21" x14ac:dyDescent="0.55000000000000004">
      <c r="A51" s="29" t="s">
        <v>88</v>
      </c>
      <c r="C51" s="20">
        <f>IFERROR(VLOOKUP(A51,'درآمد سود سهام'!A:S,13,0),0)</f>
        <v>0</v>
      </c>
      <c r="D51" s="20"/>
      <c r="E51" s="20">
        <f>IFERROR(VLOOKUP(A51,'درآمد ناشی از تغییر قیمت اوراق'!A:Q,9,0),0)</f>
        <v>0</v>
      </c>
      <c r="F51" s="20"/>
      <c r="G51" s="20">
        <f>IFERROR(VLOOKUP(A51,'درآمد ناشی از فروش'!A:Q,9,0),0)</f>
        <v>0</v>
      </c>
      <c r="H51" s="20"/>
      <c r="I51" s="20">
        <f t="shared" si="2"/>
        <v>0</v>
      </c>
      <c r="J51" s="17"/>
      <c r="K51" s="1">
        <f t="shared" si="4"/>
        <v>0</v>
      </c>
      <c r="L51" s="17"/>
      <c r="M51" s="20">
        <f>IFERROR(VLOOKUP(A51,'درآمد سود سهام'!A:S,19,0),0)</f>
        <v>0</v>
      </c>
      <c r="N51" s="20"/>
      <c r="O51" s="20">
        <f>IFERROR(VLOOKUP(A51,'درآمد ناشی از تغییر قیمت اوراق'!A:Q,17,0),0)</f>
        <v>0</v>
      </c>
      <c r="P51" s="20"/>
      <c r="Q51" s="20">
        <f>IFERROR(VLOOKUP(A51,'درآمد ناشی از فروش'!A:Q,17,0),0)</f>
        <v>-345795745</v>
      </c>
      <c r="R51" s="20"/>
      <c r="S51" s="20">
        <f t="shared" si="3"/>
        <v>-345795745</v>
      </c>
      <c r="T51" s="17"/>
      <c r="U51" s="1">
        <f t="shared" si="5"/>
        <v>-3.2666457463274157E-4</v>
      </c>
    </row>
    <row r="52" spans="1:21" ht="21" x14ac:dyDescent="0.55000000000000004">
      <c r="A52" s="29" t="s">
        <v>109</v>
      </c>
      <c r="C52" s="20">
        <f>IFERROR(VLOOKUP(A52,'درآمد سود سهام'!A:S,13,0),0)</f>
        <v>7330880115</v>
      </c>
      <c r="D52" s="20"/>
      <c r="E52" s="20">
        <f>IFERROR(VLOOKUP(A52,'درآمد ناشی از تغییر قیمت اوراق'!A:Q,9,0),0)</f>
        <v>-14429947896</v>
      </c>
      <c r="F52" s="20"/>
      <c r="G52" s="20">
        <f>IFERROR(VLOOKUP(A52,'درآمد ناشی از فروش'!A:Q,9,0),0)</f>
        <v>0</v>
      </c>
      <c r="H52" s="20"/>
      <c r="I52" s="20">
        <f t="shared" si="2"/>
        <v>-7099067781</v>
      </c>
      <c r="J52" s="17"/>
      <c r="K52" s="1">
        <f t="shared" si="4"/>
        <v>7.8277445382646804E-3</v>
      </c>
      <c r="L52" s="17"/>
      <c r="M52" s="20">
        <f>IFERROR(VLOOKUP(A52,'درآمد سود سهام'!A:S,19,0),0)</f>
        <v>7330880115</v>
      </c>
      <c r="N52" s="20"/>
      <c r="O52" s="20">
        <f>IFERROR(VLOOKUP(A52,'درآمد ناشی از تغییر قیمت اوراق'!A:Q,17,0),0)</f>
        <v>-10988691718</v>
      </c>
      <c r="P52" s="20"/>
      <c r="Q52" s="20">
        <f>IFERROR(VLOOKUP(A52,'درآمد ناشی از فروش'!A:Q,17,0),0)</f>
        <v>0</v>
      </c>
      <c r="R52" s="20"/>
      <c r="S52" s="20">
        <f t="shared" si="3"/>
        <v>-3657811603</v>
      </c>
      <c r="T52" s="17"/>
      <c r="U52" s="1">
        <f t="shared" si="5"/>
        <v>-3.4554429563056119E-3</v>
      </c>
    </row>
    <row r="53" spans="1:21" ht="21" x14ac:dyDescent="0.55000000000000004">
      <c r="A53" s="29" t="s">
        <v>111</v>
      </c>
      <c r="C53" s="20">
        <f>IFERROR(VLOOKUP(A53,'درآمد سود سهام'!A:S,13,0),0)</f>
        <v>0</v>
      </c>
      <c r="D53" s="20"/>
      <c r="E53" s="20">
        <f>IFERROR(VLOOKUP(A53,'درآمد ناشی از تغییر قیمت اوراق'!A:Q,9,0),0)</f>
        <v>-1245808067</v>
      </c>
      <c r="F53" s="20"/>
      <c r="G53" s="20">
        <f>IFERROR(VLOOKUP(A53,'درآمد ناشی از فروش'!A:Q,9,0),0)</f>
        <v>257970887</v>
      </c>
      <c r="H53" s="20"/>
      <c r="I53" s="20">
        <f t="shared" si="2"/>
        <v>-987837180</v>
      </c>
      <c r="J53" s="17"/>
      <c r="K53" s="1">
        <f t="shared" si="4"/>
        <v>1.0892327456198132E-3</v>
      </c>
      <c r="L53" s="17"/>
      <c r="M53" s="20">
        <f>IFERROR(VLOOKUP(A53,'درآمد سود سهام'!A:S,19,0),0)</f>
        <v>0</v>
      </c>
      <c r="N53" s="20"/>
      <c r="O53" s="20">
        <f>IFERROR(VLOOKUP(A53,'درآمد ناشی از تغییر قیمت اوراق'!A:Q,17,0),0)</f>
        <v>448082941</v>
      </c>
      <c r="P53" s="20"/>
      <c r="Q53" s="20">
        <f>IFERROR(VLOOKUP(A53,'درآمد ناشی از فروش'!A:Q,17,0),0)</f>
        <v>257970887</v>
      </c>
      <c r="R53" s="20"/>
      <c r="S53" s="20">
        <f t="shared" si="3"/>
        <v>706053828</v>
      </c>
      <c r="T53" s="17"/>
      <c r="U53" s="1">
        <f t="shared" si="5"/>
        <v>6.6699135754674733E-4</v>
      </c>
    </row>
    <row r="54" spans="1:21" ht="21" x14ac:dyDescent="0.55000000000000004">
      <c r="A54" s="29" t="s">
        <v>103</v>
      </c>
      <c r="C54" s="20">
        <f>IFERROR(VLOOKUP(A54,'درآمد سود سهام'!A:S,13,0),0)</f>
        <v>0</v>
      </c>
      <c r="D54" s="20"/>
      <c r="E54" s="20">
        <f>IFERROR(VLOOKUP(A54,'درآمد ناشی از تغییر قیمت اوراق'!A:Q,9,0),0)</f>
        <v>-23062354931</v>
      </c>
      <c r="F54" s="20"/>
      <c r="G54" s="20">
        <f>IFERROR(VLOOKUP(A54,'درآمد ناشی از فروش'!A:Q,9,0),0)</f>
        <v>6117029246</v>
      </c>
      <c r="H54" s="20"/>
      <c r="I54" s="20">
        <f t="shared" si="2"/>
        <v>-16945325685</v>
      </c>
      <c r="J54" s="17"/>
      <c r="K54" s="1">
        <f t="shared" si="4"/>
        <v>1.8684661799522963E-2</v>
      </c>
      <c r="L54" s="17"/>
      <c r="M54" s="20">
        <f>IFERROR(VLOOKUP(A54,'درآمد سود سهام'!A:S,19,0),0)</f>
        <v>0</v>
      </c>
      <c r="N54" s="20"/>
      <c r="O54" s="20">
        <f>IFERROR(VLOOKUP(A54,'درآمد ناشی از تغییر قیمت اوراق'!A:Q,17,0),0)</f>
        <v>9714450336</v>
      </c>
      <c r="P54" s="20"/>
      <c r="Q54" s="20">
        <f>IFERROR(VLOOKUP(A54,'درآمد ناشی از فروش'!A:Q,17,0),0)</f>
        <v>27130644733</v>
      </c>
      <c r="R54" s="20"/>
      <c r="S54" s="20">
        <f t="shared" si="3"/>
        <v>36845095069</v>
      </c>
      <c r="T54" s="17"/>
      <c r="U54" s="1">
        <f t="shared" si="5"/>
        <v>3.4806637970683556E-2</v>
      </c>
    </row>
    <row r="55" spans="1:21" ht="21" x14ac:dyDescent="0.55000000000000004">
      <c r="A55" s="29" t="s">
        <v>81</v>
      </c>
      <c r="C55" s="20">
        <f>IFERROR(VLOOKUP(A55,'درآمد سود سهام'!A:S,13,0),0)</f>
        <v>0</v>
      </c>
      <c r="D55" s="20"/>
      <c r="E55" s="20">
        <f>IFERROR(VLOOKUP(A55,'درآمد ناشی از تغییر قیمت اوراق'!A:Q,9,0),0)</f>
        <v>0</v>
      </c>
      <c r="F55" s="20"/>
      <c r="G55" s="20">
        <f>IFERROR(VLOOKUP(A55,'درآمد ناشی از فروش'!A:Q,9,0),0)</f>
        <v>0</v>
      </c>
      <c r="H55" s="20"/>
      <c r="I55" s="20">
        <f t="shared" si="2"/>
        <v>0</v>
      </c>
      <c r="J55" s="17"/>
      <c r="K55" s="1">
        <f t="shared" si="4"/>
        <v>0</v>
      </c>
      <c r="L55" s="17"/>
      <c r="M55" s="20">
        <f>IFERROR(VLOOKUP(A55,'درآمد سود سهام'!A:S,19,0),0)</f>
        <v>0</v>
      </c>
      <c r="N55" s="20"/>
      <c r="O55" s="20">
        <f>IFERROR(VLOOKUP(A55,'درآمد ناشی از تغییر قیمت اوراق'!A:Q,17,0),0)</f>
        <v>0</v>
      </c>
      <c r="P55" s="20"/>
      <c r="Q55" s="20">
        <f>IFERROR(VLOOKUP(A55,'درآمد ناشی از فروش'!A:Q,17,0),0)</f>
        <v>658391660</v>
      </c>
      <c r="R55" s="20"/>
      <c r="S55" s="20">
        <f t="shared" si="3"/>
        <v>658391660</v>
      </c>
      <c r="T55" s="17"/>
      <c r="U55" s="1">
        <f t="shared" si="5"/>
        <v>6.2196610185485252E-4</v>
      </c>
    </row>
    <row r="56" spans="1:21" ht="21" x14ac:dyDescent="0.55000000000000004">
      <c r="A56" s="29" t="s">
        <v>52</v>
      </c>
      <c r="C56" s="20">
        <f>IFERROR(VLOOKUP(A56,'درآمد سود سهام'!A:S,13,0),0)</f>
        <v>0</v>
      </c>
      <c r="D56" s="20"/>
      <c r="E56" s="20">
        <f>IFERROR(VLOOKUP(A56,'درآمد ناشی از تغییر قیمت اوراق'!A:Q,9,0),0)</f>
        <v>-27293509824</v>
      </c>
      <c r="F56" s="20"/>
      <c r="G56" s="20">
        <f>IFERROR(VLOOKUP(A56,'درآمد ناشی از فروش'!A:Q,9,0),0)</f>
        <v>0</v>
      </c>
      <c r="H56" s="20"/>
      <c r="I56" s="20">
        <f t="shared" si="2"/>
        <v>-27293509824</v>
      </c>
      <c r="J56" s="17"/>
      <c r="K56" s="1">
        <f t="shared" si="4"/>
        <v>3.0095025015354111E-2</v>
      </c>
      <c r="L56" s="17"/>
      <c r="M56" s="20">
        <f>IFERROR(VLOOKUP(A56,'درآمد سود سهام'!A:S,19,0),0)</f>
        <v>42846858550</v>
      </c>
      <c r="N56" s="20"/>
      <c r="O56" s="20">
        <f>IFERROR(VLOOKUP(A56,'درآمد ناشی از تغییر قیمت اوراق'!A:Q,17,0),0)</f>
        <v>-92107224367</v>
      </c>
      <c r="P56" s="20"/>
      <c r="Q56" s="20">
        <f>IFERROR(VLOOKUP(A56,'درآمد ناشی از فروش'!A:Q,17,0),0)</f>
        <v>0</v>
      </c>
      <c r="R56" s="20"/>
      <c r="S56" s="20">
        <f t="shared" si="3"/>
        <v>-49260365817</v>
      </c>
      <c r="T56" s="17"/>
      <c r="U56" s="1">
        <f t="shared" si="5"/>
        <v>-4.6535033118650856E-2</v>
      </c>
    </row>
    <row r="57" spans="1:21" ht="21" x14ac:dyDescent="0.55000000000000004">
      <c r="A57" s="29" t="s">
        <v>72</v>
      </c>
      <c r="C57" s="20">
        <f>IFERROR(VLOOKUP(A57,'درآمد سود سهام'!A:S,13,0),0)</f>
        <v>0</v>
      </c>
      <c r="D57" s="20"/>
      <c r="E57" s="20">
        <f>IFERROR(VLOOKUP(A57,'درآمد ناشی از تغییر قیمت اوراق'!A:Q,9,0),0)</f>
        <v>-54365934926</v>
      </c>
      <c r="F57" s="20"/>
      <c r="G57" s="20">
        <f>IFERROR(VLOOKUP(A57,'درآمد ناشی از فروش'!A:Q,9,0),0)</f>
        <v>-2527403074</v>
      </c>
      <c r="H57" s="20"/>
      <c r="I57" s="20">
        <f t="shared" si="2"/>
        <v>-56893338000</v>
      </c>
      <c r="J57" s="17"/>
      <c r="K57" s="1">
        <f t="shared" si="4"/>
        <v>6.2733098137909782E-2</v>
      </c>
      <c r="L57" s="17"/>
      <c r="M57" s="20">
        <f>IFERROR(VLOOKUP(A57,'درآمد سود سهام'!A:S,19,0),0)</f>
        <v>5073689790</v>
      </c>
      <c r="N57" s="20"/>
      <c r="O57" s="20">
        <f>IFERROR(VLOOKUP(A57,'درآمد ناشی از تغییر قیمت اوراق'!A:Q,17,0),0)</f>
        <v>-41174789936</v>
      </c>
      <c r="P57" s="20"/>
      <c r="Q57" s="20">
        <f>IFERROR(VLOOKUP(A57,'درآمد ناشی از فروش'!A:Q,17,0),0)</f>
        <v>-3754452030</v>
      </c>
      <c r="R57" s="20"/>
      <c r="S57" s="20">
        <f t="shared" si="3"/>
        <v>-39855552176</v>
      </c>
      <c r="T57" s="17"/>
      <c r="U57" s="1">
        <f t="shared" si="5"/>
        <v>-3.7650541357372912E-2</v>
      </c>
    </row>
    <row r="58" spans="1:21" ht="21.75" thickBot="1" x14ac:dyDescent="0.6">
      <c r="A58" s="29" t="s">
        <v>68</v>
      </c>
      <c r="C58" s="20">
        <f>IFERROR(VLOOKUP(A58,'درآمد سود سهام'!A:S,13,0),0)</f>
        <v>7535125778</v>
      </c>
      <c r="D58" s="20"/>
      <c r="E58" s="20">
        <f>IFERROR(VLOOKUP(A58,'درآمد ناشی از تغییر قیمت اوراق'!A:Q,9,0),0)</f>
        <v>278837139</v>
      </c>
      <c r="F58" s="20"/>
      <c r="G58" s="20">
        <f>IFERROR(VLOOKUP(A58,'درآمد ناشی از فروش'!A:Q,9,0),0)</f>
        <v>0</v>
      </c>
      <c r="H58" s="20"/>
      <c r="I58" s="20">
        <f t="shared" si="2"/>
        <v>7813962917</v>
      </c>
      <c r="J58" s="17"/>
      <c r="K58" s="1">
        <f t="shared" si="4"/>
        <v>-8.6160193750303201E-3</v>
      </c>
      <c r="L58" s="17"/>
      <c r="M58" s="20">
        <f>IFERROR(VLOOKUP(A58,'درآمد سود سهام'!A:S,19,0),0)</f>
        <v>7535125778</v>
      </c>
      <c r="N58" s="20"/>
      <c r="O58" s="20">
        <f>IFERROR(VLOOKUP(A58,'درآمد ناشی از تغییر قیمت اوراق'!A:Q,17,0),0)</f>
        <v>70235455653</v>
      </c>
      <c r="P58" s="20"/>
      <c r="Q58" s="20">
        <f>IFERROR(VLOOKUP(A58,'درآمد ناشی از فروش'!A:Q,17,0),0)</f>
        <v>0</v>
      </c>
      <c r="R58" s="20"/>
      <c r="S58" s="20">
        <f t="shared" si="3"/>
        <v>77770581431</v>
      </c>
      <c r="T58" s="17"/>
      <c r="U58" s="1">
        <f t="shared" si="5"/>
        <v>7.3467919340935217E-2</v>
      </c>
    </row>
    <row r="59" spans="1:21" s="29" customFormat="1" ht="21.75" thickBot="1" x14ac:dyDescent="0.6">
      <c r="A59" s="29" t="s">
        <v>15</v>
      </c>
      <c r="C59" s="19">
        <f>SUM(C8:C58)</f>
        <v>124183474076</v>
      </c>
      <c r="D59" s="2"/>
      <c r="E59" s="21">
        <f>SUM(E8:E58)</f>
        <v>-974102254451</v>
      </c>
      <c r="F59" s="4"/>
      <c r="G59" s="21">
        <f>SUM(G8:G58)</f>
        <v>-56992239306</v>
      </c>
      <c r="H59" s="4"/>
      <c r="I59" s="21">
        <f>SUM(I8:I58)</f>
        <v>-906911019681</v>
      </c>
      <c r="J59" s="2"/>
      <c r="K59" s="30">
        <f>SUM(K8:K58)</f>
        <v>1</v>
      </c>
      <c r="L59" s="2"/>
      <c r="M59" s="21">
        <f>SUM(M8:M58)</f>
        <v>728430824334</v>
      </c>
      <c r="N59" s="4"/>
      <c r="O59" s="21">
        <f>SUM(O8:O58)</f>
        <v>-54813806363</v>
      </c>
      <c r="P59" s="4"/>
      <c r="Q59" s="21">
        <f>SUM(Q8:Q58)</f>
        <v>384948164338</v>
      </c>
      <c r="R59" s="4"/>
      <c r="S59" s="21">
        <f>SUM(S8:S58)</f>
        <v>1058565182309</v>
      </c>
      <c r="T59" s="2"/>
      <c r="U59" s="30">
        <f>SUM(U8:U58)</f>
        <v>1.0000000000000002</v>
      </c>
    </row>
    <row r="60" spans="1:21" ht="19.5" thickTop="1" x14ac:dyDescent="0.45">
      <c r="C60" s="52"/>
      <c r="E60" s="53"/>
      <c r="G60" s="52"/>
      <c r="M60" s="52"/>
      <c r="O60" s="53"/>
      <c r="Q60" s="52"/>
    </row>
    <row r="62" spans="1:21" x14ac:dyDescent="0.45">
      <c r="C62" s="52"/>
      <c r="E62" s="53"/>
      <c r="G62" s="53"/>
      <c r="M62" s="53"/>
      <c r="O62" s="53"/>
      <c r="Q62" s="52"/>
    </row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0"/>
  <sheetViews>
    <sheetView rightToLeft="1" workbookViewId="0">
      <selection activeCell="I42" sqref="I42"/>
    </sheetView>
  </sheetViews>
  <sheetFormatPr defaultRowHeight="18.75" x14ac:dyDescent="0.45"/>
  <cols>
    <col min="1" max="1" width="17.125" style="22" bestFit="1" customWidth="1"/>
    <col min="2" max="2" width="0.875" style="22" customWidth="1"/>
    <col min="3" max="3" width="32.125" style="22" bestFit="1" customWidth="1"/>
    <col min="4" max="4" width="0.875" style="22" customWidth="1"/>
    <col min="5" max="5" width="27.875" style="22" bestFit="1" customWidth="1"/>
    <col min="6" max="6" width="0.875" style="22" customWidth="1"/>
    <col min="7" max="7" width="32.125" style="22" bestFit="1" customWidth="1"/>
    <col min="8" max="8" width="0.875" style="22" customWidth="1"/>
    <col min="9" max="9" width="27.875" style="22" bestFit="1" customWidth="1"/>
    <col min="10" max="10" width="0.875" style="22" customWidth="1"/>
    <col min="11" max="11" width="8" style="22" customWidth="1"/>
    <col min="12" max="16384" width="9" style="22"/>
  </cols>
  <sheetData>
    <row r="2" spans="1:9" ht="26.25" x14ac:dyDescent="0.45">
      <c r="A2" s="67" t="str">
        <f>+سهام!A2</f>
        <v>صندوق سرمایه‌گذاری بخشی صنایع مفید - دارونو</v>
      </c>
      <c r="B2" s="67" t="s">
        <v>0</v>
      </c>
      <c r="C2" s="67" t="s">
        <v>0</v>
      </c>
      <c r="D2" s="67" t="s">
        <v>0</v>
      </c>
      <c r="E2" s="67" t="s">
        <v>0</v>
      </c>
      <c r="F2" s="67" t="s">
        <v>0</v>
      </c>
      <c r="G2" s="67" t="s">
        <v>0</v>
      </c>
      <c r="H2" s="67" t="s">
        <v>0</v>
      </c>
      <c r="I2" s="67" t="s">
        <v>0</v>
      </c>
    </row>
    <row r="3" spans="1:9" ht="26.25" x14ac:dyDescent="0.45">
      <c r="A3" s="67" t="s">
        <v>24</v>
      </c>
      <c r="B3" s="67" t="s">
        <v>24</v>
      </c>
      <c r="C3" s="67" t="s">
        <v>24</v>
      </c>
      <c r="D3" s="67" t="s">
        <v>24</v>
      </c>
      <c r="E3" s="67" t="s">
        <v>24</v>
      </c>
      <c r="F3" s="67" t="s">
        <v>24</v>
      </c>
      <c r="G3" s="67" t="s">
        <v>24</v>
      </c>
      <c r="H3" s="67" t="s">
        <v>24</v>
      </c>
      <c r="I3" s="67" t="s">
        <v>24</v>
      </c>
    </row>
    <row r="4" spans="1:9" ht="26.25" x14ac:dyDescent="0.45">
      <c r="A4" s="67" t="str">
        <f>+سهام!A4</f>
        <v>برای ماه منتهی به 1404/04/31</v>
      </c>
      <c r="B4" s="67" t="s">
        <v>2</v>
      </c>
      <c r="C4" s="67" t="s">
        <v>2</v>
      </c>
      <c r="D4" s="67" t="s">
        <v>2</v>
      </c>
      <c r="E4" s="67" t="s">
        <v>2</v>
      </c>
      <c r="F4" s="67" t="s">
        <v>2</v>
      </c>
      <c r="G4" s="67" t="s">
        <v>2</v>
      </c>
      <c r="H4" s="67" t="s">
        <v>2</v>
      </c>
      <c r="I4" s="67" t="s">
        <v>2</v>
      </c>
    </row>
    <row r="6" spans="1:9" ht="27" thickBot="1" x14ac:dyDescent="0.5">
      <c r="A6" s="68" t="s">
        <v>39</v>
      </c>
      <c r="B6" s="68" t="s">
        <v>39</v>
      </c>
      <c r="C6" s="68" t="s">
        <v>26</v>
      </c>
      <c r="D6" s="68" t="s">
        <v>26</v>
      </c>
      <c r="E6" s="68" t="s">
        <v>26</v>
      </c>
      <c r="G6" s="68" t="s">
        <v>27</v>
      </c>
      <c r="H6" s="68" t="s">
        <v>27</v>
      </c>
      <c r="I6" s="68" t="s">
        <v>27</v>
      </c>
    </row>
    <row r="7" spans="1:9" ht="27" thickBot="1" x14ac:dyDescent="0.5">
      <c r="A7" s="57" t="s">
        <v>40</v>
      </c>
      <c r="C7" s="57" t="s">
        <v>41</v>
      </c>
      <c r="E7" s="57" t="s">
        <v>42</v>
      </c>
      <c r="G7" s="57" t="s">
        <v>41</v>
      </c>
      <c r="I7" s="57" t="s">
        <v>42</v>
      </c>
    </row>
    <row r="8" spans="1:9" ht="23.25" thickBot="1" x14ac:dyDescent="0.6">
      <c r="A8" s="23" t="s">
        <v>23</v>
      </c>
      <c r="B8" s="24"/>
      <c r="C8" s="25">
        <f>+'سود سپرده بانکی'!G8</f>
        <v>390649950</v>
      </c>
      <c r="D8" s="26"/>
      <c r="E8" s="27">
        <f>+C8/$C$9</f>
        <v>1</v>
      </c>
      <c r="F8" s="26"/>
      <c r="G8" s="25">
        <f>+'سود سپرده بانکی'!M8</f>
        <v>51205363357</v>
      </c>
      <c r="H8" s="24"/>
      <c r="I8" s="28">
        <f>+G8/$G$9</f>
        <v>1</v>
      </c>
    </row>
    <row r="9" spans="1:9" ht="24.75" thickBot="1" x14ac:dyDescent="0.5">
      <c r="C9" s="47">
        <f>SUM(C8:C8)</f>
        <v>390649950</v>
      </c>
      <c r="D9" s="48"/>
      <c r="E9" s="50">
        <f>SUM(E8:E8)</f>
        <v>1</v>
      </c>
      <c r="F9" s="48"/>
      <c r="G9" s="47">
        <f>SUM(G8:G8)</f>
        <v>51205363357</v>
      </c>
      <c r="H9" s="48"/>
      <c r="I9" s="50">
        <f>SUM(I8:I8)</f>
        <v>1</v>
      </c>
    </row>
    <row r="10" spans="1:9" ht="19.5" thickTop="1" x14ac:dyDescent="0.45">
      <c r="E10" s="31"/>
    </row>
  </sheetData>
  <mergeCells count="6">
    <mergeCell ref="A2:I2"/>
    <mergeCell ref="A3:I3"/>
    <mergeCell ref="A4:I4"/>
    <mergeCell ref="A6:B6"/>
    <mergeCell ref="C6:E6"/>
    <mergeCell ref="G6:I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91C1C-66B0-469B-A3F3-E06C1F03A7A2}">
  <dimension ref="A2:S46"/>
  <sheetViews>
    <sheetView rightToLeft="1" topLeftCell="A26" zoomScale="85" zoomScaleNormal="85" workbookViewId="0">
      <selection activeCell="I42" sqref="I42"/>
    </sheetView>
  </sheetViews>
  <sheetFormatPr defaultRowHeight="18.75" x14ac:dyDescent="0.2"/>
  <cols>
    <col min="1" max="1" width="24" style="17" bestFit="1" customWidth="1"/>
    <col min="2" max="2" width="0.875" style="17" customWidth="1"/>
    <col min="3" max="3" width="17.5" style="17" customWidth="1"/>
    <col min="4" max="4" width="0.875" style="17" customWidth="1"/>
    <col min="5" max="5" width="30.625" style="17" customWidth="1"/>
    <col min="6" max="6" width="0.875" style="17" customWidth="1"/>
    <col min="7" max="7" width="21" style="17" customWidth="1"/>
    <col min="8" max="8" width="0.875" style="17" customWidth="1"/>
    <col min="9" max="9" width="20.125" style="17" customWidth="1"/>
    <col min="10" max="10" width="0.875" style="17" customWidth="1"/>
    <col min="11" max="11" width="17.5" style="17" customWidth="1"/>
    <col min="12" max="12" width="0.875" style="17" customWidth="1"/>
    <col min="13" max="13" width="21" style="17" customWidth="1"/>
    <col min="14" max="14" width="0.875" style="17" customWidth="1"/>
    <col min="15" max="15" width="20.125" style="17" customWidth="1"/>
    <col min="16" max="16" width="0.875" style="17" customWidth="1"/>
    <col min="17" max="17" width="17.5" style="17" customWidth="1"/>
    <col min="18" max="18" width="0.875" style="17" customWidth="1"/>
    <col min="19" max="19" width="21" style="17" customWidth="1"/>
    <col min="20" max="20" width="0.875" style="17" customWidth="1"/>
    <col min="21" max="16384" width="9" style="17"/>
  </cols>
  <sheetData>
    <row r="2" spans="1:19" ht="26.25" x14ac:dyDescent="0.2">
      <c r="A2" s="67" t="s">
        <v>73</v>
      </c>
      <c r="B2" s="67" t="s">
        <v>0</v>
      </c>
      <c r="C2" s="67" t="s">
        <v>0</v>
      </c>
      <c r="D2" s="67" t="s">
        <v>0</v>
      </c>
      <c r="E2" s="67" t="s">
        <v>0</v>
      </c>
      <c r="F2" s="67" t="s">
        <v>0</v>
      </c>
      <c r="G2" s="67" t="s">
        <v>0</v>
      </c>
      <c r="H2" s="67" t="s">
        <v>0</v>
      </c>
      <c r="I2" s="67" t="s">
        <v>0</v>
      </c>
      <c r="J2" s="67" t="s">
        <v>0</v>
      </c>
      <c r="K2" s="67" t="s">
        <v>0</v>
      </c>
      <c r="L2" s="67" t="s">
        <v>0</v>
      </c>
      <c r="M2" s="67" t="s">
        <v>0</v>
      </c>
      <c r="N2" s="67" t="s">
        <v>0</v>
      </c>
      <c r="O2" s="67" t="s">
        <v>0</v>
      </c>
      <c r="P2" s="67" t="s">
        <v>0</v>
      </c>
      <c r="Q2" s="67" t="s">
        <v>0</v>
      </c>
      <c r="R2" s="67" t="s">
        <v>0</v>
      </c>
      <c r="S2" s="67" t="s">
        <v>0</v>
      </c>
    </row>
    <row r="3" spans="1:19" ht="26.25" x14ac:dyDescent="0.2">
      <c r="A3" s="67" t="s">
        <v>24</v>
      </c>
      <c r="B3" s="67" t="s">
        <v>24</v>
      </c>
      <c r="C3" s="67" t="s">
        <v>24</v>
      </c>
      <c r="D3" s="67" t="s">
        <v>24</v>
      </c>
      <c r="E3" s="67" t="s">
        <v>24</v>
      </c>
      <c r="F3" s="67" t="s">
        <v>24</v>
      </c>
      <c r="G3" s="67" t="s">
        <v>24</v>
      </c>
      <c r="H3" s="67" t="s">
        <v>24</v>
      </c>
      <c r="I3" s="67" t="s">
        <v>24</v>
      </c>
      <c r="J3" s="67" t="s">
        <v>24</v>
      </c>
      <c r="K3" s="67" t="s">
        <v>24</v>
      </c>
      <c r="L3" s="67" t="s">
        <v>24</v>
      </c>
      <c r="M3" s="67" t="s">
        <v>24</v>
      </c>
      <c r="N3" s="67" t="s">
        <v>24</v>
      </c>
      <c r="O3" s="67" t="s">
        <v>24</v>
      </c>
      <c r="P3" s="67" t="s">
        <v>24</v>
      </c>
      <c r="Q3" s="67" t="s">
        <v>24</v>
      </c>
      <c r="R3" s="67" t="s">
        <v>24</v>
      </c>
      <c r="S3" s="67" t="s">
        <v>24</v>
      </c>
    </row>
    <row r="4" spans="1:19" ht="26.25" x14ac:dyDescent="0.2">
      <c r="A4" s="67" t="str">
        <f>+سهام!A4</f>
        <v>برای ماه منتهی به 1404/04/31</v>
      </c>
      <c r="B4" s="67" t="s">
        <v>2</v>
      </c>
      <c r="C4" s="67" t="s">
        <v>2</v>
      </c>
      <c r="D4" s="67" t="s">
        <v>2</v>
      </c>
      <c r="E4" s="67" t="s">
        <v>2</v>
      </c>
      <c r="F4" s="67" t="s">
        <v>2</v>
      </c>
      <c r="G4" s="67" t="s">
        <v>2</v>
      </c>
      <c r="H4" s="67" t="s">
        <v>2</v>
      </c>
      <c r="I4" s="67" t="s">
        <v>2</v>
      </c>
      <c r="J4" s="67" t="s">
        <v>2</v>
      </c>
      <c r="K4" s="67" t="s">
        <v>2</v>
      </c>
      <c r="L4" s="67" t="s">
        <v>2</v>
      </c>
      <c r="M4" s="67" t="s">
        <v>2</v>
      </c>
      <c r="N4" s="67" t="s">
        <v>2</v>
      </c>
      <c r="O4" s="67" t="s">
        <v>2</v>
      </c>
      <c r="P4" s="67" t="s">
        <v>2</v>
      </c>
      <c r="Q4" s="67" t="s">
        <v>2</v>
      </c>
      <c r="R4" s="67" t="s">
        <v>2</v>
      </c>
      <c r="S4" s="67" t="s">
        <v>2</v>
      </c>
    </row>
    <row r="6" spans="1:19" ht="27" thickBot="1" x14ac:dyDescent="0.25">
      <c r="A6" s="68" t="s">
        <v>3</v>
      </c>
      <c r="C6" s="68" t="s">
        <v>91</v>
      </c>
      <c r="D6" s="68" t="s">
        <v>91</v>
      </c>
      <c r="E6" s="68" t="s">
        <v>91</v>
      </c>
      <c r="F6" s="68" t="s">
        <v>91</v>
      </c>
      <c r="G6" s="68" t="s">
        <v>91</v>
      </c>
      <c r="I6" s="68" t="s">
        <v>26</v>
      </c>
      <c r="J6" s="68" t="s">
        <v>26</v>
      </c>
      <c r="K6" s="68" t="s">
        <v>26</v>
      </c>
      <c r="L6" s="68" t="s">
        <v>26</v>
      </c>
      <c r="M6" s="68" t="s">
        <v>26</v>
      </c>
      <c r="O6" s="68" t="s">
        <v>27</v>
      </c>
      <c r="P6" s="68" t="s">
        <v>27</v>
      </c>
      <c r="Q6" s="68" t="s">
        <v>27</v>
      </c>
      <c r="R6" s="68" t="s">
        <v>27</v>
      </c>
      <c r="S6" s="68" t="s">
        <v>27</v>
      </c>
    </row>
    <row r="7" spans="1:19" ht="27" thickBot="1" x14ac:dyDescent="0.25">
      <c r="A7" s="68" t="s">
        <v>3</v>
      </c>
      <c r="C7" s="57" t="s">
        <v>92</v>
      </c>
      <c r="E7" s="57" t="s">
        <v>93</v>
      </c>
      <c r="G7" s="57" t="s">
        <v>94</v>
      </c>
      <c r="I7" s="57" t="s">
        <v>95</v>
      </c>
      <c r="K7" s="57" t="s">
        <v>30</v>
      </c>
      <c r="M7" s="57" t="s">
        <v>96</v>
      </c>
      <c r="O7" s="57" t="s">
        <v>95</v>
      </c>
      <c r="Q7" s="57" t="s">
        <v>30</v>
      </c>
      <c r="S7" s="57" t="s">
        <v>96</v>
      </c>
    </row>
    <row r="8" spans="1:19" ht="21" x14ac:dyDescent="0.2">
      <c r="A8" s="2" t="s">
        <v>67</v>
      </c>
      <c r="C8" s="20">
        <v>0</v>
      </c>
      <c r="D8" s="20"/>
      <c r="E8" s="20">
        <v>0</v>
      </c>
      <c r="F8" s="20"/>
      <c r="G8" s="20">
        <v>0</v>
      </c>
      <c r="H8" s="20"/>
      <c r="I8" s="20">
        <v>0</v>
      </c>
      <c r="J8" s="20"/>
      <c r="K8" s="20">
        <v>0</v>
      </c>
      <c r="L8" s="20"/>
      <c r="M8" s="20">
        <v>0</v>
      </c>
      <c r="N8" s="20"/>
      <c r="O8" s="20">
        <v>8379057168</v>
      </c>
      <c r="P8" s="20"/>
      <c r="Q8" s="20">
        <v>-964861128</v>
      </c>
      <c r="R8" s="20"/>
      <c r="S8" s="20">
        <v>7414196040</v>
      </c>
    </row>
    <row r="9" spans="1:19" ht="21" x14ac:dyDescent="0.2">
      <c r="A9" s="2" t="s">
        <v>109</v>
      </c>
      <c r="C9" s="20" t="s">
        <v>119</v>
      </c>
      <c r="D9" s="20"/>
      <c r="E9" s="20">
        <v>9072700</v>
      </c>
      <c r="F9" s="20"/>
      <c r="G9" s="20">
        <v>870</v>
      </c>
      <c r="H9" s="20"/>
      <c r="I9" s="20">
        <v>7893249000</v>
      </c>
      <c r="J9" s="20"/>
      <c r="K9" s="20">
        <v>-562368885</v>
      </c>
      <c r="L9" s="20"/>
      <c r="M9" s="20">
        <v>7330880115</v>
      </c>
      <c r="N9" s="20"/>
      <c r="O9" s="20">
        <v>7893249000</v>
      </c>
      <c r="P9" s="20"/>
      <c r="Q9" s="20">
        <v>-562368885</v>
      </c>
      <c r="R9" s="20"/>
      <c r="S9" s="20">
        <v>7330880115</v>
      </c>
    </row>
    <row r="10" spans="1:19" ht="21" x14ac:dyDescent="0.2">
      <c r="A10" s="2" t="s">
        <v>104</v>
      </c>
      <c r="C10" s="20">
        <v>0</v>
      </c>
      <c r="D10" s="20"/>
      <c r="E10" s="20">
        <v>0</v>
      </c>
      <c r="F10" s="20"/>
      <c r="G10" s="20">
        <v>0</v>
      </c>
      <c r="H10" s="20"/>
      <c r="I10" s="20">
        <v>0</v>
      </c>
      <c r="J10" s="20"/>
      <c r="K10" s="20">
        <v>0</v>
      </c>
      <c r="L10" s="20"/>
      <c r="M10" s="20">
        <v>0</v>
      </c>
      <c r="N10" s="20"/>
      <c r="O10" s="20">
        <v>12165628</v>
      </c>
      <c r="P10" s="20"/>
      <c r="Q10" s="20">
        <v>-721158</v>
      </c>
      <c r="R10" s="20"/>
      <c r="S10" s="20">
        <v>11444470</v>
      </c>
    </row>
    <row r="11" spans="1:19" ht="21" x14ac:dyDescent="0.2">
      <c r="A11" s="2" t="s">
        <v>62</v>
      </c>
      <c r="C11" s="20">
        <v>0</v>
      </c>
      <c r="D11" s="20"/>
      <c r="E11" s="20">
        <v>0</v>
      </c>
      <c r="F11" s="20"/>
      <c r="G11" s="20">
        <v>0</v>
      </c>
      <c r="H11" s="20"/>
      <c r="I11" s="20">
        <v>0</v>
      </c>
      <c r="J11" s="20"/>
      <c r="K11" s="20">
        <v>0</v>
      </c>
      <c r="L11" s="20"/>
      <c r="M11" s="20">
        <v>0</v>
      </c>
      <c r="N11" s="20"/>
      <c r="O11" s="20">
        <v>1647921200</v>
      </c>
      <c r="P11" s="20"/>
      <c r="Q11" s="20">
        <v>-48210461</v>
      </c>
      <c r="R11" s="20"/>
      <c r="S11" s="20">
        <v>1599710739</v>
      </c>
    </row>
    <row r="12" spans="1:19" ht="21" x14ac:dyDescent="0.2">
      <c r="A12" s="2" t="s">
        <v>107</v>
      </c>
      <c r="C12" s="20">
        <v>0</v>
      </c>
      <c r="D12" s="20"/>
      <c r="E12" s="20">
        <v>0</v>
      </c>
      <c r="F12" s="20"/>
      <c r="G12" s="20">
        <v>0</v>
      </c>
      <c r="H12" s="20"/>
      <c r="I12" s="20">
        <v>0</v>
      </c>
      <c r="J12" s="20"/>
      <c r="K12" s="20">
        <v>0</v>
      </c>
      <c r="L12" s="20"/>
      <c r="M12" s="20">
        <v>0</v>
      </c>
      <c r="N12" s="20"/>
      <c r="O12" s="20">
        <v>104491343750</v>
      </c>
      <c r="P12" s="20"/>
      <c r="Q12" s="20">
        <v>-11920129020</v>
      </c>
      <c r="R12" s="20"/>
      <c r="S12" s="20">
        <v>92571214730</v>
      </c>
    </row>
    <row r="13" spans="1:19" ht="21" x14ac:dyDescent="0.2">
      <c r="A13" s="2" t="s">
        <v>68</v>
      </c>
      <c r="C13" s="20" t="s">
        <v>120</v>
      </c>
      <c r="D13" s="20"/>
      <c r="E13" s="20">
        <v>5610123</v>
      </c>
      <c r="F13" s="20"/>
      <c r="G13" s="20">
        <v>1540</v>
      </c>
      <c r="H13" s="20"/>
      <c r="I13" s="20">
        <v>8639589420</v>
      </c>
      <c r="J13" s="20"/>
      <c r="K13" s="20">
        <v>-1104463642</v>
      </c>
      <c r="L13" s="20"/>
      <c r="M13" s="20">
        <v>7535125778</v>
      </c>
      <c r="N13" s="20"/>
      <c r="O13" s="20">
        <v>8639589420</v>
      </c>
      <c r="P13" s="20"/>
      <c r="Q13" s="20">
        <v>-1104463642</v>
      </c>
      <c r="R13" s="20"/>
      <c r="S13" s="20">
        <v>7535125778</v>
      </c>
    </row>
    <row r="14" spans="1:19" ht="21" x14ac:dyDescent="0.2">
      <c r="A14" s="2" t="s">
        <v>60</v>
      </c>
      <c r="C14" s="20" t="s">
        <v>121</v>
      </c>
      <c r="D14" s="20"/>
      <c r="E14" s="20">
        <v>12595938</v>
      </c>
      <c r="F14" s="20"/>
      <c r="G14" s="20">
        <v>2440</v>
      </c>
      <c r="H14" s="20"/>
      <c r="I14" s="20">
        <v>30734088720</v>
      </c>
      <c r="J14" s="20"/>
      <c r="K14" s="20">
        <v>-1821866084</v>
      </c>
      <c r="L14" s="20"/>
      <c r="M14" s="20">
        <v>28912222636</v>
      </c>
      <c r="N14" s="20"/>
      <c r="O14" s="20">
        <v>30734088720</v>
      </c>
      <c r="P14" s="20"/>
      <c r="Q14" s="20">
        <v>-1821866084</v>
      </c>
      <c r="R14" s="20"/>
      <c r="S14" s="20">
        <v>28912222636</v>
      </c>
    </row>
    <row r="15" spans="1:19" ht="21" x14ac:dyDescent="0.2">
      <c r="A15" s="2" t="s">
        <v>52</v>
      </c>
      <c r="C15" s="20">
        <v>0</v>
      </c>
      <c r="D15" s="20"/>
      <c r="E15" s="20">
        <v>0</v>
      </c>
      <c r="F15" s="20"/>
      <c r="G15" s="20">
        <v>0</v>
      </c>
      <c r="H15" s="20"/>
      <c r="I15" s="20">
        <v>0</v>
      </c>
      <c r="J15" s="20"/>
      <c r="K15" s="20">
        <v>0</v>
      </c>
      <c r="L15" s="20"/>
      <c r="M15" s="20">
        <v>0</v>
      </c>
      <c r="N15" s="20"/>
      <c r="O15" s="20">
        <v>44490299700</v>
      </c>
      <c r="P15" s="20"/>
      <c r="Q15" s="20">
        <v>-1643441150</v>
      </c>
      <c r="R15" s="20"/>
      <c r="S15" s="20">
        <v>42846858550</v>
      </c>
    </row>
    <row r="16" spans="1:19" ht="21" x14ac:dyDescent="0.2">
      <c r="A16" s="2" t="s">
        <v>112</v>
      </c>
      <c r="C16" s="20">
        <v>0</v>
      </c>
      <c r="D16" s="20"/>
      <c r="E16" s="20">
        <v>0</v>
      </c>
      <c r="F16" s="20"/>
      <c r="G16" s="20">
        <v>0</v>
      </c>
      <c r="H16" s="20"/>
      <c r="I16" s="20">
        <v>0</v>
      </c>
      <c r="J16" s="20"/>
      <c r="K16" s="20">
        <v>0</v>
      </c>
      <c r="L16" s="20"/>
      <c r="M16" s="20">
        <v>0</v>
      </c>
      <c r="N16" s="20"/>
      <c r="O16" s="20">
        <v>8174644335</v>
      </c>
      <c r="P16" s="20"/>
      <c r="Q16" s="20">
        <v>-901651813</v>
      </c>
      <c r="R16" s="20"/>
      <c r="S16" s="20">
        <v>7272992522</v>
      </c>
    </row>
    <row r="17" spans="1:19" ht="21" x14ac:dyDescent="0.2">
      <c r="A17" s="2" t="s">
        <v>47</v>
      </c>
      <c r="C17" s="20" t="s">
        <v>122</v>
      </c>
      <c r="D17" s="20"/>
      <c r="E17" s="20">
        <v>3648713</v>
      </c>
      <c r="F17" s="20"/>
      <c r="G17" s="20">
        <v>12050</v>
      </c>
      <c r="H17" s="20"/>
      <c r="I17" s="20">
        <v>43966991650</v>
      </c>
      <c r="J17" s="20"/>
      <c r="K17" s="20">
        <v>-3210288279</v>
      </c>
      <c r="L17" s="20"/>
      <c r="M17" s="20">
        <v>40756703371</v>
      </c>
      <c r="N17" s="20"/>
      <c r="O17" s="20">
        <v>43966991650</v>
      </c>
      <c r="P17" s="20"/>
      <c r="Q17" s="20">
        <v>-3210288279</v>
      </c>
      <c r="R17" s="20"/>
      <c r="S17" s="20">
        <v>40756703371</v>
      </c>
    </row>
    <row r="18" spans="1:19" ht="21" x14ac:dyDescent="0.2">
      <c r="A18" s="2" t="s">
        <v>59</v>
      </c>
      <c r="C18" s="20">
        <v>0</v>
      </c>
      <c r="D18" s="20"/>
      <c r="E18" s="20">
        <v>0</v>
      </c>
      <c r="F18" s="20"/>
      <c r="G18" s="20">
        <v>0</v>
      </c>
      <c r="H18" s="20"/>
      <c r="I18" s="20">
        <v>0</v>
      </c>
      <c r="J18" s="20"/>
      <c r="K18" s="20">
        <v>0</v>
      </c>
      <c r="L18" s="20"/>
      <c r="M18" s="20">
        <v>0</v>
      </c>
      <c r="N18" s="20"/>
      <c r="O18" s="20">
        <v>46502841240</v>
      </c>
      <c r="P18" s="20"/>
      <c r="Q18" s="20">
        <v>-2756611723</v>
      </c>
      <c r="R18" s="20"/>
      <c r="S18" s="20">
        <v>43746229517</v>
      </c>
    </row>
    <row r="19" spans="1:19" ht="21" x14ac:dyDescent="0.2">
      <c r="A19" s="2" t="s">
        <v>53</v>
      </c>
      <c r="C19" s="20" t="s">
        <v>118</v>
      </c>
      <c r="D19" s="20"/>
      <c r="E19" s="20">
        <v>29170643</v>
      </c>
      <c r="F19" s="20"/>
      <c r="G19" s="20">
        <v>1440</v>
      </c>
      <c r="H19" s="20"/>
      <c r="I19" s="20">
        <v>42005725920</v>
      </c>
      <c r="J19" s="20"/>
      <c r="K19" s="20">
        <v>-3239379622</v>
      </c>
      <c r="L19" s="20"/>
      <c r="M19" s="20">
        <v>38766346298</v>
      </c>
      <c r="N19" s="20"/>
      <c r="O19" s="20">
        <v>42005725920</v>
      </c>
      <c r="P19" s="20"/>
      <c r="Q19" s="20">
        <v>-3239379622</v>
      </c>
      <c r="R19" s="20"/>
      <c r="S19" s="20">
        <v>38766346298</v>
      </c>
    </row>
    <row r="20" spans="1:19" ht="21" x14ac:dyDescent="0.2">
      <c r="A20" s="2" t="s">
        <v>71</v>
      </c>
      <c r="C20" s="20">
        <v>0</v>
      </c>
      <c r="D20" s="20"/>
      <c r="E20" s="20">
        <v>0</v>
      </c>
      <c r="F20" s="20"/>
      <c r="G20" s="20">
        <v>0</v>
      </c>
      <c r="H20" s="20"/>
      <c r="I20" s="20">
        <v>0</v>
      </c>
      <c r="J20" s="20"/>
      <c r="K20" s="20">
        <v>0</v>
      </c>
      <c r="L20" s="20"/>
      <c r="M20" s="20">
        <v>0</v>
      </c>
      <c r="N20" s="20"/>
      <c r="O20" s="20">
        <v>19075037660</v>
      </c>
      <c r="P20" s="20"/>
      <c r="Q20" s="20">
        <v>-1130736769</v>
      </c>
      <c r="R20" s="20"/>
      <c r="S20" s="20">
        <v>17944300891</v>
      </c>
    </row>
    <row r="21" spans="1:19" ht="21" x14ac:dyDescent="0.2">
      <c r="A21" s="2" t="s">
        <v>69</v>
      </c>
      <c r="C21" s="20">
        <v>0</v>
      </c>
      <c r="D21" s="20"/>
      <c r="E21" s="20">
        <v>0</v>
      </c>
      <c r="F21" s="20"/>
      <c r="G21" s="20">
        <v>0</v>
      </c>
      <c r="H21" s="20"/>
      <c r="I21" s="20">
        <v>0</v>
      </c>
      <c r="J21" s="20"/>
      <c r="K21" s="20">
        <v>0</v>
      </c>
      <c r="L21" s="20"/>
      <c r="M21" s="20">
        <v>0</v>
      </c>
      <c r="N21" s="20"/>
      <c r="O21" s="20">
        <v>839261520</v>
      </c>
      <c r="P21" s="20"/>
      <c r="Q21" s="20">
        <v>-95289559</v>
      </c>
      <c r="R21" s="20"/>
      <c r="S21" s="20">
        <v>743971961</v>
      </c>
    </row>
    <row r="22" spans="1:19" ht="21" x14ac:dyDescent="0.2">
      <c r="A22" s="2" t="s">
        <v>110</v>
      </c>
      <c r="C22" s="20">
        <v>0</v>
      </c>
      <c r="D22" s="20"/>
      <c r="E22" s="20">
        <v>0</v>
      </c>
      <c r="F22" s="20"/>
      <c r="G22" s="20">
        <v>0</v>
      </c>
      <c r="H22" s="20"/>
      <c r="I22" s="20">
        <v>0</v>
      </c>
      <c r="J22" s="20"/>
      <c r="K22" s="20">
        <v>0</v>
      </c>
      <c r="L22" s="20"/>
      <c r="M22" s="20">
        <v>0</v>
      </c>
      <c r="N22" s="20"/>
      <c r="O22" s="20">
        <v>11872996900</v>
      </c>
      <c r="P22" s="20"/>
      <c r="Q22" s="20">
        <v>-711003678</v>
      </c>
      <c r="R22" s="20"/>
      <c r="S22" s="20">
        <v>11161993222</v>
      </c>
    </row>
    <row r="23" spans="1:19" ht="21" x14ac:dyDescent="0.2">
      <c r="A23" s="2" t="s">
        <v>72</v>
      </c>
      <c r="C23" s="20">
        <v>0</v>
      </c>
      <c r="D23" s="20"/>
      <c r="E23" s="20">
        <v>0</v>
      </c>
      <c r="F23" s="20"/>
      <c r="G23" s="20">
        <v>0</v>
      </c>
      <c r="H23" s="20"/>
      <c r="I23" s="20">
        <v>0</v>
      </c>
      <c r="J23" s="20"/>
      <c r="K23" s="20">
        <v>0</v>
      </c>
      <c r="L23" s="20"/>
      <c r="M23" s="20">
        <v>0</v>
      </c>
      <c r="N23" s="20"/>
      <c r="O23" s="20">
        <v>5073689790</v>
      </c>
      <c r="P23" s="20"/>
      <c r="Q23" s="20">
        <v>0</v>
      </c>
      <c r="R23" s="20"/>
      <c r="S23" s="20">
        <v>5073689790</v>
      </c>
    </row>
    <row r="24" spans="1:19" ht="21" x14ac:dyDescent="0.2">
      <c r="A24" s="2" t="s">
        <v>46</v>
      </c>
      <c r="C24" s="20">
        <v>0</v>
      </c>
      <c r="D24" s="20"/>
      <c r="E24" s="20">
        <v>0</v>
      </c>
      <c r="F24" s="20"/>
      <c r="G24" s="20">
        <v>0</v>
      </c>
      <c r="H24" s="20"/>
      <c r="I24" s="20">
        <v>0</v>
      </c>
      <c r="J24" s="20"/>
      <c r="K24" s="20">
        <v>0</v>
      </c>
      <c r="L24" s="20"/>
      <c r="M24" s="20">
        <v>0</v>
      </c>
      <c r="N24" s="20"/>
      <c r="O24" s="20">
        <v>11333058930</v>
      </c>
      <c r="P24" s="20"/>
      <c r="Q24" s="20">
        <v>-461662059</v>
      </c>
      <c r="R24" s="20"/>
      <c r="S24" s="20">
        <v>10871396871</v>
      </c>
    </row>
    <row r="25" spans="1:19" ht="21" x14ac:dyDescent="0.2">
      <c r="A25" s="2" t="s">
        <v>106</v>
      </c>
      <c r="C25" s="20">
        <v>0</v>
      </c>
      <c r="D25" s="20"/>
      <c r="E25" s="20">
        <v>0</v>
      </c>
      <c r="F25" s="20"/>
      <c r="G25" s="20">
        <v>0</v>
      </c>
      <c r="H25" s="20"/>
      <c r="I25" s="20">
        <v>0</v>
      </c>
      <c r="J25" s="20"/>
      <c r="K25" s="20">
        <v>0</v>
      </c>
      <c r="L25" s="20"/>
      <c r="M25" s="20">
        <v>0</v>
      </c>
      <c r="N25" s="20"/>
      <c r="O25" s="20">
        <v>16823283363</v>
      </c>
      <c r="P25" s="20"/>
      <c r="Q25" s="20">
        <v>-1864700105</v>
      </c>
      <c r="R25" s="20"/>
      <c r="S25" s="20">
        <v>14958583258</v>
      </c>
    </row>
    <row r="26" spans="1:19" ht="21" x14ac:dyDescent="0.2">
      <c r="A26" s="2" t="s">
        <v>77</v>
      </c>
      <c r="C26" s="20" t="s">
        <v>123</v>
      </c>
      <c r="D26" s="20"/>
      <c r="E26" s="20">
        <v>3654544</v>
      </c>
      <c r="F26" s="20"/>
      <c r="G26" s="20">
        <v>21</v>
      </c>
      <c r="H26" s="20"/>
      <c r="I26" s="20">
        <v>76745424</v>
      </c>
      <c r="J26" s="20"/>
      <c r="K26" s="20">
        <v>-5918421</v>
      </c>
      <c r="L26" s="20"/>
      <c r="M26" s="20">
        <v>70827003</v>
      </c>
      <c r="N26" s="20"/>
      <c r="O26" s="20">
        <v>76745424</v>
      </c>
      <c r="P26" s="20"/>
      <c r="Q26" s="20">
        <v>-5918421</v>
      </c>
      <c r="R26" s="20"/>
      <c r="S26" s="20">
        <v>70827003</v>
      </c>
    </row>
    <row r="27" spans="1:19" ht="21" x14ac:dyDescent="0.2">
      <c r="A27" s="2" t="s">
        <v>48</v>
      </c>
      <c r="C27" s="20">
        <v>0</v>
      </c>
      <c r="D27" s="20"/>
      <c r="E27" s="20">
        <v>0</v>
      </c>
      <c r="F27" s="20"/>
      <c r="G27" s="20">
        <v>0</v>
      </c>
      <c r="H27" s="20"/>
      <c r="I27" s="20">
        <v>0</v>
      </c>
      <c r="J27" s="20"/>
      <c r="K27" s="20">
        <v>0</v>
      </c>
      <c r="L27" s="20"/>
      <c r="M27" s="20">
        <v>0</v>
      </c>
      <c r="N27" s="20"/>
      <c r="O27" s="20">
        <v>19409410800</v>
      </c>
      <c r="P27" s="20"/>
      <c r="Q27" s="20">
        <v>-2002936741</v>
      </c>
      <c r="R27" s="20"/>
      <c r="S27" s="20">
        <v>17406474059</v>
      </c>
    </row>
    <row r="28" spans="1:19" ht="21" x14ac:dyDescent="0.2">
      <c r="A28" s="2" t="s">
        <v>90</v>
      </c>
      <c r="C28" s="20">
        <v>0</v>
      </c>
      <c r="D28" s="20"/>
      <c r="E28" s="20">
        <v>0</v>
      </c>
      <c r="F28" s="20"/>
      <c r="G28" s="20">
        <v>0</v>
      </c>
      <c r="H28" s="20"/>
      <c r="I28" s="20">
        <v>0</v>
      </c>
      <c r="J28" s="20"/>
      <c r="K28" s="20">
        <v>0</v>
      </c>
      <c r="L28" s="20"/>
      <c r="M28" s="20">
        <v>0</v>
      </c>
      <c r="N28" s="20"/>
      <c r="O28" s="20">
        <v>8000000</v>
      </c>
      <c r="P28" s="20"/>
      <c r="Q28" s="20">
        <v>-166331</v>
      </c>
      <c r="R28" s="20"/>
      <c r="S28" s="20">
        <v>7833669</v>
      </c>
    </row>
    <row r="29" spans="1:19" ht="21" x14ac:dyDescent="0.2">
      <c r="A29" s="2" t="s">
        <v>56</v>
      </c>
      <c r="C29" s="20">
        <v>0</v>
      </c>
      <c r="D29" s="20"/>
      <c r="E29" s="20">
        <v>0</v>
      </c>
      <c r="F29" s="20"/>
      <c r="G29" s="20">
        <v>0</v>
      </c>
      <c r="H29" s="20"/>
      <c r="I29" s="20">
        <v>0</v>
      </c>
      <c r="J29" s="20"/>
      <c r="K29" s="20">
        <v>0</v>
      </c>
      <c r="L29" s="20"/>
      <c r="M29" s="20">
        <v>0</v>
      </c>
      <c r="N29" s="20"/>
      <c r="O29" s="20">
        <v>63903002100</v>
      </c>
      <c r="P29" s="20"/>
      <c r="Q29" s="20">
        <v>-2441616681</v>
      </c>
      <c r="R29" s="20"/>
      <c r="S29" s="20">
        <v>61461385419</v>
      </c>
    </row>
    <row r="30" spans="1:19" ht="21" x14ac:dyDescent="0.2">
      <c r="A30" s="2" t="s">
        <v>54</v>
      </c>
      <c r="C30" s="20">
        <v>0</v>
      </c>
      <c r="D30" s="20"/>
      <c r="E30" s="20">
        <v>0</v>
      </c>
      <c r="F30" s="20"/>
      <c r="G30" s="20">
        <v>0</v>
      </c>
      <c r="H30" s="20"/>
      <c r="I30" s="20">
        <v>0</v>
      </c>
      <c r="J30" s="20"/>
      <c r="K30" s="20">
        <v>0</v>
      </c>
      <c r="L30" s="20"/>
      <c r="M30" s="20">
        <v>0</v>
      </c>
      <c r="N30" s="20"/>
      <c r="O30" s="20">
        <v>1413330240</v>
      </c>
      <c r="P30" s="20"/>
      <c r="Q30" s="20">
        <v>-24728524</v>
      </c>
      <c r="R30" s="20"/>
      <c r="S30" s="20">
        <v>1388601716</v>
      </c>
    </row>
    <row r="31" spans="1:19" ht="21" x14ac:dyDescent="0.2">
      <c r="A31" s="2" t="s">
        <v>64</v>
      </c>
      <c r="C31" s="20">
        <v>0</v>
      </c>
      <c r="D31" s="20"/>
      <c r="E31" s="20">
        <v>0</v>
      </c>
      <c r="F31" s="20"/>
      <c r="G31" s="20">
        <v>0</v>
      </c>
      <c r="H31" s="20"/>
      <c r="I31" s="20">
        <v>0</v>
      </c>
      <c r="J31" s="20"/>
      <c r="K31" s="20">
        <v>0</v>
      </c>
      <c r="L31" s="20"/>
      <c r="M31" s="20">
        <v>0</v>
      </c>
      <c r="N31" s="20"/>
      <c r="O31" s="20">
        <v>10825875600</v>
      </c>
      <c r="P31" s="20"/>
      <c r="Q31" s="20">
        <v>-542350307</v>
      </c>
      <c r="R31" s="20"/>
      <c r="S31" s="20">
        <v>10283525293</v>
      </c>
    </row>
    <row r="32" spans="1:19" ht="21" x14ac:dyDescent="0.2">
      <c r="A32" s="2" t="s">
        <v>66</v>
      </c>
      <c r="C32" s="20">
        <v>0</v>
      </c>
      <c r="D32" s="20"/>
      <c r="E32" s="20">
        <v>0</v>
      </c>
      <c r="F32" s="20"/>
      <c r="G32" s="20">
        <v>0</v>
      </c>
      <c r="H32" s="20"/>
      <c r="I32" s="20">
        <v>0</v>
      </c>
      <c r="J32" s="20"/>
      <c r="K32" s="20">
        <v>0</v>
      </c>
      <c r="L32" s="20"/>
      <c r="M32" s="20">
        <v>0</v>
      </c>
      <c r="N32" s="20"/>
      <c r="O32" s="20">
        <v>11723661670</v>
      </c>
      <c r="P32" s="20"/>
      <c r="Q32" s="20">
        <v>-205124632</v>
      </c>
      <c r="R32" s="20"/>
      <c r="S32" s="20">
        <v>11518537038</v>
      </c>
    </row>
    <row r="33" spans="1:19" ht="21" x14ac:dyDescent="0.2">
      <c r="A33" s="2" t="s">
        <v>75</v>
      </c>
      <c r="C33" s="20" t="s">
        <v>119</v>
      </c>
      <c r="D33" s="20"/>
      <c r="E33" s="20">
        <v>18316004</v>
      </c>
      <c r="F33" s="20"/>
      <c r="G33" s="20">
        <v>48</v>
      </c>
      <c r="H33" s="20"/>
      <c r="I33" s="20">
        <v>879168192</v>
      </c>
      <c r="J33" s="20"/>
      <c r="K33" s="20">
        <v>-67799317</v>
      </c>
      <c r="L33" s="20"/>
      <c r="M33" s="20">
        <v>811368875</v>
      </c>
      <c r="N33" s="20"/>
      <c r="O33" s="20">
        <v>879168192</v>
      </c>
      <c r="P33" s="20"/>
      <c r="Q33" s="20">
        <v>-67799317</v>
      </c>
      <c r="R33" s="20"/>
      <c r="S33" s="20">
        <v>811368875</v>
      </c>
    </row>
    <row r="34" spans="1:19" ht="21" x14ac:dyDescent="0.2">
      <c r="A34" s="2" t="s">
        <v>51</v>
      </c>
      <c r="C34" s="20">
        <v>0</v>
      </c>
      <c r="D34" s="20"/>
      <c r="E34" s="20">
        <v>0</v>
      </c>
      <c r="F34" s="20"/>
      <c r="G34" s="20">
        <v>0</v>
      </c>
      <c r="H34" s="20"/>
      <c r="I34" s="20">
        <v>0</v>
      </c>
      <c r="J34" s="20"/>
      <c r="K34" s="20">
        <v>0</v>
      </c>
      <c r="L34" s="20"/>
      <c r="M34" s="20">
        <v>0</v>
      </c>
      <c r="N34" s="20"/>
      <c r="O34" s="20">
        <v>49376705000</v>
      </c>
      <c r="P34" s="20"/>
      <c r="Q34" s="20">
        <v>-1026611573</v>
      </c>
      <c r="R34" s="20"/>
      <c r="S34" s="20">
        <v>48350093427</v>
      </c>
    </row>
    <row r="35" spans="1:19" ht="21" x14ac:dyDescent="0.2">
      <c r="A35" s="2" t="s">
        <v>79</v>
      </c>
      <c r="C35" s="20">
        <v>0</v>
      </c>
      <c r="D35" s="20"/>
      <c r="E35" s="20">
        <v>0</v>
      </c>
      <c r="F35" s="20"/>
      <c r="G35" s="20">
        <v>0</v>
      </c>
      <c r="H35" s="20"/>
      <c r="I35" s="20">
        <v>0</v>
      </c>
      <c r="J35" s="20"/>
      <c r="K35" s="20">
        <v>0</v>
      </c>
      <c r="L35" s="20"/>
      <c r="M35" s="20">
        <v>0</v>
      </c>
      <c r="N35" s="20"/>
      <c r="O35" s="20">
        <v>32308405200</v>
      </c>
      <c r="P35" s="20"/>
      <c r="Q35" s="20">
        <v>-1007627767</v>
      </c>
      <c r="R35" s="20"/>
      <c r="S35" s="20">
        <v>31300777433</v>
      </c>
    </row>
    <row r="36" spans="1:19" ht="21" x14ac:dyDescent="0.2">
      <c r="A36" s="2" t="s">
        <v>49</v>
      </c>
      <c r="C36" s="20">
        <v>0</v>
      </c>
      <c r="D36" s="20"/>
      <c r="E36" s="20">
        <v>0</v>
      </c>
      <c r="F36" s="20"/>
      <c r="G36" s="20">
        <v>0</v>
      </c>
      <c r="H36" s="20"/>
      <c r="I36" s="20">
        <v>0</v>
      </c>
      <c r="J36" s="20"/>
      <c r="K36" s="20">
        <v>0</v>
      </c>
      <c r="L36" s="20"/>
      <c r="M36" s="20">
        <v>0</v>
      </c>
      <c r="N36" s="20"/>
      <c r="O36" s="20">
        <v>53142423880</v>
      </c>
      <c r="P36" s="20"/>
      <c r="Q36" s="20">
        <v>-5010948157</v>
      </c>
      <c r="R36" s="20"/>
      <c r="S36" s="20">
        <v>48131475723</v>
      </c>
    </row>
    <row r="37" spans="1:19" ht="21" x14ac:dyDescent="0.2">
      <c r="A37" s="2" t="s">
        <v>50</v>
      </c>
      <c r="C37" s="20">
        <v>0</v>
      </c>
      <c r="D37" s="20"/>
      <c r="E37" s="20">
        <v>0</v>
      </c>
      <c r="F37" s="20"/>
      <c r="G37" s="20">
        <v>0</v>
      </c>
      <c r="H37" s="20"/>
      <c r="I37" s="20">
        <v>0</v>
      </c>
      <c r="J37" s="20"/>
      <c r="K37" s="20">
        <v>0</v>
      </c>
      <c r="L37" s="20"/>
      <c r="M37" s="20">
        <v>0</v>
      </c>
      <c r="N37" s="20"/>
      <c r="O37" s="20">
        <v>31965781622</v>
      </c>
      <c r="P37" s="20"/>
      <c r="Q37" s="20">
        <v>-1894878807</v>
      </c>
      <c r="R37" s="20"/>
      <c r="S37" s="20">
        <v>30070902815</v>
      </c>
    </row>
    <row r="38" spans="1:19" ht="21" x14ac:dyDescent="0.2">
      <c r="A38" s="2" t="s">
        <v>76</v>
      </c>
      <c r="C38" s="20">
        <v>0</v>
      </c>
      <c r="D38" s="20"/>
      <c r="E38" s="20">
        <v>0</v>
      </c>
      <c r="F38" s="20"/>
      <c r="G38" s="20">
        <v>0</v>
      </c>
      <c r="H38" s="20"/>
      <c r="I38" s="20">
        <v>0</v>
      </c>
      <c r="J38" s="20"/>
      <c r="K38" s="20">
        <v>0</v>
      </c>
      <c r="L38" s="20"/>
      <c r="M38" s="20">
        <v>0</v>
      </c>
      <c r="N38" s="20"/>
      <c r="O38" s="20">
        <v>14225519880</v>
      </c>
      <c r="P38" s="20"/>
      <c r="Q38" s="20">
        <v>0</v>
      </c>
      <c r="R38" s="20"/>
      <c r="S38" s="20">
        <v>14225519880</v>
      </c>
    </row>
    <row r="39" spans="1:19" ht="21" x14ac:dyDescent="0.2">
      <c r="A39" s="2" t="s">
        <v>74</v>
      </c>
      <c r="C39" s="20">
        <v>0</v>
      </c>
      <c r="D39" s="20"/>
      <c r="E39" s="20">
        <v>0</v>
      </c>
      <c r="F39" s="20"/>
      <c r="G39" s="20">
        <v>0</v>
      </c>
      <c r="H39" s="20"/>
      <c r="I39" s="20">
        <v>0</v>
      </c>
      <c r="J39" s="20"/>
      <c r="K39" s="20">
        <v>0</v>
      </c>
      <c r="L39" s="20"/>
      <c r="M39" s="20">
        <v>0</v>
      </c>
      <c r="N39" s="20"/>
      <c r="O39" s="20">
        <v>44472384680</v>
      </c>
      <c r="P39" s="20"/>
      <c r="Q39" s="20">
        <v>-4760041174</v>
      </c>
      <c r="R39" s="20"/>
      <c r="S39" s="20">
        <v>39712343506</v>
      </c>
    </row>
    <row r="40" spans="1:19" ht="21" x14ac:dyDescent="0.2">
      <c r="A40" s="2" t="s">
        <v>55</v>
      </c>
      <c r="C40" s="20">
        <v>0</v>
      </c>
      <c r="D40" s="20"/>
      <c r="E40" s="20">
        <v>0</v>
      </c>
      <c r="F40" s="20"/>
      <c r="G40" s="20">
        <v>0</v>
      </c>
      <c r="H40" s="20"/>
      <c r="I40" s="20">
        <v>0</v>
      </c>
      <c r="J40" s="20"/>
      <c r="K40" s="20">
        <v>0</v>
      </c>
      <c r="L40" s="20"/>
      <c r="M40" s="20">
        <v>0</v>
      </c>
      <c r="N40" s="20"/>
      <c r="O40" s="20">
        <v>36726147000</v>
      </c>
      <c r="P40" s="20"/>
      <c r="Q40" s="20">
        <v>-3810140481</v>
      </c>
      <c r="R40" s="20"/>
      <c r="S40" s="20">
        <v>32916006519</v>
      </c>
    </row>
    <row r="41" spans="1:19" ht="21.75" thickBot="1" x14ac:dyDescent="0.25">
      <c r="A41" s="2" t="s">
        <v>86</v>
      </c>
      <c r="C41" s="20">
        <v>0</v>
      </c>
      <c r="D41" s="20"/>
      <c r="E41" s="20">
        <v>0</v>
      </c>
      <c r="F41" s="20"/>
      <c r="G41" s="20">
        <v>0</v>
      </c>
      <c r="H41" s="20"/>
      <c r="I41" s="20">
        <v>0</v>
      </c>
      <c r="J41" s="20"/>
      <c r="K41" s="20">
        <v>0</v>
      </c>
      <c r="L41" s="20"/>
      <c r="M41" s="20">
        <v>0</v>
      </c>
      <c r="N41" s="20"/>
      <c r="O41" s="20">
        <v>1257291200</v>
      </c>
      <c r="P41" s="20"/>
      <c r="Q41" s="20">
        <v>0</v>
      </c>
      <c r="R41" s="20"/>
      <c r="S41" s="20">
        <v>1257291200</v>
      </c>
    </row>
    <row r="42" spans="1:19" s="2" customFormat="1" ht="21.75" thickBot="1" x14ac:dyDescent="0.25">
      <c r="I42" s="21">
        <f>SUM(I8:I41)</f>
        <v>134195558326</v>
      </c>
      <c r="J42" s="4"/>
      <c r="K42" s="21">
        <f>SUM(K8:K41)</f>
        <v>-10012084250</v>
      </c>
      <c r="L42" s="4"/>
      <c r="M42" s="21">
        <f>SUM(M8:M41)</f>
        <v>124183474076</v>
      </c>
      <c r="N42" s="4"/>
      <c r="O42" s="21">
        <f>SUM(O8:O41)</f>
        <v>783669098382</v>
      </c>
      <c r="P42" s="4"/>
      <c r="Q42" s="21">
        <f>SUM(Q8:Q41)</f>
        <v>-55238274048</v>
      </c>
      <c r="R42" s="4"/>
      <c r="S42" s="21">
        <f>SUM(S8:S41)</f>
        <v>728430824334</v>
      </c>
    </row>
    <row r="43" spans="1:19" ht="19.5" thickTop="1" x14ac:dyDescent="0.2"/>
    <row r="44" spans="1:19" x14ac:dyDescent="0.2">
      <c r="K44" s="18"/>
    </row>
    <row r="46" spans="1:19" x14ac:dyDescent="0.2">
      <c r="K46" s="20"/>
    </row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9"/>
  <sheetViews>
    <sheetView rightToLeft="1" topLeftCell="A2" workbookViewId="0">
      <selection activeCell="I42" sqref="I42"/>
    </sheetView>
  </sheetViews>
  <sheetFormatPr defaultRowHeight="18.75" x14ac:dyDescent="0.2"/>
  <cols>
    <col min="1" max="1" width="17.125" style="17" bestFit="1" customWidth="1"/>
    <col min="2" max="2" width="0.875" style="17" customWidth="1"/>
    <col min="3" max="3" width="18.375" style="17" customWidth="1"/>
    <col min="4" max="4" width="0.875" style="17" customWidth="1"/>
    <col min="5" max="5" width="15.75" style="17" customWidth="1"/>
    <col min="6" max="6" width="0.875" style="17" customWidth="1"/>
    <col min="7" max="7" width="18.375" style="17" customWidth="1"/>
    <col min="8" max="8" width="0.875" style="17" customWidth="1"/>
    <col min="9" max="9" width="19.25" style="17" customWidth="1"/>
    <col min="10" max="10" width="0.875" style="17" customWidth="1"/>
    <col min="11" max="11" width="14" style="17" customWidth="1"/>
    <col min="12" max="12" width="0.875" style="17" customWidth="1"/>
    <col min="13" max="13" width="19.25" style="17" customWidth="1"/>
    <col min="14" max="14" width="0.875" style="17" customWidth="1"/>
    <col min="15" max="15" width="8" style="17" customWidth="1"/>
    <col min="16" max="16384" width="9" style="17"/>
  </cols>
  <sheetData>
    <row r="2" spans="1:13" ht="26.25" x14ac:dyDescent="0.2">
      <c r="A2" s="67" t="str">
        <f>+سهام!A2</f>
        <v>صندوق سرمایه‌گذاری بخشی صنایع مفید - دارونو</v>
      </c>
      <c r="B2" s="67" t="s">
        <v>0</v>
      </c>
      <c r="C2" s="67" t="s">
        <v>0</v>
      </c>
      <c r="D2" s="67" t="s">
        <v>0</v>
      </c>
      <c r="E2" s="67" t="s">
        <v>0</v>
      </c>
      <c r="F2" s="67" t="s">
        <v>0</v>
      </c>
      <c r="G2" s="67" t="s">
        <v>0</v>
      </c>
      <c r="H2" s="67" t="s">
        <v>0</v>
      </c>
      <c r="I2" s="67" t="s">
        <v>0</v>
      </c>
      <c r="J2" s="67" t="s">
        <v>0</v>
      </c>
      <c r="K2" s="67" t="s">
        <v>0</v>
      </c>
      <c r="L2" s="67" t="s">
        <v>0</v>
      </c>
      <c r="M2" s="67" t="s">
        <v>0</v>
      </c>
    </row>
    <row r="3" spans="1:13" ht="26.25" x14ac:dyDescent="0.2">
      <c r="A3" s="67" t="s">
        <v>24</v>
      </c>
      <c r="B3" s="67" t="s">
        <v>24</v>
      </c>
      <c r="C3" s="67" t="s">
        <v>24</v>
      </c>
      <c r="D3" s="67" t="s">
        <v>24</v>
      </c>
      <c r="E3" s="67" t="s">
        <v>24</v>
      </c>
      <c r="F3" s="67" t="s">
        <v>24</v>
      </c>
      <c r="G3" s="67" t="s">
        <v>24</v>
      </c>
      <c r="H3" s="67" t="s">
        <v>24</v>
      </c>
      <c r="I3" s="67" t="s">
        <v>24</v>
      </c>
      <c r="J3" s="67" t="s">
        <v>24</v>
      </c>
      <c r="K3" s="67" t="s">
        <v>24</v>
      </c>
      <c r="L3" s="67" t="s">
        <v>24</v>
      </c>
      <c r="M3" s="67" t="s">
        <v>24</v>
      </c>
    </row>
    <row r="4" spans="1:13" ht="26.25" x14ac:dyDescent="0.2">
      <c r="A4" s="67" t="str">
        <f>+سهام!A4</f>
        <v>برای ماه منتهی به 1404/04/31</v>
      </c>
      <c r="B4" s="67" t="s">
        <v>2</v>
      </c>
      <c r="C4" s="67" t="s">
        <v>2</v>
      </c>
      <c r="D4" s="67" t="s">
        <v>2</v>
      </c>
      <c r="E4" s="67" t="s">
        <v>2</v>
      </c>
      <c r="F4" s="67" t="s">
        <v>2</v>
      </c>
      <c r="G4" s="67" t="s">
        <v>2</v>
      </c>
      <c r="H4" s="67" t="s">
        <v>2</v>
      </c>
      <c r="I4" s="67" t="s">
        <v>2</v>
      </c>
      <c r="J4" s="67" t="s">
        <v>2</v>
      </c>
      <c r="K4" s="67" t="s">
        <v>2</v>
      </c>
      <c r="L4" s="67" t="s">
        <v>2</v>
      </c>
      <c r="M4" s="67" t="s">
        <v>2</v>
      </c>
    </row>
    <row r="6" spans="1:13" ht="27" thickBot="1" x14ac:dyDescent="0.25">
      <c r="A6" s="68" t="s">
        <v>25</v>
      </c>
      <c r="B6" s="68" t="s">
        <v>25</v>
      </c>
      <c r="C6" s="68" t="s">
        <v>26</v>
      </c>
      <c r="D6" s="68" t="s">
        <v>26</v>
      </c>
      <c r="E6" s="68" t="s">
        <v>26</v>
      </c>
      <c r="F6" s="68" t="s">
        <v>26</v>
      </c>
      <c r="G6" s="68" t="s">
        <v>26</v>
      </c>
      <c r="I6" s="68" t="s">
        <v>27</v>
      </c>
      <c r="J6" s="68" t="s">
        <v>27</v>
      </c>
      <c r="K6" s="68" t="s">
        <v>27</v>
      </c>
      <c r="L6" s="68" t="s">
        <v>27</v>
      </c>
      <c r="M6" s="68" t="s">
        <v>27</v>
      </c>
    </row>
    <row r="7" spans="1:13" ht="27" thickBot="1" x14ac:dyDescent="0.25">
      <c r="A7" s="57" t="s">
        <v>28</v>
      </c>
      <c r="C7" s="57" t="s">
        <v>29</v>
      </c>
      <c r="E7" s="57" t="s">
        <v>30</v>
      </c>
      <c r="G7" s="57" t="s">
        <v>31</v>
      </c>
      <c r="I7" s="57" t="s">
        <v>29</v>
      </c>
      <c r="K7" s="57" t="s">
        <v>30</v>
      </c>
      <c r="M7" s="57" t="s">
        <v>31</v>
      </c>
    </row>
    <row r="8" spans="1:13" ht="19.5" customHeight="1" thickBot="1" x14ac:dyDescent="0.25">
      <c r="A8" s="2" t="s">
        <v>23</v>
      </c>
      <c r="C8" s="18">
        <v>390649950</v>
      </c>
      <c r="E8" s="18">
        <v>0</v>
      </c>
      <c r="G8" s="18">
        <f>+C8-E8</f>
        <v>390649950</v>
      </c>
      <c r="I8" s="18">
        <v>51205363357</v>
      </c>
      <c r="K8" s="18">
        <v>0</v>
      </c>
      <c r="M8" s="18">
        <f>+I8-K8</f>
        <v>51205363357</v>
      </c>
    </row>
    <row r="9" spans="1:13" s="2" customFormat="1" ht="21.75" thickBot="1" x14ac:dyDescent="0.25">
      <c r="A9" s="2" t="s">
        <v>15</v>
      </c>
      <c r="C9" s="19">
        <f>SUM(C8:C8)</f>
        <v>390649950</v>
      </c>
      <c r="E9" s="19">
        <f>SUM(E8:E8)</f>
        <v>0</v>
      </c>
      <c r="G9" s="19">
        <f>SUM(G8:G8)</f>
        <v>390649950</v>
      </c>
      <c r="I9" s="19">
        <f>SUM(I8:I8)</f>
        <v>51205363357</v>
      </c>
      <c r="K9" s="19">
        <f>SUM(K8:K8)</f>
        <v>0</v>
      </c>
      <c r="M9" s="19">
        <f>SUM(M8:M8)</f>
        <v>51205363357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A7E31-BA29-47A7-8A54-6A43C0D89A74}">
  <dimension ref="A2:U57"/>
  <sheetViews>
    <sheetView rightToLeft="1" zoomScale="90" zoomScaleNormal="90" workbookViewId="0">
      <selection activeCell="I42" sqref="I42"/>
    </sheetView>
  </sheetViews>
  <sheetFormatPr defaultRowHeight="22.5" x14ac:dyDescent="0.2"/>
  <cols>
    <col min="1" max="1" width="29.375" style="12" bestFit="1" customWidth="1"/>
    <col min="2" max="2" width="0.875" style="12" customWidth="1"/>
    <col min="3" max="3" width="15.75" style="12" customWidth="1"/>
    <col min="4" max="4" width="0.875" style="12" customWidth="1"/>
    <col min="5" max="5" width="19.25" style="12" customWidth="1"/>
    <col min="6" max="6" width="0.875" style="12" customWidth="1"/>
    <col min="7" max="7" width="19.25" style="12" customWidth="1"/>
    <col min="8" max="8" width="0.875" style="12" customWidth="1"/>
    <col min="9" max="9" width="24.5" style="12" customWidth="1"/>
    <col min="10" max="10" width="0.875" style="12" customWidth="1"/>
    <col min="11" max="11" width="16.625" style="12" customWidth="1"/>
    <col min="12" max="12" width="0.875" style="12" customWidth="1"/>
    <col min="13" max="13" width="20.125" style="12" customWidth="1"/>
    <col min="14" max="14" width="0.875" style="12" customWidth="1"/>
    <col min="15" max="15" width="20.125" style="12" customWidth="1"/>
    <col min="16" max="16" width="0.875" style="12" customWidth="1"/>
    <col min="17" max="17" width="24.5" style="12" customWidth="1"/>
    <col min="18" max="18" width="0.875" style="12" customWidth="1"/>
    <col min="19" max="19" width="16.125" style="12" bestFit="1" customWidth="1"/>
    <col min="20" max="20" width="15.875" style="12" bestFit="1" customWidth="1"/>
    <col min="21" max="21" width="17" style="12" bestFit="1" customWidth="1"/>
    <col min="22" max="16384" width="9" style="12"/>
  </cols>
  <sheetData>
    <row r="2" spans="1:17" ht="24" x14ac:dyDescent="0.2">
      <c r="A2" s="69" t="str">
        <f>+سهام!A2</f>
        <v>صندوق سرمایه‌گذاری بخشی صنایع مفید - دارونو</v>
      </c>
      <c r="B2" s="69" t="s">
        <v>0</v>
      </c>
      <c r="C2" s="69" t="s">
        <v>0</v>
      </c>
      <c r="D2" s="69" t="s">
        <v>0</v>
      </c>
      <c r="E2" s="69" t="s">
        <v>0</v>
      </c>
      <c r="F2" s="69" t="s">
        <v>0</v>
      </c>
      <c r="G2" s="69" t="s">
        <v>0</v>
      </c>
      <c r="H2" s="69" t="s">
        <v>0</v>
      </c>
      <c r="I2" s="69" t="s">
        <v>0</v>
      </c>
      <c r="J2" s="69" t="s">
        <v>0</v>
      </c>
      <c r="K2" s="69" t="s">
        <v>0</v>
      </c>
      <c r="L2" s="69" t="s">
        <v>0</v>
      </c>
      <c r="M2" s="69" t="s">
        <v>0</v>
      </c>
      <c r="N2" s="69" t="s">
        <v>0</v>
      </c>
      <c r="O2" s="69" t="s">
        <v>0</v>
      </c>
      <c r="P2" s="69" t="s">
        <v>0</v>
      </c>
      <c r="Q2" s="69" t="s">
        <v>0</v>
      </c>
    </row>
    <row r="3" spans="1:17" ht="24" x14ac:dyDescent="0.2">
      <c r="A3" s="69" t="s">
        <v>24</v>
      </c>
      <c r="B3" s="69" t="s">
        <v>24</v>
      </c>
      <c r="C3" s="69" t="s">
        <v>24</v>
      </c>
      <c r="D3" s="69" t="s">
        <v>24</v>
      </c>
      <c r="E3" s="69" t="s">
        <v>24</v>
      </c>
      <c r="F3" s="69" t="s">
        <v>24</v>
      </c>
      <c r="G3" s="69" t="s">
        <v>24</v>
      </c>
      <c r="H3" s="69" t="s">
        <v>24</v>
      </c>
      <c r="I3" s="69" t="s">
        <v>24</v>
      </c>
      <c r="J3" s="69" t="s">
        <v>24</v>
      </c>
      <c r="K3" s="69" t="s">
        <v>24</v>
      </c>
      <c r="L3" s="69" t="s">
        <v>24</v>
      </c>
      <c r="M3" s="69" t="s">
        <v>24</v>
      </c>
      <c r="N3" s="69" t="s">
        <v>24</v>
      </c>
      <c r="O3" s="69" t="s">
        <v>24</v>
      </c>
      <c r="P3" s="69" t="s">
        <v>24</v>
      </c>
      <c r="Q3" s="69" t="s">
        <v>24</v>
      </c>
    </row>
    <row r="4" spans="1:17" ht="24" x14ac:dyDescent="0.2">
      <c r="A4" s="69" t="str">
        <f>+سهام!A4</f>
        <v>برای ماه منتهی به 1404/04/31</v>
      </c>
      <c r="B4" s="69" t="s">
        <v>2</v>
      </c>
      <c r="C4" s="69" t="s">
        <v>2</v>
      </c>
      <c r="D4" s="69" t="s">
        <v>2</v>
      </c>
      <c r="E4" s="69" t="s">
        <v>2</v>
      </c>
      <c r="F4" s="69" t="s">
        <v>2</v>
      </c>
      <c r="G4" s="69" t="s">
        <v>2</v>
      </c>
      <c r="H4" s="69" t="s">
        <v>2</v>
      </c>
      <c r="I4" s="69" t="s">
        <v>2</v>
      </c>
      <c r="J4" s="69" t="s">
        <v>2</v>
      </c>
      <c r="K4" s="69" t="s">
        <v>2</v>
      </c>
      <c r="L4" s="69" t="s">
        <v>2</v>
      </c>
      <c r="M4" s="69" t="s">
        <v>2</v>
      </c>
      <c r="N4" s="69" t="s">
        <v>2</v>
      </c>
      <c r="O4" s="69" t="s">
        <v>2</v>
      </c>
      <c r="P4" s="69" t="s">
        <v>2</v>
      </c>
      <c r="Q4" s="69" t="s">
        <v>2</v>
      </c>
    </row>
    <row r="6" spans="1:17" ht="24.75" thickBot="1" x14ac:dyDescent="0.25">
      <c r="A6" s="69" t="s">
        <v>3</v>
      </c>
      <c r="C6" s="70" t="s">
        <v>26</v>
      </c>
      <c r="D6" s="70" t="s">
        <v>26</v>
      </c>
      <c r="E6" s="70" t="s">
        <v>26</v>
      </c>
      <c r="F6" s="70" t="s">
        <v>26</v>
      </c>
      <c r="G6" s="70" t="s">
        <v>26</v>
      </c>
      <c r="H6" s="70" t="s">
        <v>26</v>
      </c>
      <c r="I6" s="70" t="s">
        <v>26</v>
      </c>
      <c r="K6" s="70" t="s">
        <v>27</v>
      </c>
      <c r="L6" s="70" t="s">
        <v>27</v>
      </c>
      <c r="M6" s="70" t="s">
        <v>27</v>
      </c>
      <c r="N6" s="70" t="s">
        <v>27</v>
      </c>
      <c r="O6" s="70" t="s">
        <v>27</v>
      </c>
      <c r="P6" s="70" t="s">
        <v>27</v>
      </c>
      <c r="Q6" s="70" t="s">
        <v>27</v>
      </c>
    </row>
    <row r="7" spans="1:17" ht="24.75" thickBot="1" x14ac:dyDescent="0.25">
      <c r="A7" s="70" t="s">
        <v>3</v>
      </c>
      <c r="C7" s="58" t="s">
        <v>7</v>
      </c>
      <c r="E7" s="58" t="s">
        <v>32</v>
      </c>
      <c r="G7" s="58" t="s">
        <v>33</v>
      </c>
      <c r="I7" s="58" t="s">
        <v>85</v>
      </c>
      <c r="K7" s="58" t="s">
        <v>7</v>
      </c>
      <c r="M7" s="58" t="s">
        <v>32</v>
      </c>
      <c r="O7" s="58" t="s">
        <v>33</v>
      </c>
      <c r="Q7" s="58" t="s">
        <v>85</v>
      </c>
    </row>
    <row r="8" spans="1:17" x14ac:dyDescent="0.55000000000000004">
      <c r="A8" s="29" t="s">
        <v>106</v>
      </c>
      <c r="B8" s="13"/>
      <c r="C8" s="13">
        <v>0</v>
      </c>
      <c r="D8" s="13"/>
      <c r="E8" s="13">
        <v>0</v>
      </c>
      <c r="F8" s="13"/>
      <c r="G8" s="13">
        <v>0</v>
      </c>
      <c r="H8" s="13"/>
      <c r="I8" s="13">
        <v>0</v>
      </c>
      <c r="J8" s="13"/>
      <c r="K8" s="13">
        <v>288969</v>
      </c>
      <c r="L8" s="13"/>
      <c r="M8" s="13">
        <v>4923095201</v>
      </c>
      <c r="N8" s="13"/>
      <c r="O8" s="13">
        <v>4663404981</v>
      </c>
      <c r="P8" s="13"/>
      <c r="Q8" s="13">
        <f>+M8-O8</f>
        <v>259690220</v>
      </c>
    </row>
    <row r="9" spans="1:17" x14ac:dyDescent="0.55000000000000004">
      <c r="A9" s="29" t="s">
        <v>89</v>
      </c>
      <c r="B9" s="13"/>
      <c r="C9" s="13">
        <v>0</v>
      </c>
      <c r="D9" s="13"/>
      <c r="E9" s="13">
        <v>0</v>
      </c>
      <c r="F9" s="13"/>
      <c r="G9" s="13">
        <v>0</v>
      </c>
      <c r="H9" s="13"/>
      <c r="I9" s="13">
        <v>0</v>
      </c>
      <c r="J9" s="13"/>
      <c r="K9" s="13">
        <v>37141063</v>
      </c>
      <c r="L9" s="13"/>
      <c r="M9" s="13">
        <v>68116707709</v>
      </c>
      <c r="N9" s="13"/>
      <c r="O9" s="13">
        <v>68116709542</v>
      </c>
      <c r="P9" s="13"/>
      <c r="Q9" s="13">
        <f t="shared" ref="Q9:Q54" si="0">+M9-O9</f>
        <v>-1833</v>
      </c>
    </row>
    <row r="10" spans="1:17" x14ac:dyDescent="0.55000000000000004">
      <c r="A10" s="29" t="s">
        <v>60</v>
      </c>
      <c r="B10" s="13"/>
      <c r="C10" s="13">
        <v>0</v>
      </c>
      <c r="D10" s="13"/>
      <c r="E10" s="13">
        <v>0</v>
      </c>
      <c r="F10" s="13"/>
      <c r="G10" s="13">
        <v>0</v>
      </c>
      <c r="H10" s="13"/>
      <c r="I10" s="13">
        <v>0</v>
      </c>
      <c r="J10" s="13"/>
      <c r="K10" s="13">
        <v>4395898</v>
      </c>
      <c r="L10" s="13"/>
      <c r="M10" s="13">
        <v>140227780308</v>
      </c>
      <c r="N10" s="13"/>
      <c r="O10" s="13">
        <v>89907384521</v>
      </c>
      <c r="P10" s="13"/>
      <c r="Q10" s="13">
        <f t="shared" si="0"/>
        <v>50320395787</v>
      </c>
    </row>
    <row r="11" spans="1:17" x14ac:dyDescent="0.55000000000000004">
      <c r="A11" s="29" t="s">
        <v>107</v>
      </c>
      <c r="B11" s="13"/>
      <c r="C11" s="13">
        <v>1465756</v>
      </c>
      <c r="D11" s="13"/>
      <c r="E11" s="13">
        <v>39598141366</v>
      </c>
      <c r="F11" s="13"/>
      <c r="G11" s="13">
        <v>40727765177</v>
      </c>
      <c r="H11" s="13"/>
      <c r="I11" s="13">
        <v>-1129623811</v>
      </c>
      <c r="J11" s="13"/>
      <c r="K11" s="13">
        <v>15890739</v>
      </c>
      <c r="L11" s="13"/>
      <c r="M11" s="13">
        <v>462389124061</v>
      </c>
      <c r="N11" s="13"/>
      <c r="O11" s="13">
        <v>442106368680</v>
      </c>
      <c r="P11" s="13"/>
      <c r="Q11" s="13">
        <f t="shared" si="0"/>
        <v>20282755381</v>
      </c>
    </row>
    <row r="12" spans="1:17" x14ac:dyDescent="0.55000000000000004">
      <c r="A12" s="29" t="s">
        <v>72</v>
      </c>
      <c r="B12" s="13"/>
      <c r="C12" s="13">
        <v>10432579</v>
      </c>
      <c r="D12" s="13"/>
      <c r="E12" s="13">
        <v>118782579089</v>
      </c>
      <c r="F12" s="13"/>
      <c r="G12" s="13">
        <v>121309982163</v>
      </c>
      <c r="H12" s="13"/>
      <c r="I12" s="13">
        <v>-2527403074</v>
      </c>
      <c r="J12" s="13"/>
      <c r="K12" s="13">
        <v>13178575</v>
      </c>
      <c r="L12" s="13"/>
      <c r="M12" s="13">
        <v>149556564184</v>
      </c>
      <c r="N12" s="13"/>
      <c r="O12" s="13">
        <v>153311016214</v>
      </c>
      <c r="P12" s="13"/>
      <c r="Q12" s="13">
        <f t="shared" si="0"/>
        <v>-3754452030</v>
      </c>
    </row>
    <row r="13" spans="1:17" x14ac:dyDescent="0.55000000000000004">
      <c r="A13" s="29" t="s">
        <v>111</v>
      </c>
      <c r="B13" s="13"/>
      <c r="C13" s="13">
        <v>750000</v>
      </c>
      <c r="D13" s="13"/>
      <c r="E13" s="13">
        <v>2540791808</v>
      </c>
      <c r="F13" s="13"/>
      <c r="G13" s="13">
        <v>2282820921</v>
      </c>
      <c r="H13" s="13"/>
      <c r="I13" s="13">
        <v>257970887</v>
      </c>
      <c r="J13" s="13"/>
      <c r="K13" s="13">
        <v>750000</v>
      </c>
      <c r="L13" s="13"/>
      <c r="M13" s="13">
        <v>2540791808</v>
      </c>
      <c r="N13" s="13"/>
      <c r="O13" s="13">
        <v>2282820921</v>
      </c>
      <c r="P13" s="13"/>
      <c r="Q13" s="13">
        <f t="shared" si="0"/>
        <v>257970887</v>
      </c>
    </row>
    <row r="14" spans="1:17" x14ac:dyDescent="0.55000000000000004">
      <c r="A14" s="29" t="s">
        <v>66</v>
      </c>
      <c r="B14" s="13"/>
      <c r="C14" s="13">
        <v>2458971</v>
      </c>
      <c r="D14" s="13"/>
      <c r="E14" s="13">
        <v>27933143498</v>
      </c>
      <c r="F14" s="13"/>
      <c r="G14" s="13">
        <v>34483907163</v>
      </c>
      <c r="H14" s="13"/>
      <c r="I14" s="13">
        <v>-6550763665</v>
      </c>
      <c r="J14" s="13"/>
      <c r="K14" s="13">
        <v>2687022</v>
      </c>
      <c r="L14" s="13"/>
      <c r="M14" s="13">
        <v>31156733564</v>
      </c>
      <c r="N14" s="13"/>
      <c r="O14" s="13">
        <v>37682029274</v>
      </c>
      <c r="P14" s="13"/>
      <c r="Q14" s="13">
        <f t="shared" si="0"/>
        <v>-6525295710</v>
      </c>
    </row>
    <row r="15" spans="1:17" x14ac:dyDescent="0.55000000000000004">
      <c r="A15" s="29" t="s">
        <v>77</v>
      </c>
      <c r="B15" s="13"/>
      <c r="C15" s="13">
        <v>3654544</v>
      </c>
      <c r="D15" s="13"/>
      <c r="E15" s="13">
        <v>43610955963</v>
      </c>
      <c r="F15" s="13"/>
      <c r="G15" s="13">
        <v>35518341134</v>
      </c>
      <c r="H15" s="13"/>
      <c r="I15" s="13">
        <v>8092614829</v>
      </c>
      <c r="J15" s="13"/>
      <c r="K15" s="13">
        <v>12962267</v>
      </c>
      <c r="L15" s="13"/>
      <c r="M15" s="13">
        <v>180395243350</v>
      </c>
      <c r="N15" s="13"/>
      <c r="O15" s="13">
        <v>125979662800</v>
      </c>
      <c r="P15" s="13"/>
      <c r="Q15" s="13">
        <f t="shared" si="0"/>
        <v>54415580550</v>
      </c>
    </row>
    <row r="16" spans="1:17" x14ac:dyDescent="0.55000000000000004">
      <c r="A16" s="29" t="s">
        <v>53</v>
      </c>
      <c r="B16" s="13"/>
      <c r="C16" s="13">
        <v>2823108</v>
      </c>
      <c r="D16" s="13"/>
      <c r="E16" s="13">
        <v>40829345591</v>
      </c>
      <c r="F16" s="13"/>
      <c r="G16" s="13">
        <v>39553817883</v>
      </c>
      <c r="H16" s="13"/>
      <c r="I16" s="13">
        <v>1275527708</v>
      </c>
      <c r="J16" s="13"/>
      <c r="K16" s="13">
        <v>6564065</v>
      </c>
      <c r="L16" s="13"/>
      <c r="M16" s="13">
        <v>94740879773</v>
      </c>
      <c r="N16" s="13"/>
      <c r="O16" s="13">
        <v>92402871180</v>
      </c>
      <c r="P16" s="13"/>
      <c r="Q16" s="13">
        <f t="shared" si="0"/>
        <v>2338008593</v>
      </c>
    </row>
    <row r="17" spans="1:17" x14ac:dyDescent="0.55000000000000004">
      <c r="A17" s="29" t="s">
        <v>110</v>
      </c>
      <c r="B17" s="13"/>
      <c r="C17" s="13">
        <v>6730595</v>
      </c>
      <c r="D17" s="13"/>
      <c r="E17" s="13">
        <v>64351640475</v>
      </c>
      <c r="F17" s="13"/>
      <c r="G17" s="13">
        <v>86378999459</v>
      </c>
      <c r="H17" s="13"/>
      <c r="I17" s="13">
        <v>-22027358984</v>
      </c>
      <c r="J17" s="13"/>
      <c r="K17" s="13">
        <v>6730595</v>
      </c>
      <c r="L17" s="13"/>
      <c r="M17" s="13">
        <v>64351640475</v>
      </c>
      <c r="N17" s="13"/>
      <c r="O17" s="13">
        <v>86378999459</v>
      </c>
      <c r="P17" s="13"/>
      <c r="Q17" s="13">
        <f t="shared" si="0"/>
        <v>-22027358984</v>
      </c>
    </row>
    <row r="18" spans="1:17" x14ac:dyDescent="0.55000000000000004">
      <c r="A18" s="29" t="s">
        <v>54</v>
      </c>
      <c r="B18" s="13"/>
      <c r="C18" s="13">
        <v>2713608</v>
      </c>
      <c r="D18" s="13"/>
      <c r="E18" s="13">
        <v>4874041848</v>
      </c>
      <c r="F18" s="13"/>
      <c r="G18" s="13">
        <v>5534825535</v>
      </c>
      <c r="H18" s="13"/>
      <c r="I18" s="13">
        <v>-660783687</v>
      </c>
      <c r="J18" s="13"/>
      <c r="K18" s="13">
        <v>2713608</v>
      </c>
      <c r="L18" s="13"/>
      <c r="M18" s="13">
        <v>4874041848</v>
      </c>
      <c r="N18" s="13"/>
      <c r="O18" s="13">
        <v>5534825535</v>
      </c>
      <c r="P18" s="13"/>
      <c r="Q18" s="13">
        <f t="shared" si="0"/>
        <v>-660783687</v>
      </c>
    </row>
    <row r="19" spans="1:17" x14ac:dyDescent="0.55000000000000004">
      <c r="A19" s="29" t="s">
        <v>112</v>
      </c>
      <c r="B19" s="13"/>
      <c r="C19" s="13">
        <v>343153</v>
      </c>
      <c r="D19" s="13"/>
      <c r="E19" s="13">
        <v>5161313071</v>
      </c>
      <c r="F19" s="13"/>
      <c r="G19" s="13">
        <v>7236730373</v>
      </c>
      <c r="H19" s="13"/>
      <c r="I19" s="13">
        <v>-2075417302</v>
      </c>
      <c r="J19" s="13"/>
      <c r="K19" s="13">
        <v>343153</v>
      </c>
      <c r="L19" s="13"/>
      <c r="M19" s="13">
        <v>5161313071</v>
      </c>
      <c r="N19" s="13"/>
      <c r="O19" s="13">
        <v>7236730373</v>
      </c>
      <c r="P19" s="13"/>
      <c r="Q19" s="13">
        <f t="shared" si="0"/>
        <v>-2075417302</v>
      </c>
    </row>
    <row r="20" spans="1:17" x14ac:dyDescent="0.55000000000000004">
      <c r="A20" s="29" t="s">
        <v>59</v>
      </c>
      <c r="B20" s="13"/>
      <c r="C20" s="13">
        <v>660000</v>
      </c>
      <c r="D20" s="13"/>
      <c r="E20" s="13">
        <v>18947986149</v>
      </c>
      <c r="F20" s="13"/>
      <c r="G20" s="13">
        <v>22099872156</v>
      </c>
      <c r="H20" s="13"/>
      <c r="I20" s="13">
        <v>-3151886007</v>
      </c>
      <c r="J20" s="13"/>
      <c r="K20" s="13">
        <v>826838</v>
      </c>
      <c r="L20" s="13"/>
      <c r="M20" s="13">
        <v>24648190153</v>
      </c>
      <c r="N20" s="13"/>
      <c r="O20" s="13">
        <v>27681246113</v>
      </c>
      <c r="P20" s="13"/>
      <c r="Q20" s="13">
        <f t="shared" si="0"/>
        <v>-3033055960</v>
      </c>
    </row>
    <row r="21" spans="1:17" x14ac:dyDescent="0.55000000000000004">
      <c r="A21" s="29" t="s">
        <v>49</v>
      </c>
      <c r="B21" s="13"/>
      <c r="C21" s="13">
        <v>0</v>
      </c>
      <c r="D21" s="13"/>
      <c r="E21" s="13">
        <v>0</v>
      </c>
      <c r="F21" s="13"/>
      <c r="G21" s="13">
        <v>0</v>
      </c>
      <c r="H21" s="13"/>
      <c r="I21" s="13">
        <v>0</v>
      </c>
      <c r="J21" s="13"/>
      <c r="K21" s="13">
        <v>556697</v>
      </c>
      <c r="L21" s="13"/>
      <c r="M21" s="13">
        <v>19674161674</v>
      </c>
      <c r="N21" s="13"/>
      <c r="O21" s="13">
        <v>17239255895</v>
      </c>
      <c r="P21" s="13"/>
      <c r="Q21" s="13">
        <f t="shared" si="0"/>
        <v>2434905779</v>
      </c>
    </row>
    <row r="22" spans="1:17" x14ac:dyDescent="0.55000000000000004">
      <c r="A22" s="29" t="s">
        <v>51</v>
      </c>
      <c r="B22" s="13"/>
      <c r="C22" s="13">
        <v>250517</v>
      </c>
      <c r="D22" s="13"/>
      <c r="E22" s="13">
        <v>27614510215</v>
      </c>
      <c r="F22" s="13"/>
      <c r="G22" s="13">
        <v>28501844663</v>
      </c>
      <c r="H22" s="13"/>
      <c r="I22" s="13">
        <v>-887334448</v>
      </c>
      <c r="J22" s="13"/>
      <c r="K22" s="13">
        <v>818573</v>
      </c>
      <c r="L22" s="13"/>
      <c r="M22" s="13">
        <v>98128013312</v>
      </c>
      <c r="N22" s="13"/>
      <c r="O22" s="13">
        <v>93283992907</v>
      </c>
      <c r="P22" s="13"/>
      <c r="Q22" s="13">
        <f t="shared" si="0"/>
        <v>4844020405</v>
      </c>
    </row>
    <row r="23" spans="1:17" x14ac:dyDescent="0.55000000000000004">
      <c r="A23" s="29" t="s">
        <v>71</v>
      </c>
      <c r="B23" s="13"/>
      <c r="C23" s="13">
        <v>0</v>
      </c>
      <c r="D23" s="13"/>
      <c r="E23" s="13">
        <v>0</v>
      </c>
      <c r="F23" s="13"/>
      <c r="G23" s="13">
        <v>0</v>
      </c>
      <c r="H23" s="13"/>
      <c r="I23" s="13">
        <v>0</v>
      </c>
      <c r="J23" s="13"/>
      <c r="K23" s="13">
        <v>1466151</v>
      </c>
      <c r="L23" s="13"/>
      <c r="M23" s="13">
        <v>29686492117</v>
      </c>
      <c r="N23" s="13"/>
      <c r="O23" s="13">
        <v>28150910667</v>
      </c>
      <c r="P23" s="13"/>
      <c r="Q23" s="13">
        <f t="shared" si="0"/>
        <v>1535581450</v>
      </c>
    </row>
    <row r="24" spans="1:17" x14ac:dyDescent="0.55000000000000004">
      <c r="A24" s="29" t="s">
        <v>55</v>
      </c>
      <c r="B24" s="13"/>
      <c r="C24" s="13">
        <v>2628199</v>
      </c>
      <c r="D24" s="13"/>
      <c r="E24" s="13">
        <v>17083985212</v>
      </c>
      <c r="F24" s="13"/>
      <c r="G24" s="13">
        <v>15064283655</v>
      </c>
      <c r="H24" s="13"/>
      <c r="I24" s="13">
        <v>2019701557</v>
      </c>
      <c r="J24" s="13"/>
      <c r="K24" s="13">
        <v>2628200</v>
      </c>
      <c r="L24" s="13"/>
      <c r="M24" s="13">
        <v>17083985213</v>
      </c>
      <c r="N24" s="13"/>
      <c r="O24" s="13">
        <v>15064289265</v>
      </c>
      <c r="P24" s="13"/>
      <c r="Q24" s="13">
        <f t="shared" si="0"/>
        <v>2019695948</v>
      </c>
    </row>
    <row r="25" spans="1:17" x14ac:dyDescent="0.55000000000000004">
      <c r="A25" s="29" t="s">
        <v>105</v>
      </c>
      <c r="B25" s="13"/>
      <c r="C25" s="13">
        <v>514563</v>
      </c>
      <c r="D25" s="13"/>
      <c r="E25" s="13">
        <v>15207564186</v>
      </c>
      <c r="F25" s="13"/>
      <c r="G25" s="13">
        <v>20008740477</v>
      </c>
      <c r="H25" s="13"/>
      <c r="I25" s="13">
        <v>-4801176291</v>
      </c>
      <c r="J25" s="13"/>
      <c r="K25" s="13">
        <v>514563</v>
      </c>
      <c r="L25" s="13"/>
      <c r="M25" s="13">
        <v>15207564186</v>
      </c>
      <c r="N25" s="13"/>
      <c r="O25" s="13">
        <v>20008740477</v>
      </c>
      <c r="P25" s="13"/>
      <c r="Q25" s="13">
        <f t="shared" si="0"/>
        <v>-4801176291</v>
      </c>
    </row>
    <row r="26" spans="1:17" x14ac:dyDescent="0.55000000000000004">
      <c r="A26" s="29" t="s">
        <v>74</v>
      </c>
      <c r="B26" s="13"/>
      <c r="C26" s="13">
        <v>426952</v>
      </c>
      <c r="D26" s="13"/>
      <c r="E26" s="13">
        <v>11292748467</v>
      </c>
      <c r="F26" s="13"/>
      <c r="G26" s="13">
        <v>12633759019</v>
      </c>
      <c r="H26" s="13"/>
      <c r="I26" s="13">
        <v>-1341010552</v>
      </c>
      <c r="J26" s="13"/>
      <c r="K26" s="13">
        <v>426952</v>
      </c>
      <c r="L26" s="13"/>
      <c r="M26" s="13">
        <v>11292748467</v>
      </c>
      <c r="N26" s="13"/>
      <c r="O26" s="13">
        <v>12633759019</v>
      </c>
      <c r="P26" s="13"/>
      <c r="Q26" s="13">
        <f t="shared" si="0"/>
        <v>-1341010552</v>
      </c>
    </row>
    <row r="27" spans="1:17" x14ac:dyDescent="0.55000000000000004">
      <c r="A27" s="29" t="s">
        <v>50</v>
      </c>
      <c r="B27" s="13"/>
      <c r="C27" s="13">
        <v>3400517</v>
      </c>
      <c r="D27" s="13"/>
      <c r="E27" s="13">
        <v>4742538422</v>
      </c>
      <c r="F27" s="13"/>
      <c r="G27" s="13">
        <v>5294011904</v>
      </c>
      <c r="H27" s="13"/>
      <c r="I27" s="13">
        <v>-551473482</v>
      </c>
      <c r="J27" s="13"/>
      <c r="K27" s="13">
        <v>3818273</v>
      </c>
      <c r="L27" s="13"/>
      <c r="M27" s="13">
        <v>14722819731</v>
      </c>
      <c r="N27" s="13"/>
      <c r="O27" s="13">
        <v>16133541413</v>
      </c>
      <c r="P27" s="13"/>
      <c r="Q27" s="13">
        <f t="shared" si="0"/>
        <v>-1410721682</v>
      </c>
    </row>
    <row r="28" spans="1:17" x14ac:dyDescent="0.55000000000000004">
      <c r="A28" s="29" t="s">
        <v>82</v>
      </c>
      <c r="B28" s="13"/>
      <c r="C28" s="13">
        <v>0</v>
      </c>
      <c r="D28" s="13"/>
      <c r="E28" s="13">
        <v>0</v>
      </c>
      <c r="F28" s="13"/>
      <c r="G28" s="13">
        <v>0</v>
      </c>
      <c r="H28" s="13"/>
      <c r="I28" s="13">
        <v>0</v>
      </c>
      <c r="J28" s="13"/>
      <c r="K28" s="13">
        <v>1600000</v>
      </c>
      <c r="L28" s="13"/>
      <c r="M28" s="13">
        <v>25272727349</v>
      </c>
      <c r="N28" s="13"/>
      <c r="O28" s="13">
        <v>20780451532</v>
      </c>
      <c r="P28" s="13"/>
      <c r="Q28" s="13">
        <f t="shared" si="0"/>
        <v>4492275817</v>
      </c>
    </row>
    <row r="29" spans="1:17" x14ac:dyDescent="0.55000000000000004">
      <c r="A29" s="29" t="s">
        <v>108</v>
      </c>
      <c r="B29" s="13"/>
      <c r="C29" s="13">
        <v>882659</v>
      </c>
      <c r="D29" s="13"/>
      <c r="E29" s="13">
        <v>10028764100</v>
      </c>
      <c r="F29" s="13"/>
      <c r="G29" s="13">
        <v>13701532195</v>
      </c>
      <c r="H29" s="13"/>
      <c r="I29" s="13">
        <v>-3672768095</v>
      </c>
      <c r="J29" s="13"/>
      <c r="K29" s="13">
        <v>882659</v>
      </c>
      <c r="L29" s="13"/>
      <c r="M29" s="13">
        <v>10028764100</v>
      </c>
      <c r="N29" s="13"/>
      <c r="O29" s="13">
        <v>13701532195</v>
      </c>
      <c r="P29" s="13"/>
      <c r="Q29" s="13">
        <f t="shared" si="0"/>
        <v>-3672768095</v>
      </c>
    </row>
    <row r="30" spans="1:17" x14ac:dyDescent="0.55000000000000004">
      <c r="A30" s="29" t="s">
        <v>81</v>
      </c>
      <c r="B30" s="13"/>
      <c r="C30" s="13">
        <v>0</v>
      </c>
      <c r="D30" s="13"/>
      <c r="E30" s="13">
        <v>0</v>
      </c>
      <c r="F30" s="13"/>
      <c r="G30" s="13">
        <v>0</v>
      </c>
      <c r="H30" s="13"/>
      <c r="I30" s="13">
        <v>0</v>
      </c>
      <c r="J30" s="13"/>
      <c r="K30" s="13">
        <v>500000</v>
      </c>
      <c r="L30" s="13"/>
      <c r="M30" s="13">
        <v>4237138194</v>
      </c>
      <c r="N30" s="13"/>
      <c r="O30" s="13">
        <v>3578746534</v>
      </c>
      <c r="P30" s="13"/>
      <c r="Q30" s="13">
        <f t="shared" si="0"/>
        <v>658391660</v>
      </c>
    </row>
    <row r="31" spans="1:17" x14ac:dyDescent="0.55000000000000004">
      <c r="A31" s="29" t="s">
        <v>64</v>
      </c>
      <c r="B31" s="13"/>
      <c r="C31" s="13">
        <v>8305263</v>
      </c>
      <c r="D31" s="13"/>
      <c r="E31" s="13">
        <v>22200011603</v>
      </c>
      <c r="F31" s="13"/>
      <c r="G31" s="13">
        <v>23532334269</v>
      </c>
      <c r="H31" s="13"/>
      <c r="I31" s="13">
        <v>-1332322666</v>
      </c>
      <c r="J31" s="13"/>
      <c r="K31" s="13">
        <v>21357904</v>
      </c>
      <c r="L31" s="13"/>
      <c r="M31" s="13">
        <v>58064782129</v>
      </c>
      <c r="N31" s="13"/>
      <c r="O31" s="13">
        <v>60513789139</v>
      </c>
      <c r="P31" s="13"/>
      <c r="Q31" s="13">
        <f t="shared" si="0"/>
        <v>-2449007010</v>
      </c>
    </row>
    <row r="32" spans="1:17" x14ac:dyDescent="0.55000000000000004">
      <c r="A32" s="29" t="s">
        <v>104</v>
      </c>
      <c r="B32" s="13"/>
      <c r="C32" s="13">
        <v>4127709</v>
      </c>
      <c r="D32" s="13"/>
      <c r="E32" s="13">
        <v>31620740352</v>
      </c>
      <c r="F32" s="13"/>
      <c r="G32" s="13">
        <v>41712427144</v>
      </c>
      <c r="H32" s="13"/>
      <c r="I32" s="13">
        <v>-10091686792</v>
      </c>
      <c r="J32" s="13"/>
      <c r="K32" s="13">
        <v>5258739</v>
      </c>
      <c r="L32" s="13"/>
      <c r="M32" s="13">
        <v>41649499769</v>
      </c>
      <c r="N32" s="13"/>
      <c r="O32" s="13">
        <v>53142013507</v>
      </c>
      <c r="P32" s="13"/>
      <c r="Q32" s="13">
        <f t="shared" si="0"/>
        <v>-11492513738</v>
      </c>
    </row>
    <row r="33" spans="1:17" x14ac:dyDescent="0.55000000000000004">
      <c r="A33" s="29" t="s">
        <v>69</v>
      </c>
      <c r="B33" s="13"/>
      <c r="C33" s="13">
        <v>5097978</v>
      </c>
      <c r="D33" s="13"/>
      <c r="E33" s="13">
        <v>20954011397</v>
      </c>
      <c r="F33" s="13"/>
      <c r="G33" s="13">
        <v>33794353183</v>
      </c>
      <c r="H33" s="13"/>
      <c r="I33" s="13">
        <v>-12840341786</v>
      </c>
      <c r="J33" s="13"/>
      <c r="K33" s="13">
        <v>15196860</v>
      </c>
      <c r="L33" s="13"/>
      <c r="M33" s="13">
        <v>71097786002</v>
      </c>
      <c r="N33" s="13"/>
      <c r="O33" s="13">
        <v>100739558715</v>
      </c>
      <c r="P33" s="13"/>
      <c r="Q33" s="13">
        <f t="shared" si="0"/>
        <v>-29641772713</v>
      </c>
    </row>
    <row r="34" spans="1:17" x14ac:dyDescent="0.55000000000000004">
      <c r="A34" s="29" t="s">
        <v>97</v>
      </c>
      <c r="B34" s="13"/>
      <c r="C34" s="13">
        <v>0</v>
      </c>
      <c r="D34" s="13"/>
      <c r="E34" s="13">
        <v>0</v>
      </c>
      <c r="F34" s="13"/>
      <c r="G34" s="13">
        <v>0</v>
      </c>
      <c r="H34" s="13"/>
      <c r="I34" s="13">
        <v>0</v>
      </c>
      <c r="J34" s="13"/>
      <c r="K34" s="13">
        <v>7214002</v>
      </c>
      <c r="L34" s="13"/>
      <c r="M34" s="13">
        <v>165734481948</v>
      </c>
      <c r="N34" s="13"/>
      <c r="O34" s="13">
        <v>165734481948</v>
      </c>
      <c r="P34" s="13"/>
      <c r="Q34" s="13">
        <f t="shared" si="0"/>
        <v>0</v>
      </c>
    </row>
    <row r="35" spans="1:17" x14ac:dyDescent="0.55000000000000004">
      <c r="A35" s="29" t="s">
        <v>67</v>
      </c>
      <c r="B35" s="13"/>
      <c r="C35" s="13">
        <v>18224392</v>
      </c>
      <c r="D35" s="13"/>
      <c r="E35" s="13">
        <v>38333576895</v>
      </c>
      <c r="F35" s="13"/>
      <c r="G35" s="13">
        <v>42832982705</v>
      </c>
      <c r="H35" s="13"/>
      <c r="I35" s="13">
        <v>-4499405810</v>
      </c>
      <c r="J35" s="13"/>
      <c r="K35" s="13">
        <v>22461351</v>
      </c>
      <c r="L35" s="13"/>
      <c r="M35" s="13">
        <v>58310408335</v>
      </c>
      <c r="N35" s="13"/>
      <c r="O35" s="13">
        <v>64386451010</v>
      </c>
      <c r="P35" s="13"/>
      <c r="Q35" s="13">
        <f t="shared" si="0"/>
        <v>-6076042675</v>
      </c>
    </row>
    <row r="36" spans="1:17" x14ac:dyDescent="0.55000000000000004">
      <c r="A36" s="29" t="s">
        <v>56</v>
      </c>
      <c r="B36" s="13"/>
      <c r="C36" s="13">
        <v>117724</v>
      </c>
      <c r="D36" s="13"/>
      <c r="E36" s="13">
        <v>5009175586</v>
      </c>
      <c r="F36" s="13"/>
      <c r="G36" s="13">
        <v>3483604002</v>
      </c>
      <c r="H36" s="13"/>
      <c r="I36" s="13">
        <v>1525571584</v>
      </c>
      <c r="J36" s="13"/>
      <c r="K36" s="13">
        <v>1836620</v>
      </c>
      <c r="L36" s="13"/>
      <c r="M36" s="13">
        <v>98311353992</v>
      </c>
      <c r="N36" s="13"/>
      <c r="O36" s="13">
        <v>54348294992</v>
      </c>
      <c r="P36" s="13"/>
      <c r="Q36" s="13">
        <f t="shared" si="0"/>
        <v>43963059000</v>
      </c>
    </row>
    <row r="37" spans="1:17" x14ac:dyDescent="0.55000000000000004">
      <c r="A37" s="29" t="s">
        <v>62</v>
      </c>
      <c r="B37" s="13"/>
      <c r="C37" s="13">
        <v>6446856</v>
      </c>
      <c r="D37" s="13"/>
      <c r="E37" s="13">
        <v>10218047781</v>
      </c>
      <c r="F37" s="13"/>
      <c r="G37" s="13">
        <v>11856352184</v>
      </c>
      <c r="H37" s="13"/>
      <c r="I37" s="13">
        <v>-1638304403</v>
      </c>
      <c r="J37" s="13"/>
      <c r="K37" s="13">
        <v>6446857</v>
      </c>
      <c r="L37" s="13"/>
      <c r="M37" s="13">
        <v>10218047782</v>
      </c>
      <c r="N37" s="13"/>
      <c r="O37" s="13">
        <v>11856354024</v>
      </c>
      <c r="P37" s="13"/>
      <c r="Q37" s="13">
        <f t="shared" si="0"/>
        <v>-1638306242</v>
      </c>
    </row>
    <row r="38" spans="1:17" x14ac:dyDescent="0.55000000000000004">
      <c r="A38" s="29" t="s">
        <v>88</v>
      </c>
      <c r="B38" s="13"/>
      <c r="C38" s="13">
        <v>0</v>
      </c>
      <c r="D38" s="13"/>
      <c r="E38" s="13">
        <v>0</v>
      </c>
      <c r="F38" s="13"/>
      <c r="G38" s="13">
        <v>0</v>
      </c>
      <c r="H38" s="13"/>
      <c r="I38" s="13">
        <v>0</v>
      </c>
      <c r="J38" s="13"/>
      <c r="K38" s="13">
        <v>16720314</v>
      </c>
      <c r="L38" s="13"/>
      <c r="M38" s="13">
        <v>31364343534</v>
      </c>
      <c r="N38" s="13"/>
      <c r="O38" s="13">
        <v>31710139279</v>
      </c>
      <c r="P38" s="13"/>
      <c r="Q38" s="13">
        <f t="shared" si="0"/>
        <v>-345795745</v>
      </c>
    </row>
    <row r="39" spans="1:17" x14ac:dyDescent="0.55000000000000004">
      <c r="A39" s="29" t="s">
        <v>86</v>
      </c>
      <c r="B39" s="13"/>
      <c r="C39" s="13">
        <v>0</v>
      </c>
      <c r="D39" s="13"/>
      <c r="E39" s="13">
        <v>0</v>
      </c>
      <c r="F39" s="13"/>
      <c r="G39" s="13">
        <v>0</v>
      </c>
      <c r="H39" s="13"/>
      <c r="I39" s="13">
        <v>0</v>
      </c>
      <c r="J39" s="13"/>
      <c r="K39" s="13">
        <v>571500</v>
      </c>
      <c r="L39" s="13"/>
      <c r="M39" s="13">
        <v>29742697400</v>
      </c>
      <c r="N39" s="13"/>
      <c r="O39" s="13">
        <v>24081996612</v>
      </c>
      <c r="P39" s="13"/>
      <c r="Q39" s="13">
        <f t="shared" si="0"/>
        <v>5660700788</v>
      </c>
    </row>
    <row r="40" spans="1:17" x14ac:dyDescent="0.55000000000000004">
      <c r="A40" s="29" t="s">
        <v>46</v>
      </c>
      <c r="B40" s="13"/>
      <c r="C40" s="13">
        <v>0</v>
      </c>
      <c r="D40" s="13"/>
      <c r="E40" s="13">
        <v>0</v>
      </c>
      <c r="F40" s="13"/>
      <c r="G40" s="13">
        <v>0</v>
      </c>
      <c r="H40" s="13"/>
      <c r="I40" s="13">
        <v>0</v>
      </c>
      <c r="J40" s="13"/>
      <c r="K40" s="13">
        <v>8575271</v>
      </c>
      <c r="L40" s="13"/>
      <c r="M40" s="13">
        <v>29998009348</v>
      </c>
      <c r="N40" s="13"/>
      <c r="O40" s="13">
        <v>25061550963</v>
      </c>
      <c r="P40" s="13"/>
      <c r="Q40" s="13">
        <f t="shared" si="0"/>
        <v>4936458385</v>
      </c>
    </row>
    <row r="41" spans="1:17" x14ac:dyDescent="0.55000000000000004">
      <c r="A41" s="29" t="s">
        <v>103</v>
      </c>
      <c r="B41" s="13"/>
      <c r="C41" s="13">
        <v>9700000</v>
      </c>
      <c r="D41" s="13"/>
      <c r="E41" s="13">
        <v>48500693678</v>
      </c>
      <c r="F41" s="13"/>
      <c r="G41" s="13">
        <v>42383664432</v>
      </c>
      <c r="H41" s="13"/>
      <c r="I41" s="13">
        <v>6117029246</v>
      </c>
      <c r="J41" s="13"/>
      <c r="K41" s="13">
        <v>20885755</v>
      </c>
      <c r="L41" s="13"/>
      <c r="M41" s="13">
        <v>118389905694</v>
      </c>
      <c r="N41" s="13"/>
      <c r="O41" s="13">
        <v>91259260961</v>
      </c>
      <c r="P41" s="13"/>
      <c r="Q41" s="13">
        <f t="shared" si="0"/>
        <v>27130644733</v>
      </c>
    </row>
    <row r="42" spans="1:17" x14ac:dyDescent="0.55000000000000004">
      <c r="A42" s="29" t="s">
        <v>124</v>
      </c>
      <c r="B42" s="13"/>
      <c r="C42" s="13">
        <v>0</v>
      </c>
      <c r="D42" s="13"/>
      <c r="E42" s="13">
        <v>0</v>
      </c>
      <c r="F42" s="13"/>
      <c r="G42" s="13">
        <v>0</v>
      </c>
      <c r="H42" s="13"/>
      <c r="I42" s="13">
        <v>0</v>
      </c>
      <c r="J42" s="13"/>
      <c r="K42" s="13">
        <v>72003031</v>
      </c>
      <c r="L42" s="13"/>
      <c r="M42" s="13">
        <v>77691270449</v>
      </c>
      <c r="N42" s="13"/>
      <c r="O42" s="13">
        <v>77691270449</v>
      </c>
      <c r="P42" s="13"/>
      <c r="Q42" s="13">
        <f t="shared" si="0"/>
        <v>0</v>
      </c>
    </row>
    <row r="43" spans="1:17" x14ac:dyDescent="0.55000000000000004">
      <c r="A43" s="29" t="s">
        <v>87</v>
      </c>
      <c r="B43" s="13"/>
      <c r="C43" s="13">
        <v>245000</v>
      </c>
      <c r="D43" s="13"/>
      <c r="E43" s="13">
        <v>1690183226</v>
      </c>
      <c r="F43" s="13"/>
      <c r="G43" s="13">
        <v>1802630303</v>
      </c>
      <c r="H43" s="13"/>
      <c r="I43" s="13">
        <v>-112447077</v>
      </c>
      <c r="J43" s="13"/>
      <c r="K43" s="13">
        <v>490000</v>
      </c>
      <c r="L43" s="13"/>
      <c r="M43" s="13">
        <v>3743244403</v>
      </c>
      <c r="N43" s="13"/>
      <c r="O43" s="13">
        <v>3605260604</v>
      </c>
      <c r="P43" s="13"/>
      <c r="Q43" s="13">
        <f t="shared" si="0"/>
        <v>137983799</v>
      </c>
    </row>
    <row r="44" spans="1:17" x14ac:dyDescent="0.55000000000000004">
      <c r="A44" s="29" t="s">
        <v>90</v>
      </c>
      <c r="B44" s="13"/>
      <c r="C44" s="13">
        <v>1000000</v>
      </c>
      <c r="D44" s="13"/>
      <c r="E44" s="13">
        <v>2323094948</v>
      </c>
      <c r="F44" s="13"/>
      <c r="G44" s="13">
        <v>3552315400</v>
      </c>
      <c r="H44" s="13"/>
      <c r="I44" s="13">
        <v>-1229220452</v>
      </c>
      <c r="J44" s="13"/>
      <c r="K44" s="13">
        <v>1000000</v>
      </c>
      <c r="L44" s="13"/>
      <c r="M44" s="13">
        <v>2323094948</v>
      </c>
      <c r="N44" s="13"/>
      <c r="O44" s="13">
        <v>3552315400</v>
      </c>
      <c r="P44" s="13"/>
      <c r="Q44" s="13">
        <f t="shared" si="0"/>
        <v>-1229220452</v>
      </c>
    </row>
    <row r="45" spans="1:17" x14ac:dyDescent="0.55000000000000004">
      <c r="A45" s="29" t="s">
        <v>83</v>
      </c>
      <c r="B45" s="13"/>
      <c r="C45" s="13">
        <v>0</v>
      </c>
      <c r="D45" s="13"/>
      <c r="E45" s="13">
        <v>0</v>
      </c>
      <c r="F45" s="13"/>
      <c r="G45" s="13">
        <v>0</v>
      </c>
      <c r="H45" s="13"/>
      <c r="I45" s="13">
        <v>0</v>
      </c>
      <c r="J45" s="13"/>
      <c r="K45" s="13">
        <v>450000</v>
      </c>
      <c r="L45" s="13"/>
      <c r="M45" s="13">
        <v>6766869381</v>
      </c>
      <c r="N45" s="13"/>
      <c r="O45" s="13">
        <v>2229972977</v>
      </c>
      <c r="P45" s="13"/>
      <c r="Q45" s="13">
        <f t="shared" si="0"/>
        <v>4536896404</v>
      </c>
    </row>
    <row r="46" spans="1:17" x14ac:dyDescent="0.55000000000000004">
      <c r="A46" s="29" t="s">
        <v>45</v>
      </c>
      <c r="B46" s="13"/>
      <c r="C46" s="13">
        <v>0</v>
      </c>
      <c r="D46" s="13"/>
      <c r="E46" s="13">
        <v>0</v>
      </c>
      <c r="F46" s="13"/>
      <c r="G46" s="13">
        <v>0</v>
      </c>
      <c r="H46" s="13"/>
      <c r="I46" s="13">
        <v>0</v>
      </c>
      <c r="J46" s="13"/>
      <c r="K46" s="13">
        <v>70195</v>
      </c>
      <c r="L46" s="13"/>
      <c r="M46" s="13">
        <v>607233331403</v>
      </c>
      <c r="N46" s="13"/>
      <c r="O46" s="13">
        <v>458909774017</v>
      </c>
      <c r="P46" s="13"/>
      <c r="Q46" s="13">
        <f t="shared" si="0"/>
        <v>148323557386</v>
      </c>
    </row>
    <row r="47" spans="1:17" x14ac:dyDescent="0.55000000000000004">
      <c r="A47" s="29" t="s">
        <v>80</v>
      </c>
      <c r="B47" s="13"/>
      <c r="C47" s="13">
        <v>291163</v>
      </c>
      <c r="D47" s="13"/>
      <c r="E47" s="13">
        <v>9739339066</v>
      </c>
      <c r="F47" s="13"/>
      <c r="G47" s="13">
        <v>8947737090</v>
      </c>
      <c r="H47" s="13"/>
      <c r="I47" s="13">
        <v>791601976</v>
      </c>
      <c r="J47" s="13"/>
      <c r="K47" s="13">
        <v>2513800</v>
      </c>
      <c r="L47" s="13"/>
      <c r="M47" s="13">
        <v>99109500791</v>
      </c>
      <c r="N47" s="13"/>
      <c r="O47" s="13">
        <v>77251647704</v>
      </c>
      <c r="P47" s="13"/>
      <c r="Q47" s="13">
        <f t="shared" si="0"/>
        <v>21857853087</v>
      </c>
    </row>
    <row r="48" spans="1:17" x14ac:dyDescent="0.55000000000000004">
      <c r="A48" s="29" t="s">
        <v>47</v>
      </c>
      <c r="B48" s="13"/>
      <c r="C48" s="13">
        <v>310616</v>
      </c>
      <c r="D48" s="13"/>
      <c r="E48" s="13">
        <v>10028779292</v>
      </c>
      <c r="F48" s="13"/>
      <c r="G48" s="13">
        <v>7452738755</v>
      </c>
      <c r="H48" s="13"/>
      <c r="I48" s="13">
        <v>2576040537</v>
      </c>
      <c r="J48" s="13"/>
      <c r="K48" s="13">
        <v>932260</v>
      </c>
      <c r="L48" s="13"/>
      <c r="M48" s="13">
        <v>30947014399</v>
      </c>
      <c r="N48" s="13"/>
      <c r="O48" s="13">
        <v>22828942059</v>
      </c>
      <c r="P48" s="13"/>
      <c r="Q48" s="13">
        <f t="shared" si="0"/>
        <v>8118072340</v>
      </c>
    </row>
    <row r="49" spans="1:21" x14ac:dyDescent="0.55000000000000004">
      <c r="A49" s="29" t="s">
        <v>79</v>
      </c>
      <c r="B49" s="13"/>
      <c r="C49" s="13">
        <v>0</v>
      </c>
      <c r="D49" s="13"/>
      <c r="E49" s="13">
        <v>0</v>
      </c>
      <c r="F49" s="13"/>
      <c r="G49" s="13">
        <v>0</v>
      </c>
      <c r="H49" s="13"/>
      <c r="I49" s="13">
        <v>0</v>
      </c>
      <c r="J49" s="13"/>
      <c r="K49" s="13">
        <v>73448</v>
      </c>
      <c r="L49" s="13"/>
      <c r="M49" s="13">
        <v>9735637446</v>
      </c>
      <c r="N49" s="13"/>
      <c r="O49" s="13">
        <v>9081522630</v>
      </c>
      <c r="P49" s="13"/>
      <c r="Q49" s="13">
        <f t="shared" si="0"/>
        <v>654114816</v>
      </c>
    </row>
    <row r="50" spans="1:21" x14ac:dyDescent="0.55000000000000004">
      <c r="A50" s="29" t="s">
        <v>48</v>
      </c>
      <c r="B50" s="13"/>
      <c r="C50" s="13">
        <v>0</v>
      </c>
      <c r="D50" s="13"/>
      <c r="E50" s="13">
        <v>0</v>
      </c>
      <c r="F50" s="13"/>
      <c r="G50" s="13">
        <v>0</v>
      </c>
      <c r="H50" s="13"/>
      <c r="I50" s="13">
        <v>0</v>
      </c>
      <c r="J50" s="13"/>
      <c r="K50" s="13">
        <v>7555110</v>
      </c>
      <c r="L50" s="13"/>
      <c r="M50" s="13">
        <v>39788487776</v>
      </c>
      <c r="N50" s="13"/>
      <c r="O50" s="13">
        <v>34528960298</v>
      </c>
      <c r="P50" s="13"/>
      <c r="Q50" s="13">
        <f t="shared" si="0"/>
        <v>5259527478</v>
      </c>
    </row>
    <row r="51" spans="1:21" x14ac:dyDescent="0.55000000000000004">
      <c r="A51" s="29" t="s">
        <v>75</v>
      </c>
      <c r="B51" s="13"/>
      <c r="C51" s="13">
        <v>2315266</v>
      </c>
      <c r="D51" s="13"/>
      <c r="E51" s="13">
        <v>10661048492</v>
      </c>
      <c r="F51" s="13"/>
      <c r="G51" s="13">
        <v>18324078434</v>
      </c>
      <c r="H51" s="13"/>
      <c r="I51" s="13">
        <v>-7663029942</v>
      </c>
      <c r="J51" s="13"/>
      <c r="K51" s="13">
        <v>2315266</v>
      </c>
      <c r="L51" s="13"/>
      <c r="M51" s="13">
        <v>10661048492</v>
      </c>
      <c r="N51" s="13"/>
      <c r="O51" s="13">
        <v>18324078434</v>
      </c>
      <c r="P51" s="13"/>
      <c r="Q51" s="13">
        <f t="shared" si="0"/>
        <v>-7663029942</v>
      </c>
    </row>
    <row r="52" spans="1:21" x14ac:dyDescent="0.55000000000000004">
      <c r="A52" s="29" t="s">
        <v>65</v>
      </c>
      <c r="B52" s="13"/>
      <c r="C52" s="13">
        <v>6093429</v>
      </c>
      <c r="D52" s="13"/>
      <c r="E52" s="13">
        <v>168560835069</v>
      </c>
      <c r="F52" s="13"/>
      <c r="G52" s="13">
        <v>155419256684</v>
      </c>
      <c r="H52" s="13"/>
      <c r="I52" s="13">
        <v>13141578385</v>
      </c>
      <c r="J52" s="13"/>
      <c r="K52" s="13">
        <v>28518208</v>
      </c>
      <c r="L52" s="13"/>
      <c r="M52" s="13">
        <v>816046677263</v>
      </c>
      <c r="N52" s="13"/>
      <c r="O52" s="13">
        <v>731692805286</v>
      </c>
      <c r="P52" s="13"/>
      <c r="Q52" s="13">
        <f t="shared" si="0"/>
        <v>84353871977</v>
      </c>
    </row>
    <row r="53" spans="1:21" x14ac:dyDescent="0.55000000000000004">
      <c r="A53" s="29" t="s">
        <v>84</v>
      </c>
      <c r="B53" s="13"/>
      <c r="C53" s="13">
        <v>275935</v>
      </c>
      <c r="D53" s="13"/>
      <c r="E53" s="13">
        <v>5318214906</v>
      </c>
      <c r="F53" s="13"/>
      <c r="G53" s="13">
        <v>7416227577</v>
      </c>
      <c r="H53" s="13"/>
      <c r="I53" s="13">
        <v>-2098012671</v>
      </c>
      <c r="J53" s="13"/>
      <c r="K53" s="13">
        <v>275935</v>
      </c>
      <c r="L53" s="13"/>
      <c r="M53" s="13">
        <v>5318214906</v>
      </c>
      <c r="N53" s="13"/>
      <c r="O53" s="13">
        <v>7416227577</v>
      </c>
      <c r="P53" s="13"/>
      <c r="Q53" s="13">
        <f t="shared" si="0"/>
        <v>-2098012671</v>
      </c>
    </row>
    <row r="54" spans="1:21" ht="23.25" thickBot="1" x14ac:dyDescent="0.6">
      <c r="A54" s="29" t="s">
        <v>76</v>
      </c>
      <c r="B54" s="13"/>
      <c r="C54" s="13">
        <v>900000</v>
      </c>
      <c r="D54" s="13"/>
      <c r="E54" s="13">
        <v>9841095060</v>
      </c>
      <c r="F54" s="13"/>
      <c r="G54" s="13">
        <v>11749200078</v>
      </c>
      <c r="H54" s="13"/>
      <c r="I54" s="13">
        <v>-1908105018</v>
      </c>
      <c r="J54" s="13"/>
      <c r="K54" s="13">
        <v>900000</v>
      </c>
      <c r="L54" s="13"/>
      <c r="M54" s="13">
        <v>9841095060</v>
      </c>
      <c r="N54" s="13"/>
      <c r="O54" s="13">
        <v>11749200078</v>
      </c>
      <c r="P54" s="13"/>
      <c r="Q54" s="13">
        <f t="shared" si="0"/>
        <v>-1908105018</v>
      </c>
    </row>
    <row r="55" spans="1:21" s="14" customFormat="1" ht="24.75" thickBot="1" x14ac:dyDescent="0.25">
      <c r="E55" s="45">
        <f>SUM(E8:E54)</f>
        <v>847598896811</v>
      </c>
      <c r="G55" s="45">
        <f>SUM(G8:G54)</f>
        <v>904591136117</v>
      </c>
      <c r="I55" s="74">
        <f>SUM(I8:I54)</f>
        <v>-56992239306</v>
      </c>
      <c r="M55" s="45">
        <f>SUM(M8:M54)</f>
        <v>3910503322498</v>
      </c>
      <c r="O55" s="45">
        <f>SUM(O8:O54)</f>
        <v>3525555158160</v>
      </c>
      <c r="Q55" s="45">
        <f>SUM(Q8:Q54)</f>
        <v>384948164338</v>
      </c>
      <c r="S55" s="15"/>
      <c r="T55" s="16"/>
      <c r="U55" s="16"/>
    </row>
    <row r="56" spans="1:21" ht="23.25" thickTop="1" x14ac:dyDescent="0.2">
      <c r="Q56" s="51"/>
    </row>
    <row r="57" spans="1:21" x14ac:dyDescent="0.2">
      <c r="I57" s="51"/>
      <c r="Q57" s="51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58"/>
  <sheetViews>
    <sheetView rightToLeft="1" topLeftCell="A15" zoomScale="85" zoomScaleNormal="85" workbookViewId="0">
      <selection activeCell="I42" sqref="I42"/>
    </sheetView>
  </sheetViews>
  <sheetFormatPr defaultRowHeight="18.75" x14ac:dyDescent="0.2"/>
  <cols>
    <col min="1" max="1" width="37.375" style="59" bestFit="1" customWidth="1"/>
    <col min="2" max="2" width="0.875" style="59" customWidth="1"/>
    <col min="3" max="3" width="16.625" style="59" customWidth="1"/>
    <col min="4" max="4" width="0.875" style="59" customWidth="1"/>
    <col min="5" max="5" width="20.125" style="59" customWidth="1"/>
    <col min="6" max="6" width="0.875" style="59" customWidth="1"/>
    <col min="7" max="7" width="20.125" style="59" customWidth="1"/>
    <col min="8" max="8" width="0.875" style="59" customWidth="1"/>
    <col min="9" max="9" width="30.25" style="59" bestFit="1" customWidth="1"/>
    <col min="10" max="10" width="0.875" style="59" customWidth="1"/>
    <col min="11" max="11" width="16.625" style="59" customWidth="1"/>
    <col min="12" max="12" width="0.875" style="59" customWidth="1"/>
    <col min="13" max="13" width="20.125" style="59" customWidth="1"/>
    <col min="14" max="14" width="0.875" style="59" customWidth="1"/>
    <col min="15" max="15" width="20.125" style="59" customWidth="1"/>
    <col min="16" max="16" width="0.875" style="59" customWidth="1"/>
    <col min="17" max="17" width="29.75" style="59" customWidth="1"/>
    <col min="18" max="18" width="0.875" style="59" customWidth="1"/>
    <col min="19" max="16384" width="9" style="59"/>
  </cols>
  <sheetData>
    <row r="1" spans="1:17" x14ac:dyDescent="0.2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7" ht="26.25" x14ac:dyDescent="0.2">
      <c r="A2" s="72" t="str">
        <f>+سهام!A2</f>
        <v>صندوق سرمایه‌گذاری بخشی صنایع مفید - دارونو</v>
      </c>
      <c r="B2" s="72" t="s">
        <v>0</v>
      </c>
      <c r="C2" s="72" t="s">
        <v>0</v>
      </c>
      <c r="D2" s="72" t="s">
        <v>0</v>
      </c>
      <c r="E2" s="72" t="s">
        <v>0</v>
      </c>
      <c r="F2" s="72" t="s">
        <v>0</v>
      </c>
      <c r="G2" s="72" t="s">
        <v>0</v>
      </c>
      <c r="H2" s="72" t="s">
        <v>0</v>
      </c>
      <c r="I2" s="72" t="s">
        <v>0</v>
      </c>
      <c r="J2" s="72" t="s">
        <v>0</v>
      </c>
      <c r="K2" s="72" t="s">
        <v>0</v>
      </c>
      <c r="L2" s="72" t="s">
        <v>0</v>
      </c>
      <c r="M2" s="72" t="s">
        <v>0</v>
      </c>
      <c r="N2" s="72" t="s">
        <v>0</v>
      </c>
      <c r="O2" s="72" t="s">
        <v>0</v>
      </c>
      <c r="P2" s="72" t="s">
        <v>0</v>
      </c>
      <c r="Q2" s="72" t="s">
        <v>0</v>
      </c>
    </row>
    <row r="3" spans="1:17" ht="26.25" x14ac:dyDescent="0.2">
      <c r="A3" s="72" t="s">
        <v>24</v>
      </c>
      <c r="B3" s="72" t="s">
        <v>24</v>
      </c>
      <c r="C3" s="72" t="s">
        <v>24</v>
      </c>
      <c r="D3" s="72" t="s">
        <v>24</v>
      </c>
      <c r="E3" s="72" t="s">
        <v>24</v>
      </c>
      <c r="F3" s="72" t="s">
        <v>24</v>
      </c>
      <c r="G3" s="72" t="s">
        <v>24</v>
      </c>
      <c r="H3" s="72" t="s">
        <v>24</v>
      </c>
      <c r="I3" s="72" t="s">
        <v>24</v>
      </c>
      <c r="J3" s="72" t="s">
        <v>24</v>
      </c>
      <c r="K3" s="72" t="s">
        <v>24</v>
      </c>
      <c r="L3" s="72" t="s">
        <v>24</v>
      </c>
      <c r="M3" s="72" t="s">
        <v>24</v>
      </c>
      <c r="N3" s="72" t="s">
        <v>24</v>
      </c>
      <c r="O3" s="72" t="s">
        <v>24</v>
      </c>
      <c r="P3" s="72" t="s">
        <v>24</v>
      </c>
      <c r="Q3" s="72" t="s">
        <v>24</v>
      </c>
    </row>
    <row r="4" spans="1:17" ht="26.25" x14ac:dyDescent="0.2">
      <c r="A4" s="72" t="str">
        <f>+سهام!A4</f>
        <v>برای ماه منتهی به 1404/04/31</v>
      </c>
      <c r="B4" s="72" t="s">
        <v>2</v>
      </c>
      <c r="C4" s="72" t="s">
        <v>2</v>
      </c>
      <c r="D4" s="72" t="s">
        <v>2</v>
      </c>
      <c r="E4" s="72" t="s">
        <v>2</v>
      </c>
      <c r="F4" s="72" t="s">
        <v>2</v>
      </c>
      <c r="G4" s="72" t="s">
        <v>2</v>
      </c>
      <c r="H4" s="72" t="s">
        <v>2</v>
      </c>
      <c r="I4" s="72" t="s">
        <v>2</v>
      </c>
      <c r="J4" s="72" t="s">
        <v>2</v>
      </c>
      <c r="K4" s="72" t="s">
        <v>2</v>
      </c>
      <c r="L4" s="72" t="s">
        <v>2</v>
      </c>
      <c r="M4" s="72" t="s">
        <v>2</v>
      </c>
      <c r="N4" s="72" t="s">
        <v>2</v>
      </c>
      <c r="O4" s="72" t="s">
        <v>2</v>
      </c>
      <c r="P4" s="72" t="s">
        <v>2</v>
      </c>
      <c r="Q4" s="72" t="s">
        <v>2</v>
      </c>
    </row>
    <row r="6" spans="1:17" ht="27" thickBot="1" x14ac:dyDescent="0.25">
      <c r="A6" s="73" t="s">
        <v>3</v>
      </c>
      <c r="C6" s="73" t="s">
        <v>26</v>
      </c>
      <c r="D6" s="73" t="s">
        <v>26</v>
      </c>
      <c r="E6" s="73" t="s">
        <v>26</v>
      </c>
      <c r="F6" s="73" t="s">
        <v>26</v>
      </c>
      <c r="G6" s="73" t="s">
        <v>26</v>
      </c>
      <c r="H6" s="73" t="s">
        <v>26</v>
      </c>
      <c r="I6" s="73" t="s">
        <v>26</v>
      </c>
      <c r="K6" s="73" t="s">
        <v>27</v>
      </c>
      <c r="L6" s="73" t="s">
        <v>27</v>
      </c>
      <c r="M6" s="73" t="s">
        <v>27</v>
      </c>
      <c r="N6" s="73" t="s">
        <v>27</v>
      </c>
      <c r="O6" s="73" t="s">
        <v>27</v>
      </c>
      <c r="P6" s="73" t="s">
        <v>27</v>
      </c>
      <c r="Q6" s="73" t="s">
        <v>27</v>
      </c>
    </row>
    <row r="7" spans="1:17" ht="27" thickBot="1" x14ac:dyDescent="0.25">
      <c r="A7" s="73" t="s">
        <v>3</v>
      </c>
      <c r="C7" s="60" t="s">
        <v>7</v>
      </c>
      <c r="E7" s="60" t="s">
        <v>32</v>
      </c>
      <c r="G7" s="60" t="s">
        <v>33</v>
      </c>
      <c r="I7" s="60" t="s">
        <v>34</v>
      </c>
      <c r="K7" s="60" t="s">
        <v>7</v>
      </c>
      <c r="M7" s="60" t="s">
        <v>32</v>
      </c>
      <c r="O7" s="60" t="s">
        <v>33</v>
      </c>
      <c r="Q7" s="60" t="s">
        <v>34</v>
      </c>
    </row>
    <row r="8" spans="1:17" x14ac:dyDescent="0.2">
      <c r="A8" s="3" t="s">
        <v>66</v>
      </c>
      <c r="C8" s="3">
        <v>17411642</v>
      </c>
      <c r="D8" s="3"/>
      <c r="E8" s="3">
        <v>192984676440</v>
      </c>
      <c r="F8" s="3"/>
      <c r="G8" s="3">
        <v>215778783580</v>
      </c>
      <c r="H8" s="3"/>
      <c r="I8" s="3">
        <v>-22794107140</v>
      </c>
      <c r="J8" s="3"/>
      <c r="K8" s="3">
        <v>17411642</v>
      </c>
      <c r="L8" s="3"/>
      <c r="M8" s="3">
        <v>192984676440</v>
      </c>
      <c r="N8" s="3"/>
      <c r="O8" s="3">
        <v>244175896191</v>
      </c>
      <c r="P8" s="3"/>
      <c r="Q8" s="3">
        <f>+M8-O8</f>
        <v>-51191219751</v>
      </c>
    </row>
    <row r="9" spans="1:17" x14ac:dyDescent="0.2">
      <c r="A9" s="3" t="s">
        <v>53</v>
      </c>
      <c r="C9" s="3">
        <v>29170643</v>
      </c>
      <c r="D9" s="3"/>
      <c r="E9" s="3">
        <v>371162594229</v>
      </c>
      <c r="F9" s="3"/>
      <c r="G9" s="3">
        <v>453080665049</v>
      </c>
      <c r="H9" s="3"/>
      <c r="I9" s="3">
        <v>-81918070820</v>
      </c>
      <c r="J9" s="3"/>
      <c r="K9" s="3">
        <v>29170643</v>
      </c>
      <c r="L9" s="3"/>
      <c r="M9" s="3">
        <v>371162594229</v>
      </c>
      <c r="N9" s="3"/>
      <c r="O9" s="3">
        <v>408702146951</v>
      </c>
      <c r="P9" s="3"/>
      <c r="Q9" s="3">
        <f t="shared" ref="Q9:Q48" si="0">+M9-O9</f>
        <v>-37539552722</v>
      </c>
    </row>
    <row r="10" spans="1:17" x14ac:dyDescent="0.2">
      <c r="A10" s="3" t="s">
        <v>110</v>
      </c>
      <c r="C10" s="3">
        <v>929403</v>
      </c>
      <c r="D10" s="3"/>
      <c r="E10" s="3">
        <v>9155581946</v>
      </c>
      <c r="F10" s="3"/>
      <c r="G10" s="3">
        <v>-4447829371</v>
      </c>
      <c r="H10" s="3"/>
      <c r="I10" s="3">
        <v>13603411317</v>
      </c>
      <c r="J10" s="3"/>
      <c r="K10" s="3">
        <v>929403</v>
      </c>
      <c r="L10" s="3"/>
      <c r="M10" s="3">
        <v>9155581946</v>
      </c>
      <c r="N10" s="3"/>
      <c r="O10" s="3">
        <v>11927756942</v>
      </c>
      <c r="P10" s="3"/>
      <c r="Q10" s="3">
        <f t="shared" si="0"/>
        <v>-2772174996</v>
      </c>
    </row>
    <row r="11" spans="1:17" x14ac:dyDescent="0.2">
      <c r="A11" s="3" t="s">
        <v>54</v>
      </c>
      <c r="C11" s="3">
        <v>102940143</v>
      </c>
      <c r="D11" s="3"/>
      <c r="E11" s="3">
        <v>185622355557</v>
      </c>
      <c r="F11" s="3"/>
      <c r="G11" s="3">
        <v>204410371716</v>
      </c>
      <c r="H11" s="3"/>
      <c r="I11" s="3">
        <v>-18788016159</v>
      </c>
      <c r="J11" s="3"/>
      <c r="K11" s="3">
        <v>102940143</v>
      </c>
      <c r="L11" s="3"/>
      <c r="M11" s="3">
        <v>185622355557</v>
      </c>
      <c r="N11" s="3"/>
      <c r="O11" s="3">
        <v>209962427623</v>
      </c>
      <c r="P11" s="3"/>
      <c r="Q11" s="3">
        <f t="shared" si="0"/>
        <v>-24340072066</v>
      </c>
    </row>
    <row r="12" spans="1:17" x14ac:dyDescent="0.2">
      <c r="A12" s="3" t="s">
        <v>112</v>
      </c>
      <c r="C12" s="3">
        <v>8216684</v>
      </c>
      <c r="D12" s="3"/>
      <c r="E12" s="3">
        <v>131664851051</v>
      </c>
      <c r="F12" s="3"/>
      <c r="G12" s="3">
        <v>145923577084</v>
      </c>
      <c r="H12" s="3"/>
      <c r="I12" s="3">
        <v>-14258726033</v>
      </c>
      <c r="J12" s="3"/>
      <c r="K12" s="3">
        <v>8216684</v>
      </c>
      <c r="L12" s="3"/>
      <c r="M12" s="3">
        <v>131664851051</v>
      </c>
      <c r="N12" s="3"/>
      <c r="O12" s="3">
        <v>173281092371</v>
      </c>
      <c r="P12" s="3"/>
      <c r="Q12" s="3">
        <f t="shared" si="0"/>
        <v>-41616241320</v>
      </c>
    </row>
    <row r="13" spans="1:17" x14ac:dyDescent="0.2">
      <c r="A13" s="3" t="s">
        <v>64</v>
      </c>
      <c r="C13" s="3">
        <v>95437892</v>
      </c>
      <c r="D13" s="3"/>
      <c r="E13" s="3">
        <v>236985351283</v>
      </c>
      <c r="F13" s="3"/>
      <c r="G13" s="3">
        <v>284298427165</v>
      </c>
      <c r="H13" s="3"/>
      <c r="I13" s="3">
        <v>-47313075882</v>
      </c>
      <c r="J13" s="3"/>
      <c r="K13" s="3">
        <v>95437892</v>
      </c>
      <c r="L13" s="3"/>
      <c r="M13" s="3">
        <v>236985351283</v>
      </c>
      <c r="N13" s="3"/>
      <c r="O13" s="3">
        <v>270416045468</v>
      </c>
      <c r="P13" s="3"/>
      <c r="Q13" s="3">
        <f t="shared" si="0"/>
        <v>-33430694185</v>
      </c>
    </row>
    <row r="14" spans="1:17" x14ac:dyDescent="0.2">
      <c r="A14" s="3" t="s">
        <v>104</v>
      </c>
      <c r="C14" s="3">
        <v>8037919</v>
      </c>
      <c r="D14" s="3"/>
      <c r="E14" s="3">
        <v>63920747056</v>
      </c>
      <c r="F14" s="3"/>
      <c r="G14" s="3">
        <v>62277365228</v>
      </c>
      <c r="H14" s="3"/>
      <c r="I14" s="3">
        <v>1643381828</v>
      </c>
      <c r="J14" s="3"/>
      <c r="K14" s="3">
        <v>8037919</v>
      </c>
      <c r="L14" s="3"/>
      <c r="M14" s="3">
        <v>63920747056</v>
      </c>
      <c r="N14" s="3"/>
      <c r="O14" s="3">
        <v>81226925268</v>
      </c>
      <c r="P14" s="3"/>
      <c r="Q14" s="3">
        <f t="shared" si="0"/>
        <v>-17306178212</v>
      </c>
    </row>
    <row r="15" spans="1:17" x14ac:dyDescent="0.2">
      <c r="A15" s="3" t="s">
        <v>69</v>
      </c>
      <c r="C15" s="3">
        <v>5392791</v>
      </c>
      <c r="D15" s="3"/>
      <c r="E15" s="3">
        <v>22600727615</v>
      </c>
      <c r="F15" s="3"/>
      <c r="G15" s="3">
        <v>18973092374</v>
      </c>
      <c r="H15" s="3"/>
      <c r="I15" s="3">
        <v>3627635241</v>
      </c>
      <c r="J15" s="3"/>
      <c r="K15" s="3">
        <v>5392791</v>
      </c>
      <c r="L15" s="3"/>
      <c r="M15" s="3">
        <v>22600727615</v>
      </c>
      <c r="N15" s="3"/>
      <c r="O15" s="3">
        <v>35748660272</v>
      </c>
      <c r="P15" s="3"/>
      <c r="Q15" s="3">
        <f t="shared" si="0"/>
        <v>-13147932657</v>
      </c>
    </row>
    <row r="16" spans="1:17" x14ac:dyDescent="0.2">
      <c r="A16" s="3" t="s">
        <v>67</v>
      </c>
      <c r="C16" s="3">
        <v>83959232</v>
      </c>
      <c r="D16" s="3"/>
      <c r="E16" s="3">
        <v>167670486211</v>
      </c>
      <c r="F16" s="3"/>
      <c r="G16" s="3">
        <v>194853994858</v>
      </c>
      <c r="H16" s="3"/>
      <c r="I16" s="3">
        <v>-27183508647</v>
      </c>
      <c r="J16" s="3"/>
      <c r="K16" s="3">
        <v>83959232</v>
      </c>
      <c r="L16" s="3"/>
      <c r="M16" s="3">
        <v>167670486211</v>
      </c>
      <c r="N16" s="3"/>
      <c r="O16" s="3">
        <v>197330277492</v>
      </c>
      <c r="P16" s="3"/>
      <c r="Q16" s="3">
        <f t="shared" si="0"/>
        <v>-29659791281</v>
      </c>
    </row>
    <row r="17" spans="1:17" x14ac:dyDescent="0.2">
      <c r="A17" s="3" t="s">
        <v>105</v>
      </c>
      <c r="C17" s="3">
        <v>3779569</v>
      </c>
      <c r="D17" s="3"/>
      <c r="E17" s="3">
        <v>110307885372</v>
      </c>
      <c r="F17" s="3"/>
      <c r="G17" s="3">
        <v>115091877120</v>
      </c>
      <c r="H17" s="3"/>
      <c r="I17" s="3">
        <v>-4783991748</v>
      </c>
      <c r="J17" s="3"/>
      <c r="K17" s="3">
        <v>3779569</v>
      </c>
      <c r="L17" s="3"/>
      <c r="M17" s="3">
        <v>110307885372</v>
      </c>
      <c r="N17" s="3"/>
      <c r="O17" s="3">
        <v>146968235051</v>
      </c>
      <c r="P17" s="3"/>
      <c r="Q17" s="3">
        <f t="shared" si="0"/>
        <v>-36660349679</v>
      </c>
    </row>
    <row r="18" spans="1:17" x14ac:dyDescent="0.2">
      <c r="A18" s="3" t="s">
        <v>109</v>
      </c>
      <c r="C18" s="3">
        <v>9072700</v>
      </c>
      <c r="D18" s="3"/>
      <c r="E18" s="3">
        <v>61688027255</v>
      </c>
      <c r="F18" s="3"/>
      <c r="G18" s="3">
        <v>76117975151</v>
      </c>
      <c r="H18" s="3"/>
      <c r="I18" s="3">
        <v>-14429947896</v>
      </c>
      <c r="J18" s="3"/>
      <c r="K18" s="3">
        <v>9072700</v>
      </c>
      <c r="L18" s="3"/>
      <c r="M18" s="3">
        <v>61688027255</v>
      </c>
      <c r="N18" s="3"/>
      <c r="O18" s="3">
        <v>72676718973</v>
      </c>
      <c r="P18" s="3"/>
      <c r="Q18" s="3">
        <f t="shared" si="0"/>
        <v>-10988691718</v>
      </c>
    </row>
    <row r="19" spans="1:17" x14ac:dyDescent="0.2">
      <c r="A19" s="3" t="s">
        <v>74</v>
      </c>
      <c r="C19" s="3">
        <v>13522788</v>
      </c>
      <c r="D19" s="3"/>
      <c r="E19" s="3">
        <v>362942840108</v>
      </c>
      <c r="F19" s="3"/>
      <c r="G19" s="3">
        <v>387421662486</v>
      </c>
      <c r="H19" s="3"/>
      <c r="I19" s="3">
        <v>-24478822378</v>
      </c>
      <c r="J19" s="3"/>
      <c r="K19" s="3">
        <v>13522788</v>
      </c>
      <c r="L19" s="3"/>
      <c r="M19" s="3">
        <v>362942840108</v>
      </c>
      <c r="N19" s="3"/>
      <c r="O19" s="3">
        <v>400147194377</v>
      </c>
      <c r="P19" s="3"/>
      <c r="Q19" s="3">
        <f t="shared" si="0"/>
        <v>-37204354269</v>
      </c>
    </row>
    <row r="20" spans="1:17" x14ac:dyDescent="0.2">
      <c r="A20" s="3" t="s">
        <v>50</v>
      </c>
      <c r="C20" s="3">
        <v>188011349</v>
      </c>
      <c r="D20" s="3"/>
      <c r="E20" s="3">
        <v>286880266061</v>
      </c>
      <c r="F20" s="3"/>
      <c r="G20" s="3">
        <v>309607745828</v>
      </c>
      <c r="H20" s="3"/>
      <c r="I20" s="3">
        <v>-22727479767</v>
      </c>
      <c r="J20" s="3"/>
      <c r="K20" s="3">
        <v>188011349</v>
      </c>
      <c r="L20" s="3"/>
      <c r="M20" s="3">
        <v>286880266061</v>
      </c>
      <c r="N20" s="3"/>
      <c r="O20" s="3">
        <v>292700880194</v>
      </c>
      <c r="P20" s="3"/>
      <c r="Q20" s="3">
        <f t="shared" si="0"/>
        <v>-5820614133</v>
      </c>
    </row>
    <row r="21" spans="1:17" x14ac:dyDescent="0.2">
      <c r="A21" s="3" t="s">
        <v>56</v>
      </c>
      <c r="C21" s="3">
        <v>60666420</v>
      </c>
      <c r="D21" s="3"/>
      <c r="E21" s="3">
        <v>491790983902</v>
      </c>
      <c r="F21" s="3"/>
      <c r="G21" s="3">
        <v>513064769263</v>
      </c>
      <c r="H21" s="3"/>
      <c r="I21" s="3">
        <v>-21273785361</v>
      </c>
      <c r="J21" s="3"/>
      <c r="K21" s="3">
        <v>60666420</v>
      </c>
      <c r="L21" s="3"/>
      <c r="M21" s="3">
        <v>491790983902</v>
      </c>
      <c r="N21" s="3"/>
      <c r="O21" s="3">
        <v>316535707709</v>
      </c>
      <c r="P21" s="3"/>
      <c r="Q21" s="3">
        <f t="shared" si="0"/>
        <v>175255276193</v>
      </c>
    </row>
    <row r="22" spans="1:17" x14ac:dyDescent="0.2">
      <c r="A22" s="3" t="s">
        <v>106</v>
      </c>
      <c r="C22" s="3">
        <v>26327517</v>
      </c>
      <c r="D22" s="3"/>
      <c r="E22" s="3">
        <v>395965236983</v>
      </c>
      <c r="F22" s="3"/>
      <c r="G22" s="3">
        <v>416640222919</v>
      </c>
      <c r="H22" s="3"/>
      <c r="I22" s="3">
        <v>-20674985936</v>
      </c>
      <c r="J22" s="3"/>
      <c r="K22" s="3">
        <v>26327517</v>
      </c>
      <c r="L22" s="3"/>
      <c r="M22" s="3">
        <v>395965236983</v>
      </c>
      <c r="N22" s="3"/>
      <c r="O22" s="3">
        <v>417534998778</v>
      </c>
      <c r="P22" s="3"/>
      <c r="Q22" s="3">
        <f t="shared" si="0"/>
        <v>-21569761795</v>
      </c>
    </row>
    <row r="23" spans="1:17" x14ac:dyDescent="0.2">
      <c r="A23" s="3" t="s">
        <v>60</v>
      </c>
      <c r="C23" s="3">
        <v>12595938</v>
      </c>
      <c r="D23" s="3"/>
      <c r="E23" s="3">
        <v>362858353055</v>
      </c>
      <c r="F23" s="3"/>
      <c r="G23" s="3">
        <v>434353218339</v>
      </c>
      <c r="H23" s="3"/>
      <c r="I23" s="3">
        <v>-71494865284</v>
      </c>
      <c r="J23" s="3"/>
      <c r="K23" s="3">
        <v>12595938</v>
      </c>
      <c r="L23" s="3"/>
      <c r="M23" s="3">
        <v>362858353055</v>
      </c>
      <c r="N23" s="3"/>
      <c r="O23" s="3">
        <v>257619226018</v>
      </c>
      <c r="P23" s="3"/>
      <c r="Q23" s="3">
        <f t="shared" si="0"/>
        <v>105239127037</v>
      </c>
    </row>
    <row r="24" spans="1:17" x14ac:dyDescent="0.2">
      <c r="A24" s="3" t="s">
        <v>116</v>
      </c>
      <c r="C24" s="3">
        <v>3680847</v>
      </c>
      <c r="D24" s="3"/>
      <c r="E24" s="3">
        <v>10757301123</v>
      </c>
      <c r="F24" s="3"/>
      <c r="G24" s="3">
        <v>12133064804</v>
      </c>
      <c r="H24" s="3"/>
      <c r="I24" s="3">
        <v>-1375763681</v>
      </c>
      <c r="J24" s="3"/>
      <c r="K24" s="3">
        <v>3680847</v>
      </c>
      <c r="L24" s="3"/>
      <c r="M24" s="3">
        <v>10757301123</v>
      </c>
      <c r="N24" s="3"/>
      <c r="O24" s="3">
        <v>11709163445</v>
      </c>
      <c r="P24" s="3"/>
      <c r="Q24" s="3">
        <f t="shared" si="0"/>
        <v>-951862322</v>
      </c>
    </row>
    <row r="25" spans="1:17" x14ac:dyDescent="0.2">
      <c r="A25" s="3" t="s">
        <v>107</v>
      </c>
      <c r="C25" s="3">
        <v>15701089</v>
      </c>
      <c r="D25" s="3"/>
      <c r="E25" s="3">
        <v>455431738247</v>
      </c>
      <c r="F25" s="3"/>
      <c r="G25" s="3">
        <v>487254123126</v>
      </c>
      <c r="H25" s="3"/>
      <c r="I25" s="3">
        <v>-31822384879</v>
      </c>
      <c r="J25" s="3"/>
      <c r="K25" s="3">
        <v>15701089</v>
      </c>
      <c r="L25" s="3"/>
      <c r="M25" s="3">
        <v>455431738247</v>
      </c>
      <c r="N25" s="3"/>
      <c r="O25" s="3">
        <v>436273340237</v>
      </c>
      <c r="P25" s="3"/>
      <c r="Q25" s="3">
        <f t="shared" si="0"/>
        <v>19158398010</v>
      </c>
    </row>
    <row r="26" spans="1:17" x14ac:dyDescent="0.2">
      <c r="A26" s="3" t="s">
        <v>59</v>
      </c>
      <c r="C26" s="3">
        <v>50881805</v>
      </c>
      <c r="D26" s="3"/>
      <c r="E26" s="3">
        <v>335490893440</v>
      </c>
      <c r="F26" s="3"/>
      <c r="G26" s="3">
        <v>378396724048</v>
      </c>
      <c r="H26" s="3"/>
      <c r="I26" s="3">
        <v>-42905830608</v>
      </c>
      <c r="J26" s="3"/>
      <c r="K26" s="3">
        <v>50881805</v>
      </c>
      <c r="L26" s="3"/>
      <c r="M26" s="3">
        <v>335490893440</v>
      </c>
      <c r="N26" s="3"/>
      <c r="O26" s="3">
        <v>415911831112</v>
      </c>
      <c r="P26" s="3"/>
      <c r="Q26" s="3">
        <f t="shared" si="0"/>
        <v>-80420937672</v>
      </c>
    </row>
    <row r="27" spans="1:17" x14ac:dyDescent="0.2">
      <c r="A27" s="3" t="s">
        <v>49</v>
      </c>
      <c r="C27" s="3">
        <v>136863114</v>
      </c>
      <c r="D27" s="3"/>
      <c r="E27" s="3">
        <v>346788336324</v>
      </c>
      <c r="F27" s="3"/>
      <c r="G27" s="3">
        <v>346788336324</v>
      </c>
      <c r="H27" s="3"/>
      <c r="I27" s="3">
        <v>0</v>
      </c>
      <c r="J27" s="3"/>
      <c r="K27" s="3">
        <v>136863114</v>
      </c>
      <c r="L27" s="3"/>
      <c r="M27" s="3">
        <v>346788336324</v>
      </c>
      <c r="N27" s="3"/>
      <c r="O27" s="3">
        <v>332262708694</v>
      </c>
      <c r="P27" s="3"/>
      <c r="Q27" s="3">
        <f t="shared" si="0"/>
        <v>14525627630</v>
      </c>
    </row>
    <row r="28" spans="1:17" x14ac:dyDescent="0.2">
      <c r="A28" s="3" t="s">
        <v>51</v>
      </c>
      <c r="C28" s="3">
        <v>2665271</v>
      </c>
      <c r="D28" s="3"/>
      <c r="E28" s="3">
        <v>318459399034</v>
      </c>
      <c r="F28" s="3"/>
      <c r="G28" s="3">
        <v>339599916134</v>
      </c>
      <c r="H28" s="3"/>
      <c r="I28" s="3">
        <v>-21140517100</v>
      </c>
      <c r="J28" s="3"/>
      <c r="K28" s="3">
        <v>2665271</v>
      </c>
      <c r="L28" s="3"/>
      <c r="M28" s="3">
        <v>318459399034</v>
      </c>
      <c r="N28" s="3"/>
      <c r="O28" s="3">
        <v>303233473209</v>
      </c>
      <c r="P28" s="3"/>
      <c r="Q28" s="3">
        <f t="shared" si="0"/>
        <v>15225925825</v>
      </c>
    </row>
    <row r="29" spans="1:17" x14ac:dyDescent="0.2">
      <c r="A29" s="3" t="s">
        <v>71</v>
      </c>
      <c r="C29" s="3">
        <v>17435978</v>
      </c>
      <c r="D29" s="3"/>
      <c r="E29" s="3">
        <v>427759533415</v>
      </c>
      <c r="F29" s="3"/>
      <c r="G29" s="3">
        <v>425333020664</v>
      </c>
      <c r="H29" s="3"/>
      <c r="I29" s="3">
        <v>2426512751</v>
      </c>
      <c r="J29" s="3"/>
      <c r="K29" s="3">
        <v>17435978</v>
      </c>
      <c r="L29" s="3"/>
      <c r="M29" s="3">
        <v>427759533415</v>
      </c>
      <c r="N29" s="3"/>
      <c r="O29" s="3">
        <v>334875317972</v>
      </c>
      <c r="P29" s="3"/>
      <c r="Q29" s="3">
        <f t="shared" si="0"/>
        <v>92884215443</v>
      </c>
    </row>
    <row r="30" spans="1:17" x14ac:dyDescent="0.2">
      <c r="A30" s="3" t="s">
        <v>55</v>
      </c>
      <c r="C30" s="3">
        <v>65982046</v>
      </c>
      <c r="D30" s="3"/>
      <c r="E30" s="3">
        <v>444040595634</v>
      </c>
      <c r="F30" s="3"/>
      <c r="G30" s="3">
        <v>455529613236</v>
      </c>
      <c r="H30" s="3"/>
      <c r="I30" s="3">
        <v>-11489017602</v>
      </c>
      <c r="J30" s="3"/>
      <c r="K30" s="3">
        <v>65982046</v>
      </c>
      <c r="L30" s="3"/>
      <c r="M30" s="3">
        <v>444040595634</v>
      </c>
      <c r="N30" s="3"/>
      <c r="O30" s="3">
        <v>378195204048</v>
      </c>
      <c r="P30" s="3"/>
      <c r="Q30" s="3">
        <f t="shared" si="0"/>
        <v>65845391586</v>
      </c>
    </row>
    <row r="31" spans="1:17" x14ac:dyDescent="0.2">
      <c r="A31" s="3" t="s">
        <v>47</v>
      </c>
      <c r="C31" s="3">
        <v>10862715</v>
      </c>
      <c r="D31" s="3"/>
      <c r="E31" s="3">
        <v>295759461755</v>
      </c>
      <c r="F31" s="3"/>
      <c r="G31" s="3">
        <v>406832754329</v>
      </c>
      <c r="H31" s="3"/>
      <c r="I31" s="3">
        <v>-111073292574</v>
      </c>
      <c r="J31" s="3"/>
      <c r="K31" s="3">
        <v>10862715</v>
      </c>
      <c r="L31" s="3"/>
      <c r="M31" s="3">
        <v>295759461755</v>
      </c>
      <c r="N31" s="3"/>
      <c r="O31" s="3">
        <v>260633634740</v>
      </c>
      <c r="P31" s="3"/>
      <c r="Q31" s="3">
        <f t="shared" si="0"/>
        <v>35125827015</v>
      </c>
    </row>
    <row r="32" spans="1:17" x14ac:dyDescent="0.2">
      <c r="A32" s="3" t="s">
        <v>79</v>
      </c>
      <c r="C32" s="3">
        <v>35387598</v>
      </c>
      <c r="D32" s="3"/>
      <c r="E32" s="3">
        <v>291617676455</v>
      </c>
      <c r="F32" s="3"/>
      <c r="G32" s="3">
        <v>323434051494</v>
      </c>
      <c r="H32" s="3"/>
      <c r="I32" s="3">
        <v>-31816375039</v>
      </c>
      <c r="J32" s="3"/>
      <c r="K32" s="3">
        <v>35387598</v>
      </c>
      <c r="L32" s="3"/>
      <c r="M32" s="3">
        <v>291617676455</v>
      </c>
      <c r="N32" s="3"/>
      <c r="O32" s="3">
        <v>397334858195</v>
      </c>
      <c r="P32" s="3"/>
      <c r="Q32" s="3">
        <f t="shared" si="0"/>
        <v>-105717181740</v>
      </c>
    </row>
    <row r="33" spans="1:17" x14ac:dyDescent="0.2">
      <c r="A33" s="3" t="s">
        <v>48</v>
      </c>
      <c r="C33" s="3">
        <v>64698036</v>
      </c>
      <c r="D33" s="3"/>
      <c r="E33" s="3">
        <v>348576908157</v>
      </c>
      <c r="F33" s="3"/>
      <c r="G33" s="3">
        <v>373015879577</v>
      </c>
      <c r="H33" s="3"/>
      <c r="I33" s="3">
        <v>-24438971420</v>
      </c>
      <c r="J33" s="3"/>
      <c r="K33" s="3">
        <v>64698036</v>
      </c>
      <c r="L33" s="3"/>
      <c r="M33" s="3">
        <v>348576908157</v>
      </c>
      <c r="N33" s="3"/>
      <c r="O33" s="3">
        <v>295688073481</v>
      </c>
      <c r="P33" s="3"/>
      <c r="Q33" s="3">
        <f t="shared" si="0"/>
        <v>52888834676</v>
      </c>
    </row>
    <row r="34" spans="1:17" x14ac:dyDescent="0.2">
      <c r="A34" s="3" t="s">
        <v>75</v>
      </c>
      <c r="C34" s="3">
        <v>18316004</v>
      </c>
      <c r="D34" s="3"/>
      <c r="E34" s="3">
        <v>85591218772</v>
      </c>
      <c r="F34" s="3"/>
      <c r="G34" s="3">
        <v>91806641442</v>
      </c>
      <c r="H34" s="3"/>
      <c r="I34" s="3">
        <v>-6215422670</v>
      </c>
      <c r="J34" s="3"/>
      <c r="K34" s="3">
        <v>18316004</v>
      </c>
      <c r="L34" s="3"/>
      <c r="M34" s="3">
        <v>85591218772</v>
      </c>
      <c r="N34" s="3"/>
      <c r="O34" s="3">
        <v>144961267453</v>
      </c>
      <c r="P34" s="3"/>
      <c r="Q34" s="3">
        <f t="shared" si="0"/>
        <v>-59370048681</v>
      </c>
    </row>
    <row r="35" spans="1:17" x14ac:dyDescent="0.2">
      <c r="A35" s="3" t="s">
        <v>65</v>
      </c>
      <c r="C35" s="3">
        <v>22965102</v>
      </c>
      <c r="D35" s="3"/>
      <c r="E35" s="3">
        <v>640110008393</v>
      </c>
      <c r="F35" s="3"/>
      <c r="G35" s="3">
        <v>727036823539</v>
      </c>
      <c r="H35" s="3"/>
      <c r="I35" s="3">
        <v>-86926815146</v>
      </c>
      <c r="J35" s="3"/>
      <c r="K35" s="3">
        <v>22965102</v>
      </c>
      <c r="L35" s="3"/>
      <c r="M35" s="3">
        <v>640110008393</v>
      </c>
      <c r="N35" s="3"/>
      <c r="O35" s="3">
        <v>585748858366</v>
      </c>
      <c r="P35" s="3"/>
      <c r="Q35" s="3">
        <f t="shared" si="0"/>
        <v>54361150027</v>
      </c>
    </row>
    <row r="36" spans="1:17" x14ac:dyDescent="0.2">
      <c r="A36" s="3" t="s">
        <v>84</v>
      </c>
      <c r="C36" s="3">
        <v>1780522</v>
      </c>
      <c r="D36" s="3"/>
      <c r="E36" s="3">
        <v>33044553783</v>
      </c>
      <c r="F36" s="3"/>
      <c r="G36" s="3">
        <v>35451088488</v>
      </c>
      <c r="H36" s="3"/>
      <c r="I36" s="3">
        <v>-2406534705</v>
      </c>
      <c r="J36" s="3"/>
      <c r="K36" s="3">
        <v>1780522</v>
      </c>
      <c r="L36" s="3"/>
      <c r="M36" s="3">
        <v>33044553783</v>
      </c>
      <c r="N36" s="3"/>
      <c r="O36" s="3">
        <v>47854590355</v>
      </c>
      <c r="P36" s="3"/>
      <c r="Q36" s="3">
        <f t="shared" si="0"/>
        <v>-14810036572</v>
      </c>
    </row>
    <row r="37" spans="1:17" x14ac:dyDescent="0.2">
      <c r="A37" s="3" t="s">
        <v>76</v>
      </c>
      <c r="C37" s="3">
        <v>26798793</v>
      </c>
      <c r="D37" s="3"/>
      <c r="E37" s="3">
        <v>292233561793</v>
      </c>
      <c r="F37" s="3"/>
      <c r="G37" s="3">
        <v>318107942398</v>
      </c>
      <c r="H37" s="3"/>
      <c r="I37" s="3">
        <v>-25874380605</v>
      </c>
      <c r="J37" s="3"/>
      <c r="K37" s="3">
        <v>26798793</v>
      </c>
      <c r="L37" s="3"/>
      <c r="M37" s="3">
        <v>292233561793</v>
      </c>
      <c r="N37" s="3"/>
      <c r="O37" s="3">
        <v>349849312034</v>
      </c>
      <c r="P37" s="3"/>
      <c r="Q37" s="3">
        <f t="shared" si="0"/>
        <v>-57615750241</v>
      </c>
    </row>
    <row r="38" spans="1:17" x14ac:dyDescent="0.2">
      <c r="A38" s="3" t="s">
        <v>62</v>
      </c>
      <c r="C38" s="3">
        <v>114250262</v>
      </c>
      <c r="D38" s="3"/>
      <c r="E38" s="3">
        <v>172854259816</v>
      </c>
      <c r="F38" s="3"/>
      <c r="G38" s="3">
        <v>191268044276</v>
      </c>
      <c r="H38" s="3"/>
      <c r="I38" s="3">
        <v>-18413784460</v>
      </c>
      <c r="J38" s="3"/>
      <c r="K38" s="3">
        <v>114250262</v>
      </c>
      <c r="L38" s="3"/>
      <c r="M38" s="3">
        <v>172854259816</v>
      </c>
      <c r="N38" s="3"/>
      <c r="O38" s="3">
        <v>210116581421</v>
      </c>
      <c r="P38" s="3"/>
      <c r="Q38" s="3">
        <f t="shared" si="0"/>
        <v>-37262321605</v>
      </c>
    </row>
    <row r="39" spans="1:17" x14ac:dyDescent="0.2">
      <c r="A39" s="3" t="s">
        <v>115</v>
      </c>
      <c r="C39" s="3">
        <v>18997715</v>
      </c>
      <c r="D39" s="3"/>
      <c r="E39" s="3">
        <v>16467439736</v>
      </c>
      <c r="F39" s="3"/>
      <c r="G39" s="3">
        <v>25305469318</v>
      </c>
      <c r="H39" s="3"/>
      <c r="I39" s="3">
        <v>-8838029582</v>
      </c>
      <c r="J39" s="3"/>
      <c r="K39" s="3">
        <v>18997715</v>
      </c>
      <c r="L39" s="3"/>
      <c r="M39" s="3">
        <v>16467439736</v>
      </c>
      <c r="N39" s="3"/>
      <c r="O39" s="3">
        <v>27812654760</v>
      </c>
      <c r="P39" s="3"/>
      <c r="Q39" s="3">
        <f t="shared" si="0"/>
        <v>-11345215024</v>
      </c>
    </row>
    <row r="40" spans="1:17" x14ac:dyDescent="0.2">
      <c r="A40" s="3" t="s">
        <v>45</v>
      </c>
      <c r="C40" s="3">
        <v>4610</v>
      </c>
      <c r="D40" s="3"/>
      <c r="E40" s="3">
        <v>44149831589</v>
      </c>
      <c r="F40" s="3"/>
      <c r="G40" s="3">
        <v>41068498480</v>
      </c>
      <c r="H40" s="3"/>
      <c r="I40" s="3">
        <v>3081333109</v>
      </c>
      <c r="J40" s="3"/>
      <c r="K40" s="3">
        <v>4610</v>
      </c>
      <c r="L40" s="3"/>
      <c r="M40" s="3">
        <v>44149831589</v>
      </c>
      <c r="N40" s="3"/>
      <c r="O40" s="3">
        <v>30138529210</v>
      </c>
      <c r="P40" s="3"/>
      <c r="Q40" s="3">
        <f t="shared" si="0"/>
        <v>14011302379</v>
      </c>
    </row>
    <row r="41" spans="1:17" x14ac:dyDescent="0.2">
      <c r="A41" s="3" t="s">
        <v>80</v>
      </c>
      <c r="C41" s="3">
        <v>11318806</v>
      </c>
      <c r="D41" s="3"/>
      <c r="E41" s="3">
        <v>405052527755</v>
      </c>
      <c r="F41" s="3"/>
      <c r="G41" s="3">
        <v>445763316477</v>
      </c>
      <c r="H41" s="3"/>
      <c r="I41" s="3">
        <v>-40710788722</v>
      </c>
      <c r="J41" s="3"/>
      <c r="K41" s="3">
        <v>11318806</v>
      </c>
      <c r="L41" s="3"/>
      <c r="M41" s="3">
        <v>405052527755</v>
      </c>
      <c r="N41" s="3"/>
      <c r="O41" s="3">
        <v>347838496889</v>
      </c>
      <c r="P41" s="3"/>
      <c r="Q41" s="3">
        <f t="shared" si="0"/>
        <v>57214030866</v>
      </c>
    </row>
    <row r="42" spans="1:17" x14ac:dyDescent="0.2">
      <c r="A42" s="3" t="s">
        <v>46</v>
      </c>
      <c r="C42" s="3">
        <v>132776668</v>
      </c>
      <c r="D42" s="3"/>
      <c r="E42" s="3">
        <v>490066419663</v>
      </c>
      <c r="F42" s="3"/>
      <c r="G42" s="3">
        <v>493102112539</v>
      </c>
      <c r="H42" s="3"/>
      <c r="I42" s="3">
        <v>-3035692876</v>
      </c>
      <c r="J42" s="3"/>
      <c r="K42" s="3">
        <v>132776668</v>
      </c>
      <c r="L42" s="3"/>
      <c r="M42" s="3">
        <v>490066419663</v>
      </c>
      <c r="N42" s="3"/>
      <c r="O42" s="3">
        <v>388044789629</v>
      </c>
      <c r="P42" s="3"/>
      <c r="Q42" s="3">
        <f t="shared" si="0"/>
        <v>102021630034</v>
      </c>
    </row>
    <row r="43" spans="1:17" x14ac:dyDescent="0.2">
      <c r="A43" s="3" t="s">
        <v>103</v>
      </c>
      <c r="C43" s="3">
        <v>13128220</v>
      </c>
      <c r="D43" s="3"/>
      <c r="E43" s="3">
        <v>67077550448</v>
      </c>
      <c r="F43" s="3"/>
      <c r="G43" s="3">
        <v>90139905379</v>
      </c>
      <c r="H43" s="3"/>
      <c r="I43" s="3">
        <v>-23062354931</v>
      </c>
      <c r="J43" s="3"/>
      <c r="K43" s="3">
        <v>13128220</v>
      </c>
      <c r="L43" s="3"/>
      <c r="M43" s="3">
        <v>67077550448</v>
      </c>
      <c r="N43" s="3"/>
      <c r="O43" s="3">
        <v>57363100112</v>
      </c>
      <c r="P43" s="3"/>
      <c r="Q43" s="3">
        <f t="shared" si="0"/>
        <v>9714450336</v>
      </c>
    </row>
    <row r="44" spans="1:17" x14ac:dyDescent="0.2">
      <c r="A44" s="3" t="s">
        <v>108</v>
      </c>
      <c r="C44" s="3">
        <v>13473021</v>
      </c>
      <c r="D44" s="3"/>
      <c r="E44" s="3">
        <v>134196422381</v>
      </c>
      <c r="F44" s="3"/>
      <c r="G44" s="3">
        <v>166389195749</v>
      </c>
      <c r="H44" s="3"/>
      <c r="I44" s="3">
        <v>-32192773368</v>
      </c>
      <c r="J44" s="3"/>
      <c r="K44" s="3">
        <v>13473021</v>
      </c>
      <c r="L44" s="3"/>
      <c r="M44" s="3">
        <v>134196422381</v>
      </c>
      <c r="N44" s="3"/>
      <c r="O44" s="3">
        <v>209141957451</v>
      </c>
      <c r="P44" s="3"/>
      <c r="Q44" s="3">
        <f t="shared" si="0"/>
        <v>-74945535070</v>
      </c>
    </row>
    <row r="45" spans="1:17" x14ac:dyDescent="0.2">
      <c r="A45" s="3" t="s">
        <v>52</v>
      </c>
      <c r="C45" s="3">
        <v>5904705</v>
      </c>
      <c r="D45" s="3"/>
      <c r="E45" s="3">
        <v>341022133505</v>
      </c>
      <c r="F45" s="3"/>
      <c r="G45" s="3">
        <v>368315643329</v>
      </c>
      <c r="H45" s="3"/>
      <c r="I45" s="3">
        <v>-27293509824</v>
      </c>
      <c r="J45" s="3"/>
      <c r="K45" s="3">
        <v>5904705</v>
      </c>
      <c r="L45" s="3"/>
      <c r="M45" s="3">
        <v>341022133505</v>
      </c>
      <c r="N45" s="3"/>
      <c r="O45" s="3">
        <v>433129357872</v>
      </c>
      <c r="P45" s="3"/>
      <c r="Q45" s="3">
        <f t="shared" si="0"/>
        <v>-92107224367</v>
      </c>
    </row>
    <row r="46" spans="1:17" x14ac:dyDescent="0.2">
      <c r="A46" s="3" t="s">
        <v>72</v>
      </c>
      <c r="C46" s="3">
        <v>46666766</v>
      </c>
      <c r="D46" s="3"/>
      <c r="E46" s="3">
        <v>501466157405</v>
      </c>
      <c r="F46" s="3"/>
      <c r="G46" s="3">
        <v>555832092331</v>
      </c>
      <c r="H46" s="3"/>
      <c r="I46" s="3">
        <v>-54365934926</v>
      </c>
      <c r="J46" s="3"/>
      <c r="K46" s="3">
        <v>46666766</v>
      </c>
      <c r="L46" s="3"/>
      <c r="M46" s="3">
        <v>501466157405</v>
      </c>
      <c r="N46" s="3"/>
      <c r="O46" s="3">
        <v>542640947341</v>
      </c>
      <c r="P46" s="3"/>
      <c r="Q46" s="3">
        <f t="shared" si="0"/>
        <v>-41174789936</v>
      </c>
    </row>
    <row r="47" spans="1:17" x14ac:dyDescent="0.2">
      <c r="A47" s="3" t="s">
        <v>111</v>
      </c>
      <c r="C47" s="3">
        <v>750000</v>
      </c>
      <c r="D47" s="3"/>
      <c r="E47" s="3">
        <v>2730903862</v>
      </c>
      <c r="F47" s="3"/>
      <c r="G47" s="3">
        <v>3976711929</v>
      </c>
      <c r="H47" s="3"/>
      <c r="I47" s="3">
        <v>-1245808067</v>
      </c>
      <c r="J47" s="3"/>
      <c r="K47" s="3">
        <v>750000</v>
      </c>
      <c r="L47" s="3"/>
      <c r="M47" s="3">
        <v>2730903862</v>
      </c>
      <c r="N47" s="3"/>
      <c r="O47" s="3">
        <v>2282820921</v>
      </c>
      <c r="P47" s="3"/>
      <c r="Q47" s="3">
        <f t="shared" si="0"/>
        <v>448082941</v>
      </c>
    </row>
    <row r="48" spans="1:17" ht="19.5" thickBot="1" x14ac:dyDescent="0.25">
      <c r="A48" s="3" t="s">
        <v>68</v>
      </c>
      <c r="C48" s="3">
        <v>5610123</v>
      </c>
      <c r="D48" s="3"/>
      <c r="E48" s="3">
        <v>197695531131</v>
      </c>
      <c r="F48" s="3"/>
      <c r="G48" s="3">
        <v>197416693992</v>
      </c>
      <c r="H48" s="3"/>
      <c r="I48" s="3">
        <v>278837139</v>
      </c>
      <c r="J48" s="3"/>
      <c r="K48" s="3">
        <v>5610123</v>
      </c>
      <c r="L48" s="3"/>
      <c r="M48" s="3">
        <v>197695531131</v>
      </c>
      <c r="N48" s="3"/>
      <c r="O48" s="3">
        <v>127460075478</v>
      </c>
      <c r="P48" s="3"/>
      <c r="Q48" s="3">
        <f t="shared" si="0"/>
        <v>70235455653</v>
      </c>
    </row>
    <row r="49" spans="5:17" s="10" customFormat="1" ht="21.75" thickBot="1" x14ac:dyDescent="0.25">
      <c r="E49" s="11">
        <f>SUM(E8:E48)</f>
        <v>10152641327740</v>
      </c>
      <c r="G49" s="11">
        <f>SUM(G8:G48)</f>
        <v>11126743582191</v>
      </c>
      <c r="I49" s="11">
        <f>SUM(I8:I48)</f>
        <v>-974102254451</v>
      </c>
      <c r="K49" s="10" t="s">
        <v>15</v>
      </c>
      <c r="M49" s="11">
        <f>SUM(M8:M48)</f>
        <v>10152641327740</v>
      </c>
      <c r="O49" s="11">
        <f>SUM(O8:O48)</f>
        <v>10207455134103</v>
      </c>
      <c r="Q49" s="11">
        <f>SUM(Q8:Q48)</f>
        <v>-54813806363</v>
      </c>
    </row>
    <row r="50" spans="5:17" ht="19.5" thickTop="1" x14ac:dyDescent="0.2">
      <c r="I50" s="43"/>
    </row>
    <row r="51" spans="5:17" x14ac:dyDescent="0.2">
      <c r="I51" s="3"/>
    </row>
    <row r="52" spans="5:17" x14ac:dyDescent="0.2">
      <c r="I52" s="3">
        <v>989495163799</v>
      </c>
    </row>
    <row r="53" spans="5:17" x14ac:dyDescent="0.2">
      <c r="I53" s="3">
        <f>+I52+I49</f>
        <v>15392909348</v>
      </c>
    </row>
    <row r="56" spans="5:17" x14ac:dyDescent="0.2">
      <c r="I56" s="43"/>
    </row>
    <row r="57" spans="5:17" x14ac:dyDescent="0.2">
      <c r="I57" s="43"/>
    </row>
    <row r="58" spans="5:17" x14ac:dyDescent="0.2">
      <c r="I58" s="43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درآمدها</vt:lpstr>
      <vt:lpstr>درآمد سرمایه‌گذاری در سهام</vt:lpstr>
      <vt:lpstr>درآمد سپرده بانکی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2025-07-25T14:01:18Z</dcterms:modified>
</cp:coreProperties>
</file>