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5\بخشی\"/>
    </mc:Choice>
  </mc:AlternateContent>
  <xr:revisionPtr revIDLastSave="0" documentId="13_ncr:1_{9412BBF1-4C01-4674-9B18-91CD1AE2C424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11" state="hidden" r:id="rId6"/>
    <sheet name="درآمد سود سهام" sheetId="4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فروش'!$K$6:$Q$56</definedName>
    <definedName name="_xlnm._FilterDatabase" localSheetId="0" hidden="1">سهام!$A$6:$A$34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2" l="1"/>
  <c r="G9" i="10"/>
  <c r="C10" i="3"/>
  <c r="C10" i="8"/>
  <c r="C8" i="10" s="1"/>
  <c r="C7" i="10"/>
  <c r="M8" i="7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8" i="5"/>
  <c r="Q56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8" i="6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8" i="4"/>
  <c r="O40" i="4"/>
  <c r="S40" i="4"/>
  <c r="Q40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8" i="4"/>
  <c r="Y44" i="1"/>
  <c r="O56" i="6"/>
  <c r="M56" i="6"/>
  <c r="E44" i="1"/>
  <c r="G44" i="1"/>
  <c r="M40" i="4" l="1"/>
  <c r="K40" i="4"/>
  <c r="I40" i="4"/>
  <c r="W44" i="1"/>
  <c r="U44" i="1"/>
  <c r="E56" i="6"/>
  <c r="G56" i="6"/>
  <c r="I56" i="6"/>
  <c r="M9" i="3"/>
  <c r="G9" i="8" s="1"/>
  <c r="G9" i="3"/>
  <c r="C9" i="8" s="1"/>
  <c r="G8" i="3"/>
  <c r="C8" i="8" s="1"/>
  <c r="M8" i="3" l="1"/>
  <c r="G8" i="8" s="1"/>
  <c r="G10" i="8" s="1"/>
  <c r="I9" i="2"/>
  <c r="I8" i="2"/>
  <c r="I42" i="5" l="1"/>
  <c r="O42" i="5"/>
  <c r="M42" i="5"/>
  <c r="E10" i="3"/>
  <c r="I10" i="3"/>
  <c r="K10" i="3"/>
  <c r="I10" i="2"/>
  <c r="A4" i="11"/>
  <c r="A2" i="11"/>
  <c r="E9" i="11"/>
  <c r="C9" i="11"/>
  <c r="E9" i="8" l="1"/>
  <c r="E8" i="8"/>
  <c r="G42" i="5"/>
  <c r="E42" i="5"/>
  <c r="M10" i="3"/>
  <c r="G10" i="3"/>
  <c r="A4" i="5"/>
  <c r="A4" i="6"/>
  <c r="A4" i="3"/>
  <c r="A4" i="4"/>
  <c r="A4" i="8"/>
  <c r="A4" i="7"/>
  <c r="A4" i="10"/>
  <c r="A4" i="2"/>
  <c r="A2" i="2"/>
  <c r="A2" i="10" s="1"/>
  <c r="E10" i="8" l="1"/>
  <c r="I9" i="8"/>
  <c r="I8" i="8"/>
  <c r="A2" i="7"/>
  <c r="A2" i="5"/>
  <c r="A2" i="3"/>
  <c r="A2" i="8"/>
  <c r="A2" i="6"/>
  <c r="A2" i="4"/>
  <c r="G10" i="2"/>
  <c r="E10" i="2"/>
  <c r="C10" i="2"/>
  <c r="C16" i="7" l="1"/>
  <c r="C9" i="7"/>
  <c r="C49" i="7"/>
  <c r="C42" i="7"/>
  <c r="C11" i="7"/>
  <c r="C19" i="7"/>
  <c r="C27" i="7"/>
  <c r="C35" i="7"/>
  <c r="C43" i="7"/>
  <c r="C51" i="7"/>
  <c r="C59" i="7"/>
  <c r="C25" i="7"/>
  <c r="C10" i="7"/>
  <c r="C12" i="7"/>
  <c r="C20" i="7"/>
  <c r="C28" i="7"/>
  <c r="C36" i="7"/>
  <c r="C44" i="7"/>
  <c r="C52" i="7"/>
  <c r="C60" i="7"/>
  <c r="C56" i="7"/>
  <c r="C57" i="7"/>
  <c r="C34" i="7"/>
  <c r="C58" i="7"/>
  <c r="C13" i="7"/>
  <c r="C21" i="7"/>
  <c r="C29" i="7"/>
  <c r="C37" i="7"/>
  <c r="C45" i="7"/>
  <c r="C53" i="7"/>
  <c r="C8" i="7"/>
  <c r="C17" i="7"/>
  <c r="C50" i="7"/>
  <c r="C14" i="7"/>
  <c r="C22" i="7"/>
  <c r="C30" i="7"/>
  <c r="C38" i="7"/>
  <c r="C46" i="7"/>
  <c r="C54" i="7"/>
  <c r="C32" i="7"/>
  <c r="C48" i="7"/>
  <c r="C33" i="7"/>
  <c r="C26" i="7"/>
  <c r="C15" i="7"/>
  <c r="C23" i="7"/>
  <c r="C31" i="7"/>
  <c r="C39" i="7"/>
  <c r="C47" i="7"/>
  <c r="C55" i="7"/>
  <c r="C24" i="7"/>
  <c r="C40" i="7"/>
  <c r="C41" i="7"/>
  <c r="C18" i="7"/>
  <c r="Q55" i="7"/>
  <c r="Q11" i="7"/>
  <c r="Q19" i="7"/>
  <c r="Q27" i="7"/>
  <c r="Q35" i="7"/>
  <c r="Q43" i="7"/>
  <c r="Q51" i="7"/>
  <c r="G56" i="7"/>
  <c r="G12" i="7"/>
  <c r="G20" i="7"/>
  <c r="G28" i="7"/>
  <c r="G36" i="7"/>
  <c r="G44" i="7"/>
  <c r="G52" i="7"/>
  <c r="Q34" i="7"/>
  <c r="G27" i="7"/>
  <c r="Q56" i="7"/>
  <c r="Q12" i="7"/>
  <c r="Q20" i="7"/>
  <c r="Q28" i="7"/>
  <c r="Q36" i="7"/>
  <c r="Q44" i="7"/>
  <c r="Q52" i="7"/>
  <c r="G57" i="7"/>
  <c r="G13" i="7"/>
  <c r="G21" i="7"/>
  <c r="G29" i="7"/>
  <c r="G37" i="7"/>
  <c r="G45" i="7"/>
  <c r="G53" i="7"/>
  <c r="Q26" i="7"/>
  <c r="G19" i="7"/>
  <c r="Q57" i="7"/>
  <c r="Q13" i="7"/>
  <c r="Q21" i="7"/>
  <c r="Q29" i="7"/>
  <c r="Q37" i="7"/>
  <c r="Q45" i="7"/>
  <c r="Q53" i="7"/>
  <c r="G14" i="7"/>
  <c r="G22" i="7"/>
  <c r="G30" i="7"/>
  <c r="G38" i="7"/>
  <c r="G46" i="7"/>
  <c r="G54" i="7"/>
  <c r="Q42" i="7"/>
  <c r="G11" i="7"/>
  <c r="Q58" i="7"/>
  <c r="Q14" i="7"/>
  <c r="Q22" i="7"/>
  <c r="Q30" i="7"/>
  <c r="Q38" i="7"/>
  <c r="Q46" i="7"/>
  <c r="Q54" i="7"/>
  <c r="G15" i="7"/>
  <c r="G23" i="7"/>
  <c r="G31" i="7"/>
  <c r="G39" i="7"/>
  <c r="G47" i="7"/>
  <c r="G58" i="7"/>
  <c r="Q18" i="7"/>
  <c r="G43" i="7"/>
  <c r="Q59" i="7"/>
  <c r="Q15" i="7"/>
  <c r="Q23" i="7"/>
  <c r="Q31" i="7"/>
  <c r="Q39" i="7"/>
  <c r="Q47" i="7"/>
  <c r="Q8" i="7"/>
  <c r="G16" i="7"/>
  <c r="G24" i="7"/>
  <c r="G32" i="7"/>
  <c r="G40" i="7"/>
  <c r="G48" i="7"/>
  <c r="G59" i="7"/>
  <c r="Q50" i="7"/>
  <c r="Q60" i="7"/>
  <c r="Q16" i="7"/>
  <c r="Q24" i="7"/>
  <c r="Q32" i="7"/>
  <c r="Q40" i="7"/>
  <c r="Q48" i="7"/>
  <c r="G9" i="7"/>
  <c r="G17" i="7"/>
  <c r="G25" i="7"/>
  <c r="G33" i="7"/>
  <c r="G41" i="7"/>
  <c r="G49" i="7"/>
  <c r="G60" i="7"/>
  <c r="Q10" i="7"/>
  <c r="G35" i="7"/>
  <c r="Q9" i="7"/>
  <c r="Q17" i="7"/>
  <c r="Q25" i="7"/>
  <c r="Q33" i="7"/>
  <c r="Q41" i="7"/>
  <c r="Q49" i="7"/>
  <c r="G10" i="7"/>
  <c r="G18" i="7"/>
  <c r="G26" i="7"/>
  <c r="G34" i="7"/>
  <c r="G42" i="7"/>
  <c r="G50" i="7"/>
  <c r="G8" i="7"/>
  <c r="G55" i="7"/>
  <c r="G51" i="7"/>
  <c r="O10" i="7"/>
  <c r="O18" i="7"/>
  <c r="O26" i="7"/>
  <c r="O34" i="7"/>
  <c r="O42" i="7"/>
  <c r="O50" i="7"/>
  <c r="O60" i="7"/>
  <c r="E15" i="7"/>
  <c r="E23" i="7"/>
  <c r="E31" i="7"/>
  <c r="E39" i="7"/>
  <c r="E47" i="7"/>
  <c r="E58" i="7"/>
  <c r="O33" i="7"/>
  <c r="E38" i="7"/>
  <c r="O11" i="7"/>
  <c r="O19" i="7"/>
  <c r="O27" i="7"/>
  <c r="O35" i="7"/>
  <c r="O43" i="7"/>
  <c r="O51" i="7"/>
  <c r="O8" i="7"/>
  <c r="E16" i="7"/>
  <c r="E24" i="7"/>
  <c r="E32" i="7"/>
  <c r="E40" i="7"/>
  <c r="E48" i="7"/>
  <c r="E59" i="7"/>
  <c r="O25" i="7"/>
  <c r="E46" i="7"/>
  <c r="E55" i="7"/>
  <c r="O12" i="7"/>
  <c r="O20" i="7"/>
  <c r="O28" i="7"/>
  <c r="O36" i="7"/>
  <c r="O44" i="7"/>
  <c r="O52" i="7"/>
  <c r="E9" i="7"/>
  <c r="E17" i="7"/>
  <c r="E25" i="7"/>
  <c r="E33" i="7"/>
  <c r="E41" i="7"/>
  <c r="E49" i="7"/>
  <c r="E60" i="7"/>
  <c r="O17" i="7"/>
  <c r="E22" i="7"/>
  <c r="E56" i="7"/>
  <c r="O13" i="7"/>
  <c r="O21" i="7"/>
  <c r="O29" i="7"/>
  <c r="O37" i="7"/>
  <c r="O45" i="7"/>
  <c r="O53" i="7"/>
  <c r="E10" i="7"/>
  <c r="E18" i="7"/>
  <c r="E26" i="7"/>
  <c r="E34" i="7"/>
  <c r="E42" i="7"/>
  <c r="E50" i="7"/>
  <c r="E8" i="7"/>
  <c r="O49" i="7"/>
  <c r="E54" i="7"/>
  <c r="E57" i="7"/>
  <c r="O14" i="7"/>
  <c r="O22" i="7"/>
  <c r="O30" i="7"/>
  <c r="O38" i="7"/>
  <c r="O46" i="7"/>
  <c r="O54" i="7"/>
  <c r="E11" i="7"/>
  <c r="E19" i="7"/>
  <c r="E27" i="7"/>
  <c r="E35" i="7"/>
  <c r="E43" i="7"/>
  <c r="E51" i="7"/>
  <c r="O9" i="7"/>
  <c r="E14" i="7"/>
  <c r="O55" i="7"/>
  <c r="O15" i="7"/>
  <c r="O23" i="7"/>
  <c r="O31" i="7"/>
  <c r="O39" i="7"/>
  <c r="O47" i="7"/>
  <c r="O57" i="7"/>
  <c r="E12" i="7"/>
  <c r="E20" i="7"/>
  <c r="E28" i="7"/>
  <c r="E36" i="7"/>
  <c r="E44" i="7"/>
  <c r="E52" i="7"/>
  <c r="O41" i="7"/>
  <c r="E30" i="7"/>
  <c r="O56" i="7"/>
  <c r="O16" i="7"/>
  <c r="O24" i="7"/>
  <c r="O32" i="7"/>
  <c r="O40" i="7"/>
  <c r="O48" i="7"/>
  <c r="O58" i="7"/>
  <c r="E13" i="7"/>
  <c r="E21" i="7"/>
  <c r="E29" i="7"/>
  <c r="E37" i="7"/>
  <c r="E45" i="7"/>
  <c r="E53" i="7"/>
  <c r="O59" i="7"/>
  <c r="M13" i="7"/>
  <c r="M21" i="7"/>
  <c r="M31" i="7"/>
  <c r="M40" i="7"/>
  <c r="M49" i="7"/>
  <c r="M59" i="7"/>
  <c r="M10" i="7"/>
  <c r="M14" i="7"/>
  <c r="M22" i="7"/>
  <c r="M32" i="7"/>
  <c r="M41" i="7"/>
  <c r="M50" i="7"/>
  <c r="M60" i="7"/>
  <c r="M56" i="7"/>
  <c r="M15" i="7"/>
  <c r="M23" i="7"/>
  <c r="M34" i="7"/>
  <c r="M42" i="7"/>
  <c r="M51" i="7"/>
  <c r="S51" i="7" s="1"/>
  <c r="M20" i="7"/>
  <c r="M16" i="7"/>
  <c r="M26" i="7"/>
  <c r="M35" i="7"/>
  <c r="S35" i="7" s="1"/>
  <c r="M43" i="7"/>
  <c r="M52" i="7"/>
  <c r="M48" i="7"/>
  <c r="M17" i="7"/>
  <c r="M27" i="7"/>
  <c r="M36" i="7"/>
  <c r="M44" i="7"/>
  <c r="M53" i="7"/>
  <c r="M58" i="7"/>
  <c r="M55" i="7"/>
  <c r="M18" i="7"/>
  <c r="M28" i="7"/>
  <c r="M37" i="7"/>
  <c r="M45" i="7"/>
  <c r="M54" i="7"/>
  <c r="M39" i="7"/>
  <c r="M9" i="7"/>
  <c r="M19" i="7"/>
  <c r="M29" i="7"/>
  <c r="M38" i="7"/>
  <c r="M46" i="7"/>
  <c r="M57" i="7"/>
  <c r="M30" i="7"/>
  <c r="M33" i="7"/>
  <c r="M12" i="7"/>
  <c r="M47" i="7"/>
  <c r="M11" i="7"/>
  <c r="S11" i="7" s="1"/>
  <c r="M24" i="7"/>
  <c r="M61" i="7" s="1"/>
  <c r="M25" i="7"/>
  <c r="I10" i="8"/>
  <c r="O44" i="1"/>
  <c r="K44" i="1"/>
  <c r="Q42" i="5"/>
  <c r="S12" i="7" l="1"/>
  <c r="S37" i="7"/>
  <c r="S36" i="7"/>
  <c r="S18" i="7"/>
  <c r="S27" i="7"/>
  <c r="S28" i="7"/>
  <c r="S20" i="7"/>
  <c r="S21" i="7"/>
  <c r="C61" i="7"/>
  <c r="S19" i="7"/>
  <c r="S38" i="7"/>
  <c r="S30" i="7"/>
  <c r="S50" i="7"/>
  <c r="S40" i="7"/>
  <c r="S22" i="7"/>
  <c r="S23" i="7"/>
  <c r="S14" i="7"/>
  <c r="S39" i="7"/>
  <c r="S56" i="7"/>
  <c r="S46" i="7"/>
  <c r="S57" i="7"/>
  <c r="S49" i="7"/>
  <c r="S29" i="7"/>
  <c r="S47" i="7"/>
  <c r="S9" i="7"/>
  <c r="S42" i="7"/>
  <c r="S43" i="7"/>
  <c r="S10" i="7"/>
  <c r="S54" i="7"/>
  <c r="S44" i="7"/>
  <c r="S45" i="7"/>
  <c r="S24" i="7"/>
  <c r="S34" i="7"/>
  <c r="S52" i="7"/>
  <c r="S58" i="7"/>
  <c r="S33" i="7"/>
  <c r="S53" i="7"/>
  <c r="S15" i="7"/>
  <c r="S26" i="7"/>
  <c r="S60" i="7"/>
  <c r="S17" i="7"/>
  <c r="S25" i="7"/>
  <c r="I8" i="7"/>
  <c r="I49" i="7"/>
  <c r="I32" i="7"/>
  <c r="I23" i="7"/>
  <c r="I14" i="7"/>
  <c r="S13" i="7"/>
  <c r="I19" i="7"/>
  <c r="I57" i="7"/>
  <c r="I27" i="7"/>
  <c r="I56" i="7"/>
  <c r="S41" i="7"/>
  <c r="S31" i="7"/>
  <c r="I50" i="7"/>
  <c r="I41" i="7"/>
  <c r="I24" i="7"/>
  <c r="I15" i="7"/>
  <c r="I11" i="7"/>
  <c r="S8" i="7"/>
  <c r="S48" i="7"/>
  <c r="S32" i="7"/>
  <c r="I42" i="7"/>
  <c r="I33" i="7"/>
  <c r="I16" i="7"/>
  <c r="I43" i="7"/>
  <c r="I53" i="7"/>
  <c r="I52" i="7"/>
  <c r="S55" i="7"/>
  <c r="I34" i="7"/>
  <c r="I25" i="7"/>
  <c r="I54" i="7"/>
  <c r="I45" i="7"/>
  <c r="I44" i="7"/>
  <c r="I26" i="7"/>
  <c r="I17" i="7"/>
  <c r="I58" i="7"/>
  <c r="I46" i="7"/>
  <c r="I37" i="7"/>
  <c r="I36" i="7"/>
  <c r="I18" i="7"/>
  <c r="I35" i="7"/>
  <c r="I9" i="7"/>
  <c r="I59" i="7"/>
  <c r="I47" i="7"/>
  <c r="I38" i="7"/>
  <c r="I29" i="7"/>
  <c r="I28" i="7"/>
  <c r="S59" i="7"/>
  <c r="I51" i="7"/>
  <c r="I10" i="7"/>
  <c r="I48" i="7"/>
  <c r="I39" i="7"/>
  <c r="I30" i="7"/>
  <c r="I21" i="7"/>
  <c r="I20" i="7"/>
  <c r="S16" i="7"/>
  <c r="I55" i="7"/>
  <c r="I60" i="7"/>
  <c r="I40" i="7"/>
  <c r="I31" i="7"/>
  <c r="I22" i="7"/>
  <c r="I13" i="7"/>
  <c r="I12" i="7"/>
  <c r="G61" i="7"/>
  <c r="E61" i="7"/>
  <c r="O61" i="7"/>
  <c r="I61" i="7" l="1"/>
  <c r="S61" i="7"/>
  <c r="K55" i="7" l="1"/>
  <c r="C9" i="10"/>
  <c r="K49" i="7"/>
  <c r="K32" i="7"/>
  <c r="K8" i="7"/>
  <c r="K23" i="7"/>
  <c r="K14" i="7"/>
  <c r="K58" i="7"/>
  <c r="K12" i="7"/>
  <c r="K45" i="7"/>
  <c r="K11" i="7"/>
  <c r="K44" i="7"/>
  <c r="K47" i="7"/>
  <c r="K24" i="7"/>
  <c r="K39" i="7"/>
  <c r="K37" i="7"/>
  <c r="K54" i="7"/>
  <c r="K35" i="7"/>
  <c r="K19" i="7"/>
  <c r="K53" i="7"/>
  <c r="K34" i="7"/>
  <c r="K17" i="7"/>
  <c r="K42" i="7"/>
  <c r="K9" i="7"/>
  <c r="K31" i="7"/>
  <c r="K25" i="7"/>
  <c r="K10" i="7"/>
  <c r="K30" i="7"/>
  <c r="K60" i="7"/>
  <c r="K41" i="7"/>
  <c r="K29" i="7"/>
  <c r="K15" i="7"/>
  <c r="K16" i="7"/>
  <c r="K13" i="7"/>
  <c r="K36" i="7"/>
  <c r="K52" i="7"/>
  <c r="K50" i="7"/>
  <c r="K26" i="7"/>
  <c r="K46" i="7"/>
  <c r="K57" i="7"/>
  <c r="K59" i="7"/>
  <c r="K38" i="7"/>
  <c r="K51" i="7"/>
  <c r="K48" i="7"/>
  <c r="K33" i="7"/>
  <c r="K56" i="7"/>
  <c r="K40" i="7"/>
  <c r="K27" i="7"/>
  <c r="K22" i="7"/>
  <c r="K20" i="7"/>
  <c r="K28" i="7"/>
  <c r="K18" i="7"/>
  <c r="K21" i="7"/>
  <c r="K43" i="7"/>
  <c r="U43" i="7"/>
  <c r="U18" i="7"/>
  <c r="U9" i="7"/>
  <c r="U47" i="7"/>
  <c r="U58" i="7"/>
  <c r="U13" i="7"/>
  <c r="U28" i="7"/>
  <c r="U48" i="7"/>
  <c r="U15" i="7"/>
  <c r="U55" i="7"/>
  <c r="U40" i="7"/>
  <c r="U46" i="7"/>
  <c r="U56" i="7"/>
  <c r="U14" i="7"/>
  <c r="U19" i="7"/>
  <c r="U10" i="7"/>
  <c r="U27" i="7"/>
  <c r="U23" i="7"/>
  <c r="U39" i="7"/>
  <c r="U57" i="7"/>
  <c r="U20" i="7"/>
  <c r="U35" i="7"/>
  <c r="U54" i="7"/>
  <c r="U12" i="7"/>
  <c r="U49" i="7"/>
  <c r="U53" i="7"/>
  <c r="U37" i="7"/>
  <c r="U51" i="7"/>
  <c r="U11" i="7"/>
  <c r="U8" i="7"/>
  <c r="U31" i="7"/>
  <c r="U17" i="7"/>
  <c r="U50" i="7"/>
  <c r="U41" i="7"/>
  <c r="U32" i="7"/>
  <c r="U38" i="7"/>
  <c r="U45" i="7"/>
  <c r="U59" i="7"/>
  <c r="U60" i="7"/>
  <c r="U42" i="7"/>
  <c r="U33" i="7"/>
  <c r="U24" i="7"/>
  <c r="U30" i="7"/>
  <c r="U52" i="7"/>
  <c r="U26" i="7"/>
  <c r="U36" i="7"/>
  <c r="U34" i="7"/>
  <c r="U25" i="7"/>
  <c r="U16" i="7"/>
  <c r="U22" i="7"/>
  <c r="U29" i="7"/>
  <c r="U44" i="7"/>
  <c r="U21" i="7"/>
  <c r="K61" i="7" l="1"/>
  <c r="U61" i="7"/>
  <c r="E7" i="10"/>
  <c r="E8" i="10"/>
  <c r="Q61" i="7"/>
  <c r="E9" i="10" l="1"/>
</calcChain>
</file>

<file path=xl/sharedStrings.xml><?xml version="1.0" encoding="utf-8"?>
<sst xmlns="http://schemas.openxmlformats.org/spreadsheetml/2006/main" count="852" uniqueCount="124">
  <si>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</si>
  <si>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</si>
  <si>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</si>
  <si>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</si>
  <si>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</si>
  <si>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</si>
  <si>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</si>
  <si>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</si>
  <si>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</si>
  <si>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</si>
  <si>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</si>
  <si>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</si>
  <si>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</si>
  <si>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</si>
  <si>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</si>
  <si>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</si>
  <si>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</si>
  <si>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</si>
  <si>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</si>
  <si>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</si>
  <si>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</si>
  <si>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</si>
  <si>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</si>
  <si>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</si>
  <si>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</si>
  <si>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</si>
  <si>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</si>
  <si>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</si>
  <si>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</si>
  <si>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</si>
  <si>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</si>
  <si>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</si>
  <si>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</si>
  <si>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</si>
  <si>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</si>
  <si>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</si>
  <si>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</si>
  <si>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</si>
  <si>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</si>
  <si>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</si>
  <si>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</si>
  <si>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</si>
  <si>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</si>
  <si>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</si>
  <si>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</si>
  <si>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</si>
  <si>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</si>
  <si>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</si>
  <si>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</si>
  <si>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</si>
  <si>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</si>
  <si>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تولیدی برنا باطری</t>
  </si>
  <si>
    <t>سیمان‌ تهران‌</t>
  </si>
  <si>
    <t>آریان کیمیا تک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</si>
  <si>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</si>
  <si>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</si>
  <si>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</si>
  <si>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</si>
  <si>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</si>
  <si>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شازند</t>
  </si>
  <si>
    <t>پتروشیمی غدیر</t>
  </si>
  <si>
    <t>پتروشیمی نوری</t>
  </si>
  <si>
    <t>پتروشیمی‌ خارک‌</t>
  </si>
  <si>
    <t>پدیده شیمی قرن</t>
  </si>
  <si>
    <t>پلیمر آریا ساسول</t>
  </si>
  <si>
    <t>تولیدات پتروشیمی قائد بصیر</t>
  </si>
  <si>
    <t>س. نفت و گاز و پتروشیمی تأمین</t>
  </si>
  <si>
    <t>سرمایه‌گذاری‌صندوق‌بازنشستگی‌</t>
  </si>
  <si>
    <t>سرمایه‌گذاری‌غدیر(هلدینگ‌</t>
  </si>
  <si>
    <t>شمش طلا</t>
  </si>
  <si>
    <t>صنایع پتروشیمی خلیج فارس</t>
  </si>
  <si>
    <t>صنایع پتروشیمی کرمانشاه</t>
  </si>
  <si>
    <t>فجر انرژی خلیج فارس</t>
  </si>
  <si>
    <t>گسترش سوخت سبززاگرس(سهامی عام)</t>
  </si>
  <si>
    <t>گسترش نفت و گاز پارسیان</t>
  </si>
  <si>
    <t>مبین انرژی خلیج فارس</t>
  </si>
  <si>
    <t>نفت ایرانول</t>
  </si>
  <si>
    <t>نفت سپاهان</t>
  </si>
  <si>
    <t>نفت‌ بهران‌</t>
  </si>
  <si>
    <t>کانی کربن طبس</t>
  </si>
  <si>
    <t>کربن‌ ایران‌</t>
  </si>
  <si>
    <t>کلر پارس</t>
  </si>
  <si>
    <t>بانک پاسارگاد شعبه هفت تیر</t>
  </si>
  <si>
    <t>صندوق سرمایه‌گذاری بخشی صنایع مفید - اکتان</t>
  </si>
  <si>
    <t>تولید ژلاتین کپسول ایران</t>
  </si>
  <si>
    <t>داروسازی شهید قاضی</t>
  </si>
  <si>
    <t>داروسازی کاسپین تامین</t>
  </si>
  <si>
    <t>داروسازی‌ اکسیر</t>
  </si>
  <si>
    <t>دارویی و نهاده های زاگرس دارو</t>
  </si>
  <si>
    <t>سرمایه گذاری سیمان تامین</t>
  </si>
  <si>
    <t>صنایع ارتباطی آوا</t>
  </si>
  <si>
    <t>گروه صنعتی پاکشو</t>
  </si>
  <si>
    <t>مدیریت نیروگاهی ایرانیان مپنا</t>
  </si>
  <si>
    <t>نساجی بابکان</t>
  </si>
  <si>
    <t>کشت و دام قیام اصفهان</t>
  </si>
  <si>
    <t>کشت و دام گلدشت نمونه اصفهان</t>
  </si>
  <si>
    <t>توسعه نیشکر و صنایع جانبی</t>
  </si>
  <si>
    <t>سایر درآمدها</t>
  </si>
  <si>
    <t>اخشان خراسان</t>
  </si>
  <si>
    <t>پتروشیمی بوعلی سینا</t>
  </si>
  <si>
    <t>پتروشیمی فناوران</t>
  </si>
  <si>
    <t>صنایع الکترونیک مادیران</t>
  </si>
  <si>
    <t>بانک پاسارگاد هفت تیر</t>
  </si>
  <si>
    <t>پتروشیمی  خارک</t>
  </si>
  <si>
    <t>پتروشیمی شیراز</t>
  </si>
  <si>
    <t>مهرمام میهن</t>
  </si>
  <si>
    <t>نفت  بهران</t>
  </si>
  <si>
    <t>نفت بهران</t>
  </si>
  <si>
    <t>پتروشیمی خارک</t>
  </si>
  <si>
    <t>کربن ایران</t>
  </si>
  <si>
    <t>پتروشیمی‌ شیراز</t>
  </si>
  <si>
    <t>سیمان‌ هگمتان‌</t>
  </si>
  <si>
    <t>درصد به کل دارایی‌ های صندوق</t>
  </si>
  <si>
    <t>پویا</t>
  </si>
  <si>
    <t>صنایع غذایی رضوی</t>
  </si>
  <si>
    <t>1404/04/31</t>
  </si>
  <si>
    <t>برای ماه منتهی به 1404/05/31</t>
  </si>
  <si>
    <t>1404/05/31</t>
  </si>
  <si>
    <t>سیمان‌هگمتان‌</t>
  </si>
  <si>
    <t>1404/05/13</t>
  </si>
  <si>
    <t>1404/05/11</t>
  </si>
  <si>
    <t>1404/05/08</t>
  </si>
  <si>
    <t>1404/05/04</t>
  </si>
  <si>
    <t>1404/05/07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</si>
</sst>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#,##0_-;\(#,##0\)"/>
  </numFmts>
  <fonts count="1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  <font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43" fontId="5" fillId="0" borderId="0" applyFont="0" applyFill="0" applyBorder="0" applyAlignment="0" applyProtection="0"/>
  </cellStyleXfs>
  <cellXfs count="61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2" fillId="0" borderId="0" xfId="2" applyNumberFormat="1" applyFont="1" applyFill="1"/>
    <xf numFmtId="164" fontId="7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164" fontId="3" fillId="0" borderId="1" xfId="2" applyNumberFormat="1" applyFont="1" applyFill="1" applyBorder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/>
    <xf numFmtId="164" fontId="9" fillId="0" borderId="0" xfId="4" applyNumberFormat="1" applyFont="1" applyFill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13" fillId="0" borderId="0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/>
    </xf>
    <xf numFmtId="164" fontId="4" fillId="0" borderId="0" xfId="2" applyNumberFormat="1" applyFont="1" applyFill="1" applyAlignment="1">
      <alignment horizontal="center"/>
    </xf>
    <xf numFmtId="164" fontId="2" fillId="0" borderId="0" xfId="2" applyNumberFormat="1" applyFont="1" applyFill="1" applyBorder="1" applyAlignment="1">
      <alignment horizontal="center"/>
    </xf>
    <xf numFmtId="164" fontId="4" fillId="0" borderId="0" xfId="2" applyNumberFormat="1" applyFont="1" applyFill="1"/>
    <xf numFmtId="164" fontId="14" fillId="0" borderId="0" xfId="0" applyNumberFormat="1" applyFont="1" applyFill="1"/>
    <xf numFmtId="164" fontId="12" fillId="0" borderId="0" xfId="0" applyNumberFormat="1" applyFont="1" applyFill="1"/>
    <xf numFmtId="164" fontId="2" fillId="0" borderId="0" xfId="2" applyNumberFormat="1" applyFont="1" applyFill="1" applyBorder="1"/>
    <xf numFmtId="164" fontId="6" fillId="0" borderId="0" xfId="2" applyNumberFormat="1" applyFont="1" applyFill="1" applyBorder="1" applyAlignment="1">
      <alignment horizontal="center" vertical="center"/>
    </xf>
    <xf numFmtId="10" fontId="7" fillId="0" borderId="0" xfId="1" applyNumberFormat="1" applyFont="1" applyFill="1" applyAlignment="1">
      <alignment horizontal="center"/>
    </xf>
    <xf numFmtId="9" fontId="4" fillId="0" borderId="2" xfId="1" applyNumberFormat="1" applyFont="1" applyFill="1" applyBorder="1" applyAlignment="1">
      <alignment horizontal="center" vertical="center"/>
    </xf>
    <xf numFmtId="9" fontId="4" fillId="0" borderId="0" xfId="2" applyNumberFormat="1" applyFont="1" applyFill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3" fontId="12" fillId="0" borderId="0" xfId="0" applyNumberFormat="1" applyFont="1" applyFill="1"/>
    <xf numFmtId="3" fontId="14" fillId="0" borderId="0" xfId="0" applyNumberFormat="1" applyFont="1" applyFill="1"/>
    <xf numFmtId="3" fontId="11" fillId="0" borderId="0" xfId="0" applyNumberFormat="1" applyFont="1" applyFill="1"/>
  </cellXfs>
  <cellStyles count="6">
    <cellStyle name="Comma 2" xfId="5" xr:uid="{DCAE0F8D-C67C-44C7-9AC2-D8EBC9238F62}"/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Y45"/>
  <sheetViews>
    <sheetView rightToLeft="1" tabSelected="1" zoomScale="70" zoomScaleNormal="70" workbookViewId="0">
      <selection activeCell="C33" sqref="C33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0.875" style="2" bestFit="1" customWidth="1"/>
    <col min="28" max="16384" width="9" style="2"/>
  </cols>
  <sheetData>
    <row r="2" spans="1:25" ht="26.25" x14ac:dyDescent="0.2">
      <c r="A2" s="46" t="s">
        <v>83</v>
      </c>
      <c r="B2" s="46" t="s">
        <v>0</v>
      </c>
      <c r="C2" s="46" t="s">
        <v>0</v>
      </c>
      <c r="D2" s="46" t="s">
        <v>0</v>
      </c>
      <c r="E2" s="46" t="s">
        <v>0</v>
      </c>
      <c r="F2" s="46" t="s">
        <v>0</v>
      </c>
      <c r="G2" s="46" t="s">
        <v>0</v>
      </c>
      <c r="H2" s="46" t="s">
        <v>0</v>
      </c>
      <c r="I2" s="46" t="s">
        <v>0</v>
      </c>
      <c r="J2" s="46" t="s">
        <v>0</v>
      </c>
      <c r="K2" s="46" t="s">
        <v>0</v>
      </c>
      <c r="L2" s="46" t="s">
        <v>0</v>
      </c>
      <c r="M2" s="46" t="s">
        <v>0</v>
      </c>
      <c r="N2" s="46" t="s">
        <v>0</v>
      </c>
      <c r="O2" s="46" t="s">
        <v>0</v>
      </c>
      <c r="P2" s="46" t="s">
        <v>0</v>
      </c>
      <c r="Q2" s="46" t="s">
        <v>0</v>
      </c>
      <c r="R2" s="46" t="s">
        <v>0</v>
      </c>
      <c r="S2" s="46" t="s">
        <v>0</v>
      </c>
      <c r="T2" s="46" t="s">
        <v>0</v>
      </c>
      <c r="U2" s="46" t="s">
        <v>0</v>
      </c>
      <c r="V2" s="46" t="s">
        <v>0</v>
      </c>
      <c r="W2" s="46" t="s">
        <v>0</v>
      </c>
      <c r="X2" s="46" t="s">
        <v>0</v>
      </c>
      <c r="Y2" s="46" t="s">
        <v>0</v>
      </c>
    </row>
    <row r="3" spans="1:25" ht="26.25" x14ac:dyDescent="0.2">
      <c r="A3" s="46" t="s">
        <v>1</v>
      </c>
      <c r="B3" s="46" t="s">
        <v>1</v>
      </c>
      <c r="C3" s="46" t="s">
        <v>1</v>
      </c>
      <c r="D3" s="46" t="s">
        <v>1</v>
      </c>
      <c r="E3" s="46" t="s">
        <v>1</v>
      </c>
      <c r="F3" s="46" t="s">
        <v>1</v>
      </c>
      <c r="G3" s="46" t="s">
        <v>1</v>
      </c>
      <c r="H3" s="46" t="s">
        <v>1</v>
      </c>
      <c r="I3" s="46" t="s">
        <v>1</v>
      </c>
      <c r="J3" s="46" t="s">
        <v>1</v>
      </c>
      <c r="K3" s="46" t="s">
        <v>1</v>
      </c>
      <c r="L3" s="46" t="s">
        <v>1</v>
      </c>
      <c r="M3" s="46" t="s">
        <v>1</v>
      </c>
      <c r="N3" s="46" t="s">
        <v>1</v>
      </c>
      <c r="O3" s="46" t="s">
        <v>1</v>
      </c>
      <c r="P3" s="46" t="s">
        <v>1</v>
      </c>
      <c r="Q3" s="46" t="s">
        <v>1</v>
      </c>
      <c r="R3" s="46" t="s">
        <v>1</v>
      </c>
      <c r="S3" s="46" t="s">
        <v>1</v>
      </c>
      <c r="T3" s="46" t="s">
        <v>1</v>
      </c>
      <c r="U3" s="46" t="s">
        <v>1</v>
      </c>
      <c r="V3" s="46" t="s">
        <v>1</v>
      </c>
      <c r="W3" s="46" t="s">
        <v>1</v>
      </c>
      <c r="X3" s="46" t="s">
        <v>1</v>
      </c>
      <c r="Y3" s="46" t="s">
        <v>1</v>
      </c>
    </row>
    <row r="4" spans="1:25" ht="26.25" x14ac:dyDescent="0.2">
      <c r="A4" s="46" t="s">
        <v>116</v>
      </c>
      <c r="B4" s="46" t="s">
        <v>2</v>
      </c>
      <c r="C4" s="46" t="s">
        <v>2</v>
      </c>
      <c r="D4" s="46" t="s">
        <v>2</v>
      </c>
      <c r="E4" s="46" t="s">
        <v>2</v>
      </c>
      <c r="F4" s="46" t="s">
        <v>2</v>
      </c>
      <c r="G4" s="46" t="s">
        <v>2</v>
      </c>
      <c r="H4" s="46" t="s">
        <v>2</v>
      </c>
      <c r="I4" s="46" t="s">
        <v>2</v>
      </c>
      <c r="J4" s="46" t="s">
        <v>2</v>
      </c>
      <c r="K4" s="46" t="s">
        <v>2</v>
      </c>
      <c r="L4" s="46" t="s">
        <v>2</v>
      </c>
      <c r="M4" s="46" t="s">
        <v>2</v>
      </c>
      <c r="N4" s="46" t="s">
        <v>2</v>
      </c>
      <c r="O4" s="46" t="s">
        <v>2</v>
      </c>
      <c r="P4" s="46" t="s">
        <v>2</v>
      </c>
      <c r="Q4" s="46" t="s">
        <v>2</v>
      </c>
      <c r="R4" s="46" t="s">
        <v>2</v>
      </c>
      <c r="S4" s="46" t="s">
        <v>2</v>
      </c>
      <c r="T4" s="46" t="s">
        <v>2</v>
      </c>
      <c r="U4" s="46" t="s">
        <v>2</v>
      </c>
      <c r="V4" s="46" t="s">
        <v>2</v>
      </c>
      <c r="W4" s="46" t="s">
        <v>2</v>
      </c>
      <c r="X4" s="46" t="s">
        <v>2</v>
      </c>
      <c r="Y4" s="46" t="s">
        <v>2</v>
      </c>
    </row>
    <row r="6" spans="1:25" ht="27" thickBot="1" x14ac:dyDescent="0.25">
      <c r="A6" s="45" t="s">
        <v>3</v>
      </c>
      <c r="C6" s="45" t="s">
        <v>115</v>
      </c>
      <c r="D6" s="45" t="s">
        <v>4</v>
      </c>
      <c r="E6" s="45" t="s">
        <v>4</v>
      </c>
      <c r="F6" s="45" t="s">
        <v>4</v>
      </c>
      <c r="G6" s="45" t="s">
        <v>4</v>
      </c>
      <c r="I6" s="45" t="s">
        <v>5</v>
      </c>
      <c r="J6" s="45" t="s">
        <v>5</v>
      </c>
      <c r="K6" s="45" t="s">
        <v>5</v>
      </c>
      <c r="L6" s="45" t="s">
        <v>5</v>
      </c>
      <c r="M6" s="45" t="s">
        <v>5</v>
      </c>
      <c r="N6" s="45" t="s">
        <v>5</v>
      </c>
      <c r="O6" s="45" t="s">
        <v>5</v>
      </c>
      <c r="Q6" s="45" t="s">
        <v>117</v>
      </c>
      <c r="R6" s="45" t="s">
        <v>6</v>
      </c>
      <c r="S6" s="45" t="s">
        <v>6</v>
      </c>
      <c r="T6" s="45" t="s">
        <v>6</v>
      </c>
      <c r="U6" s="45" t="s">
        <v>6</v>
      </c>
      <c r="V6" s="45" t="s">
        <v>6</v>
      </c>
      <c r="W6" s="45" t="s">
        <v>6</v>
      </c>
      <c r="X6" s="45" t="s">
        <v>6</v>
      </c>
      <c r="Y6" s="45" t="s">
        <v>6</v>
      </c>
    </row>
    <row r="7" spans="1:25" ht="27" thickBot="1" x14ac:dyDescent="0.25">
      <c r="A7" s="45" t="s">
        <v>3</v>
      </c>
      <c r="C7" s="45" t="s">
        <v>7</v>
      </c>
      <c r="E7" s="45" t="s">
        <v>8</v>
      </c>
      <c r="G7" s="45" t="s">
        <v>9</v>
      </c>
      <c r="I7" s="45" t="s">
        <v>10</v>
      </c>
      <c r="J7" s="45" t="s">
        <v>10</v>
      </c>
      <c r="K7" s="45" t="s">
        <v>10</v>
      </c>
      <c r="M7" s="45" t="s">
        <v>11</v>
      </c>
      <c r="N7" s="45" t="s">
        <v>11</v>
      </c>
      <c r="O7" s="45" t="s">
        <v>11</v>
      </c>
      <c r="Q7" s="45" t="s">
        <v>7</v>
      </c>
      <c r="S7" s="45" t="s">
        <v>12</v>
      </c>
      <c r="U7" s="45" t="s">
        <v>8</v>
      </c>
      <c r="W7" s="45" t="s">
        <v>9</v>
      </c>
      <c r="Y7" s="45" t="s">
        <v>112</v>
      </c>
    </row>
    <row r="8" spans="1:25" ht="27" thickBot="1" x14ac:dyDescent="0.25">
      <c r="A8" s="45" t="s">
        <v>3</v>
      </c>
      <c r="C8" s="45" t="s">
        <v>7</v>
      </c>
      <c r="E8" s="45" t="s">
        <v>8</v>
      </c>
      <c r="G8" s="45" t="s">
        <v>9</v>
      </c>
      <c r="I8" s="38" t="s">
        <v>7</v>
      </c>
      <c r="K8" s="38" t="s">
        <v>8</v>
      </c>
      <c r="M8" s="38" t="s">
        <v>7</v>
      </c>
      <c r="O8" s="38" t="s">
        <v>14</v>
      </c>
      <c r="Q8" s="45" t="s">
        <v>7</v>
      </c>
      <c r="S8" s="45" t="s">
        <v>12</v>
      </c>
      <c r="U8" s="45" t="s">
        <v>8</v>
      </c>
      <c r="W8" s="45" t="s">
        <v>9</v>
      </c>
      <c r="Y8" s="45" t="s">
        <v>13</v>
      </c>
    </row>
    <row r="9" spans="1:25" ht="21" x14ac:dyDescent="0.2">
      <c r="A9" s="5" t="s">
        <v>53</v>
      </c>
      <c r="C9" s="2">
        <v>8374490</v>
      </c>
      <c r="E9" s="2">
        <v>75275107971</v>
      </c>
      <c r="G9" s="2">
        <v>80499479456.115005</v>
      </c>
      <c r="I9" s="2">
        <v>0</v>
      </c>
      <c r="K9" s="2">
        <v>0</v>
      </c>
      <c r="M9" s="2">
        <v>-1013468</v>
      </c>
      <c r="O9" s="2">
        <v>8253821273</v>
      </c>
      <c r="Q9" s="2">
        <v>7361022</v>
      </c>
      <c r="S9" s="2">
        <v>8180</v>
      </c>
      <c r="U9" s="2">
        <v>66165429272</v>
      </c>
      <c r="W9" s="2">
        <v>59854891658.237999</v>
      </c>
      <c r="Y9" s="1">
        <v>9.7876227154453758E-3</v>
      </c>
    </row>
    <row r="10" spans="1:25" ht="21" x14ac:dyDescent="0.2">
      <c r="A10" s="5" t="s">
        <v>54</v>
      </c>
      <c r="C10" s="2">
        <v>140063026</v>
      </c>
      <c r="E10" s="2">
        <v>365228080392</v>
      </c>
      <c r="G10" s="2">
        <v>474773109893.97302</v>
      </c>
      <c r="I10" s="2">
        <v>0</v>
      </c>
      <c r="K10" s="2">
        <v>0</v>
      </c>
      <c r="M10" s="2">
        <v>-11353097</v>
      </c>
      <c r="O10" s="2">
        <v>34500462747</v>
      </c>
      <c r="Q10" s="2">
        <v>128709929</v>
      </c>
      <c r="S10" s="2">
        <v>2521</v>
      </c>
      <c r="U10" s="2">
        <v>335623766229</v>
      </c>
      <c r="W10" s="2">
        <v>322547088509.49597</v>
      </c>
      <c r="Y10" s="1">
        <v>5.2743712716449474E-2</v>
      </c>
    </row>
    <row r="11" spans="1:25" ht="21" x14ac:dyDescent="0.2">
      <c r="A11" s="5" t="s">
        <v>55</v>
      </c>
      <c r="C11" s="2">
        <v>4385796</v>
      </c>
      <c r="E11" s="2">
        <v>926945330411</v>
      </c>
      <c r="G11" s="2">
        <v>1169925632878.23</v>
      </c>
      <c r="I11" s="2">
        <v>0</v>
      </c>
      <c r="K11" s="2">
        <v>0</v>
      </c>
      <c r="M11" s="2">
        <v>-851492</v>
      </c>
      <c r="O11" s="2">
        <v>222333342056</v>
      </c>
      <c r="Q11" s="2">
        <v>3534304</v>
      </c>
      <c r="S11" s="2">
        <v>268220</v>
      </c>
      <c r="U11" s="2">
        <v>746981070080</v>
      </c>
      <c r="W11" s="2">
        <v>942330591317.66394</v>
      </c>
      <c r="Y11" s="1">
        <v>0.15409227292069502</v>
      </c>
    </row>
    <row r="12" spans="1:25" ht="21" x14ac:dyDescent="0.2">
      <c r="A12" s="5" t="s">
        <v>56</v>
      </c>
      <c r="C12" s="2">
        <v>15080950</v>
      </c>
      <c r="E12" s="2">
        <v>147812845600</v>
      </c>
      <c r="G12" s="2">
        <v>116631678743.55</v>
      </c>
      <c r="I12" s="2">
        <v>0</v>
      </c>
      <c r="K12" s="2">
        <v>0</v>
      </c>
      <c r="M12" s="2">
        <v>-447725</v>
      </c>
      <c r="O12" s="2">
        <v>2741487514</v>
      </c>
      <c r="Q12" s="2">
        <v>14633225</v>
      </c>
      <c r="S12" s="2">
        <v>6100</v>
      </c>
      <c r="U12" s="2">
        <v>143424560627</v>
      </c>
      <c r="W12" s="2">
        <v>88731559598.625</v>
      </c>
      <c r="Y12" s="1">
        <v>1.4509608224892128E-2</v>
      </c>
    </row>
    <row r="13" spans="1:25" ht="21" x14ac:dyDescent="0.2">
      <c r="A13" s="5" t="s">
        <v>57</v>
      </c>
      <c r="C13" s="2">
        <v>7590080</v>
      </c>
      <c r="E13" s="2">
        <v>396013119610</v>
      </c>
      <c r="G13" s="2">
        <v>379207630146.23999</v>
      </c>
      <c r="I13" s="2">
        <v>0</v>
      </c>
      <c r="K13" s="2">
        <v>0</v>
      </c>
      <c r="M13" s="2">
        <v>-1066115</v>
      </c>
      <c r="O13" s="2">
        <v>50365954616</v>
      </c>
      <c r="Q13" s="2">
        <v>6523965</v>
      </c>
      <c r="S13" s="2">
        <v>38350</v>
      </c>
      <c r="U13" s="2">
        <v>340388471780</v>
      </c>
      <c r="W13" s="2">
        <v>248705403106.388</v>
      </c>
      <c r="Y13" s="1">
        <v>4.0668934241785595E-2</v>
      </c>
    </row>
    <row r="14" spans="1:25" ht="21" x14ac:dyDescent="0.2">
      <c r="A14" s="5" t="s">
        <v>59</v>
      </c>
      <c r="C14" s="2">
        <v>3010530</v>
      </c>
      <c r="E14" s="2">
        <v>35258009191</v>
      </c>
      <c r="G14" s="2">
        <v>23641677037.349998</v>
      </c>
      <c r="I14" s="2">
        <v>0</v>
      </c>
      <c r="K14" s="2">
        <v>0</v>
      </c>
      <c r="M14" s="2">
        <v>-3010530</v>
      </c>
      <c r="O14" s="2">
        <v>21756328186</v>
      </c>
      <c r="Q14" s="2">
        <v>0</v>
      </c>
      <c r="S14" s="2">
        <v>0</v>
      </c>
      <c r="U14" s="2">
        <v>0</v>
      </c>
      <c r="W14" s="2">
        <v>0</v>
      </c>
      <c r="Y14" s="1">
        <v>0</v>
      </c>
    </row>
    <row r="15" spans="1:25" ht="21" x14ac:dyDescent="0.2">
      <c r="A15" s="5" t="s">
        <v>60</v>
      </c>
      <c r="C15" s="2">
        <v>909167</v>
      </c>
      <c r="E15" s="2">
        <v>54352347624</v>
      </c>
      <c r="G15" s="2">
        <v>35608043780.190002</v>
      </c>
      <c r="I15" s="2">
        <v>0</v>
      </c>
      <c r="K15" s="2">
        <v>0</v>
      </c>
      <c r="M15" s="2">
        <v>-5360</v>
      </c>
      <c r="O15" s="2">
        <v>164105737</v>
      </c>
      <c r="Q15" s="2">
        <v>903807</v>
      </c>
      <c r="S15" s="2">
        <v>30060</v>
      </c>
      <c r="U15" s="2">
        <v>54031913002</v>
      </c>
      <c r="W15" s="2">
        <v>27006786211.401001</v>
      </c>
      <c r="Y15" s="1">
        <v>4.4162177371096217E-3</v>
      </c>
    </row>
    <row r="16" spans="1:25" ht="21" x14ac:dyDescent="0.2">
      <c r="A16" s="5" t="s">
        <v>61</v>
      </c>
      <c r="C16" s="2">
        <v>5800786</v>
      </c>
      <c r="E16" s="2">
        <v>181215250542</v>
      </c>
      <c r="G16" s="2">
        <v>261615729938.121</v>
      </c>
      <c r="I16" s="2">
        <v>569804</v>
      </c>
      <c r="K16" s="2">
        <v>21104466100</v>
      </c>
      <c r="M16" s="2">
        <v>0</v>
      </c>
      <c r="O16" s="2">
        <v>0</v>
      </c>
      <c r="Q16" s="2">
        <v>6370590</v>
      </c>
      <c r="S16" s="2">
        <v>35860</v>
      </c>
      <c r="U16" s="2">
        <v>202319716642</v>
      </c>
      <c r="W16" s="2">
        <v>227090083723.47</v>
      </c>
      <c r="Y16" s="1">
        <v>3.7134342746710403E-2</v>
      </c>
    </row>
    <row r="17" spans="1:25" ht="21" x14ac:dyDescent="0.2">
      <c r="A17" s="5" t="s">
        <v>103</v>
      </c>
      <c r="C17" s="2">
        <v>1792935</v>
      </c>
      <c r="E17" s="2">
        <v>102180943527</v>
      </c>
      <c r="G17" s="2">
        <v>157374179345.02499</v>
      </c>
      <c r="I17" s="2">
        <v>0</v>
      </c>
      <c r="K17" s="2">
        <v>0</v>
      </c>
      <c r="M17" s="2">
        <v>-231446</v>
      </c>
      <c r="O17" s="2">
        <v>18659171694</v>
      </c>
      <c r="Q17" s="2">
        <v>1561489</v>
      </c>
      <c r="S17" s="2">
        <v>81150</v>
      </c>
      <c r="U17" s="2">
        <v>88990632305</v>
      </c>
      <c r="W17" s="2">
        <v>125960879097.51801</v>
      </c>
      <c r="Y17" s="1">
        <v>2.0597440365471852E-2</v>
      </c>
    </row>
    <row r="18" spans="1:25" ht="21" x14ac:dyDescent="0.2">
      <c r="A18" s="5" t="s">
        <v>104</v>
      </c>
      <c r="C18" s="2">
        <v>9800411</v>
      </c>
      <c r="E18" s="2">
        <v>304966188001</v>
      </c>
      <c r="G18" s="2">
        <v>333569454507.79199</v>
      </c>
      <c r="I18" s="2">
        <v>0</v>
      </c>
      <c r="K18" s="2">
        <v>0</v>
      </c>
      <c r="M18" s="2">
        <v>-742727</v>
      </c>
      <c r="O18" s="2">
        <v>20394718520</v>
      </c>
      <c r="Q18" s="2">
        <v>9057684</v>
      </c>
      <c r="S18" s="2">
        <v>27920</v>
      </c>
      <c r="U18" s="2">
        <v>281854236682</v>
      </c>
      <c r="W18" s="2">
        <v>251385838583.18399</v>
      </c>
      <c r="Y18" s="1">
        <v>4.1107245805521643E-2</v>
      </c>
    </row>
    <row r="19" spans="1:25" ht="21" x14ac:dyDescent="0.2">
      <c r="A19" s="5" t="s">
        <v>63</v>
      </c>
      <c r="C19" s="2">
        <v>6874542</v>
      </c>
      <c r="E19" s="2">
        <v>69274657281</v>
      </c>
      <c r="G19" s="2">
        <v>88837300176.300003</v>
      </c>
      <c r="I19" s="2">
        <v>0</v>
      </c>
      <c r="K19" s="2">
        <v>0</v>
      </c>
      <c r="M19" s="2">
        <v>-2100589</v>
      </c>
      <c r="O19" s="2">
        <v>24948639988</v>
      </c>
      <c r="Q19" s="2">
        <v>4773953</v>
      </c>
      <c r="S19" s="2">
        <v>11880</v>
      </c>
      <c r="U19" s="2">
        <v>48107053228</v>
      </c>
      <c r="W19" s="2">
        <v>56377109998.241997</v>
      </c>
      <c r="Y19" s="1">
        <v>9.2189270945578685E-3</v>
      </c>
    </row>
    <row r="20" spans="1:25" ht="21" x14ac:dyDescent="0.2">
      <c r="A20" s="5" t="s">
        <v>64</v>
      </c>
      <c r="C20" s="2">
        <v>6771154</v>
      </c>
      <c r="E20" s="2">
        <v>583450850908</v>
      </c>
      <c r="G20" s="2">
        <v>534767274597.46503</v>
      </c>
      <c r="I20" s="2">
        <v>0</v>
      </c>
      <c r="K20" s="2">
        <v>0</v>
      </c>
      <c r="M20" s="2">
        <v>-718730</v>
      </c>
      <c r="O20" s="2">
        <v>52239400167</v>
      </c>
      <c r="Q20" s="2">
        <v>6052424</v>
      </c>
      <c r="S20" s="2">
        <v>69000</v>
      </c>
      <c r="U20" s="2">
        <v>521519955516</v>
      </c>
      <c r="W20" s="2">
        <v>415132433326.79999</v>
      </c>
      <c r="Y20" s="1">
        <v>6.78835016116561E-2</v>
      </c>
    </row>
    <row r="21" spans="1:25" ht="21" x14ac:dyDescent="0.2">
      <c r="A21" s="5" t="s">
        <v>65</v>
      </c>
      <c r="C21" s="2">
        <v>15647994</v>
      </c>
      <c r="E21" s="2">
        <v>190085861984</v>
      </c>
      <c r="G21" s="2">
        <v>184014330194.33099</v>
      </c>
      <c r="I21" s="2">
        <v>0</v>
      </c>
      <c r="K21" s="2">
        <v>0</v>
      </c>
      <c r="M21" s="2">
        <v>0</v>
      </c>
      <c r="O21" s="2">
        <v>0</v>
      </c>
      <c r="Q21" s="2">
        <v>15647994</v>
      </c>
      <c r="S21" s="2">
        <v>9670</v>
      </c>
      <c r="U21" s="2">
        <v>190085861984</v>
      </c>
      <c r="W21" s="2">
        <v>150415771173.21899</v>
      </c>
      <c r="Y21" s="1">
        <v>2.4596365942859529E-2</v>
      </c>
    </row>
    <row r="22" spans="1:25" ht="21" x14ac:dyDescent="0.2">
      <c r="A22" s="5" t="s">
        <v>66</v>
      </c>
      <c r="C22" s="2">
        <v>8882070</v>
      </c>
      <c r="E22" s="2">
        <v>130402867916</v>
      </c>
      <c r="G22" s="2">
        <v>145858742211.42001</v>
      </c>
      <c r="I22" s="2">
        <v>0</v>
      </c>
      <c r="K22" s="2">
        <v>0</v>
      </c>
      <c r="M22" s="2">
        <v>0</v>
      </c>
      <c r="O22" s="2">
        <v>0</v>
      </c>
      <c r="Q22" s="2">
        <v>8882070</v>
      </c>
      <c r="S22" s="2">
        <v>14420</v>
      </c>
      <c r="U22" s="2">
        <v>130402867916</v>
      </c>
      <c r="W22" s="2">
        <v>127317376676.07001</v>
      </c>
      <c r="Y22" s="1">
        <v>2.0819258267826286E-2</v>
      </c>
    </row>
    <row r="23" spans="1:25" ht="21" x14ac:dyDescent="0.2">
      <c r="A23" s="5" t="s">
        <v>67</v>
      </c>
      <c r="C23" s="2">
        <v>26889652</v>
      </c>
      <c r="E23" s="2">
        <v>548181390694</v>
      </c>
      <c r="G23" s="2">
        <v>537266137269.06</v>
      </c>
      <c r="I23" s="2">
        <v>0</v>
      </c>
      <c r="K23" s="2">
        <v>0</v>
      </c>
      <c r="M23" s="2">
        <v>-1628975</v>
      </c>
      <c r="O23" s="2">
        <v>30086270767</v>
      </c>
      <c r="Q23" s="2">
        <v>25260677</v>
      </c>
      <c r="S23" s="2">
        <v>14120</v>
      </c>
      <c r="U23" s="2">
        <v>514972564454</v>
      </c>
      <c r="W23" s="2">
        <v>354558508722.52197</v>
      </c>
      <c r="Y23" s="1">
        <v>5.7978300816945313E-2</v>
      </c>
    </row>
    <row r="24" spans="1:25" ht="21" x14ac:dyDescent="0.2">
      <c r="A24" s="5" t="s">
        <v>68</v>
      </c>
      <c r="C24" s="2">
        <v>17353681</v>
      </c>
      <c r="E24" s="2">
        <v>134924844850</v>
      </c>
      <c r="G24" s="2">
        <v>165776599607.26001</v>
      </c>
      <c r="I24" s="2">
        <v>0</v>
      </c>
      <c r="K24" s="2">
        <v>0</v>
      </c>
      <c r="M24" s="2">
        <v>-5495811</v>
      </c>
      <c r="O24" s="2">
        <v>43432522798</v>
      </c>
      <c r="Q24" s="2">
        <v>11857870</v>
      </c>
      <c r="S24" s="2">
        <v>7830</v>
      </c>
      <c r="U24" s="2">
        <v>92194922220</v>
      </c>
      <c r="W24" s="2">
        <v>92294681723.505005</v>
      </c>
      <c r="Y24" s="1">
        <v>1.5092258933651395E-2</v>
      </c>
    </row>
    <row r="25" spans="1:25" ht="21" x14ac:dyDescent="0.2">
      <c r="A25" s="5" t="s">
        <v>111</v>
      </c>
      <c r="C25" s="2">
        <v>593870</v>
      </c>
      <c r="E25" s="2">
        <v>49858875163</v>
      </c>
      <c r="G25" s="2">
        <v>81501853531.410004</v>
      </c>
      <c r="I25" s="2">
        <v>0</v>
      </c>
      <c r="K25" s="2">
        <v>0</v>
      </c>
      <c r="M25" s="2">
        <v>0</v>
      </c>
      <c r="O25" s="2">
        <v>0</v>
      </c>
      <c r="Q25" s="2">
        <v>593870</v>
      </c>
      <c r="S25" s="2">
        <v>108800</v>
      </c>
      <c r="U25" s="2">
        <v>49858875163</v>
      </c>
      <c r="W25" s="2">
        <v>64228608316.800003</v>
      </c>
      <c r="Y25" s="1">
        <v>1.0502823885012133E-2</v>
      </c>
    </row>
    <row r="26" spans="1:25" ht="21" x14ac:dyDescent="0.2">
      <c r="A26" s="5" t="s">
        <v>69</v>
      </c>
      <c r="C26" s="2">
        <v>21023</v>
      </c>
      <c r="E26" s="2">
        <v>127487235725</v>
      </c>
      <c r="G26" s="2">
        <v>201336639805.448</v>
      </c>
      <c r="I26" s="2">
        <v>0</v>
      </c>
      <c r="K26" s="2">
        <v>0</v>
      </c>
      <c r="M26" s="2">
        <v>0</v>
      </c>
      <c r="O26" s="2">
        <v>0</v>
      </c>
      <c r="Q26" s="2">
        <v>21023</v>
      </c>
      <c r="S26" s="2">
        <v>10150000</v>
      </c>
      <c r="U26" s="2">
        <v>127487235725</v>
      </c>
      <c r="W26" s="2">
        <v>212871329720</v>
      </c>
      <c r="Y26" s="1">
        <v>3.4809256261476761E-2</v>
      </c>
    </row>
    <row r="27" spans="1:25" ht="21" x14ac:dyDescent="0.2">
      <c r="A27" s="5" t="s">
        <v>70</v>
      </c>
      <c r="C27" s="2">
        <v>102943751</v>
      </c>
      <c r="E27" s="2">
        <v>598207935664</v>
      </c>
      <c r="G27" s="2">
        <v>775670766466.14905</v>
      </c>
      <c r="I27" s="2">
        <v>5179343</v>
      </c>
      <c r="K27" s="2">
        <v>35172694508</v>
      </c>
      <c r="M27" s="2">
        <v>0</v>
      </c>
      <c r="O27" s="2">
        <v>0</v>
      </c>
      <c r="Q27" s="2">
        <v>108123094</v>
      </c>
      <c r="S27" s="2">
        <v>6770</v>
      </c>
      <c r="U27" s="2">
        <v>633380630172</v>
      </c>
      <c r="W27" s="2">
        <v>727637985969.03894</v>
      </c>
      <c r="Y27" s="1">
        <v>0.11898519707889722</v>
      </c>
    </row>
    <row r="28" spans="1:25" ht="21" x14ac:dyDescent="0.2">
      <c r="A28" s="5" t="s">
        <v>71</v>
      </c>
      <c r="C28" s="2">
        <v>3467788</v>
      </c>
      <c r="E28" s="2">
        <v>78681432714</v>
      </c>
      <c r="G28" s="2">
        <v>66943743524.388</v>
      </c>
      <c r="I28" s="2">
        <v>0</v>
      </c>
      <c r="K28" s="2">
        <v>0</v>
      </c>
      <c r="M28" s="2">
        <v>-2621606</v>
      </c>
      <c r="O28" s="2">
        <v>47451084968</v>
      </c>
      <c r="Q28" s="2">
        <v>846182</v>
      </c>
      <c r="S28" s="2">
        <v>17100</v>
      </c>
      <c r="U28" s="2">
        <v>19199216355</v>
      </c>
      <c r="W28" s="2">
        <v>14383617412.41</v>
      </c>
      <c r="Y28" s="1">
        <v>2.3520453653114851E-3</v>
      </c>
    </row>
    <row r="29" spans="1:25" ht="21" x14ac:dyDescent="0.2">
      <c r="A29" s="5" t="s">
        <v>72</v>
      </c>
      <c r="C29" s="2">
        <v>8947298</v>
      </c>
      <c r="E29" s="2">
        <v>108258418328</v>
      </c>
      <c r="G29" s="2">
        <v>113488225721.244</v>
      </c>
      <c r="I29" s="2">
        <v>0</v>
      </c>
      <c r="K29" s="2">
        <v>0</v>
      </c>
      <c r="M29" s="2">
        <v>0</v>
      </c>
      <c r="O29" s="2">
        <v>0</v>
      </c>
      <c r="Q29" s="2">
        <v>8947298</v>
      </c>
      <c r="S29" s="2">
        <v>11450</v>
      </c>
      <c r="U29" s="2">
        <v>108258418328</v>
      </c>
      <c r="W29" s="2">
        <v>101837005055.505</v>
      </c>
      <c r="Y29" s="1">
        <v>1.6652643691102597E-2</v>
      </c>
    </row>
    <row r="30" spans="1:25" ht="21" x14ac:dyDescent="0.2">
      <c r="A30" s="5" t="s">
        <v>73</v>
      </c>
      <c r="C30" s="2">
        <v>26144405</v>
      </c>
      <c r="E30" s="2">
        <v>38771843963</v>
      </c>
      <c r="G30" s="2">
        <v>27132355005.021</v>
      </c>
      <c r="I30" s="2">
        <v>0</v>
      </c>
      <c r="K30" s="2">
        <v>0</v>
      </c>
      <c r="M30" s="2">
        <v>0</v>
      </c>
      <c r="O30" s="2">
        <v>0</v>
      </c>
      <c r="Q30" s="2">
        <v>26144405</v>
      </c>
      <c r="S30" s="2">
        <v>829</v>
      </c>
      <c r="U30" s="2">
        <v>38771843963</v>
      </c>
      <c r="W30" s="2">
        <v>21544753160.117199</v>
      </c>
      <c r="Y30" s="1">
        <v>3.5230523284992656E-3</v>
      </c>
    </row>
    <row r="31" spans="1:25" ht="21" x14ac:dyDescent="0.2">
      <c r="A31" s="5" t="s">
        <v>74</v>
      </c>
      <c r="C31" s="2">
        <v>11831211</v>
      </c>
      <c r="E31" s="2">
        <v>554168273210</v>
      </c>
      <c r="G31" s="2">
        <v>647550490117.92297</v>
      </c>
      <c r="I31" s="2">
        <v>389239</v>
      </c>
      <c r="K31" s="2">
        <v>19481339494</v>
      </c>
      <c r="M31" s="2">
        <v>-926289</v>
      </c>
      <c r="O31" s="2">
        <v>50075844615</v>
      </c>
      <c r="Q31" s="2">
        <v>11294161</v>
      </c>
      <c r="S31" s="2">
        <v>50080</v>
      </c>
      <c r="U31" s="2">
        <v>530262678303</v>
      </c>
      <c r="W31" s="2">
        <v>562246193961.86401</v>
      </c>
      <c r="Y31" s="1">
        <v>9.1939914470406461E-2</v>
      </c>
    </row>
    <row r="32" spans="1:25" ht="21" x14ac:dyDescent="0.2">
      <c r="A32" s="5" t="s">
        <v>75</v>
      </c>
      <c r="C32" s="2">
        <v>10007930</v>
      </c>
      <c r="E32" s="2">
        <v>83545044250</v>
      </c>
      <c r="G32" s="2">
        <v>117490401062.86501</v>
      </c>
      <c r="I32" s="2">
        <v>0</v>
      </c>
      <c r="K32" s="2">
        <v>0</v>
      </c>
      <c r="M32" s="2">
        <v>0</v>
      </c>
      <c r="O32" s="2">
        <v>0</v>
      </c>
      <c r="Q32" s="2">
        <v>10007930</v>
      </c>
      <c r="S32" s="2">
        <v>8980</v>
      </c>
      <c r="U32" s="2">
        <v>83545044250</v>
      </c>
      <c r="W32" s="2">
        <v>89336477692.169998</v>
      </c>
      <c r="Y32" s="1">
        <v>1.4608525955913533E-2</v>
      </c>
    </row>
    <row r="33" spans="1:25" ht="21" x14ac:dyDescent="0.2">
      <c r="A33" s="5" t="s">
        <v>77</v>
      </c>
      <c r="C33" s="2">
        <v>12329837</v>
      </c>
      <c r="E33" s="2">
        <v>76817577257</v>
      </c>
      <c r="G33" s="2">
        <v>68513692286.461502</v>
      </c>
      <c r="I33" s="2">
        <v>0</v>
      </c>
      <c r="K33" s="2">
        <v>0</v>
      </c>
      <c r="M33" s="2">
        <v>0</v>
      </c>
      <c r="O33" s="2">
        <v>0</v>
      </c>
      <c r="Q33" s="2">
        <v>12329837</v>
      </c>
      <c r="S33" s="2">
        <v>4720</v>
      </c>
      <c r="U33" s="2">
        <v>76817577257</v>
      </c>
      <c r="W33" s="2">
        <v>57850559497.692001</v>
      </c>
      <c r="Y33" s="1">
        <v>9.4598692697308411E-3</v>
      </c>
    </row>
    <row r="34" spans="1:25" ht="21" x14ac:dyDescent="0.2">
      <c r="A34" s="5" t="s">
        <v>106</v>
      </c>
      <c r="C34" s="2">
        <v>5710037</v>
      </c>
      <c r="E34" s="2">
        <v>85913518931</v>
      </c>
      <c r="G34" s="2">
        <v>85765301048.533493</v>
      </c>
      <c r="I34" s="2">
        <v>0</v>
      </c>
      <c r="K34" s="2">
        <v>0</v>
      </c>
      <c r="M34" s="2">
        <v>0</v>
      </c>
      <c r="O34" s="2">
        <v>0</v>
      </c>
      <c r="Q34" s="2">
        <v>5710037</v>
      </c>
      <c r="S34" s="2">
        <v>12970</v>
      </c>
      <c r="U34" s="2">
        <v>85913518931</v>
      </c>
      <c r="W34" s="2">
        <v>73618527769.654495</v>
      </c>
      <c r="Y34" s="1">
        <v>1.2038287176094908E-2</v>
      </c>
    </row>
    <row r="35" spans="1:25" ht="21" x14ac:dyDescent="0.2">
      <c r="A35" s="5" t="s">
        <v>109</v>
      </c>
      <c r="C35" s="2">
        <v>25715926</v>
      </c>
      <c r="E35" s="2">
        <v>244850564147</v>
      </c>
      <c r="G35" s="2">
        <v>215495383905.729</v>
      </c>
      <c r="I35" s="2">
        <v>0</v>
      </c>
      <c r="K35" s="2">
        <v>0</v>
      </c>
      <c r="M35" s="2">
        <v>0</v>
      </c>
      <c r="O35" s="2">
        <v>0</v>
      </c>
      <c r="Q35" s="2">
        <v>25715926</v>
      </c>
      <c r="S35" s="2">
        <v>5940</v>
      </c>
      <c r="U35" s="2">
        <v>244850564147</v>
      </c>
      <c r="W35" s="2">
        <v>151843722467.38199</v>
      </c>
      <c r="Y35" s="1">
        <v>2.4829868136850647E-2</v>
      </c>
    </row>
    <row r="36" spans="1:25" ht="21" x14ac:dyDescent="0.2">
      <c r="A36" s="5" t="s">
        <v>81</v>
      </c>
      <c r="C36" s="2">
        <v>6970817</v>
      </c>
      <c r="E36" s="2">
        <v>28278653660</v>
      </c>
      <c r="G36" s="2">
        <v>33156894956.897301</v>
      </c>
      <c r="I36" s="2">
        <v>0</v>
      </c>
      <c r="K36" s="2">
        <v>0</v>
      </c>
      <c r="M36" s="2">
        <v>0</v>
      </c>
      <c r="O36" s="2">
        <v>0</v>
      </c>
      <c r="Q36" s="2">
        <v>6970817</v>
      </c>
      <c r="S36" s="2">
        <v>4337</v>
      </c>
      <c r="U36" s="2">
        <v>28278653660</v>
      </c>
      <c r="W36" s="2">
        <v>30052550350.692501</v>
      </c>
      <c r="Y36" s="1">
        <v>4.9142687643478527E-3</v>
      </c>
    </row>
    <row r="37" spans="1:25" ht="21" x14ac:dyDescent="0.2">
      <c r="A37" s="5" t="s">
        <v>84</v>
      </c>
      <c r="C37" s="2">
        <v>126237</v>
      </c>
      <c r="E37" s="2">
        <v>14859917311</v>
      </c>
      <c r="G37" s="2">
        <v>15083403959.969999</v>
      </c>
      <c r="I37" s="2">
        <v>0</v>
      </c>
      <c r="K37" s="2">
        <v>0</v>
      </c>
      <c r="M37" s="2">
        <v>0</v>
      </c>
      <c r="O37" s="2">
        <v>0</v>
      </c>
      <c r="Q37" s="2">
        <v>126237</v>
      </c>
      <c r="S37" s="2">
        <v>115600</v>
      </c>
      <c r="U37" s="2">
        <v>14859917311</v>
      </c>
      <c r="W37" s="2">
        <v>14506168866.66</v>
      </c>
      <c r="Y37" s="1">
        <v>2.3720852879343017E-3</v>
      </c>
    </row>
    <row r="38" spans="1:25" ht="21" x14ac:dyDescent="0.2">
      <c r="A38" s="5" t="s">
        <v>99</v>
      </c>
      <c r="C38" s="2">
        <v>270000</v>
      </c>
      <c r="E38" s="2">
        <v>19409395203</v>
      </c>
      <c r="G38" s="2">
        <v>16409041803</v>
      </c>
      <c r="I38" s="2">
        <v>0</v>
      </c>
      <c r="K38" s="2">
        <v>0</v>
      </c>
      <c r="M38" s="2">
        <v>0</v>
      </c>
      <c r="O38" s="2">
        <v>0</v>
      </c>
      <c r="Q38" s="2">
        <v>270000</v>
      </c>
      <c r="S38" s="2">
        <v>44480</v>
      </c>
      <c r="U38" s="2">
        <v>19409395203</v>
      </c>
      <c r="W38" s="2">
        <v>11938142880</v>
      </c>
      <c r="Y38" s="1">
        <v>1.9521552072918778E-3</v>
      </c>
    </row>
    <row r="39" spans="1:25" ht="21" x14ac:dyDescent="0.2">
      <c r="A39" s="5" t="s">
        <v>100</v>
      </c>
      <c r="C39" s="2">
        <v>34126755</v>
      </c>
      <c r="E39" s="2">
        <v>212633184636</v>
      </c>
      <c r="G39" s="2">
        <v>181831036329.54001</v>
      </c>
      <c r="I39" s="2">
        <v>0</v>
      </c>
      <c r="K39" s="2">
        <v>0</v>
      </c>
      <c r="M39" s="2">
        <v>0</v>
      </c>
      <c r="O39" s="2">
        <v>0</v>
      </c>
      <c r="Q39" s="2">
        <v>34126755</v>
      </c>
      <c r="S39" s="2">
        <v>4068</v>
      </c>
      <c r="U39" s="2">
        <v>212633184636</v>
      </c>
      <c r="W39" s="2">
        <v>138001614885.927</v>
      </c>
      <c r="Y39" s="1">
        <v>2.2566371823676039E-2</v>
      </c>
    </row>
    <row r="40" spans="1:25" ht="21" x14ac:dyDescent="0.2">
      <c r="A40" s="5" t="s">
        <v>113</v>
      </c>
      <c r="C40" s="2">
        <v>100000</v>
      </c>
      <c r="E40" s="2">
        <v>2559321757</v>
      </c>
      <c r="G40" s="2">
        <v>3484145250</v>
      </c>
      <c r="I40" s="2">
        <v>0</v>
      </c>
      <c r="K40" s="2">
        <v>0</v>
      </c>
      <c r="M40" s="2">
        <v>0</v>
      </c>
      <c r="O40" s="2">
        <v>0</v>
      </c>
      <c r="Q40" s="2">
        <v>100000</v>
      </c>
      <c r="S40" s="2">
        <v>31650</v>
      </c>
      <c r="U40" s="2">
        <v>2559321757</v>
      </c>
      <c r="W40" s="2">
        <v>3146168250</v>
      </c>
      <c r="Y40" s="1">
        <v>5.1446936043488488E-4</v>
      </c>
    </row>
    <row r="41" spans="1:25" ht="21" x14ac:dyDescent="0.2">
      <c r="A41" s="5" t="s">
        <v>91</v>
      </c>
      <c r="C41" s="2">
        <v>4445289</v>
      </c>
      <c r="E41" s="2">
        <v>17472445956</v>
      </c>
      <c r="G41" s="2">
        <v>19429637415.388599</v>
      </c>
      <c r="I41" s="2">
        <v>0</v>
      </c>
      <c r="K41" s="2">
        <v>0</v>
      </c>
      <c r="M41" s="2">
        <v>0</v>
      </c>
      <c r="O41" s="2">
        <v>0</v>
      </c>
      <c r="Q41" s="2">
        <v>4445289</v>
      </c>
      <c r="S41" s="2">
        <v>5018</v>
      </c>
      <c r="U41" s="2">
        <v>17472445956</v>
      </c>
      <c r="W41" s="2">
        <v>22173736763.7981</v>
      </c>
      <c r="Y41" s="1">
        <v>3.6259053123820387E-3</v>
      </c>
    </row>
    <row r="42" spans="1:25" ht="21" x14ac:dyDescent="0.2">
      <c r="A42" s="5" t="s">
        <v>114</v>
      </c>
      <c r="C42" s="2">
        <v>1875000</v>
      </c>
      <c r="E42" s="2">
        <v>5952900331</v>
      </c>
      <c r="G42" s="2">
        <v>6504814687.5</v>
      </c>
      <c r="I42" s="2">
        <v>0</v>
      </c>
      <c r="K42" s="2">
        <v>0</v>
      </c>
      <c r="M42" s="2">
        <v>0</v>
      </c>
      <c r="O42" s="2">
        <v>0</v>
      </c>
      <c r="Q42" s="2">
        <v>1875000</v>
      </c>
      <c r="S42" s="2">
        <v>3240</v>
      </c>
      <c r="U42" s="2">
        <v>5952900331</v>
      </c>
      <c r="W42" s="2">
        <v>6038853750</v>
      </c>
      <c r="Y42" s="1">
        <v>9.8748858282525281E-4</v>
      </c>
    </row>
    <row r="43" spans="1:25" ht="21.75" thickBot="1" x14ac:dyDescent="0.25">
      <c r="A43" s="5" t="s">
        <v>94</v>
      </c>
      <c r="C43" s="2">
        <v>10533312</v>
      </c>
      <c r="E43" s="2">
        <v>51893038599</v>
      </c>
      <c r="G43" s="2">
        <v>40971609599.356796</v>
      </c>
      <c r="I43" s="2">
        <v>0</v>
      </c>
      <c r="K43" s="2">
        <v>0</v>
      </c>
      <c r="M43" s="2">
        <v>0</v>
      </c>
      <c r="O43" s="2">
        <v>0</v>
      </c>
      <c r="Q43" s="2">
        <v>10533312</v>
      </c>
      <c r="S43" s="2">
        <v>3276</v>
      </c>
      <c r="U43" s="2">
        <v>51893038599</v>
      </c>
      <c r="W43" s="2">
        <v>34301812687.833599</v>
      </c>
      <c r="Y43" s="1">
        <v>5.6091188496568706E-3</v>
      </c>
    </row>
    <row r="44" spans="1:25" s="5" customFormat="1" ht="21.75" thickBot="1" x14ac:dyDescent="0.25">
      <c r="E44" s="19">
        <f>SUM(E9:E43)</f>
        <v>6645187273307</v>
      </c>
      <c r="G44" s="19">
        <f>SUM(G9:G43)</f>
        <v>7407126436259.2461</v>
      </c>
      <c r="I44" s="5" t="s">
        <v>15</v>
      </c>
      <c r="K44" s="19">
        <f>SUM(K9:K43)</f>
        <v>75758500102</v>
      </c>
      <c r="M44" s="5" t="s">
        <v>15</v>
      </c>
      <c r="O44" s="19">
        <f>SUM(O9:O43)</f>
        <v>627403155646</v>
      </c>
      <c r="S44" s="5" t="s">
        <v>15</v>
      </c>
      <c r="U44" s="19">
        <f>SUM(U9:U43)</f>
        <v>6108467481984</v>
      </c>
      <c r="W44" s="19">
        <f>SUM(W9:W43)</f>
        <v>5827266832883.8867</v>
      </c>
      <c r="Y44" s="10">
        <f>SUM(Y9:Y43)</f>
        <v>0.95288935694942267</v>
      </c>
    </row>
    <row r="45" spans="1:25" ht="19.5" thickTop="1" x14ac:dyDescent="0.2"/>
  </sheetData>
  <mergeCells count="17">
    <mergeCell ref="M7:O7"/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0"/>
  <sheetViews>
    <sheetView rightToLeft="1" topLeftCell="A25" zoomScale="85" zoomScaleNormal="85" workbookViewId="0">
      <selection activeCell="E44" sqref="E44"/>
    </sheetView>
  </sheetViews>
  <sheetFormatPr defaultRowHeight="18.75" x14ac:dyDescent="0.2"/>
  <cols>
    <col min="1" max="1" width="37.375" style="43" bestFit="1" customWidth="1"/>
    <col min="2" max="2" width="0.875" style="43" customWidth="1"/>
    <col min="3" max="3" width="16.625" style="43" customWidth="1"/>
    <col min="4" max="4" width="0.875" style="43" customWidth="1"/>
    <col min="5" max="5" width="20.125" style="43" customWidth="1"/>
    <col min="6" max="6" width="0.875" style="43" customWidth="1"/>
    <col min="7" max="7" width="20.125" style="43" customWidth="1"/>
    <col min="8" max="8" width="0.875" style="43" customWidth="1"/>
    <col min="9" max="9" width="30.25" style="43" bestFit="1" customWidth="1"/>
    <col min="10" max="10" width="0.875" style="43" customWidth="1"/>
    <col min="11" max="11" width="16.625" style="43" customWidth="1"/>
    <col min="12" max="12" width="0.875" style="43" customWidth="1"/>
    <col min="13" max="13" width="20.125" style="43" customWidth="1"/>
    <col min="14" max="14" width="0.875" style="43" customWidth="1"/>
    <col min="15" max="15" width="20.125" style="43" customWidth="1"/>
    <col min="16" max="16" width="0.875" style="43" customWidth="1"/>
    <col min="17" max="17" width="29.75" style="43" customWidth="1"/>
    <col min="18" max="18" width="0.875" style="43" customWidth="1"/>
    <col min="19" max="19" width="9" style="43"/>
    <col min="20" max="20" width="11.75" style="43" bestFit="1" customWidth="1"/>
    <col min="21" max="16384" width="9" style="43"/>
  </cols>
  <sheetData>
    <row r="1" spans="1:17" s="43" customFormat="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s="43" customFormat="1" ht="26.25" x14ac:dyDescent="0.2">
      <c r="A2" s="56" t="str">
        <f>+درآمدها!A2</f>
        <v>صندوق سرمایه‌گذاری بخشی صنایع مفید - اکتان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 t="s">
        <v>0</v>
      </c>
      <c r="H2" s="56" t="s">
        <v>0</v>
      </c>
      <c r="I2" s="56" t="s">
        <v>0</v>
      </c>
      <c r="J2" s="56" t="s">
        <v>0</v>
      </c>
      <c r="K2" s="56" t="s">
        <v>0</v>
      </c>
      <c r="L2" s="56" t="s">
        <v>0</v>
      </c>
      <c r="M2" s="56" t="s">
        <v>0</v>
      </c>
      <c r="N2" s="56" t="s">
        <v>0</v>
      </c>
      <c r="O2" s="56" t="s">
        <v>0</v>
      </c>
      <c r="P2" s="56" t="s">
        <v>0</v>
      </c>
      <c r="Q2" s="56" t="s">
        <v>0</v>
      </c>
    </row>
    <row r="3" spans="1:17" s="43" customFormat="1" ht="26.25" x14ac:dyDescent="0.2">
      <c r="A3" s="56" t="s">
        <v>23</v>
      </c>
      <c r="B3" s="56" t="s">
        <v>23</v>
      </c>
      <c r="C3" s="56" t="s">
        <v>23</v>
      </c>
      <c r="D3" s="56" t="s">
        <v>23</v>
      </c>
      <c r="E3" s="56" t="s">
        <v>23</v>
      </c>
      <c r="F3" s="56" t="s">
        <v>23</v>
      </c>
      <c r="G3" s="56" t="s">
        <v>23</v>
      </c>
      <c r="H3" s="56" t="s">
        <v>23</v>
      </c>
      <c r="I3" s="56" t="s">
        <v>23</v>
      </c>
      <c r="J3" s="56" t="s">
        <v>23</v>
      </c>
      <c r="K3" s="56" t="s">
        <v>23</v>
      </c>
      <c r="L3" s="56" t="s">
        <v>23</v>
      </c>
      <c r="M3" s="56" t="s">
        <v>23</v>
      </c>
      <c r="N3" s="56" t="s">
        <v>23</v>
      </c>
      <c r="O3" s="56" t="s">
        <v>23</v>
      </c>
      <c r="P3" s="56" t="s">
        <v>23</v>
      </c>
      <c r="Q3" s="56" t="s">
        <v>23</v>
      </c>
    </row>
    <row r="4" spans="1:17" s="43" customFormat="1" ht="26.25" x14ac:dyDescent="0.2">
      <c r="A4" s="56" t="str">
        <f>+سهام!A4</f>
        <v>برای ماه منتهی به 1404/05/31</v>
      </c>
      <c r="B4" s="56" t="s">
        <v>2</v>
      </c>
      <c r="C4" s="56" t="s">
        <v>2</v>
      </c>
      <c r="D4" s="56" t="s">
        <v>2</v>
      </c>
      <c r="E4" s="56" t="s">
        <v>2</v>
      </c>
      <c r="F4" s="56" t="s">
        <v>2</v>
      </c>
      <c r="G4" s="56" t="s">
        <v>2</v>
      </c>
      <c r="H4" s="56" t="s">
        <v>2</v>
      </c>
      <c r="I4" s="56" t="s">
        <v>2</v>
      </c>
      <c r="J4" s="56" t="s">
        <v>2</v>
      </c>
      <c r="K4" s="56" t="s">
        <v>2</v>
      </c>
      <c r="L4" s="56" t="s">
        <v>2</v>
      </c>
      <c r="M4" s="56" t="s">
        <v>2</v>
      </c>
      <c r="N4" s="56" t="s">
        <v>2</v>
      </c>
      <c r="O4" s="56" t="s">
        <v>2</v>
      </c>
      <c r="P4" s="56" t="s">
        <v>2</v>
      </c>
      <c r="Q4" s="56" t="s">
        <v>2</v>
      </c>
    </row>
    <row r="6" spans="1:17" s="43" customFormat="1" ht="27" thickBot="1" x14ac:dyDescent="0.25">
      <c r="A6" s="57" t="s">
        <v>3</v>
      </c>
      <c r="C6" s="57" t="s">
        <v>25</v>
      </c>
      <c r="D6" s="57" t="s">
        <v>25</v>
      </c>
      <c r="E6" s="57" t="s">
        <v>25</v>
      </c>
      <c r="F6" s="57" t="s">
        <v>25</v>
      </c>
      <c r="G6" s="57" t="s">
        <v>25</v>
      </c>
      <c r="H6" s="57" t="s">
        <v>25</v>
      </c>
      <c r="I6" s="57" t="s">
        <v>25</v>
      </c>
      <c r="K6" s="57" t="s">
        <v>26</v>
      </c>
      <c r="L6" s="57" t="s">
        <v>26</v>
      </c>
      <c r="M6" s="57" t="s">
        <v>26</v>
      </c>
      <c r="N6" s="57" t="s">
        <v>26</v>
      </c>
      <c r="O6" s="57" t="s">
        <v>26</v>
      </c>
      <c r="P6" s="57" t="s">
        <v>26</v>
      </c>
      <c r="Q6" s="57" t="s">
        <v>26</v>
      </c>
    </row>
    <row r="7" spans="1:17" s="43" customFormat="1" ht="27" thickBot="1" x14ac:dyDescent="0.25">
      <c r="A7" s="57" t="s">
        <v>3</v>
      </c>
      <c r="C7" s="44" t="s">
        <v>7</v>
      </c>
      <c r="E7" s="44" t="s">
        <v>37</v>
      </c>
      <c r="G7" s="44" t="s">
        <v>38</v>
      </c>
      <c r="I7" s="44" t="s">
        <v>39</v>
      </c>
      <c r="K7" s="44" t="s">
        <v>7</v>
      </c>
      <c r="M7" s="44" t="s">
        <v>37</v>
      </c>
      <c r="O7" s="44" t="s">
        <v>38</v>
      </c>
      <c r="Q7" s="44" t="s">
        <v>39</v>
      </c>
    </row>
    <row r="8" spans="1:17" s="43" customFormat="1" ht="21" x14ac:dyDescent="0.2">
      <c r="A8" s="5" t="s">
        <v>63</v>
      </c>
      <c r="C8" s="43">
        <v>4773953</v>
      </c>
      <c r="E8" s="43">
        <v>56377109998</v>
      </c>
      <c r="G8" s="43">
        <v>62756537672</v>
      </c>
      <c r="I8" s="43">
        <v>-6379427674</v>
      </c>
      <c r="K8" s="43">
        <v>4773953</v>
      </c>
      <c r="M8" s="43">
        <v>56377109998</v>
      </c>
      <c r="O8" s="43">
        <v>59273058648</v>
      </c>
      <c r="Q8" s="43">
        <f>+M8-O8</f>
        <v>-2895948650</v>
      </c>
    </row>
    <row r="9" spans="1:17" s="43" customFormat="1" ht="21" x14ac:dyDescent="0.2">
      <c r="A9" s="5" t="s">
        <v>67</v>
      </c>
      <c r="C9" s="43">
        <v>25260677</v>
      </c>
      <c r="E9" s="43">
        <v>354558508723</v>
      </c>
      <c r="G9" s="43">
        <v>498496120938</v>
      </c>
      <c r="I9" s="43">
        <v>-143937612215</v>
      </c>
      <c r="K9" s="43">
        <v>25260677</v>
      </c>
      <c r="M9" s="43">
        <v>354558508723</v>
      </c>
      <c r="O9" s="43">
        <v>601210491223</v>
      </c>
      <c r="Q9" s="43">
        <f t="shared" ref="Q9:Q41" si="0">+M9-O9</f>
        <v>-246651982500</v>
      </c>
    </row>
    <row r="10" spans="1:17" s="43" customFormat="1" ht="21" x14ac:dyDescent="0.2">
      <c r="A10" s="5" t="s">
        <v>61</v>
      </c>
      <c r="C10" s="43">
        <v>6370590</v>
      </c>
      <c r="E10" s="43">
        <v>227090083723</v>
      </c>
      <c r="G10" s="43">
        <v>282720196038</v>
      </c>
      <c r="I10" s="43">
        <v>-55630112315</v>
      </c>
      <c r="K10" s="43">
        <v>6370590</v>
      </c>
      <c r="M10" s="43">
        <v>227090083723</v>
      </c>
      <c r="O10" s="43">
        <v>241858881822</v>
      </c>
      <c r="Q10" s="43">
        <f t="shared" si="0"/>
        <v>-14768798099</v>
      </c>
    </row>
    <row r="11" spans="1:17" s="43" customFormat="1" ht="21" x14ac:dyDescent="0.2">
      <c r="A11" s="5" t="s">
        <v>75</v>
      </c>
      <c r="C11" s="43">
        <v>10007930</v>
      </c>
      <c r="E11" s="43">
        <v>89336477692</v>
      </c>
      <c r="G11" s="43">
        <v>117490401062</v>
      </c>
      <c r="I11" s="43">
        <v>-28153923370</v>
      </c>
      <c r="K11" s="43">
        <v>10007930</v>
      </c>
      <c r="M11" s="43">
        <v>89336477692</v>
      </c>
      <c r="O11" s="43">
        <v>92022541056</v>
      </c>
      <c r="Q11" s="43">
        <f t="shared" si="0"/>
        <v>-2686063364</v>
      </c>
    </row>
    <row r="12" spans="1:17" s="43" customFormat="1" ht="21" x14ac:dyDescent="0.2">
      <c r="A12" s="5" t="s">
        <v>72</v>
      </c>
      <c r="C12" s="43">
        <v>8947298</v>
      </c>
      <c r="E12" s="43">
        <v>101837005055</v>
      </c>
      <c r="G12" s="43">
        <v>113488225721</v>
      </c>
      <c r="I12" s="43">
        <v>-11651220666</v>
      </c>
      <c r="K12" s="43">
        <v>8947298</v>
      </c>
      <c r="M12" s="43">
        <v>101837005055</v>
      </c>
      <c r="O12" s="43">
        <v>113994769731</v>
      </c>
      <c r="Q12" s="43">
        <f t="shared" si="0"/>
        <v>-12157764676</v>
      </c>
    </row>
    <row r="13" spans="1:17" s="43" customFormat="1" ht="21" x14ac:dyDescent="0.2">
      <c r="A13" s="5" t="s">
        <v>108</v>
      </c>
      <c r="C13" s="43">
        <v>1561489</v>
      </c>
      <c r="E13" s="43">
        <v>125960879097</v>
      </c>
      <c r="G13" s="43">
        <v>139181333827</v>
      </c>
      <c r="I13" s="43">
        <v>-13220454730</v>
      </c>
      <c r="K13" s="43">
        <v>1561489</v>
      </c>
      <c r="M13" s="43">
        <v>125960879097</v>
      </c>
      <c r="O13" s="43">
        <v>122741063454</v>
      </c>
      <c r="Q13" s="43">
        <f t="shared" si="0"/>
        <v>3219815643</v>
      </c>
    </row>
    <row r="14" spans="1:17" s="43" customFormat="1" ht="21" x14ac:dyDescent="0.2">
      <c r="A14" s="5" t="s">
        <v>64</v>
      </c>
      <c r="C14" s="43">
        <v>6052424</v>
      </c>
      <c r="E14" s="43">
        <v>415132433327</v>
      </c>
      <c r="G14" s="43">
        <v>462393583931</v>
      </c>
      <c r="I14" s="43">
        <v>-47261150604</v>
      </c>
      <c r="K14" s="43">
        <v>6052424</v>
      </c>
      <c r="M14" s="43">
        <v>415132433327</v>
      </c>
      <c r="O14" s="43">
        <v>609458715169</v>
      </c>
      <c r="Q14" s="43">
        <f t="shared" si="0"/>
        <v>-194326281842</v>
      </c>
    </row>
    <row r="15" spans="1:17" s="43" customFormat="1" ht="21" x14ac:dyDescent="0.2">
      <c r="A15" s="5" t="s">
        <v>74</v>
      </c>
      <c r="C15" s="43">
        <v>11294161</v>
      </c>
      <c r="E15" s="43">
        <v>562246193962</v>
      </c>
      <c r="G15" s="43">
        <v>610318954950</v>
      </c>
      <c r="I15" s="43">
        <v>-48072760988</v>
      </c>
      <c r="K15" s="43">
        <v>11294161</v>
      </c>
      <c r="M15" s="43">
        <v>562246193962</v>
      </c>
      <c r="O15" s="43">
        <v>687144969106</v>
      </c>
      <c r="Q15" s="43">
        <f t="shared" si="0"/>
        <v>-124898775144</v>
      </c>
    </row>
    <row r="16" spans="1:17" s="43" customFormat="1" ht="21" x14ac:dyDescent="0.2">
      <c r="A16" s="5" t="s">
        <v>77</v>
      </c>
      <c r="C16" s="43">
        <v>12329837</v>
      </c>
      <c r="E16" s="43">
        <v>57850559498</v>
      </c>
      <c r="G16" s="43">
        <v>68513692286</v>
      </c>
      <c r="I16" s="43">
        <v>-10663132788</v>
      </c>
      <c r="K16" s="43">
        <v>12329837</v>
      </c>
      <c r="M16" s="43">
        <v>57850559498</v>
      </c>
      <c r="O16" s="43">
        <v>81761576000</v>
      </c>
      <c r="Q16" s="43">
        <f t="shared" si="0"/>
        <v>-23911016502</v>
      </c>
    </row>
    <row r="17" spans="1:17" s="43" customFormat="1" ht="21" x14ac:dyDescent="0.2">
      <c r="A17" s="5" t="s">
        <v>99</v>
      </c>
      <c r="C17" s="43">
        <v>270000</v>
      </c>
      <c r="E17" s="43">
        <v>11938142880</v>
      </c>
      <c r="G17" s="43">
        <v>16409041803</v>
      </c>
      <c r="I17" s="43">
        <v>-4470898923</v>
      </c>
      <c r="K17" s="43">
        <v>270000</v>
      </c>
      <c r="M17" s="43">
        <v>11938142880</v>
      </c>
      <c r="O17" s="43">
        <v>19409395203</v>
      </c>
      <c r="Q17" s="43">
        <f t="shared" si="0"/>
        <v>-7471252323</v>
      </c>
    </row>
    <row r="18" spans="1:17" s="43" customFormat="1" ht="21" x14ac:dyDescent="0.2">
      <c r="A18" s="5" t="s">
        <v>68</v>
      </c>
      <c r="C18" s="43">
        <v>11857870</v>
      </c>
      <c r="E18" s="43">
        <v>92294681723</v>
      </c>
      <c r="G18" s="43">
        <v>107587082611</v>
      </c>
      <c r="I18" s="43">
        <v>-15292400888</v>
      </c>
      <c r="K18" s="43">
        <v>11857870</v>
      </c>
      <c r="M18" s="43">
        <v>92294681723</v>
      </c>
      <c r="O18" s="43">
        <v>125550848329</v>
      </c>
      <c r="Q18" s="43">
        <f t="shared" si="0"/>
        <v>-33256166606</v>
      </c>
    </row>
    <row r="19" spans="1:17" s="43" customFormat="1" ht="21" x14ac:dyDescent="0.2">
      <c r="A19" s="5" t="s">
        <v>65</v>
      </c>
      <c r="C19" s="43">
        <v>15647994</v>
      </c>
      <c r="E19" s="43">
        <v>150415771173</v>
      </c>
      <c r="G19" s="43">
        <v>184014330194</v>
      </c>
      <c r="I19" s="43">
        <v>-33598559021</v>
      </c>
      <c r="K19" s="43">
        <v>15647994</v>
      </c>
      <c r="M19" s="43">
        <v>150415771173</v>
      </c>
      <c r="O19" s="43">
        <v>197544194859</v>
      </c>
      <c r="Q19" s="43">
        <f t="shared" si="0"/>
        <v>-47128423686</v>
      </c>
    </row>
    <row r="20" spans="1:17" s="43" customFormat="1" ht="21" x14ac:dyDescent="0.2">
      <c r="A20" s="5" t="s">
        <v>57</v>
      </c>
      <c r="C20" s="43">
        <v>6523965</v>
      </c>
      <c r="E20" s="43">
        <v>248705403106</v>
      </c>
      <c r="G20" s="43">
        <v>315341714178</v>
      </c>
      <c r="I20" s="43">
        <v>-66636311072</v>
      </c>
      <c r="K20" s="43">
        <v>6523965</v>
      </c>
      <c r="M20" s="43">
        <v>248705403106</v>
      </c>
      <c r="O20" s="43">
        <v>390819940056</v>
      </c>
      <c r="Q20" s="43">
        <f t="shared" si="0"/>
        <v>-142114536950</v>
      </c>
    </row>
    <row r="21" spans="1:17" s="43" customFormat="1" ht="21" x14ac:dyDescent="0.2">
      <c r="A21" s="5" t="s">
        <v>84</v>
      </c>
      <c r="C21" s="43">
        <v>126237</v>
      </c>
      <c r="E21" s="43">
        <v>14506168867</v>
      </c>
      <c r="G21" s="43">
        <v>15083403959</v>
      </c>
      <c r="I21" s="43">
        <v>-577235092</v>
      </c>
      <c r="K21" s="43">
        <v>126237</v>
      </c>
      <c r="M21" s="43">
        <v>14506168867</v>
      </c>
      <c r="O21" s="43">
        <v>14859917311</v>
      </c>
      <c r="Q21" s="43">
        <f t="shared" si="0"/>
        <v>-353748444</v>
      </c>
    </row>
    <row r="22" spans="1:17" s="43" customFormat="1" ht="21" x14ac:dyDescent="0.2">
      <c r="A22" s="5" t="s">
        <v>56</v>
      </c>
      <c r="C22" s="43">
        <v>14633225</v>
      </c>
      <c r="E22" s="43">
        <v>88731559598</v>
      </c>
      <c r="G22" s="43">
        <v>112222087533</v>
      </c>
      <c r="I22" s="43">
        <v>-23490527935</v>
      </c>
      <c r="K22" s="43">
        <v>14633225</v>
      </c>
      <c r="M22" s="43">
        <v>88731559598</v>
      </c>
      <c r="O22" s="43">
        <v>144120923183</v>
      </c>
      <c r="Q22" s="43">
        <f t="shared" si="0"/>
        <v>-55389363585</v>
      </c>
    </row>
    <row r="23" spans="1:17" s="43" customFormat="1" ht="21" x14ac:dyDescent="0.2">
      <c r="A23" s="5" t="s">
        <v>70</v>
      </c>
      <c r="C23" s="43">
        <v>108123094</v>
      </c>
      <c r="E23" s="43">
        <v>727637985969</v>
      </c>
      <c r="G23" s="43">
        <v>810843460974</v>
      </c>
      <c r="I23" s="43">
        <v>-83205475005</v>
      </c>
      <c r="K23" s="43">
        <v>108123094</v>
      </c>
      <c r="M23" s="43">
        <v>727637985969</v>
      </c>
      <c r="O23" s="43">
        <v>765317663846</v>
      </c>
      <c r="Q23" s="43">
        <f t="shared" si="0"/>
        <v>-37679677877</v>
      </c>
    </row>
    <row r="24" spans="1:17" s="43" customFormat="1" ht="21" x14ac:dyDescent="0.2">
      <c r="A24" s="5" t="s">
        <v>66</v>
      </c>
      <c r="C24" s="43">
        <v>8882070</v>
      </c>
      <c r="E24" s="43">
        <v>127317376676</v>
      </c>
      <c r="G24" s="43">
        <v>145858742211</v>
      </c>
      <c r="I24" s="43">
        <v>-18541365535</v>
      </c>
      <c r="K24" s="43">
        <v>8882070</v>
      </c>
      <c r="M24" s="43">
        <v>127317376676</v>
      </c>
      <c r="O24" s="43">
        <v>175818742724</v>
      </c>
      <c r="Q24" s="43">
        <f t="shared" si="0"/>
        <v>-48501366048</v>
      </c>
    </row>
    <row r="25" spans="1:17" s="43" customFormat="1" ht="21" x14ac:dyDescent="0.2">
      <c r="A25" s="5" t="s">
        <v>81</v>
      </c>
      <c r="C25" s="43">
        <v>6970817</v>
      </c>
      <c r="E25" s="43">
        <v>30052550350</v>
      </c>
      <c r="G25" s="43">
        <v>33156894956</v>
      </c>
      <c r="I25" s="43">
        <v>-3104344606</v>
      </c>
      <c r="K25" s="43">
        <v>6970817</v>
      </c>
      <c r="M25" s="43">
        <v>30052550350</v>
      </c>
      <c r="O25" s="43">
        <v>32821968769</v>
      </c>
      <c r="Q25" s="43">
        <f t="shared" si="0"/>
        <v>-2769418419</v>
      </c>
    </row>
    <row r="26" spans="1:17" s="43" customFormat="1" ht="21" x14ac:dyDescent="0.2">
      <c r="A26" s="5" t="s">
        <v>69</v>
      </c>
      <c r="C26" s="43">
        <v>21023</v>
      </c>
      <c r="E26" s="43">
        <v>212871329720</v>
      </c>
      <c r="G26" s="43">
        <v>201336639805</v>
      </c>
      <c r="I26" s="43">
        <v>11534689915</v>
      </c>
      <c r="K26" s="43">
        <v>21023</v>
      </c>
      <c r="M26" s="43">
        <v>212871329720</v>
      </c>
      <c r="O26" s="43">
        <v>138586112469</v>
      </c>
      <c r="Q26" s="43">
        <f t="shared" si="0"/>
        <v>74285217251</v>
      </c>
    </row>
    <row r="27" spans="1:17" s="43" customFormat="1" ht="21" x14ac:dyDescent="0.2">
      <c r="A27" s="5" t="s">
        <v>55</v>
      </c>
      <c r="C27" s="43">
        <v>3534304</v>
      </c>
      <c r="E27" s="43">
        <v>942330591318</v>
      </c>
      <c r="G27" s="43">
        <v>967971075584</v>
      </c>
      <c r="I27" s="43">
        <v>-25640484266</v>
      </c>
      <c r="K27" s="43">
        <v>3534304</v>
      </c>
      <c r="M27" s="43">
        <v>942330591318</v>
      </c>
      <c r="O27" s="43">
        <v>838256613102</v>
      </c>
      <c r="Q27" s="43">
        <f t="shared" si="0"/>
        <v>104073978216</v>
      </c>
    </row>
    <row r="28" spans="1:17" s="43" customFormat="1" ht="21" x14ac:dyDescent="0.2">
      <c r="A28" s="5" t="s">
        <v>60</v>
      </c>
      <c r="C28" s="43">
        <v>903807</v>
      </c>
      <c r="E28" s="43">
        <v>27006786212</v>
      </c>
      <c r="G28" s="43">
        <v>35247433205</v>
      </c>
      <c r="I28" s="43">
        <v>-8240646993</v>
      </c>
      <c r="K28" s="43">
        <v>903807</v>
      </c>
      <c r="M28" s="43">
        <v>27006786212</v>
      </c>
      <c r="O28" s="43">
        <v>60806410629</v>
      </c>
      <c r="Q28" s="43">
        <f t="shared" si="0"/>
        <v>-33799624417</v>
      </c>
    </row>
    <row r="29" spans="1:17" s="43" customFormat="1" ht="21" x14ac:dyDescent="0.2">
      <c r="A29" s="5" t="s">
        <v>54</v>
      </c>
      <c r="C29" s="43">
        <v>128709929</v>
      </c>
      <c r="E29" s="43">
        <v>322547088510</v>
      </c>
      <c r="G29" s="43">
        <v>438056604697</v>
      </c>
      <c r="I29" s="43">
        <v>-115509516187</v>
      </c>
      <c r="K29" s="43">
        <v>128709929</v>
      </c>
      <c r="M29" s="43">
        <v>322547088510</v>
      </c>
      <c r="O29" s="43">
        <v>416254595165</v>
      </c>
      <c r="Q29" s="43">
        <f t="shared" si="0"/>
        <v>-93707506655</v>
      </c>
    </row>
    <row r="30" spans="1:17" s="43" customFormat="1" ht="21" x14ac:dyDescent="0.2">
      <c r="A30" s="5" t="s">
        <v>113</v>
      </c>
      <c r="C30" s="43">
        <v>100000</v>
      </c>
      <c r="E30" s="43">
        <v>3146168250</v>
      </c>
      <c r="G30" s="43">
        <v>3484145250</v>
      </c>
      <c r="I30" s="43">
        <v>-337977000</v>
      </c>
      <c r="K30" s="43">
        <v>100000</v>
      </c>
      <c r="M30" s="43">
        <v>3146168250</v>
      </c>
      <c r="O30" s="43">
        <v>2559321757</v>
      </c>
      <c r="Q30" s="43">
        <f t="shared" si="0"/>
        <v>586846493</v>
      </c>
    </row>
    <row r="31" spans="1:17" s="43" customFormat="1" ht="21" x14ac:dyDescent="0.2">
      <c r="A31" s="5" t="s">
        <v>53</v>
      </c>
      <c r="C31" s="43">
        <v>7361022</v>
      </c>
      <c r="E31" s="43">
        <v>59854891658</v>
      </c>
      <c r="G31" s="43">
        <v>69092064705</v>
      </c>
      <c r="I31" s="43">
        <v>-9237173047</v>
      </c>
      <c r="K31" s="43">
        <v>7361022</v>
      </c>
      <c r="M31" s="43">
        <v>59854891658</v>
      </c>
      <c r="O31" s="43">
        <v>82854348554</v>
      </c>
      <c r="Q31" s="43">
        <f t="shared" si="0"/>
        <v>-22999456896</v>
      </c>
    </row>
    <row r="32" spans="1:17" s="43" customFormat="1" ht="21" x14ac:dyDescent="0.2">
      <c r="A32" s="5" t="s">
        <v>107</v>
      </c>
      <c r="C32" s="43">
        <v>5710037</v>
      </c>
      <c r="E32" s="43">
        <v>73618527770</v>
      </c>
      <c r="G32" s="43">
        <v>85765301048</v>
      </c>
      <c r="I32" s="43">
        <v>-12146773278</v>
      </c>
      <c r="K32" s="43">
        <v>5710037</v>
      </c>
      <c r="M32" s="43">
        <v>73618527770</v>
      </c>
      <c r="O32" s="43">
        <v>90402990339</v>
      </c>
      <c r="Q32" s="43">
        <f t="shared" si="0"/>
        <v>-16784462569</v>
      </c>
    </row>
    <row r="33" spans="1:17" s="43" customFormat="1" ht="21" x14ac:dyDescent="0.2">
      <c r="A33" s="5" t="s">
        <v>91</v>
      </c>
      <c r="C33" s="43">
        <v>4445289</v>
      </c>
      <c r="E33" s="43">
        <v>22173736764</v>
      </c>
      <c r="G33" s="43">
        <v>19429637415</v>
      </c>
      <c r="I33" s="43">
        <v>2744099349</v>
      </c>
      <c r="K33" s="43">
        <v>4445289</v>
      </c>
      <c r="M33" s="43">
        <v>22173736764</v>
      </c>
      <c r="O33" s="43">
        <v>17472445956</v>
      </c>
      <c r="Q33" s="43">
        <f t="shared" si="0"/>
        <v>4701290808</v>
      </c>
    </row>
    <row r="34" spans="1:17" s="43" customFormat="1" ht="21" x14ac:dyDescent="0.2">
      <c r="A34" s="5" t="s">
        <v>80</v>
      </c>
      <c r="C34" s="43">
        <v>25715926</v>
      </c>
      <c r="E34" s="43">
        <v>151843722468</v>
      </c>
      <c r="G34" s="43">
        <v>215495383905</v>
      </c>
      <c r="I34" s="43">
        <v>-63651661437</v>
      </c>
      <c r="K34" s="43">
        <v>25715926</v>
      </c>
      <c r="M34" s="43">
        <v>151843722468</v>
      </c>
      <c r="O34" s="43">
        <v>278053901345</v>
      </c>
      <c r="Q34" s="43">
        <f t="shared" si="0"/>
        <v>-126210178877</v>
      </c>
    </row>
    <row r="35" spans="1:17" s="43" customFormat="1" ht="21" x14ac:dyDescent="0.2">
      <c r="A35" s="5" t="s">
        <v>104</v>
      </c>
      <c r="C35" s="43">
        <v>9057684</v>
      </c>
      <c r="E35" s="43">
        <v>251385838584</v>
      </c>
      <c r="G35" s="43">
        <v>307860434060</v>
      </c>
      <c r="I35" s="43">
        <v>-56474595476</v>
      </c>
      <c r="K35" s="43">
        <v>9057684</v>
      </c>
      <c r="M35" s="43">
        <v>251385838584</v>
      </c>
      <c r="O35" s="43">
        <v>313525943188</v>
      </c>
      <c r="Q35" s="43">
        <f t="shared" si="0"/>
        <v>-62140104604</v>
      </c>
    </row>
    <row r="36" spans="1:17" s="43" customFormat="1" ht="21" x14ac:dyDescent="0.2">
      <c r="A36" s="5" t="s">
        <v>100</v>
      </c>
      <c r="C36" s="43">
        <v>34126755</v>
      </c>
      <c r="E36" s="43">
        <v>138001614886</v>
      </c>
      <c r="G36" s="43">
        <v>181831036329</v>
      </c>
      <c r="I36" s="43">
        <v>-43829421443</v>
      </c>
      <c r="K36" s="43">
        <v>34126755</v>
      </c>
      <c r="M36" s="43">
        <v>138001614886</v>
      </c>
      <c r="O36" s="43">
        <v>212633184636</v>
      </c>
      <c r="Q36" s="43">
        <f t="shared" si="0"/>
        <v>-74631569750</v>
      </c>
    </row>
    <row r="37" spans="1:17" s="43" customFormat="1" ht="21" x14ac:dyDescent="0.2">
      <c r="A37" s="5" t="s">
        <v>73</v>
      </c>
      <c r="C37" s="43">
        <v>26144405</v>
      </c>
      <c r="E37" s="43">
        <v>21544753160</v>
      </c>
      <c r="G37" s="43">
        <v>27132355005</v>
      </c>
      <c r="I37" s="43">
        <v>-5587601845</v>
      </c>
      <c r="K37" s="43">
        <v>26144405</v>
      </c>
      <c r="M37" s="43">
        <v>21544753160</v>
      </c>
      <c r="O37" s="43">
        <v>39555023268</v>
      </c>
      <c r="Q37" s="43">
        <f t="shared" si="0"/>
        <v>-18010270108</v>
      </c>
    </row>
    <row r="38" spans="1:17" s="43" customFormat="1" ht="21" x14ac:dyDescent="0.2">
      <c r="A38" s="5" t="s">
        <v>114</v>
      </c>
      <c r="C38" s="43">
        <v>1875000</v>
      </c>
      <c r="E38" s="43">
        <v>6038853750</v>
      </c>
      <c r="G38" s="43">
        <v>6504814687</v>
      </c>
      <c r="I38" s="43">
        <v>-465960937</v>
      </c>
      <c r="K38" s="43">
        <v>1875000</v>
      </c>
      <c r="M38" s="43">
        <v>6038853750</v>
      </c>
      <c r="O38" s="43">
        <v>5952900331</v>
      </c>
      <c r="Q38" s="43">
        <f t="shared" si="0"/>
        <v>85953419</v>
      </c>
    </row>
    <row r="39" spans="1:17" s="43" customFormat="1" ht="21" x14ac:dyDescent="0.2">
      <c r="A39" s="5" t="s">
        <v>118</v>
      </c>
      <c r="C39" s="43">
        <v>593870</v>
      </c>
      <c r="E39" s="43">
        <v>64228608317</v>
      </c>
      <c r="G39" s="43">
        <v>81501853531</v>
      </c>
      <c r="I39" s="43">
        <v>-17273245214</v>
      </c>
      <c r="K39" s="43">
        <v>593870</v>
      </c>
      <c r="M39" s="43">
        <v>64228608317</v>
      </c>
      <c r="O39" s="43">
        <v>49193217831</v>
      </c>
      <c r="Q39" s="43">
        <f t="shared" si="0"/>
        <v>15035390486</v>
      </c>
    </row>
    <row r="40" spans="1:17" s="43" customFormat="1" ht="21" x14ac:dyDescent="0.2">
      <c r="A40" s="5" t="s">
        <v>71</v>
      </c>
      <c r="C40" s="43">
        <v>846182</v>
      </c>
      <c r="E40" s="43">
        <v>14383617412</v>
      </c>
      <c r="G40" s="43">
        <v>3502197563</v>
      </c>
      <c r="I40" s="43">
        <v>10881419849</v>
      </c>
      <c r="K40" s="43">
        <v>846182</v>
      </c>
      <c r="M40" s="43">
        <v>14383617412</v>
      </c>
      <c r="O40" s="43">
        <v>20477178594</v>
      </c>
      <c r="Q40" s="43">
        <f t="shared" si="0"/>
        <v>-6093561182</v>
      </c>
    </row>
    <row r="41" spans="1:17" s="43" customFormat="1" ht="21.75" thickBot="1" x14ac:dyDescent="0.25">
      <c r="A41" s="5" t="s">
        <v>94</v>
      </c>
      <c r="C41" s="43">
        <v>10533312</v>
      </c>
      <c r="E41" s="43">
        <v>34301812687</v>
      </c>
      <c r="G41" s="43">
        <v>40971609599</v>
      </c>
      <c r="I41" s="43">
        <v>-6669796912</v>
      </c>
      <c r="K41" s="43">
        <v>10533312</v>
      </c>
      <c r="M41" s="43">
        <v>34301812687</v>
      </c>
      <c r="O41" s="43">
        <v>51893038599</v>
      </c>
      <c r="Q41" s="43">
        <f t="shared" si="0"/>
        <v>-17591225912</v>
      </c>
    </row>
    <row r="42" spans="1:17" s="43" customFormat="1" ht="21.75" thickBot="1" x14ac:dyDescent="0.25">
      <c r="E42" s="6">
        <f>SUM(E8:E41)</f>
        <v>5827266832883</v>
      </c>
      <c r="F42" s="12"/>
      <c r="G42" s="6">
        <f>SUM(G8:G41)</f>
        <v>6781058391232</v>
      </c>
      <c r="H42" s="12"/>
      <c r="I42" s="6">
        <f>SUM(I8:I41)</f>
        <v>-953791558349</v>
      </c>
      <c r="J42" s="12"/>
      <c r="K42" s="12" t="s">
        <v>15</v>
      </c>
      <c r="L42" s="12"/>
      <c r="M42" s="6">
        <f>SUM(M8:M41)</f>
        <v>5827266832883</v>
      </c>
      <c r="N42" s="12"/>
      <c r="O42" s="6">
        <f>SUM(O8:O41)</f>
        <v>7094206886252</v>
      </c>
      <c r="P42" s="12"/>
      <c r="Q42" s="6">
        <f>SUM(Q8:Q41)</f>
        <v>-1266940053369</v>
      </c>
    </row>
    <row r="43" spans="1:17" s="43" customFormat="1" ht="19.5" thickTop="1" x14ac:dyDescent="0.2"/>
    <row r="44" spans="1:17" s="43" customFormat="1" x14ac:dyDescent="0.2"/>
    <row r="48" spans="1:17" s="43" customFormat="1" x14ac:dyDescent="0.45">
      <c r="O48" s="20"/>
    </row>
    <row r="50" spans="15:15" s="43" customFormat="1" x14ac:dyDescent="0.45">
      <c r="O50" s="20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1"/>
  <sheetViews>
    <sheetView rightToLeft="1" zoomScaleNormal="100" workbookViewId="0">
      <selection activeCell="E44" sqref="E44"/>
    </sheetView>
  </sheetViews>
  <sheetFormatPr defaultRowHeight="22.5" x14ac:dyDescent="0.2"/>
  <cols>
    <col min="1" max="1" width="24.75" style="14" bestFit="1" customWidth="1"/>
    <col min="2" max="2" width="0.875" style="14" customWidth="1"/>
    <col min="3" max="3" width="18" style="14" bestFit="1" customWidth="1"/>
    <col min="4" max="4" width="0.875" style="14" customWidth="1"/>
    <col min="5" max="5" width="20.5" style="14" customWidth="1"/>
    <col min="6" max="6" width="0.875" style="14" customWidth="1"/>
    <col min="7" max="7" width="20.5" style="14" customWidth="1"/>
    <col min="8" max="8" width="0.875" style="14" customWidth="1"/>
    <col min="9" max="9" width="18.875" style="14" bestFit="1" customWidth="1"/>
    <col min="10" max="10" width="0.875" style="14" customWidth="1"/>
    <col min="11" max="11" width="18.25" style="14" bestFit="1" customWidth="1"/>
    <col min="12" max="12" width="0.875" style="14" customWidth="1"/>
    <col min="13" max="13" width="18" style="14" bestFit="1" customWidth="1"/>
    <col min="14" max="16384" width="9" style="14"/>
  </cols>
  <sheetData>
    <row r="2" spans="1:20" ht="24" x14ac:dyDescent="0.2">
      <c r="A2" s="47" t="str">
        <f>+سهام!A2</f>
        <v>صندوق سرمایه‌گذاری بخشی صنایع مفید - اکتان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</row>
    <row r="3" spans="1:20" ht="24" x14ac:dyDescent="0.2">
      <c r="A3" s="47" t="s">
        <v>1</v>
      </c>
      <c r="B3" s="47" t="s">
        <v>1</v>
      </c>
      <c r="C3" s="47" t="s">
        <v>1</v>
      </c>
      <c r="D3" s="47" t="s">
        <v>1</v>
      </c>
      <c r="E3" s="47" t="s">
        <v>1</v>
      </c>
      <c r="F3" s="47" t="s">
        <v>1</v>
      </c>
      <c r="G3" s="47" t="s">
        <v>1</v>
      </c>
      <c r="H3" s="47" t="s">
        <v>1</v>
      </c>
      <c r="I3" s="47" t="s">
        <v>1</v>
      </c>
      <c r="J3" s="47" t="s">
        <v>1</v>
      </c>
      <c r="K3" s="47" t="s">
        <v>1</v>
      </c>
    </row>
    <row r="4" spans="1:20" ht="24" x14ac:dyDescent="0.2">
      <c r="A4" s="47" t="str">
        <f>+سهام!A4</f>
        <v>برای ماه منتهی به 1404/05/31</v>
      </c>
      <c r="B4" s="47" t="s">
        <v>16</v>
      </c>
      <c r="C4" s="47" t="s">
        <v>16</v>
      </c>
      <c r="D4" s="47" t="s">
        <v>16</v>
      </c>
      <c r="E4" s="47" t="s">
        <v>16</v>
      </c>
      <c r="F4" s="47" t="s">
        <v>16</v>
      </c>
      <c r="G4" s="47" t="s">
        <v>16</v>
      </c>
      <c r="H4" s="47" t="s">
        <v>16</v>
      </c>
      <c r="I4" s="47" t="s">
        <v>16</v>
      </c>
      <c r="J4" s="47" t="s">
        <v>16</v>
      </c>
      <c r="K4" s="47" t="s">
        <v>16</v>
      </c>
    </row>
    <row r="5" spans="1:20" ht="25.5" x14ac:dyDescent="0.2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20" ht="24.75" thickBot="1" x14ac:dyDescent="0.25">
      <c r="A6" s="49" t="s">
        <v>17</v>
      </c>
      <c r="C6" s="39" t="s">
        <v>115</v>
      </c>
      <c r="E6" s="49" t="s">
        <v>5</v>
      </c>
      <c r="F6" s="49" t="s">
        <v>5</v>
      </c>
      <c r="G6" s="49" t="s">
        <v>5</v>
      </c>
      <c r="I6" s="49" t="s">
        <v>117</v>
      </c>
      <c r="J6" s="49" t="s">
        <v>4</v>
      </c>
      <c r="K6" s="49" t="s">
        <v>4</v>
      </c>
    </row>
    <row r="7" spans="1:20" ht="24.75" thickBot="1" x14ac:dyDescent="0.25">
      <c r="A7" s="49" t="s">
        <v>17</v>
      </c>
      <c r="C7" s="39" t="s">
        <v>18</v>
      </c>
      <c r="E7" s="39" t="s">
        <v>19</v>
      </c>
      <c r="G7" s="39" t="s">
        <v>20</v>
      </c>
      <c r="I7" s="39" t="s">
        <v>18</v>
      </c>
      <c r="K7" s="39" t="s">
        <v>21</v>
      </c>
    </row>
    <row r="8" spans="1:20" ht="24" x14ac:dyDescent="0.2">
      <c r="A8" s="33" t="s">
        <v>22</v>
      </c>
      <c r="C8" s="14">
        <v>3407248597</v>
      </c>
      <c r="E8" s="14">
        <v>618070260665</v>
      </c>
      <c r="G8" s="14">
        <v>613164850000</v>
      </c>
      <c r="I8" s="14">
        <f>+C8+E8-G8</f>
        <v>8312659262</v>
      </c>
      <c r="K8" s="11">
        <v>1.3593069900296214E-3</v>
      </c>
    </row>
    <row r="9" spans="1:20" ht="24.75" thickBot="1" x14ac:dyDescent="0.25">
      <c r="A9" s="18" t="s">
        <v>82</v>
      </c>
      <c r="C9" s="14">
        <v>23497125</v>
      </c>
      <c r="E9" s="14">
        <v>99350</v>
      </c>
      <c r="F9" s="14">
        <v>0</v>
      </c>
      <c r="G9" s="14">
        <v>0</v>
      </c>
      <c r="I9" s="14">
        <f>+C9+E9-G9</f>
        <v>23596475</v>
      </c>
      <c r="K9" s="11">
        <v>3.8585550539987011E-6</v>
      </c>
    </row>
    <row r="10" spans="1:20" ht="24.75" thickBot="1" x14ac:dyDescent="0.25">
      <c r="A10" s="14" t="s">
        <v>15</v>
      </c>
      <c r="C10" s="17">
        <f>SUM(C8:C9)</f>
        <v>3430745722</v>
      </c>
      <c r="D10" s="18"/>
      <c r="E10" s="17">
        <f>SUM(E8:E9)</f>
        <v>618070360015</v>
      </c>
      <c r="F10" s="18"/>
      <c r="G10" s="17">
        <f>SUM(G8:G9)</f>
        <v>613164850000</v>
      </c>
      <c r="H10" s="18"/>
      <c r="I10" s="17">
        <f>SUM(I8:I9)</f>
        <v>8336255737</v>
      </c>
      <c r="J10" s="18"/>
      <c r="K10" s="37">
        <f>SUM(K8:K9)</f>
        <v>1.3631655450836201E-3</v>
      </c>
    </row>
    <row r="11" spans="1:20" ht="23.25" thickTop="1" x14ac:dyDescent="0.2"/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8"/>
  <sheetViews>
    <sheetView rightToLeft="1" workbookViewId="0">
      <selection activeCell="E44" sqref="E44"/>
    </sheetView>
  </sheetViews>
  <sheetFormatPr defaultRowHeight="18.75" x14ac:dyDescent="0.45"/>
  <cols>
    <col min="1" max="1" width="20.875" style="13" bestFit="1" customWidth="1"/>
    <col min="2" max="2" width="0.875" style="13" customWidth="1"/>
    <col min="3" max="3" width="20.125" style="13" customWidth="1"/>
    <col min="4" max="4" width="0.875" style="13" customWidth="1"/>
    <col min="5" max="5" width="20.125" style="13" customWidth="1"/>
    <col min="6" max="6" width="0.875" style="13" customWidth="1"/>
    <col min="7" max="7" width="28" style="13" customWidth="1"/>
    <col min="8" max="8" width="0.875" style="13" customWidth="1"/>
    <col min="9" max="9" width="8" style="13" customWidth="1"/>
    <col min="10" max="16384" width="9" style="13"/>
  </cols>
  <sheetData>
    <row r="2" spans="1:7" ht="26.25" x14ac:dyDescent="0.45">
      <c r="A2" s="50" t="str">
        <f>+سپرده!A2</f>
        <v>صندوق سرمایه‌گذاری بخشی صنایع مفید - اکتان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</row>
    <row r="3" spans="1:7" ht="26.25" x14ac:dyDescent="0.45">
      <c r="A3" s="50" t="s">
        <v>23</v>
      </c>
      <c r="B3" s="50" t="s">
        <v>23</v>
      </c>
      <c r="C3" s="50" t="s">
        <v>23</v>
      </c>
      <c r="D3" s="50" t="s">
        <v>23</v>
      </c>
      <c r="E3" s="50" t="s">
        <v>23</v>
      </c>
      <c r="F3" s="50" t="s">
        <v>23</v>
      </c>
      <c r="G3" s="50" t="s">
        <v>23</v>
      </c>
    </row>
    <row r="4" spans="1:7" ht="26.25" x14ac:dyDescent="0.45">
      <c r="A4" s="50" t="str">
        <f>+سهام!A4</f>
        <v>برای ماه منتهی به 1404/05/31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</row>
    <row r="6" spans="1:7" ht="27" thickBot="1" x14ac:dyDescent="0.5">
      <c r="A6" s="40" t="s">
        <v>27</v>
      </c>
      <c r="C6" s="40" t="s">
        <v>18</v>
      </c>
      <c r="E6" s="40" t="s">
        <v>44</v>
      </c>
      <c r="G6" s="40" t="s">
        <v>13</v>
      </c>
    </row>
    <row r="7" spans="1:7" ht="21" x14ac:dyDescent="0.55000000000000004">
      <c r="A7" s="29" t="s">
        <v>49</v>
      </c>
      <c r="C7" s="9">
        <f>+'درآمد سرمایه‌گذاری در سهام'!I61</f>
        <v>-845250640281</v>
      </c>
      <c r="D7" s="9"/>
      <c r="E7" s="1">
        <f>+C7/$C$9</f>
        <v>1.0000817505603492</v>
      </c>
      <c r="F7" s="9"/>
      <c r="G7" s="1">
        <v>-0.13821751469030399</v>
      </c>
    </row>
    <row r="8" spans="1:7" ht="21.75" thickBot="1" x14ac:dyDescent="0.6">
      <c r="A8" s="29" t="s">
        <v>50</v>
      </c>
      <c r="C8" s="9">
        <f>+'درآمد سپرده بانکی'!C10</f>
        <v>69094065</v>
      </c>
      <c r="D8" s="9"/>
      <c r="E8" s="1">
        <f>+C8/$C$9</f>
        <v>-8.1750560349245813E-5</v>
      </c>
      <c r="F8" s="9"/>
      <c r="G8" s="1">
        <v>1.1298435622569251E-5</v>
      </c>
    </row>
    <row r="9" spans="1:7" s="29" customFormat="1" ht="21.75" thickBot="1" x14ac:dyDescent="0.6">
      <c r="A9" s="29" t="s">
        <v>15</v>
      </c>
      <c r="C9" s="4">
        <f>SUM(C7:C8)</f>
        <v>-845181546216</v>
      </c>
      <c r="D9" s="3"/>
      <c r="E9" s="8">
        <f>SUM(E7:E8)</f>
        <v>1</v>
      </c>
      <c r="F9" s="3"/>
      <c r="G9" s="10">
        <f>SUM(G7:G8)</f>
        <v>-0.13820621625468144</v>
      </c>
    </row>
    <row r="10" spans="1:7" ht="19.5" thickTop="1" x14ac:dyDescent="0.45"/>
    <row r="11" spans="1:7" x14ac:dyDescent="0.45">
      <c r="C11" s="30"/>
      <c r="G11" s="58"/>
    </row>
    <row r="12" spans="1:7" x14ac:dyDescent="0.45">
      <c r="C12" s="59"/>
      <c r="G12" s="31"/>
    </row>
    <row r="13" spans="1:7" x14ac:dyDescent="0.45">
      <c r="C13" s="60"/>
      <c r="G13" s="32"/>
    </row>
    <row r="14" spans="1:7" x14ac:dyDescent="0.45">
      <c r="C14" s="9"/>
      <c r="G14" s="58"/>
    </row>
    <row r="16" spans="1:7" x14ac:dyDescent="0.45">
      <c r="G16" s="30"/>
    </row>
    <row r="17" spans="7:7" x14ac:dyDescent="0.45">
      <c r="G17" s="30"/>
    </row>
    <row r="18" spans="7:7" x14ac:dyDescent="0.45">
      <c r="G18" s="30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62"/>
  <sheetViews>
    <sheetView rightToLeft="1" topLeftCell="A49" zoomScale="85" zoomScaleNormal="85" workbookViewId="0">
      <selection activeCell="E44" sqref="E44"/>
    </sheetView>
  </sheetViews>
  <sheetFormatPr defaultRowHeight="18.75" x14ac:dyDescent="0.45"/>
  <cols>
    <col min="1" max="1" width="35.25" style="15" bestFit="1" customWidth="1"/>
    <col min="2" max="2" width="0.875" style="15" customWidth="1"/>
    <col min="3" max="3" width="19.25" style="15" customWidth="1"/>
    <col min="4" max="4" width="0.875" style="15" customWidth="1"/>
    <col min="5" max="5" width="19.25" style="15" customWidth="1"/>
    <col min="6" max="6" width="0.875" style="15" customWidth="1"/>
    <col min="7" max="7" width="19.25" style="15" customWidth="1"/>
    <col min="8" max="8" width="0.875" style="15" customWidth="1"/>
    <col min="9" max="9" width="19.25" style="15" customWidth="1"/>
    <col min="10" max="10" width="0.875" style="15" customWidth="1"/>
    <col min="11" max="11" width="20.125" style="15" customWidth="1"/>
    <col min="12" max="12" width="0.875" style="15" customWidth="1"/>
    <col min="13" max="13" width="19.25" style="15" customWidth="1"/>
    <col min="14" max="14" width="0.875" style="15" customWidth="1"/>
    <col min="15" max="15" width="20.125" style="15" customWidth="1"/>
    <col min="16" max="16" width="0.875" style="15" customWidth="1"/>
    <col min="17" max="17" width="19.25" style="15" customWidth="1"/>
    <col min="18" max="18" width="0.875" style="15" customWidth="1"/>
    <col min="19" max="19" width="20.125" style="15" customWidth="1"/>
    <col min="20" max="20" width="0.875" style="15" customWidth="1"/>
    <col min="21" max="21" width="20.125" style="15" customWidth="1"/>
    <col min="22" max="22" width="0.875" style="15" customWidth="1"/>
    <col min="23" max="23" width="8" style="15" customWidth="1"/>
    <col min="24" max="16384" width="9" style="15"/>
  </cols>
  <sheetData>
    <row r="2" spans="1:21" ht="26.25" x14ac:dyDescent="0.45">
      <c r="A2" s="50" t="str">
        <f>+درآمدها!A2</f>
        <v>صندوق سرمایه‌گذاری بخشی صنایع مفید - اکتان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  <c r="R2" s="50" t="s">
        <v>0</v>
      </c>
      <c r="S2" s="50" t="s">
        <v>0</v>
      </c>
      <c r="T2" s="50" t="s">
        <v>0</v>
      </c>
      <c r="U2" s="50" t="s">
        <v>0</v>
      </c>
    </row>
    <row r="3" spans="1:21" ht="26.25" x14ac:dyDescent="0.45">
      <c r="A3" s="50" t="s">
        <v>23</v>
      </c>
      <c r="B3" s="50" t="s">
        <v>23</v>
      </c>
      <c r="C3" s="50" t="s">
        <v>23</v>
      </c>
      <c r="D3" s="50" t="s">
        <v>23</v>
      </c>
      <c r="E3" s="50" t="s">
        <v>23</v>
      </c>
      <c r="F3" s="50" t="s">
        <v>23</v>
      </c>
      <c r="G3" s="50" t="s">
        <v>23</v>
      </c>
      <c r="H3" s="50" t="s">
        <v>23</v>
      </c>
      <c r="I3" s="50" t="s">
        <v>23</v>
      </c>
      <c r="J3" s="50" t="s">
        <v>23</v>
      </c>
      <c r="K3" s="50" t="s">
        <v>23</v>
      </c>
      <c r="L3" s="50" t="s">
        <v>23</v>
      </c>
      <c r="M3" s="50" t="s">
        <v>23</v>
      </c>
      <c r="N3" s="50" t="s">
        <v>23</v>
      </c>
      <c r="O3" s="50" t="s">
        <v>23</v>
      </c>
      <c r="P3" s="50" t="s">
        <v>23</v>
      </c>
      <c r="Q3" s="50" t="s">
        <v>23</v>
      </c>
      <c r="R3" s="50" t="s">
        <v>23</v>
      </c>
      <c r="S3" s="50" t="s">
        <v>23</v>
      </c>
      <c r="T3" s="50" t="s">
        <v>23</v>
      </c>
      <c r="U3" s="50" t="s">
        <v>23</v>
      </c>
    </row>
    <row r="4" spans="1:21" ht="26.25" x14ac:dyDescent="0.45">
      <c r="A4" s="50" t="str">
        <f>+سهام!A4</f>
        <v>برای ماه منتهی به 1404/05/31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  <c r="R4" s="50" t="s">
        <v>2</v>
      </c>
      <c r="S4" s="50" t="s">
        <v>2</v>
      </c>
      <c r="T4" s="50" t="s">
        <v>2</v>
      </c>
      <c r="U4" s="50" t="s">
        <v>2</v>
      </c>
    </row>
    <row r="6" spans="1:21" ht="27" thickBot="1" x14ac:dyDescent="0.5">
      <c r="A6" s="51" t="s">
        <v>3</v>
      </c>
      <c r="C6" s="51" t="s">
        <v>25</v>
      </c>
      <c r="D6" s="51" t="s">
        <v>25</v>
      </c>
      <c r="E6" s="51" t="s">
        <v>25</v>
      </c>
      <c r="F6" s="51" t="s">
        <v>25</v>
      </c>
      <c r="G6" s="51" t="s">
        <v>25</v>
      </c>
      <c r="H6" s="51" t="s">
        <v>25</v>
      </c>
      <c r="I6" s="51" t="s">
        <v>25</v>
      </c>
      <c r="J6" s="51" t="s">
        <v>25</v>
      </c>
      <c r="K6" s="51" t="s">
        <v>25</v>
      </c>
      <c r="M6" s="51" t="s">
        <v>26</v>
      </c>
      <c r="N6" s="51" t="s">
        <v>26</v>
      </c>
      <c r="O6" s="51" t="s">
        <v>26</v>
      </c>
      <c r="P6" s="51" t="s">
        <v>26</v>
      </c>
      <c r="Q6" s="51" t="s">
        <v>26</v>
      </c>
      <c r="R6" s="51" t="s">
        <v>26</v>
      </c>
      <c r="S6" s="51" t="s">
        <v>26</v>
      </c>
      <c r="T6" s="51" t="s">
        <v>26</v>
      </c>
      <c r="U6" s="51" t="s">
        <v>26</v>
      </c>
    </row>
    <row r="7" spans="1:21" ht="27" thickBot="1" x14ac:dyDescent="0.5">
      <c r="A7" s="51" t="s">
        <v>3</v>
      </c>
      <c r="C7" s="40" t="s">
        <v>41</v>
      </c>
      <c r="E7" s="40" t="s">
        <v>42</v>
      </c>
      <c r="G7" s="40" t="s">
        <v>43</v>
      </c>
      <c r="I7" s="40" t="s">
        <v>18</v>
      </c>
      <c r="K7" s="40" t="s">
        <v>44</v>
      </c>
      <c r="M7" s="40" t="s">
        <v>41</v>
      </c>
      <c r="O7" s="40" t="s">
        <v>42</v>
      </c>
      <c r="Q7" s="40" t="s">
        <v>43</v>
      </c>
      <c r="S7" s="40" t="s">
        <v>18</v>
      </c>
      <c r="U7" s="40" t="s">
        <v>44</v>
      </c>
    </row>
    <row r="8" spans="1:21" ht="21" x14ac:dyDescent="0.55000000000000004">
      <c r="A8" s="27" t="s">
        <v>74</v>
      </c>
      <c r="C8" s="9">
        <f>IFERROR(VLOOKUP(A8,'درآمد سود سهام'!A:S,13,0),0)</f>
        <v>0</v>
      </c>
      <c r="D8" s="9"/>
      <c r="E8" s="9">
        <f>IFERROR(VLOOKUP(A8,'درآمد ناشی از تغییر قیمت اوراق'!A:Q,9,0),0)</f>
        <v>-48072760988</v>
      </c>
      <c r="F8" s="9"/>
      <c r="G8" s="9">
        <f>IFERROR(VLOOKUP(A8,'درآمد ناشی از فروش'!A:Q,9,0),0)</f>
        <v>-6637030046</v>
      </c>
      <c r="H8" s="9"/>
      <c r="I8" s="9">
        <f>+G8+E8+C8</f>
        <v>-54709791034</v>
      </c>
      <c r="J8" s="9"/>
      <c r="K8" s="1">
        <f>+I8/$I$61</f>
        <v>6.4726116049805021E-2</v>
      </c>
      <c r="L8" s="9"/>
      <c r="M8" s="9">
        <f>IFERROR(VLOOKUP(A8,'درآمد سود سهام'!A:S,19,0),0)</f>
        <v>82510153200</v>
      </c>
      <c r="N8" s="9"/>
      <c r="O8" s="9">
        <f>IFERROR(VLOOKUP(A8,'درآمد ناشی از تغییر قیمت اوراق'!A:Q,17,0),0)</f>
        <v>-124898775144</v>
      </c>
      <c r="P8" s="9"/>
      <c r="Q8" s="9">
        <f>IFERROR(VLOOKUP(A8,'درآمد ناشی از فروش'!A:Q,17,0),0)</f>
        <v>-11491008689</v>
      </c>
      <c r="R8" s="9"/>
      <c r="S8" s="9">
        <f>+Q8+O8+M8</f>
        <v>-53879630633</v>
      </c>
      <c r="T8" s="9"/>
      <c r="U8" s="1">
        <f>+S8/$S$61</f>
        <v>0.11477524519096373</v>
      </c>
    </row>
    <row r="9" spans="1:21" ht="21" x14ac:dyDescent="0.55000000000000004">
      <c r="A9" s="27" t="s">
        <v>71</v>
      </c>
      <c r="C9" s="9">
        <f>IFERROR(VLOOKUP(A9,'درآمد سود سهام'!A:S,13,0),0)</f>
        <v>0</v>
      </c>
      <c r="D9" s="9"/>
      <c r="E9" s="9">
        <f>IFERROR(VLOOKUP(A9,'درآمد ناشی از تغییر قیمت اوراق'!A:Q,9,0),0)</f>
        <v>10881419849</v>
      </c>
      <c r="F9" s="9"/>
      <c r="G9" s="9">
        <f>IFERROR(VLOOKUP(A9,'درآمد ناشی از فروش'!A:Q,9,0),0)</f>
        <v>-15990460993</v>
      </c>
      <c r="H9" s="9"/>
      <c r="I9" s="9">
        <f t="shared" ref="I9:I60" si="0">+G9+E9+C9</f>
        <v>-5109041144</v>
      </c>
      <c r="J9" s="9"/>
      <c r="K9" s="1">
        <f t="shared" ref="K9:K60" si="1">+I9/$I$61</f>
        <v>6.0444096703689224E-3</v>
      </c>
      <c r="L9" s="9"/>
      <c r="M9" s="9">
        <f>IFERROR(VLOOKUP(A9,'درآمد سود سهام'!A:S,19,0),0)</f>
        <v>5809634143</v>
      </c>
      <c r="N9" s="9"/>
      <c r="O9" s="9">
        <f>IFERROR(VLOOKUP(A9,'درآمد ناشی از تغییر قیمت اوراق'!A:Q,17,0),0)</f>
        <v>-6093561182</v>
      </c>
      <c r="P9" s="9"/>
      <c r="Q9" s="9">
        <f>IFERROR(VLOOKUP(A9,'درآمد ناشی از فروش'!A:Q,17,0),0)</f>
        <v>-33644194250</v>
      </c>
      <c r="R9" s="9"/>
      <c r="S9" s="9">
        <f t="shared" ref="S9:S60" si="2">+Q9+O9+M9</f>
        <v>-33928121289</v>
      </c>
      <c r="T9" s="9"/>
      <c r="U9" s="1">
        <f t="shared" ref="U9:U60" si="3">+S9/$S$61</f>
        <v>7.227422300532034E-2</v>
      </c>
    </row>
    <row r="10" spans="1:21" s="3" customFormat="1" ht="21" x14ac:dyDescent="0.55000000000000004">
      <c r="A10" s="27" t="s">
        <v>77</v>
      </c>
      <c r="C10" s="9">
        <f>IFERROR(VLOOKUP(A10,'درآمد سود سهام'!A:S,13,0),0)</f>
        <v>0</v>
      </c>
      <c r="E10" s="9">
        <f>IFERROR(VLOOKUP(A10,'درآمد ناشی از تغییر قیمت اوراق'!A:Q,9,0),0)</f>
        <v>-10663132788</v>
      </c>
      <c r="G10" s="9">
        <f>IFERROR(VLOOKUP(A10,'درآمد ناشی از فروش'!A:Q,9,0),0)</f>
        <v>0</v>
      </c>
      <c r="I10" s="9">
        <f t="shared" si="0"/>
        <v>-10663132788</v>
      </c>
      <c r="K10" s="1">
        <f t="shared" si="1"/>
        <v>1.2615350145674054E-2</v>
      </c>
      <c r="M10" s="9">
        <f>IFERROR(VLOOKUP(A10,'درآمد سود سهام'!A:S,19,0),0)</f>
        <v>9823499056</v>
      </c>
      <c r="O10" s="9">
        <f>IFERROR(VLOOKUP(A10,'درآمد ناشی از تغییر قیمت اوراق'!A:Q,17,0),0)</f>
        <v>-23911016502</v>
      </c>
      <c r="Q10" s="9">
        <f>IFERROR(VLOOKUP(A10,'درآمد ناشی از فروش'!A:Q,17,0),0)</f>
        <v>-5081698765</v>
      </c>
      <c r="S10" s="9">
        <f t="shared" si="2"/>
        <v>-19169216211</v>
      </c>
      <c r="U10" s="1">
        <f t="shared" si="3"/>
        <v>4.0834568924987782E-2</v>
      </c>
    </row>
    <row r="11" spans="1:21" ht="21" x14ac:dyDescent="0.55000000000000004">
      <c r="A11" s="27" t="s">
        <v>65</v>
      </c>
      <c r="C11" s="9">
        <f>IFERROR(VLOOKUP(A11,'درآمد سود سهام'!A:S,13,0),0)</f>
        <v>0</v>
      </c>
      <c r="D11" s="9"/>
      <c r="E11" s="9">
        <f>IFERROR(VLOOKUP(A11,'درآمد ناشی از تغییر قیمت اوراق'!A:Q,9,0),0)</f>
        <v>-33598559021</v>
      </c>
      <c r="F11" s="9"/>
      <c r="G11" s="9">
        <f>IFERROR(VLOOKUP(A11,'درآمد ناشی از فروش'!A:Q,9,0),0)</f>
        <v>0</v>
      </c>
      <c r="H11" s="9"/>
      <c r="I11" s="9">
        <f t="shared" si="0"/>
        <v>-33598559021</v>
      </c>
      <c r="J11" s="9"/>
      <c r="K11" s="1">
        <f t="shared" si="1"/>
        <v>3.9749817888135877E-2</v>
      </c>
      <c r="L11" s="9"/>
      <c r="M11" s="9">
        <f>IFERROR(VLOOKUP(A11,'درآمد سود سهام'!A:S,19,0),0)</f>
        <v>25036790400</v>
      </c>
      <c r="N11" s="9"/>
      <c r="O11" s="9">
        <f>IFERROR(VLOOKUP(A11,'درآمد ناشی از تغییر قیمت اوراق'!A:Q,17,0),0)</f>
        <v>-47128423686</v>
      </c>
      <c r="P11" s="9"/>
      <c r="Q11" s="9">
        <f>IFERROR(VLOOKUP(A11,'درآمد ناشی از فروش'!A:Q,17,0),0)</f>
        <v>-12433</v>
      </c>
      <c r="R11" s="9"/>
      <c r="S11" s="9">
        <f t="shared" si="2"/>
        <v>-22091645719</v>
      </c>
      <c r="T11" s="9"/>
      <c r="U11" s="1">
        <f t="shared" si="3"/>
        <v>4.7059974693240567E-2</v>
      </c>
    </row>
    <row r="12" spans="1:21" ht="21" x14ac:dyDescent="0.55000000000000004">
      <c r="A12" s="27" t="s">
        <v>81</v>
      </c>
      <c r="C12" s="9">
        <f>IFERROR(VLOOKUP(A12,'درآمد سود سهام'!A:S,13,0),0)</f>
        <v>0</v>
      </c>
      <c r="D12" s="9"/>
      <c r="E12" s="9">
        <f>IFERROR(VLOOKUP(A12,'درآمد ناشی از تغییر قیمت اوراق'!A:Q,9,0),0)</f>
        <v>-3104344606</v>
      </c>
      <c r="F12" s="9"/>
      <c r="G12" s="9">
        <f>IFERROR(VLOOKUP(A12,'درآمد ناشی از فروش'!A:Q,9,0),0)</f>
        <v>0</v>
      </c>
      <c r="H12" s="9"/>
      <c r="I12" s="9">
        <f t="shared" si="0"/>
        <v>-3104344606</v>
      </c>
      <c r="J12" s="9"/>
      <c r="K12" s="1">
        <f t="shared" si="1"/>
        <v>3.6726912208761816E-3</v>
      </c>
      <c r="L12" s="9"/>
      <c r="M12" s="9">
        <f>IFERROR(VLOOKUP(A12,'درآمد سود سهام'!A:S,19,0),0)</f>
        <v>4408627451</v>
      </c>
      <c r="N12" s="9"/>
      <c r="O12" s="9">
        <f>IFERROR(VLOOKUP(A12,'درآمد ناشی از تغییر قیمت اوراق'!A:Q,17,0),0)</f>
        <v>-2769418419</v>
      </c>
      <c r="P12" s="9"/>
      <c r="Q12" s="9">
        <f>IFERROR(VLOOKUP(A12,'درآمد ناشی از فروش'!A:Q,17,0),0)</f>
        <v>0</v>
      </c>
      <c r="R12" s="9"/>
      <c r="S12" s="9">
        <f t="shared" si="2"/>
        <v>1639209032</v>
      </c>
      <c r="T12" s="9"/>
      <c r="U12" s="1">
        <f t="shared" si="3"/>
        <v>-3.4918691230190176E-3</v>
      </c>
    </row>
    <row r="13" spans="1:21" ht="21" x14ac:dyDescent="0.55000000000000004">
      <c r="A13" s="27" t="s">
        <v>63</v>
      </c>
      <c r="C13" s="9">
        <f>IFERROR(VLOOKUP(A13,'درآمد سود سهام'!A:S,13,0),0)</f>
        <v>0</v>
      </c>
      <c r="D13" s="9"/>
      <c r="E13" s="9">
        <f>IFERROR(VLOOKUP(A13,'درآمد ناشی از تغییر قیمت اوراق'!A:Q,9,0),0)</f>
        <v>-6379427674</v>
      </c>
      <c r="F13" s="9"/>
      <c r="G13" s="9">
        <f>IFERROR(VLOOKUP(A13,'درآمد ناشی از فروش'!A:Q,9,0),0)</f>
        <v>-1132122516</v>
      </c>
      <c r="H13" s="9"/>
      <c r="I13" s="9">
        <f t="shared" si="0"/>
        <v>-7511550190</v>
      </c>
      <c r="J13" s="9"/>
      <c r="K13" s="1">
        <f t="shared" si="1"/>
        <v>8.8867725524618552E-3</v>
      </c>
      <c r="L13" s="9"/>
      <c r="M13" s="9">
        <f>IFERROR(VLOOKUP(A13,'درآمد سود سهام'!A:S,19,0),0)</f>
        <v>5998106367</v>
      </c>
      <c r="N13" s="9"/>
      <c r="O13" s="9">
        <f>IFERROR(VLOOKUP(A13,'درآمد ناشی از تغییر قیمت اوراق'!A:Q,17,0),0)</f>
        <v>-2895948650</v>
      </c>
      <c r="P13" s="9"/>
      <c r="Q13" s="9">
        <f>IFERROR(VLOOKUP(A13,'درآمد ناشی از فروش'!A:Q,17,0),0)</f>
        <v>1245869158</v>
      </c>
      <c r="R13" s="9"/>
      <c r="S13" s="9">
        <f t="shared" si="2"/>
        <v>4348026875</v>
      </c>
      <c r="T13" s="9"/>
      <c r="U13" s="1">
        <f t="shared" si="3"/>
        <v>-9.2622359287179486E-3</v>
      </c>
    </row>
    <row r="14" spans="1:21" ht="21" x14ac:dyDescent="0.55000000000000004">
      <c r="A14" s="27" t="s">
        <v>53</v>
      </c>
      <c r="C14" s="9">
        <f>IFERROR(VLOOKUP(A14,'درآمد سود سهام'!A:S,13,0),0)</f>
        <v>0</v>
      </c>
      <c r="D14" s="9"/>
      <c r="E14" s="9">
        <f>IFERROR(VLOOKUP(A14,'درآمد ناشی از تغییر قیمت اوراق'!A:Q,9,0),0)</f>
        <v>-9237173047</v>
      </c>
      <c r="F14" s="9"/>
      <c r="G14" s="9">
        <f>IFERROR(VLOOKUP(A14,'درآمد ناشی از فروش'!A:Q,9,0),0)</f>
        <v>-3153593478</v>
      </c>
      <c r="H14" s="9"/>
      <c r="I14" s="9">
        <f t="shared" si="0"/>
        <v>-12390766525</v>
      </c>
      <c r="J14" s="9"/>
      <c r="K14" s="1">
        <f t="shared" si="1"/>
        <v>1.4659280850566102E-2</v>
      </c>
      <c r="L14" s="9"/>
      <c r="M14" s="9">
        <f>IFERROR(VLOOKUP(A14,'درآمد سود سهام'!A:S,19,0),0)</f>
        <v>4427310344</v>
      </c>
      <c r="N14" s="9"/>
      <c r="O14" s="9">
        <f>IFERROR(VLOOKUP(A14,'درآمد ناشی از تغییر قیمت اوراق'!A:Q,17,0),0)</f>
        <v>-22999456896</v>
      </c>
      <c r="P14" s="9"/>
      <c r="Q14" s="9">
        <f>IFERROR(VLOOKUP(A14,'درآمد ناشی از فروش'!A:Q,17,0),0)</f>
        <v>-2847241771</v>
      </c>
      <c r="R14" s="9"/>
      <c r="S14" s="9">
        <f t="shared" si="2"/>
        <v>-21419388323</v>
      </c>
      <c r="T14" s="9"/>
      <c r="U14" s="1">
        <f t="shared" si="3"/>
        <v>4.5627921307743131E-2</v>
      </c>
    </row>
    <row r="15" spans="1:21" ht="21" x14ac:dyDescent="0.55000000000000004">
      <c r="A15" s="27" t="s">
        <v>69</v>
      </c>
      <c r="C15" s="9">
        <f>IFERROR(VLOOKUP(A15,'درآمد سود سهام'!A:S,13,0),0)</f>
        <v>0</v>
      </c>
      <c r="D15" s="9"/>
      <c r="E15" s="9">
        <f>IFERROR(VLOOKUP(A15,'درآمد ناشی از تغییر قیمت اوراق'!A:Q,9,0),0)</f>
        <v>11534689915</v>
      </c>
      <c r="F15" s="9"/>
      <c r="G15" s="9">
        <f>IFERROR(VLOOKUP(A15,'درآمد ناشی از فروش'!A:Q,9,0),0)</f>
        <v>0</v>
      </c>
      <c r="H15" s="9"/>
      <c r="I15" s="9">
        <f t="shared" si="0"/>
        <v>11534689915</v>
      </c>
      <c r="J15" s="9"/>
      <c r="K15" s="1">
        <f t="shared" si="1"/>
        <v>-1.3646472851136014E-2</v>
      </c>
      <c r="L15" s="9"/>
      <c r="M15" s="9">
        <f>IFERROR(VLOOKUP(A15,'درآمد سود سهام'!A:S,19,0),0)</f>
        <v>0</v>
      </c>
      <c r="N15" s="9"/>
      <c r="O15" s="9">
        <f>IFERROR(VLOOKUP(A15,'درآمد ناشی از تغییر قیمت اوراق'!A:Q,17,0),0)</f>
        <v>74285217251</v>
      </c>
      <c r="P15" s="9"/>
      <c r="Q15" s="9">
        <f>IFERROR(VLOOKUP(A15,'درآمد ناشی از فروش'!A:Q,17,0),0)</f>
        <v>130699873852</v>
      </c>
      <c r="R15" s="9"/>
      <c r="S15" s="9">
        <f t="shared" si="2"/>
        <v>204985091103</v>
      </c>
      <c r="T15" s="9"/>
      <c r="U15" s="1">
        <f t="shared" si="3"/>
        <v>-0.43666249778314181</v>
      </c>
    </row>
    <row r="16" spans="1:21" ht="21" x14ac:dyDescent="0.55000000000000004">
      <c r="A16" s="27" t="s">
        <v>73</v>
      </c>
      <c r="C16" s="9">
        <f>IFERROR(VLOOKUP(A16,'درآمد سود سهام'!A:S,13,0),0)</f>
        <v>0</v>
      </c>
      <c r="D16" s="9"/>
      <c r="E16" s="9">
        <f>IFERROR(VLOOKUP(A16,'درآمد ناشی از تغییر قیمت اوراق'!A:Q,9,0),0)</f>
        <v>-5587601845</v>
      </c>
      <c r="F16" s="9"/>
      <c r="G16" s="9">
        <f>IFERROR(VLOOKUP(A16,'درآمد ناشی از فروش'!A:Q,9,0),0)</f>
        <v>0</v>
      </c>
      <c r="H16" s="9"/>
      <c r="I16" s="9">
        <f t="shared" si="0"/>
        <v>-5587601845</v>
      </c>
      <c r="J16" s="9"/>
      <c r="K16" s="1">
        <f t="shared" si="1"/>
        <v>6.6105857584945757E-3</v>
      </c>
      <c r="L16" s="9"/>
      <c r="M16" s="9">
        <f>IFERROR(VLOOKUP(A16,'درآمد سود سهام'!A:S,19,0),0)</f>
        <v>495403391</v>
      </c>
      <c r="N16" s="9"/>
      <c r="O16" s="9">
        <f>IFERROR(VLOOKUP(A16,'درآمد ناشی از تغییر قیمت اوراق'!A:Q,17,0),0)</f>
        <v>-18010270108</v>
      </c>
      <c r="P16" s="9"/>
      <c r="Q16" s="9">
        <f>IFERROR(VLOOKUP(A16,'درآمد ناشی از فروش'!A:Q,17,0),0)</f>
        <v>-2354167385</v>
      </c>
      <c r="R16" s="9"/>
      <c r="S16" s="9">
        <f t="shared" si="2"/>
        <v>-19869034102</v>
      </c>
      <c r="T16" s="9"/>
      <c r="U16" s="1">
        <f t="shared" si="3"/>
        <v>4.2325332114803584E-2</v>
      </c>
    </row>
    <row r="17" spans="1:21" ht="21" x14ac:dyDescent="0.55000000000000004">
      <c r="A17" s="27" t="s">
        <v>51</v>
      </c>
      <c r="C17" s="9">
        <f>IFERROR(VLOOKUP(A17,'درآمد سود سهام'!A:S,13,0),0)</f>
        <v>0</v>
      </c>
      <c r="D17" s="9"/>
      <c r="E17" s="9">
        <f>IFERROR(VLOOKUP(A17,'درآمد ناشی از تغییر قیمت اوراق'!A:Q,9,0),0)</f>
        <v>0</v>
      </c>
      <c r="F17" s="9"/>
      <c r="G17" s="9">
        <f>IFERROR(VLOOKUP(A17,'درآمد ناشی از فروش'!A:Q,9,0),0)</f>
        <v>0</v>
      </c>
      <c r="H17" s="9"/>
      <c r="I17" s="9">
        <f t="shared" si="0"/>
        <v>0</v>
      </c>
      <c r="J17" s="9"/>
      <c r="K17" s="1">
        <f t="shared" si="1"/>
        <v>0</v>
      </c>
      <c r="L17" s="9"/>
      <c r="M17" s="9">
        <f>IFERROR(VLOOKUP(A17,'درآمد سود سهام'!A:S,19,0),0)</f>
        <v>0</v>
      </c>
      <c r="N17" s="9"/>
      <c r="O17" s="9">
        <f>IFERROR(VLOOKUP(A17,'درآمد ناشی از تغییر قیمت اوراق'!A:Q,17,0),0)</f>
        <v>0</v>
      </c>
      <c r="P17" s="9"/>
      <c r="Q17" s="9">
        <f>IFERROR(VLOOKUP(A17,'درآمد ناشی از فروش'!A:Q,17,0),0)</f>
        <v>884933518</v>
      </c>
      <c r="R17" s="9"/>
      <c r="S17" s="9">
        <f t="shared" si="2"/>
        <v>884933518</v>
      </c>
      <c r="T17" s="9"/>
      <c r="U17" s="1">
        <f t="shared" si="3"/>
        <v>-1.8850994394891756E-3</v>
      </c>
    </row>
    <row r="18" spans="1:21" ht="21" x14ac:dyDescent="0.55000000000000004">
      <c r="A18" s="27" t="s">
        <v>79</v>
      </c>
      <c r="C18" s="9">
        <f>IFERROR(VLOOKUP(A18,'درآمد سود سهام'!A:S,13,0),0)</f>
        <v>0</v>
      </c>
      <c r="D18" s="9"/>
      <c r="E18" s="9">
        <f>IFERROR(VLOOKUP(A18,'درآمد ناشی از تغییر قیمت اوراق'!A:Q,9,0),0)</f>
        <v>0</v>
      </c>
      <c r="F18" s="9"/>
      <c r="G18" s="9">
        <f>IFERROR(VLOOKUP(A18,'درآمد ناشی از فروش'!A:Q,9,0),0)</f>
        <v>0</v>
      </c>
      <c r="H18" s="9"/>
      <c r="I18" s="9">
        <f t="shared" si="0"/>
        <v>0</v>
      </c>
      <c r="J18" s="9"/>
      <c r="K18" s="1">
        <f t="shared" si="1"/>
        <v>0</v>
      </c>
      <c r="L18" s="9"/>
      <c r="M18" s="9">
        <f>IFERROR(VLOOKUP(A18,'درآمد سود سهام'!A:S,19,0),0)</f>
        <v>0</v>
      </c>
      <c r="N18" s="9"/>
      <c r="O18" s="9">
        <f>IFERROR(VLOOKUP(A18,'درآمد ناشی از تغییر قیمت اوراق'!A:Q,17,0),0)</f>
        <v>0</v>
      </c>
      <c r="P18" s="9"/>
      <c r="Q18" s="9">
        <f>IFERROR(VLOOKUP(A18,'درآمد ناشی از فروش'!A:Q,17,0),0)</f>
        <v>-658574065</v>
      </c>
      <c r="R18" s="9"/>
      <c r="S18" s="9">
        <f t="shared" si="2"/>
        <v>-658574065</v>
      </c>
      <c r="T18" s="9"/>
      <c r="U18" s="1">
        <f t="shared" si="3"/>
        <v>1.4029049364063164E-3</v>
      </c>
    </row>
    <row r="19" spans="1:21" ht="21" x14ac:dyDescent="0.55000000000000004">
      <c r="A19" s="27" t="s">
        <v>78</v>
      </c>
      <c r="C19" s="9">
        <f>IFERROR(VLOOKUP(A19,'درآمد سود سهام'!A:S,13,0),0)</f>
        <v>0</v>
      </c>
      <c r="D19" s="9"/>
      <c r="E19" s="9">
        <f>IFERROR(VLOOKUP(A19,'درآمد ناشی از تغییر قیمت اوراق'!A:Q,9,0),0)</f>
        <v>-12146773278</v>
      </c>
      <c r="F19" s="9"/>
      <c r="G19" s="9">
        <f>IFERROR(VLOOKUP(A19,'درآمد ناشی از فروش'!A:Q,9,0),0)</f>
        <v>0</v>
      </c>
      <c r="H19" s="9"/>
      <c r="I19" s="9">
        <f t="shared" si="0"/>
        <v>-12146773278</v>
      </c>
      <c r="J19" s="9"/>
      <c r="K19" s="1">
        <f t="shared" si="1"/>
        <v>1.4370617068047244E-2</v>
      </c>
      <c r="L19" s="9"/>
      <c r="M19" s="9">
        <f>IFERROR(VLOOKUP(A19,'درآمد سود سهام'!A:S,19,0),0)</f>
        <v>5926531294</v>
      </c>
      <c r="N19" s="9"/>
      <c r="O19" s="9">
        <f>IFERROR(VLOOKUP(A19,'درآمد ناشی از تغییر قیمت اوراق'!A:Q,17,0),0)</f>
        <v>-16784462569</v>
      </c>
      <c r="P19" s="9"/>
      <c r="Q19" s="9">
        <f>IFERROR(VLOOKUP(A19,'درآمد ناشی از فروش'!A:Q,17,0),0)</f>
        <v>521757266</v>
      </c>
      <c r="R19" s="9"/>
      <c r="S19" s="9">
        <f t="shared" si="2"/>
        <v>-10336174009</v>
      </c>
      <c r="T19" s="9"/>
      <c r="U19" s="1">
        <f t="shared" si="3"/>
        <v>2.2018282090687499E-2</v>
      </c>
    </row>
    <row r="20" spans="1:21" ht="21" x14ac:dyDescent="0.55000000000000004">
      <c r="A20" s="27" t="s">
        <v>67</v>
      </c>
      <c r="C20" s="9">
        <f>IFERROR(VLOOKUP(A20,'درآمد سود سهام'!A:S,13,0),0)</f>
        <v>60373018030</v>
      </c>
      <c r="D20" s="9"/>
      <c r="E20" s="9">
        <f>IFERROR(VLOOKUP(A20,'درآمد ناشی از تغییر قیمت اوراق'!A:Q,9,0),0)</f>
        <v>-143937612215</v>
      </c>
      <c r="F20" s="9"/>
      <c r="G20" s="9">
        <f>IFERROR(VLOOKUP(A20,'درآمد ناشی از فروش'!A:Q,9,0),0)</f>
        <v>-8683745564</v>
      </c>
      <c r="H20" s="9"/>
      <c r="I20" s="9">
        <f t="shared" si="0"/>
        <v>-92248339749</v>
      </c>
      <c r="J20" s="9"/>
      <c r="K20" s="1">
        <f t="shared" si="1"/>
        <v>0.1091372610121093</v>
      </c>
      <c r="L20" s="9"/>
      <c r="M20" s="9">
        <f>IFERROR(VLOOKUP(A20,'درآمد سود سهام'!A:S,19,0),0)</f>
        <v>60373018030</v>
      </c>
      <c r="N20" s="9"/>
      <c r="O20" s="9">
        <f>IFERROR(VLOOKUP(A20,'درآمد ناشی از تغییر قیمت اوراق'!A:Q,17,0),0)</f>
        <v>-246651982500</v>
      </c>
      <c r="P20" s="9"/>
      <c r="Q20" s="9">
        <f>IFERROR(VLOOKUP(A20,'درآمد ناشی از فروش'!A:Q,17,0),0)</f>
        <v>-10465298844</v>
      </c>
      <c r="R20" s="9"/>
      <c r="S20" s="9">
        <f t="shared" si="2"/>
        <v>-196744263314</v>
      </c>
      <c r="T20" s="9"/>
      <c r="U20" s="1">
        <f t="shared" si="3"/>
        <v>0.41910775550026363</v>
      </c>
    </row>
    <row r="21" spans="1:21" ht="21" x14ac:dyDescent="0.55000000000000004">
      <c r="A21" s="27" t="s">
        <v>68</v>
      </c>
      <c r="C21" s="9">
        <f>IFERROR(VLOOKUP(A21,'درآمد سود سهام'!A:S,13,0),0)</f>
        <v>0</v>
      </c>
      <c r="D21" s="9"/>
      <c r="E21" s="9">
        <f>IFERROR(VLOOKUP(A21,'درآمد ناشی از تغییر قیمت اوراق'!A:Q,9,0),0)</f>
        <v>-15292400888</v>
      </c>
      <c r="F21" s="9"/>
      <c r="G21" s="9">
        <f>IFERROR(VLOOKUP(A21,'درآمد ناشی از فروش'!A:Q,9,0),0)</f>
        <v>-14756994198</v>
      </c>
      <c r="H21" s="9"/>
      <c r="I21" s="9">
        <f t="shared" si="0"/>
        <v>-30049395086</v>
      </c>
      <c r="J21" s="9"/>
      <c r="K21" s="1">
        <f t="shared" si="1"/>
        <v>3.5550869356348797E-2</v>
      </c>
      <c r="L21" s="9"/>
      <c r="M21" s="9">
        <f>IFERROR(VLOOKUP(A21,'درآمد سود سهام'!A:S,19,0),0)</f>
        <v>33088482180</v>
      </c>
      <c r="N21" s="9"/>
      <c r="O21" s="9">
        <f>IFERROR(VLOOKUP(A21,'درآمد ناشی از تغییر قیمت اوراق'!A:Q,17,0),0)</f>
        <v>-33256166606</v>
      </c>
      <c r="P21" s="9"/>
      <c r="Q21" s="9">
        <f>IFERROR(VLOOKUP(A21,'درآمد ناشی از فروش'!A:Q,17,0),0)</f>
        <v>-22050979908</v>
      </c>
      <c r="R21" s="9"/>
      <c r="S21" s="9">
        <f t="shared" si="2"/>
        <v>-22218664334</v>
      </c>
      <c r="T21" s="9"/>
      <c r="U21" s="1">
        <f t="shared" si="3"/>
        <v>4.7330551764931041E-2</v>
      </c>
    </row>
    <row r="22" spans="1:21" ht="21" x14ac:dyDescent="0.55000000000000004">
      <c r="A22" s="27" t="s">
        <v>110</v>
      </c>
      <c r="C22" s="9">
        <f>IFERROR(VLOOKUP(A22,'درآمد سود سهام'!A:S,13,0),0)</f>
        <v>42423594705</v>
      </c>
      <c r="D22" s="9"/>
      <c r="E22" s="9">
        <f>IFERROR(VLOOKUP(A22,'درآمد ناشی از تغییر قیمت اوراق'!A:Q,9,0),0)</f>
        <v>-56474595476</v>
      </c>
      <c r="F22" s="9"/>
      <c r="G22" s="9">
        <f>IFERROR(VLOOKUP(A22,'درآمد ناشی از فروش'!A:Q,9,0),0)</f>
        <v>-5314301927</v>
      </c>
      <c r="H22" s="9"/>
      <c r="I22" s="9">
        <f t="shared" si="0"/>
        <v>-19365302698</v>
      </c>
      <c r="J22" s="9"/>
      <c r="K22" s="1">
        <f t="shared" si="1"/>
        <v>2.2910722305471531E-2</v>
      </c>
      <c r="L22" s="9"/>
      <c r="M22" s="9">
        <f>IFERROR(VLOOKUP(A22,'درآمد سود سهام'!A:S,19,0),0)</f>
        <v>42423594705</v>
      </c>
      <c r="N22" s="9"/>
      <c r="O22" s="9">
        <f>IFERROR(VLOOKUP(A22,'درآمد ناشی از تغییر قیمت اوراق'!A:Q,17,0),0)</f>
        <v>-62140104604</v>
      </c>
      <c r="P22" s="9"/>
      <c r="Q22" s="9">
        <f>IFERROR(VLOOKUP(A22,'درآمد ناشی از فروش'!A:Q,17,0),0)</f>
        <v>-5747175644</v>
      </c>
      <c r="R22" s="9"/>
      <c r="S22" s="9">
        <f t="shared" si="2"/>
        <v>-25463685543</v>
      </c>
      <c r="T22" s="9"/>
      <c r="U22" s="1">
        <f t="shared" si="3"/>
        <v>5.4243147499853116E-2</v>
      </c>
    </row>
    <row r="23" spans="1:21" ht="21" x14ac:dyDescent="0.55000000000000004">
      <c r="A23" s="27" t="s">
        <v>52</v>
      </c>
      <c r="C23" s="9">
        <f>IFERROR(VLOOKUP(A23,'درآمد سود سهام'!A:S,13,0),0)</f>
        <v>0</v>
      </c>
      <c r="D23" s="9"/>
      <c r="E23" s="9">
        <f>IFERROR(VLOOKUP(A23,'درآمد ناشی از تغییر قیمت اوراق'!A:Q,9,0),0)</f>
        <v>0</v>
      </c>
      <c r="F23" s="9"/>
      <c r="G23" s="9">
        <f>IFERROR(VLOOKUP(A23,'درآمد ناشی از فروش'!A:Q,9,0),0)</f>
        <v>0</v>
      </c>
      <c r="H23" s="9"/>
      <c r="I23" s="9">
        <f t="shared" si="0"/>
        <v>0</v>
      </c>
      <c r="J23" s="9"/>
      <c r="K23" s="1">
        <f t="shared" si="1"/>
        <v>0</v>
      </c>
      <c r="L23" s="9"/>
      <c r="M23" s="9">
        <f>IFERROR(VLOOKUP(A23,'درآمد سود سهام'!A:S,19,0),0)</f>
        <v>0</v>
      </c>
      <c r="N23" s="9"/>
      <c r="O23" s="9">
        <f>IFERROR(VLOOKUP(A23,'درآمد ناشی از تغییر قیمت اوراق'!A:Q,17,0),0)</f>
        <v>0</v>
      </c>
      <c r="P23" s="9"/>
      <c r="Q23" s="9">
        <f>IFERROR(VLOOKUP(A23,'درآمد ناشی از فروش'!A:Q,17,0),0)</f>
        <v>423731001</v>
      </c>
      <c r="R23" s="9"/>
      <c r="S23" s="9">
        <f t="shared" si="2"/>
        <v>423731001</v>
      </c>
      <c r="T23" s="9"/>
      <c r="U23" s="1">
        <f t="shared" si="3"/>
        <v>-9.0263851038727106E-4</v>
      </c>
    </row>
    <row r="24" spans="1:21" ht="21" x14ac:dyDescent="0.55000000000000004">
      <c r="A24" s="27" t="s">
        <v>118</v>
      </c>
      <c r="C24" s="9">
        <f>IFERROR(VLOOKUP(A24,'درآمد سود سهام'!A:S,13,0),0)</f>
        <v>0</v>
      </c>
      <c r="D24" s="9"/>
      <c r="E24" s="9">
        <f>IFERROR(VLOOKUP(A24,'درآمد ناشی از تغییر قیمت اوراق'!A:Q,9,0),0)</f>
        <v>-17273245214</v>
      </c>
      <c r="F24" s="9"/>
      <c r="G24" s="9">
        <f>IFERROR(VLOOKUP(A24,'درآمد ناشی از فروش'!A:Q,9,0),0)</f>
        <v>0</v>
      </c>
      <c r="H24" s="9"/>
      <c r="I24" s="9">
        <f t="shared" si="0"/>
        <v>-17273245214</v>
      </c>
      <c r="J24" s="9"/>
      <c r="K24" s="1">
        <f t="shared" si="1"/>
        <v>2.043564877780818E-2</v>
      </c>
      <c r="L24" s="9"/>
      <c r="M24" s="9">
        <f>IFERROR(VLOOKUP(A24,'درآمد سود سهام'!A:S,19,0),0)</f>
        <v>9622062653</v>
      </c>
      <c r="N24" s="9"/>
      <c r="O24" s="9">
        <f>IFERROR(VLOOKUP(A24,'درآمد ناشی از تغییر قیمت اوراق'!A:Q,17,0),0)</f>
        <v>15035390486</v>
      </c>
      <c r="P24" s="9"/>
      <c r="Q24" s="9">
        <f>IFERROR(VLOOKUP(A24,'درآمد ناشی از فروش'!A:Q,17,0),0)</f>
        <v>67645557541</v>
      </c>
      <c r="R24" s="9"/>
      <c r="S24" s="9">
        <f t="shared" si="2"/>
        <v>92303010680</v>
      </c>
      <c r="T24" s="9"/>
      <c r="U24" s="1">
        <f t="shared" si="3"/>
        <v>-0.19662533982132585</v>
      </c>
    </row>
    <row r="25" spans="1:21" ht="21" x14ac:dyDescent="0.55000000000000004">
      <c r="A25" s="27" t="s">
        <v>62</v>
      </c>
      <c r="C25" s="9">
        <f>IFERROR(VLOOKUP(A25,'درآمد سود سهام'!A:S,13,0),0)</f>
        <v>0</v>
      </c>
      <c r="D25" s="9"/>
      <c r="E25" s="9">
        <f>IFERROR(VLOOKUP(A25,'درآمد ناشی از تغییر قیمت اوراق'!A:Q,9,0),0)</f>
        <v>-13220454730</v>
      </c>
      <c r="F25" s="9"/>
      <c r="G25" s="9">
        <f>IFERROR(VLOOKUP(A25,'درآمد ناشی از فروش'!A:Q,9,0),0)</f>
        <v>466326176</v>
      </c>
      <c r="H25" s="9"/>
      <c r="I25" s="9">
        <f t="shared" si="0"/>
        <v>-12754128554</v>
      </c>
      <c r="J25" s="9"/>
      <c r="K25" s="1">
        <f t="shared" si="1"/>
        <v>1.5089167574910021E-2</v>
      </c>
      <c r="L25" s="9"/>
      <c r="M25" s="9">
        <f>IFERROR(VLOOKUP(A25,'درآمد سود سهام'!A:S,19,0),0)</f>
        <v>19126250000</v>
      </c>
      <c r="N25" s="9"/>
      <c r="O25" s="9">
        <f>IFERROR(VLOOKUP(A25,'درآمد ناشی از تغییر قیمت اوراق'!A:Q,17,0),0)</f>
        <v>3219815643</v>
      </c>
      <c r="P25" s="9"/>
      <c r="Q25" s="9">
        <f>IFERROR(VLOOKUP(A25,'درآمد ناشی از فروش'!A:Q,17,0),0)</f>
        <v>27072013250</v>
      </c>
      <c r="R25" s="9"/>
      <c r="S25" s="9">
        <f t="shared" si="2"/>
        <v>49418078893</v>
      </c>
      <c r="T25" s="9"/>
      <c r="U25" s="1">
        <f t="shared" si="3"/>
        <v>-0.10527117679118823</v>
      </c>
    </row>
    <row r="26" spans="1:21" ht="21" x14ac:dyDescent="0.55000000000000004">
      <c r="A26" s="27" t="s">
        <v>59</v>
      </c>
      <c r="C26" s="9">
        <f>IFERROR(VLOOKUP(A26,'درآمد سود سهام'!A:S,13,0),0)</f>
        <v>0</v>
      </c>
      <c r="D26" s="9"/>
      <c r="E26" s="9">
        <f>IFERROR(VLOOKUP(A26,'درآمد ناشی از تغییر قیمت اوراق'!A:Q,9,0),0)</f>
        <v>0</v>
      </c>
      <c r="F26" s="9"/>
      <c r="G26" s="9">
        <f>IFERROR(VLOOKUP(A26,'درآمد ناشی از فروش'!A:Q,9,0),0)</f>
        <v>-16440349906</v>
      </c>
      <c r="H26" s="9"/>
      <c r="I26" s="9">
        <f t="shared" si="0"/>
        <v>-16440349906</v>
      </c>
      <c r="J26" s="9"/>
      <c r="K26" s="1">
        <f t="shared" si="1"/>
        <v>1.9450266137076778E-2</v>
      </c>
      <c r="L26" s="9"/>
      <c r="M26" s="9">
        <f>IFERROR(VLOOKUP(A26,'درآمد سود سهام'!A:S,19,0),0)</f>
        <v>887954303</v>
      </c>
      <c r="N26" s="9"/>
      <c r="O26" s="9">
        <f>IFERROR(VLOOKUP(A26,'درآمد ناشی از تغییر قیمت اوراق'!A:Q,17,0),0)</f>
        <v>0</v>
      </c>
      <c r="P26" s="9"/>
      <c r="Q26" s="9">
        <f>IFERROR(VLOOKUP(A26,'درآمد ناشی از فروش'!A:Q,17,0),0)</f>
        <v>-22727210083</v>
      </c>
      <c r="R26" s="9"/>
      <c r="S26" s="9">
        <f t="shared" si="2"/>
        <v>-21839255780</v>
      </c>
      <c r="T26" s="9"/>
      <c r="U26" s="1">
        <f t="shared" si="3"/>
        <v>4.6522329635319271E-2</v>
      </c>
    </row>
    <row r="27" spans="1:21" ht="21" x14ac:dyDescent="0.55000000000000004">
      <c r="A27" s="27" t="s">
        <v>80</v>
      </c>
      <c r="C27" s="9">
        <f>IFERROR(VLOOKUP(A27,'درآمد سود سهام'!A:S,13,0),0)</f>
        <v>33846331451</v>
      </c>
      <c r="D27" s="9"/>
      <c r="E27" s="9">
        <f>IFERROR(VLOOKUP(A27,'درآمد ناشی از تغییر قیمت اوراق'!A:Q,9,0),0)</f>
        <v>-63651661437</v>
      </c>
      <c r="F27" s="9"/>
      <c r="G27" s="9">
        <f>IFERROR(VLOOKUP(A27,'درآمد ناشی از فروش'!A:Q,9,0),0)</f>
        <v>0</v>
      </c>
      <c r="H27" s="9"/>
      <c r="I27" s="9">
        <f t="shared" si="0"/>
        <v>-29805329986</v>
      </c>
      <c r="J27" s="9"/>
      <c r="K27" s="1">
        <f t="shared" si="1"/>
        <v>3.5262120565908529E-2</v>
      </c>
      <c r="L27" s="9"/>
      <c r="M27" s="9">
        <f>IFERROR(VLOOKUP(A27,'درآمد سود سهام'!A:S,19,0),0)</f>
        <v>33846331451</v>
      </c>
      <c r="N27" s="9"/>
      <c r="O27" s="9">
        <f>IFERROR(VLOOKUP(A27,'درآمد ناشی از تغییر قیمت اوراق'!A:Q,17,0),0)</f>
        <v>-126210178877</v>
      </c>
      <c r="P27" s="9"/>
      <c r="Q27" s="9">
        <f>IFERROR(VLOOKUP(A27,'درآمد ناشی از فروش'!A:Q,17,0),0)</f>
        <v>-552048025</v>
      </c>
      <c r="R27" s="9"/>
      <c r="S27" s="9">
        <f t="shared" si="2"/>
        <v>-92915895451</v>
      </c>
      <c r="T27" s="9"/>
      <c r="U27" s="1">
        <f t="shared" si="3"/>
        <v>0.19793091669776139</v>
      </c>
    </row>
    <row r="28" spans="1:21" ht="21" x14ac:dyDescent="0.55000000000000004">
      <c r="A28" s="27" t="s">
        <v>70</v>
      </c>
      <c r="C28" s="9">
        <f>IFERROR(VLOOKUP(A28,'درآمد سود سهام'!A:S,13,0),0)</f>
        <v>0</v>
      </c>
      <c r="D28" s="9"/>
      <c r="E28" s="9">
        <f>IFERROR(VLOOKUP(A28,'درآمد ناشی از تغییر قیمت اوراق'!A:Q,9,0),0)</f>
        <v>-83205475005</v>
      </c>
      <c r="F28" s="9"/>
      <c r="G28" s="9">
        <f>IFERROR(VLOOKUP(A28,'درآمد ناشی از فروش'!A:Q,9,0),0)</f>
        <v>0</v>
      </c>
      <c r="H28" s="9"/>
      <c r="I28" s="9">
        <f t="shared" si="0"/>
        <v>-83205475005</v>
      </c>
      <c r="J28" s="9"/>
      <c r="K28" s="1">
        <f t="shared" si="1"/>
        <v>9.8438819256426349E-2</v>
      </c>
      <c r="L28" s="9"/>
      <c r="M28" s="9">
        <f>IFERROR(VLOOKUP(A28,'درآمد سود سهام'!A:S,19,0),0)</f>
        <v>0</v>
      </c>
      <c r="N28" s="9"/>
      <c r="O28" s="9">
        <f>IFERROR(VLOOKUP(A28,'درآمد ناشی از تغییر قیمت اوراق'!A:Q,17,0),0)</f>
        <v>-37679677877</v>
      </c>
      <c r="P28" s="9"/>
      <c r="Q28" s="9">
        <f>IFERROR(VLOOKUP(A28,'درآمد ناشی از فروش'!A:Q,17,0),0)</f>
        <v>30234854801</v>
      </c>
      <c r="R28" s="9"/>
      <c r="S28" s="9">
        <f t="shared" si="2"/>
        <v>-7444823076</v>
      </c>
      <c r="T28" s="9"/>
      <c r="U28" s="1">
        <f t="shared" si="3"/>
        <v>1.5859080396662836E-2</v>
      </c>
    </row>
    <row r="29" spans="1:21" ht="21" x14ac:dyDescent="0.55000000000000004">
      <c r="A29" s="27" t="s">
        <v>66</v>
      </c>
      <c r="C29" s="9">
        <f>IFERROR(VLOOKUP(A29,'درآمد سود سهام'!A:S,13,0),0)</f>
        <v>0</v>
      </c>
      <c r="D29" s="9"/>
      <c r="E29" s="9">
        <f>IFERROR(VLOOKUP(A29,'درآمد ناشی از تغییر قیمت اوراق'!A:Q,9,0),0)</f>
        <v>-18541365535</v>
      </c>
      <c r="F29" s="9"/>
      <c r="G29" s="9">
        <f>IFERROR(VLOOKUP(A29,'درآمد ناشی از فروش'!A:Q,9,0),0)</f>
        <v>0</v>
      </c>
      <c r="H29" s="9"/>
      <c r="I29" s="9">
        <f t="shared" si="0"/>
        <v>-18541365535</v>
      </c>
      <c r="J29" s="9"/>
      <c r="K29" s="1">
        <f t="shared" si="1"/>
        <v>2.1935937876173629E-2</v>
      </c>
      <c r="L29" s="9"/>
      <c r="M29" s="9">
        <f>IFERROR(VLOOKUP(A29,'درآمد سود سهام'!A:S,19,0),0)</f>
        <v>0</v>
      </c>
      <c r="N29" s="9"/>
      <c r="O29" s="9">
        <f>IFERROR(VLOOKUP(A29,'درآمد ناشی از تغییر قیمت اوراق'!A:Q,17,0),0)</f>
        <v>-48501366048</v>
      </c>
      <c r="P29" s="9"/>
      <c r="Q29" s="9">
        <f>IFERROR(VLOOKUP(A29,'درآمد ناشی از فروش'!A:Q,17,0),0)</f>
        <v>-3524988932</v>
      </c>
      <c r="R29" s="9"/>
      <c r="S29" s="9">
        <f t="shared" si="2"/>
        <v>-52026354980</v>
      </c>
      <c r="T29" s="9"/>
      <c r="U29" s="1">
        <f t="shared" si="3"/>
        <v>0.11082736795089151</v>
      </c>
    </row>
    <row r="30" spans="1:21" ht="21" x14ac:dyDescent="0.55000000000000004">
      <c r="A30" s="27" t="s">
        <v>76</v>
      </c>
      <c r="C30" s="9">
        <f>IFERROR(VLOOKUP(A30,'درآمد سود سهام'!A:S,13,0),0)</f>
        <v>0</v>
      </c>
      <c r="D30" s="9"/>
      <c r="E30" s="9">
        <f>IFERROR(VLOOKUP(A30,'درآمد ناشی از تغییر قیمت اوراق'!A:Q,9,0),0)</f>
        <v>0</v>
      </c>
      <c r="F30" s="9"/>
      <c r="G30" s="9">
        <f>IFERROR(VLOOKUP(A30,'درآمد ناشی از فروش'!A:Q,9,0),0)</f>
        <v>0</v>
      </c>
      <c r="H30" s="9"/>
      <c r="I30" s="9">
        <f t="shared" si="0"/>
        <v>0</v>
      </c>
      <c r="J30" s="9"/>
      <c r="K30" s="1">
        <f t="shared" si="1"/>
        <v>0</v>
      </c>
      <c r="L30" s="9"/>
      <c r="M30" s="9">
        <f>IFERROR(VLOOKUP(A30,'درآمد سود سهام'!A:S,19,0),0)</f>
        <v>0</v>
      </c>
      <c r="N30" s="9"/>
      <c r="O30" s="9">
        <f>IFERROR(VLOOKUP(A30,'درآمد ناشی از تغییر قیمت اوراق'!A:Q,17,0),0)</f>
        <v>0</v>
      </c>
      <c r="P30" s="9"/>
      <c r="Q30" s="9">
        <f>IFERROR(VLOOKUP(A30,'درآمد ناشی از فروش'!A:Q,17,0),0)</f>
        <v>-13819148</v>
      </c>
      <c r="R30" s="9"/>
      <c r="S30" s="9">
        <f t="shared" si="2"/>
        <v>-13819148</v>
      </c>
      <c r="T30" s="9"/>
      <c r="U30" s="1">
        <f t="shared" si="3"/>
        <v>2.9437768622318092E-5</v>
      </c>
    </row>
    <row r="31" spans="1:21" ht="21" x14ac:dyDescent="0.55000000000000004">
      <c r="A31" s="27" t="s">
        <v>105</v>
      </c>
      <c r="C31" s="9">
        <f>IFERROR(VLOOKUP(A31,'درآمد سود سهام'!A:S,13,0),0)</f>
        <v>0</v>
      </c>
      <c r="D31" s="9"/>
      <c r="E31" s="9">
        <f>IFERROR(VLOOKUP(A31,'درآمد ناشی از تغییر قیمت اوراق'!A:Q,9,0),0)</f>
        <v>0</v>
      </c>
      <c r="F31" s="9"/>
      <c r="G31" s="9">
        <f>IFERROR(VLOOKUP(A31,'درآمد ناشی از فروش'!A:Q,9,0),0)</f>
        <v>0</v>
      </c>
      <c r="H31" s="9"/>
      <c r="I31" s="9">
        <f t="shared" si="0"/>
        <v>0</v>
      </c>
      <c r="J31" s="9"/>
      <c r="K31" s="1">
        <f t="shared" si="1"/>
        <v>0</v>
      </c>
      <c r="L31" s="9"/>
      <c r="M31" s="9">
        <f>IFERROR(VLOOKUP(A31,'درآمد سود سهام'!A:S,19,0),0)</f>
        <v>0</v>
      </c>
      <c r="N31" s="9"/>
      <c r="O31" s="9">
        <f>IFERROR(VLOOKUP(A31,'درآمد ناشی از تغییر قیمت اوراق'!A:Q,17,0),0)</f>
        <v>0</v>
      </c>
      <c r="P31" s="9"/>
      <c r="Q31" s="9">
        <f>IFERROR(VLOOKUP(A31,'درآمد ناشی از فروش'!A:Q,17,0),0)</f>
        <v>4376849133</v>
      </c>
      <c r="R31" s="9"/>
      <c r="S31" s="9">
        <f t="shared" si="2"/>
        <v>4376849133</v>
      </c>
      <c r="T31" s="9"/>
      <c r="U31" s="1">
        <f t="shared" si="3"/>
        <v>-9.323633560625268E-3</v>
      </c>
    </row>
    <row r="32" spans="1:21" ht="21" x14ac:dyDescent="0.45">
      <c r="A32" s="5" t="s">
        <v>61</v>
      </c>
      <c r="C32" s="9">
        <f>IFERROR(VLOOKUP(A32,'درآمد سود سهام'!A:S,13,0),0)</f>
        <v>19722672400</v>
      </c>
      <c r="E32" s="9">
        <f>IFERROR(VLOOKUP(A32,'درآمد ناشی از تغییر قیمت اوراق'!A:Q,9,0),0)</f>
        <v>-55630112315</v>
      </c>
      <c r="G32" s="9">
        <f>IFERROR(VLOOKUP(A32,'درآمد ناشی از فروش'!A:Q,9,0),0)</f>
        <v>0</v>
      </c>
      <c r="I32" s="9">
        <f t="shared" si="0"/>
        <v>-35907439915</v>
      </c>
      <c r="K32" s="1">
        <f t="shared" si="1"/>
        <v>4.2481411079514503E-2</v>
      </c>
      <c r="M32" s="9">
        <f>IFERROR(VLOOKUP(A32,'درآمد سود سهام'!A:S,19,0),0)</f>
        <v>19722672400</v>
      </c>
      <c r="O32" s="9">
        <f>IFERROR(VLOOKUP(A32,'درآمد ناشی از تغییر قیمت اوراق'!A:Q,17,0),0)</f>
        <v>-14768798099</v>
      </c>
      <c r="Q32" s="9">
        <f>IFERROR(VLOOKUP(A32,'درآمد ناشی از فروش'!A:Q,17,0),0)</f>
        <v>-38055</v>
      </c>
      <c r="S32" s="9">
        <f t="shared" si="2"/>
        <v>4953836246</v>
      </c>
      <c r="U32" s="1">
        <f t="shared" si="3"/>
        <v>-1.0552740675662555E-2</v>
      </c>
    </row>
    <row r="33" spans="1:21" ht="21" x14ac:dyDescent="0.45">
      <c r="A33" s="5" t="s">
        <v>64</v>
      </c>
      <c r="C33" s="9">
        <f>IFERROR(VLOOKUP(A33,'درآمد سود سهام'!A:S,13,0),0)</f>
        <v>0</v>
      </c>
      <c r="E33" s="9">
        <f>IFERROR(VLOOKUP(A33,'درآمد ناشی از تغییر قیمت اوراق'!A:Q,9,0),0)</f>
        <v>-47261150604</v>
      </c>
      <c r="G33" s="9">
        <f>IFERROR(VLOOKUP(A33,'درآمد ناشی از فروش'!A:Q,9,0),0)</f>
        <v>-20134290499</v>
      </c>
      <c r="I33" s="9">
        <f t="shared" si="0"/>
        <v>-67395441103</v>
      </c>
      <c r="K33" s="1">
        <f t="shared" si="1"/>
        <v>7.9734268027995422E-2</v>
      </c>
      <c r="M33" s="9">
        <f>IFERROR(VLOOKUP(A33,'درآمد سود سهام'!A:S,19,0),0)</f>
        <v>60923450884</v>
      </c>
      <c r="O33" s="9">
        <f>IFERROR(VLOOKUP(A33,'درآمد ناشی از تغییر قیمت اوراق'!A:Q,17,0),0)</f>
        <v>-194326281842</v>
      </c>
      <c r="Q33" s="9">
        <f>IFERROR(VLOOKUP(A33,'درآمد ناشی از فروش'!A:Q,17,0),0)</f>
        <v>-24385023280</v>
      </c>
      <c r="S33" s="9">
        <f t="shared" si="2"/>
        <v>-157787854238</v>
      </c>
      <c r="U33" s="1">
        <f t="shared" si="3"/>
        <v>0.33612219396378828</v>
      </c>
    </row>
    <row r="34" spans="1:21" ht="21" x14ac:dyDescent="0.45">
      <c r="A34" s="5" t="s">
        <v>98</v>
      </c>
      <c r="C34" s="9">
        <f>IFERROR(VLOOKUP(A34,'درآمد سود سهام'!A:S,13,0),0)</f>
        <v>0</v>
      </c>
      <c r="E34" s="9">
        <f>IFERROR(VLOOKUP(A34,'درآمد ناشی از تغییر قیمت اوراق'!A:Q,9,0),0)</f>
        <v>0</v>
      </c>
      <c r="G34" s="9">
        <f>IFERROR(VLOOKUP(A34,'درآمد ناشی از فروش'!A:Q,9,0),0)</f>
        <v>0</v>
      </c>
      <c r="I34" s="9">
        <f t="shared" si="0"/>
        <v>0</v>
      </c>
      <c r="K34" s="1">
        <f t="shared" si="1"/>
        <v>0</v>
      </c>
      <c r="M34" s="9">
        <f>IFERROR(VLOOKUP(A34,'درآمد سود سهام'!A:S,19,0),0)</f>
        <v>0</v>
      </c>
      <c r="O34" s="9">
        <f>IFERROR(VLOOKUP(A34,'درآمد ناشی از تغییر قیمت اوراق'!A:Q,17,0),0)</f>
        <v>0</v>
      </c>
      <c r="Q34" s="9">
        <f>IFERROR(VLOOKUP(A34,'درآمد ناشی از فروش'!A:Q,17,0),0)</f>
        <v>777656201</v>
      </c>
      <c r="S34" s="9">
        <f t="shared" si="2"/>
        <v>777656201</v>
      </c>
      <c r="U34" s="1">
        <f t="shared" si="3"/>
        <v>-1.6565755944396058E-3</v>
      </c>
    </row>
    <row r="35" spans="1:21" ht="21" x14ac:dyDescent="0.45">
      <c r="A35" s="5" t="s">
        <v>99</v>
      </c>
      <c r="C35" s="9">
        <f>IFERROR(VLOOKUP(A35,'درآمد سود سهام'!A:S,13,0),0)</f>
        <v>0</v>
      </c>
      <c r="E35" s="9">
        <f>IFERROR(VLOOKUP(A35,'درآمد ناشی از تغییر قیمت اوراق'!A:Q,9,0),0)</f>
        <v>-4470898923</v>
      </c>
      <c r="G35" s="9">
        <f>IFERROR(VLOOKUP(A35,'درآمد ناشی از فروش'!A:Q,9,0),0)</f>
        <v>0</v>
      </c>
      <c r="I35" s="9">
        <f t="shared" si="0"/>
        <v>-4470898923</v>
      </c>
      <c r="K35" s="1">
        <f t="shared" si="1"/>
        <v>5.2894357128362166E-3</v>
      </c>
      <c r="M35" s="9">
        <f>IFERROR(VLOOKUP(A35,'درآمد سود سهام'!A:S,19,0),0)</f>
        <v>2250303481</v>
      </c>
      <c r="O35" s="9">
        <f>IFERROR(VLOOKUP(A35,'درآمد ناشی از تغییر قیمت اوراق'!A:Q,17,0),0)</f>
        <v>-7471252323</v>
      </c>
      <c r="Q35" s="9">
        <f>IFERROR(VLOOKUP(A35,'درآمد ناشی از فروش'!A:Q,17,0),0)</f>
        <v>0</v>
      </c>
      <c r="S35" s="9">
        <f t="shared" si="2"/>
        <v>-5220948842</v>
      </c>
      <c r="U35" s="1">
        <f t="shared" si="3"/>
        <v>1.1121748171432536E-2</v>
      </c>
    </row>
    <row r="36" spans="1:21" ht="21" x14ac:dyDescent="0.45">
      <c r="A36" s="5" t="s">
        <v>57</v>
      </c>
      <c r="C36" s="9">
        <f>IFERROR(VLOOKUP(A36,'درآمد سود سهام'!A:S,13,0),0)</f>
        <v>0</v>
      </c>
      <c r="E36" s="9">
        <f>IFERROR(VLOOKUP(A36,'درآمد ناشی از تغییر قیمت اوراق'!A:Q,9,0),0)</f>
        <v>-66636311072</v>
      </c>
      <c r="G36" s="9">
        <f>IFERROR(VLOOKUP(A36,'درآمد ناشی از فروش'!A:Q,9,0),0)</f>
        <v>-13499961352</v>
      </c>
      <c r="I36" s="9">
        <f t="shared" si="0"/>
        <v>-80136272424</v>
      </c>
      <c r="K36" s="1">
        <f t="shared" si="1"/>
        <v>9.4807703898761947E-2</v>
      </c>
      <c r="M36" s="9">
        <f>IFERROR(VLOOKUP(A36,'درآمد سود سهام'!A:S,19,0),0)</f>
        <v>27886381402</v>
      </c>
      <c r="O36" s="9">
        <f>IFERROR(VLOOKUP(A36,'درآمد ناشی از تغییر قیمت اوراق'!A:Q,17,0),0)</f>
        <v>-142114536950</v>
      </c>
      <c r="Q36" s="9">
        <f>IFERROR(VLOOKUP(A36,'درآمد ناشی از فروش'!A:Q,17,0),0)</f>
        <v>7030881081</v>
      </c>
      <c r="S36" s="9">
        <f t="shared" si="2"/>
        <v>-107197274467</v>
      </c>
      <c r="U36" s="1">
        <f t="shared" si="3"/>
        <v>0.22835333717409154</v>
      </c>
    </row>
    <row r="37" spans="1:21" ht="21" x14ac:dyDescent="0.45">
      <c r="A37" s="5" t="s">
        <v>101</v>
      </c>
      <c r="C37" s="9">
        <f>IFERROR(VLOOKUP(A37,'درآمد سود سهام'!A:S,13,0),0)</f>
        <v>0</v>
      </c>
      <c r="E37" s="9">
        <f>IFERROR(VLOOKUP(A37,'درآمد ناشی از تغییر قیمت اوراق'!A:Q,9,0),0)</f>
        <v>0</v>
      </c>
      <c r="G37" s="9">
        <f>IFERROR(VLOOKUP(A37,'درآمد ناشی از فروش'!A:Q,9,0),0)</f>
        <v>0</v>
      </c>
      <c r="I37" s="9">
        <f t="shared" si="0"/>
        <v>0</v>
      </c>
      <c r="K37" s="1">
        <f t="shared" si="1"/>
        <v>0</v>
      </c>
      <c r="M37" s="9">
        <f>IFERROR(VLOOKUP(A37,'درآمد سود سهام'!A:S,19,0),0)</f>
        <v>0</v>
      </c>
      <c r="O37" s="9">
        <f>IFERROR(VLOOKUP(A37,'درآمد ناشی از تغییر قیمت اوراق'!A:Q,17,0),0)</f>
        <v>0</v>
      </c>
      <c r="Q37" s="9">
        <f>IFERROR(VLOOKUP(A37,'درآمد ناشی از فروش'!A:Q,17,0),0)</f>
        <v>4435444691</v>
      </c>
      <c r="S37" s="9">
        <f t="shared" si="2"/>
        <v>4435444691</v>
      </c>
      <c r="U37" s="1">
        <f t="shared" si="3"/>
        <v>-9.4484547492180524E-3</v>
      </c>
    </row>
    <row r="38" spans="1:21" ht="21" x14ac:dyDescent="0.45">
      <c r="A38" s="5" t="s">
        <v>58</v>
      </c>
      <c r="C38" s="9">
        <f>IFERROR(VLOOKUP(A38,'درآمد سود سهام'!A:S,13,0),0)</f>
        <v>0</v>
      </c>
      <c r="E38" s="9">
        <f>IFERROR(VLOOKUP(A38,'درآمد ناشی از تغییر قیمت اوراق'!A:Q,9,0),0)</f>
        <v>0</v>
      </c>
      <c r="G38" s="9">
        <f>IFERROR(VLOOKUP(A38,'درآمد ناشی از فروش'!A:Q,9,0),0)</f>
        <v>0</v>
      </c>
      <c r="I38" s="9">
        <f t="shared" si="0"/>
        <v>0</v>
      </c>
      <c r="K38" s="1">
        <f t="shared" si="1"/>
        <v>0</v>
      </c>
      <c r="M38" s="9">
        <f>IFERROR(VLOOKUP(A38,'درآمد سود سهام'!A:S,19,0),0)</f>
        <v>0</v>
      </c>
      <c r="O38" s="9">
        <f>IFERROR(VLOOKUP(A38,'درآمد ناشی از تغییر قیمت اوراق'!A:Q,17,0),0)</f>
        <v>0</v>
      </c>
      <c r="Q38" s="9">
        <f>IFERROR(VLOOKUP(A38,'درآمد ناشی از فروش'!A:Q,17,0),0)</f>
        <v>-23977153084</v>
      </c>
      <c r="S38" s="9">
        <f t="shared" si="2"/>
        <v>-23977153084</v>
      </c>
      <c r="U38" s="1">
        <f t="shared" si="3"/>
        <v>5.1076512438298846E-2</v>
      </c>
    </row>
    <row r="39" spans="1:21" ht="21" x14ac:dyDescent="0.45">
      <c r="A39" s="5" t="s">
        <v>56</v>
      </c>
      <c r="C39" s="9">
        <f>IFERROR(VLOOKUP(A39,'درآمد سود سهام'!A:S,13,0),0)</f>
        <v>0</v>
      </c>
      <c r="E39" s="9">
        <f>IFERROR(VLOOKUP(A39,'درآمد ناشی از تغییر قیمت اوراق'!A:Q,9,0),0)</f>
        <v>-23490527935</v>
      </c>
      <c r="G39" s="9">
        <f>IFERROR(VLOOKUP(A39,'درآمد ناشی از فروش'!A:Q,9,0),0)</f>
        <v>-1668103696</v>
      </c>
      <c r="I39" s="9">
        <f t="shared" si="0"/>
        <v>-25158631631</v>
      </c>
      <c r="K39" s="1">
        <f t="shared" si="1"/>
        <v>2.9764699879595617E-2</v>
      </c>
      <c r="M39" s="9">
        <f>IFERROR(VLOOKUP(A39,'درآمد سود سهام'!A:S,19,0),0)</f>
        <v>9948416718</v>
      </c>
      <c r="O39" s="9">
        <f>IFERROR(VLOOKUP(A39,'درآمد ناشی از تغییر قیمت اوراق'!A:Q,17,0),0)</f>
        <v>-55389363585</v>
      </c>
      <c r="Q39" s="9">
        <f>IFERROR(VLOOKUP(A39,'درآمد ناشی از فروش'!A:Q,17,0),0)</f>
        <v>-1921028115</v>
      </c>
      <c r="S39" s="9">
        <f t="shared" si="2"/>
        <v>-47361974982</v>
      </c>
      <c r="U39" s="1">
        <f t="shared" si="3"/>
        <v>0.10089123157347574</v>
      </c>
    </row>
    <row r="40" spans="1:21" ht="21" x14ac:dyDescent="0.45">
      <c r="A40" s="5" t="s">
        <v>55</v>
      </c>
      <c r="C40" s="9">
        <f>IFERROR(VLOOKUP(A40,'درآمد سود سهام'!A:S,13,0),0)</f>
        <v>0</v>
      </c>
      <c r="E40" s="9">
        <f>IFERROR(VLOOKUP(A40,'درآمد ناشی از تغییر قیمت اوراق'!A:Q,9,0),0)</f>
        <v>-25640484266</v>
      </c>
      <c r="G40" s="9">
        <f>IFERROR(VLOOKUP(A40,'درآمد ناشی از فروش'!A:Q,9,0),0)</f>
        <v>20378784762</v>
      </c>
      <c r="I40" s="9">
        <f t="shared" si="0"/>
        <v>-5261699504</v>
      </c>
      <c r="K40" s="1">
        <f t="shared" si="1"/>
        <v>6.225016880496855E-3</v>
      </c>
      <c r="M40" s="9">
        <f>IFERROR(VLOOKUP(A40,'درآمد سود سهام'!A:S,19,0),0)</f>
        <v>0</v>
      </c>
      <c r="O40" s="9">
        <f>IFERROR(VLOOKUP(A40,'درآمد ناشی از تغییر قیمت اوراق'!A:Q,17,0),0)</f>
        <v>104073978216</v>
      </c>
      <c r="Q40" s="9">
        <f>IFERROR(VLOOKUP(A40,'درآمد ناشی از فروش'!A:Q,17,0),0)</f>
        <v>25657383384</v>
      </c>
      <c r="S40" s="9">
        <f t="shared" si="2"/>
        <v>129731361600</v>
      </c>
      <c r="U40" s="1">
        <f t="shared" si="3"/>
        <v>-0.27635580759675504</v>
      </c>
    </row>
    <row r="41" spans="1:21" ht="21" x14ac:dyDescent="0.45">
      <c r="A41" s="5" t="s">
        <v>60</v>
      </c>
      <c r="C41" s="9">
        <f>IFERROR(VLOOKUP(A41,'درآمد سود سهام'!A:S,13,0),0)</f>
        <v>2129948363</v>
      </c>
      <c r="E41" s="9">
        <f>IFERROR(VLOOKUP(A41,'درآمد ناشی از تغییر قیمت اوراق'!A:Q,9,0),0)</f>
        <v>-8240646993</v>
      </c>
      <c r="G41" s="9">
        <f>IFERROR(VLOOKUP(A41,'درآمد ناشی از فروش'!A:Q,9,0),0)</f>
        <v>-196504838</v>
      </c>
      <c r="I41" s="9">
        <f t="shared" si="0"/>
        <v>-6307203468</v>
      </c>
      <c r="K41" s="1">
        <f t="shared" si="1"/>
        <v>7.4619327894305965E-3</v>
      </c>
      <c r="M41" s="9">
        <f>IFERROR(VLOOKUP(A41,'درآمد سود سهام'!A:S,19,0),0)</f>
        <v>2129948363</v>
      </c>
      <c r="O41" s="9">
        <f>IFERROR(VLOOKUP(A41,'درآمد ناشی از تغییر قیمت اوراق'!A:Q,17,0),0)</f>
        <v>-33799624417</v>
      </c>
      <c r="Q41" s="9">
        <f>IFERROR(VLOOKUP(A41,'درآمد ناشی از فروش'!A:Q,17,0),0)</f>
        <v>-6580247199</v>
      </c>
      <c r="S41" s="9">
        <f t="shared" si="2"/>
        <v>-38249923253</v>
      </c>
      <c r="U41" s="1">
        <f t="shared" si="3"/>
        <v>8.1480594211975912E-2</v>
      </c>
    </row>
    <row r="42" spans="1:21" ht="21" x14ac:dyDescent="0.45">
      <c r="A42" s="5" t="s">
        <v>54</v>
      </c>
      <c r="C42" s="9">
        <f>IFERROR(VLOOKUP(A42,'درآمد سود سهام'!A:S,13,0),0)</f>
        <v>0</v>
      </c>
      <c r="E42" s="9">
        <f>IFERROR(VLOOKUP(A42,'درآمد ناشی از تغییر قیمت اوراق'!A:Q,9,0),0)</f>
        <v>-115509516187</v>
      </c>
      <c r="G42" s="9">
        <f>IFERROR(VLOOKUP(A42,'درآمد ناشی از فروش'!A:Q,9,0),0)</f>
        <v>-2216042449</v>
      </c>
      <c r="I42" s="9">
        <f t="shared" si="0"/>
        <v>-117725558636</v>
      </c>
      <c r="K42" s="1">
        <f t="shared" si="1"/>
        <v>0.13927887543138995</v>
      </c>
      <c r="M42" s="9">
        <f>IFERROR(VLOOKUP(A42,'درآمد سود سهام'!A:S,19,0),0)</f>
        <v>22410084160</v>
      </c>
      <c r="O42" s="9">
        <f>IFERROR(VLOOKUP(A42,'درآمد ناشی از تغییر قیمت اوراق'!A:Q,17,0),0)</f>
        <v>-93707506655</v>
      </c>
      <c r="Q42" s="9">
        <f>IFERROR(VLOOKUP(A42,'درآمد ناشی از فروش'!A:Q,17,0),0)</f>
        <v>15411290856</v>
      </c>
      <c r="S42" s="9">
        <f t="shared" si="2"/>
        <v>-55886131639</v>
      </c>
      <c r="U42" s="1">
        <f t="shared" si="3"/>
        <v>0.11904952551237548</v>
      </c>
    </row>
    <row r="43" spans="1:21" ht="21" x14ac:dyDescent="0.45">
      <c r="A43" s="5" t="s">
        <v>100</v>
      </c>
      <c r="C43" s="9">
        <f>IFERROR(VLOOKUP(A43,'درآمد سود سهام'!A:S,13,0),0)</f>
        <v>16776115253</v>
      </c>
      <c r="E43" s="9">
        <f>IFERROR(VLOOKUP(A43,'درآمد ناشی از تغییر قیمت اوراق'!A:Q,9,0),0)</f>
        <v>-43829421443</v>
      </c>
      <c r="G43" s="9">
        <f>IFERROR(VLOOKUP(A43,'درآمد ناشی از فروش'!A:Q,9,0),0)</f>
        <v>0</v>
      </c>
      <c r="I43" s="9">
        <f t="shared" si="0"/>
        <v>-27053306190</v>
      </c>
      <c r="K43" s="1">
        <f t="shared" si="1"/>
        <v>3.2006253412604622E-2</v>
      </c>
      <c r="M43" s="9">
        <f>IFERROR(VLOOKUP(A43,'درآمد سود سهام'!A:S,19,0),0)</f>
        <v>16776115253</v>
      </c>
      <c r="O43" s="9">
        <f>IFERROR(VLOOKUP(A43,'درآمد ناشی از تغییر قیمت اوراق'!A:Q,17,0),0)</f>
        <v>-74631569750</v>
      </c>
      <c r="Q43" s="9">
        <f>IFERROR(VLOOKUP(A43,'درآمد ناشی از فروش'!A:Q,17,0),0)</f>
        <v>0</v>
      </c>
      <c r="S43" s="9">
        <f t="shared" si="2"/>
        <v>-57855454497</v>
      </c>
      <c r="U43" s="1">
        <f t="shared" si="3"/>
        <v>0.12324460835224708</v>
      </c>
    </row>
    <row r="44" spans="1:21" ht="21" x14ac:dyDescent="0.55000000000000004">
      <c r="A44" s="27" t="s">
        <v>86</v>
      </c>
      <c r="C44" s="9">
        <f>IFERROR(VLOOKUP(A44,'درآمد سود سهام'!A:S,13,0),0)</f>
        <v>0</v>
      </c>
      <c r="D44" s="9"/>
      <c r="E44" s="9">
        <f>IFERROR(VLOOKUP(A44,'درآمد ناشی از تغییر قیمت اوراق'!A:Q,9,0),0)</f>
        <v>0</v>
      </c>
      <c r="F44" s="9"/>
      <c r="G44" s="9">
        <f>IFERROR(VLOOKUP(A44,'درآمد ناشی از فروش'!A:Q,9,0),0)</f>
        <v>0</v>
      </c>
      <c r="H44" s="9"/>
      <c r="I44" s="9">
        <f t="shared" si="0"/>
        <v>0</v>
      </c>
      <c r="J44" s="9"/>
      <c r="K44" s="1">
        <f t="shared" si="1"/>
        <v>0</v>
      </c>
      <c r="L44" s="9"/>
      <c r="M44" s="9">
        <f>IFERROR(VLOOKUP(A44,'درآمد سود سهام'!A:S,19,0),0)</f>
        <v>0</v>
      </c>
      <c r="N44" s="9"/>
      <c r="O44" s="9">
        <f>IFERROR(VLOOKUP(A44,'درآمد ناشی از تغییر قیمت اوراق'!A:Q,17,0),0)</f>
        <v>0</v>
      </c>
      <c r="P44" s="9"/>
      <c r="Q44" s="9">
        <f>IFERROR(VLOOKUP(A44,'درآمد ناشی از فروش'!A:Q,17,0),0)</f>
        <v>20299435647</v>
      </c>
      <c r="R44" s="9"/>
      <c r="S44" s="9">
        <f t="shared" si="2"/>
        <v>20299435647</v>
      </c>
      <c r="T44" s="9"/>
      <c r="U44" s="1">
        <f t="shared" si="3"/>
        <v>-4.324218032399841E-2</v>
      </c>
    </row>
    <row r="45" spans="1:21" ht="21" x14ac:dyDescent="0.55000000000000004">
      <c r="A45" s="27" t="s">
        <v>95</v>
      </c>
      <c r="C45" s="9">
        <f>IFERROR(VLOOKUP(A45,'درآمد سود سهام'!A:S,13,0),0)</f>
        <v>0</v>
      </c>
      <c r="D45" s="9"/>
      <c r="E45" s="9">
        <f>IFERROR(VLOOKUP(A45,'درآمد ناشی از تغییر قیمت اوراق'!A:Q,9,0),0)</f>
        <v>0</v>
      </c>
      <c r="F45" s="9"/>
      <c r="G45" s="9">
        <f>IFERROR(VLOOKUP(A45,'درآمد ناشی از فروش'!A:Q,9,0),0)</f>
        <v>0</v>
      </c>
      <c r="H45" s="9"/>
      <c r="I45" s="9">
        <f t="shared" si="0"/>
        <v>0</v>
      </c>
      <c r="J45" s="9"/>
      <c r="K45" s="1">
        <f t="shared" si="1"/>
        <v>0</v>
      </c>
      <c r="L45" s="9"/>
      <c r="M45" s="9">
        <f>IFERROR(VLOOKUP(A45,'درآمد سود سهام'!A:S,19,0),0)</f>
        <v>0</v>
      </c>
      <c r="N45" s="9"/>
      <c r="O45" s="9">
        <f>IFERROR(VLOOKUP(A45,'درآمد ناشی از تغییر قیمت اوراق'!A:Q,17,0),0)</f>
        <v>0</v>
      </c>
      <c r="P45" s="9"/>
      <c r="Q45" s="9">
        <f>IFERROR(VLOOKUP(A45,'درآمد ناشی از فروش'!A:Q,17,0),0)</f>
        <v>4474189256</v>
      </c>
      <c r="R45" s="9"/>
      <c r="S45" s="9">
        <f t="shared" si="2"/>
        <v>4474189256</v>
      </c>
      <c r="T45" s="9"/>
      <c r="U45" s="1">
        <f t="shared" si="3"/>
        <v>-9.5309890371381451E-3</v>
      </c>
    </row>
    <row r="46" spans="1:21" ht="21" x14ac:dyDescent="0.55000000000000004">
      <c r="A46" s="27" t="s">
        <v>87</v>
      </c>
      <c r="C46" s="9">
        <f>IFERROR(VLOOKUP(A46,'درآمد سود سهام'!A:S,13,0),0)</f>
        <v>0</v>
      </c>
      <c r="D46" s="9"/>
      <c r="E46" s="9">
        <f>IFERROR(VLOOKUP(A46,'درآمد ناشی از تغییر قیمت اوراق'!A:Q,9,0),0)</f>
        <v>0</v>
      </c>
      <c r="F46" s="9"/>
      <c r="G46" s="9">
        <f>IFERROR(VLOOKUP(A46,'درآمد ناشی از فروش'!A:Q,9,0),0)</f>
        <v>0</v>
      </c>
      <c r="H46" s="9"/>
      <c r="I46" s="9">
        <f t="shared" si="0"/>
        <v>0</v>
      </c>
      <c r="J46" s="9"/>
      <c r="K46" s="1">
        <f t="shared" si="1"/>
        <v>0</v>
      </c>
      <c r="L46" s="9"/>
      <c r="M46" s="9">
        <f>IFERROR(VLOOKUP(A46,'درآمد سود سهام'!A:S,19,0),0)</f>
        <v>0</v>
      </c>
      <c r="N46" s="9"/>
      <c r="O46" s="9">
        <f>IFERROR(VLOOKUP(A46,'درآمد ناشی از تغییر قیمت اوراق'!A:Q,17,0),0)</f>
        <v>0</v>
      </c>
      <c r="P46" s="9"/>
      <c r="Q46" s="9">
        <f>IFERROR(VLOOKUP(A46,'درآمد ناشی از فروش'!A:Q,17,0),0)</f>
        <v>1084633617</v>
      </c>
      <c r="R46" s="9"/>
      <c r="S46" s="9">
        <f t="shared" si="2"/>
        <v>1084633617</v>
      </c>
      <c r="T46" s="9"/>
      <c r="U46" s="1">
        <f t="shared" si="3"/>
        <v>-2.3105037631288108E-3</v>
      </c>
    </row>
    <row r="47" spans="1:21" ht="21" x14ac:dyDescent="0.55000000000000004">
      <c r="A47" s="27" t="s">
        <v>84</v>
      </c>
      <c r="C47" s="9">
        <f>IFERROR(VLOOKUP(A47,'درآمد سود سهام'!A:S,13,0),0)</f>
        <v>0</v>
      </c>
      <c r="D47" s="9"/>
      <c r="E47" s="9">
        <f>IFERROR(VLOOKUP(A47,'درآمد ناشی از تغییر قیمت اوراق'!A:Q,9,0),0)</f>
        <v>-577235092</v>
      </c>
      <c r="F47" s="9"/>
      <c r="G47" s="9">
        <f>IFERROR(VLOOKUP(A47,'درآمد ناشی از فروش'!A:Q,9,0),0)</f>
        <v>0</v>
      </c>
      <c r="H47" s="9"/>
      <c r="I47" s="9">
        <f t="shared" si="0"/>
        <v>-577235092</v>
      </c>
      <c r="J47" s="9"/>
      <c r="K47" s="1">
        <f t="shared" si="1"/>
        <v>6.8291588848498315E-4</v>
      </c>
      <c r="L47" s="9"/>
      <c r="M47" s="9">
        <f>IFERROR(VLOOKUP(A47,'درآمد سود سهام'!A:S,19,0),0)</f>
        <v>9302881000</v>
      </c>
      <c r="N47" s="9"/>
      <c r="O47" s="9">
        <f>IFERROR(VLOOKUP(A47,'درآمد ناشی از تغییر قیمت اوراق'!A:Q,17,0),0)</f>
        <v>-353748444</v>
      </c>
      <c r="P47" s="9"/>
      <c r="Q47" s="9">
        <f>IFERROR(VLOOKUP(A47,'درآمد ناشی از فروش'!A:Q,17,0),0)</f>
        <v>261529390</v>
      </c>
      <c r="R47" s="9"/>
      <c r="S47" s="9">
        <f t="shared" si="2"/>
        <v>9210661946</v>
      </c>
      <c r="T47" s="9"/>
      <c r="U47" s="1">
        <f t="shared" si="3"/>
        <v>-1.9620698412430207E-2</v>
      </c>
    </row>
    <row r="48" spans="1:21" ht="21" x14ac:dyDescent="0.55000000000000004">
      <c r="A48" s="27" t="s">
        <v>85</v>
      </c>
      <c r="C48" s="9">
        <f>IFERROR(VLOOKUP(A48,'درآمد سود سهام'!A:S,13,0),0)</f>
        <v>0</v>
      </c>
      <c r="D48" s="9"/>
      <c r="E48" s="9">
        <f>IFERROR(VLOOKUP(A48,'درآمد ناشی از تغییر قیمت اوراق'!A:Q,9,0),0)</f>
        <v>0</v>
      </c>
      <c r="F48" s="9"/>
      <c r="G48" s="9">
        <f>IFERROR(VLOOKUP(A48,'درآمد ناشی از فروش'!A:Q,9,0),0)</f>
        <v>0</v>
      </c>
      <c r="H48" s="9"/>
      <c r="I48" s="9">
        <f t="shared" si="0"/>
        <v>0</v>
      </c>
      <c r="J48" s="9"/>
      <c r="K48" s="1">
        <f t="shared" si="1"/>
        <v>0</v>
      </c>
      <c r="L48" s="9"/>
      <c r="M48" s="9">
        <f>IFERROR(VLOOKUP(A48,'درآمد سود سهام'!A:S,19,0),0)</f>
        <v>0</v>
      </c>
      <c r="N48" s="9"/>
      <c r="O48" s="9">
        <f>IFERROR(VLOOKUP(A48,'درآمد ناشی از تغییر قیمت اوراق'!A:Q,17,0),0)</f>
        <v>0</v>
      </c>
      <c r="P48" s="9"/>
      <c r="Q48" s="9">
        <f>IFERROR(VLOOKUP(A48,'درآمد ناشی از فروش'!A:Q,17,0),0)</f>
        <v>4584035908</v>
      </c>
      <c r="R48" s="9"/>
      <c r="S48" s="9">
        <f t="shared" si="2"/>
        <v>4584035908</v>
      </c>
      <c r="T48" s="9"/>
      <c r="U48" s="1">
        <f t="shared" si="3"/>
        <v>-9.7649861204252113E-3</v>
      </c>
    </row>
    <row r="49" spans="1:21" ht="21" x14ac:dyDescent="0.55000000000000004">
      <c r="A49" s="27" t="s">
        <v>113</v>
      </c>
      <c r="C49" s="9">
        <f>IFERROR(VLOOKUP(A49,'درآمد سود سهام'!A:S,13,0),0)</f>
        <v>0</v>
      </c>
      <c r="D49" s="9"/>
      <c r="E49" s="9">
        <f>IFERROR(VLOOKUP(A49,'درآمد ناشی از تغییر قیمت اوراق'!A:Q,9,0),0)</f>
        <v>-337977000</v>
      </c>
      <c r="F49" s="9"/>
      <c r="G49" s="9">
        <f>IFERROR(VLOOKUP(A49,'درآمد ناشی از فروش'!A:Q,9,0),0)</f>
        <v>0</v>
      </c>
      <c r="H49" s="9"/>
      <c r="I49" s="9">
        <f t="shared" si="0"/>
        <v>-337977000</v>
      </c>
      <c r="J49" s="9"/>
      <c r="K49" s="1">
        <f t="shared" si="1"/>
        <v>3.9985417803131267E-4</v>
      </c>
      <c r="L49" s="9"/>
      <c r="M49" s="9">
        <f>IFERROR(VLOOKUP(A49,'درآمد سود سهام'!A:S,19,0),0)</f>
        <v>235000000</v>
      </c>
      <c r="N49" s="9"/>
      <c r="O49" s="9">
        <f>IFERROR(VLOOKUP(A49,'درآمد ناشی از تغییر قیمت اوراق'!A:Q,17,0),0)</f>
        <v>586846493</v>
      </c>
      <c r="P49" s="9"/>
      <c r="Q49" s="9">
        <f>IFERROR(VLOOKUP(A49,'درآمد ناشی از فروش'!A:Q,17,0),0)</f>
        <v>517262995</v>
      </c>
      <c r="R49" s="9"/>
      <c r="S49" s="9">
        <f t="shared" si="2"/>
        <v>1339109488</v>
      </c>
      <c r="T49" s="9"/>
      <c r="U49" s="1">
        <f t="shared" si="3"/>
        <v>-2.8525923065369041E-3</v>
      </c>
    </row>
    <row r="50" spans="1:21" ht="21" x14ac:dyDescent="0.55000000000000004">
      <c r="A50" s="27" t="s">
        <v>114</v>
      </c>
      <c r="C50" s="9">
        <f>IFERROR(VLOOKUP(A50,'درآمد سود سهام'!A:S,13,0),0)</f>
        <v>0</v>
      </c>
      <c r="D50" s="9"/>
      <c r="E50" s="9">
        <f>IFERROR(VLOOKUP(A50,'درآمد ناشی از تغییر قیمت اوراق'!A:Q,9,0),0)</f>
        <v>-465960937</v>
      </c>
      <c r="F50" s="9"/>
      <c r="G50" s="9">
        <f>IFERROR(VLOOKUP(A50,'درآمد ناشی از فروش'!A:Q,9,0),0)</f>
        <v>0</v>
      </c>
      <c r="H50" s="9"/>
      <c r="I50" s="9">
        <f t="shared" si="0"/>
        <v>-465960937</v>
      </c>
      <c r="J50" s="9"/>
      <c r="K50" s="1">
        <f t="shared" si="1"/>
        <v>5.5126954632662951E-4</v>
      </c>
      <c r="L50" s="9"/>
      <c r="M50" s="9">
        <f>IFERROR(VLOOKUP(A50,'درآمد سود سهام'!A:S,19,0),0)</f>
        <v>529497099</v>
      </c>
      <c r="N50" s="9"/>
      <c r="O50" s="9">
        <f>IFERROR(VLOOKUP(A50,'درآمد ناشی از تغییر قیمت اوراق'!A:Q,17,0),0)</f>
        <v>85953419</v>
      </c>
      <c r="P50" s="9"/>
      <c r="Q50" s="9">
        <f>IFERROR(VLOOKUP(A50,'درآمد ناشی از فروش'!A:Q,17,0),0)</f>
        <v>655751830</v>
      </c>
      <c r="R50" s="9"/>
      <c r="S50" s="9">
        <f t="shared" si="2"/>
        <v>1271202348</v>
      </c>
      <c r="T50" s="9"/>
      <c r="U50" s="1">
        <f t="shared" si="3"/>
        <v>-2.7079354380292824E-3</v>
      </c>
    </row>
    <row r="51" spans="1:21" ht="21" x14ac:dyDescent="0.55000000000000004">
      <c r="A51" s="27" t="s">
        <v>89</v>
      </c>
      <c r="C51" s="9">
        <f>IFERROR(VLOOKUP(A51,'درآمد سود سهام'!A:S,13,0),0)</f>
        <v>0</v>
      </c>
      <c r="D51" s="9"/>
      <c r="E51" s="9">
        <f>IFERROR(VLOOKUP(A51,'درآمد ناشی از تغییر قیمت اوراق'!A:Q,9,0),0)</f>
        <v>0</v>
      </c>
      <c r="F51" s="9"/>
      <c r="G51" s="9">
        <f>IFERROR(VLOOKUP(A51,'درآمد ناشی از فروش'!A:Q,9,0),0)</f>
        <v>0</v>
      </c>
      <c r="H51" s="9"/>
      <c r="I51" s="9">
        <f t="shared" si="0"/>
        <v>0</v>
      </c>
      <c r="J51" s="9"/>
      <c r="K51" s="1">
        <f t="shared" si="1"/>
        <v>0</v>
      </c>
      <c r="L51" s="9"/>
      <c r="M51" s="9">
        <f>IFERROR(VLOOKUP(A51,'درآمد سود سهام'!A:S,19,0),0)</f>
        <v>0</v>
      </c>
      <c r="N51" s="9"/>
      <c r="O51" s="9">
        <f>IFERROR(VLOOKUP(A51,'درآمد ناشی از تغییر قیمت اوراق'!A:Q,17,0),0)</f>
        <v>0</v>
      </c>
      <c r="P51" s="9"/>
      <c r="Q51" s="9">
        <f>IFERROR(VLOOKUP(A51,'درآمد ناشی از فروش'!A:Q,17,0),0)</f>
        <v>12362152981</v>
      </c>
      <c r="R51" s="9"/>
      <c r="S51" s="9">
        <f t="shared" si="2"/>
        <v>12362152981</v>
      </c>
      <c r="T51" s="9"/>
      <c r="U51" s="1">
        <f t="shared" si="3"/>
        <v>-2.6334054684730046E-2</v>
      </c>
    </row>
    <row r="52" spans="1:21" ht="21" x14ac:dyDescent="0.55000000000000004">
      <c r="A52" s="27" t="s">
        <v>96</v>
      </c>
      <c r="C52" s="9">
        <f>IFERROR(VLOOKUP(A52,'درآمد سود سهام'!A:S,13,0),0)</f>
        <v>0</v>
      </c>
      <c r="D52" s="9"/>
      <c r="E52" s="9">
        <f>IFERROR(VLOOKUP(A52,'درآمد ناشی از تغییر قیمت اوراق'!A:Q,9,0),0)</f>
        <v>0</v>
      </c>
      <c r="F52" s="9"/>
      <c r="G52" s="9">
        <f>IFERROR(VLOOKUP(A52,'درآمد ناشی از فروش'!A:Q,9,0),0)</f>
        <v>0</v>
      </c>
      <c r="H52" s="9"/>
      <c r="I52" s="9">
        <f t="shared" si="0"/>
        <v>0</v>
      </c>
      <c r="J52" s="9"/>
      <c r="K52" s="1">
        <f t="shared" si="1"/>
        <v>0</v>
      </c>
      <c r="L52" s="9"/>
      <c r="M52" s="9">
        <f>IFERROR(VLOOKUP(A52,'درآمد سود سهام'!A:S,19,0),0)</f>
        <v>1257291200</v>
      </c>
      <c r="N52" s="9"/>
      <c r="O52" s="9">
        <f>IFERROR(VLOOKUP(A52,'درآمد ناشی از تغییر قیمت اوراق'!A:Q,17,0),0)</f>
        <v>0</v>
      </c>
      <c r="P52" s="9"/>
      <c r="Q52" s="9">
        <f>IFERROR(VLOOKUP(A52,'درآمد ناشی از فروش'!A:Q,17,0),0)</f>
        <v>5630952553</v>
      </c>
      <c r="R52" s="9"/>
      <c r="S52" s="9">
        <f t="shared" si="2"/>
        <v>6888243753</v>
      </c>
      <c r="T52" s="9"/>
      <c r="U52" s="1">
        <f t="shared" si="3"/>
        <v>-1.4673446280113796E-2</v>
      </c>
    </row>
    <row r="53" spans="1:21" ht="21" x14ac:dyDescent="0.55000000000000004">
      <c r="A53" s="27" t="s">
        <v>91</v>
      </c>
      <c r="C53" s="9">
        <f>IFERROR(VLOOKUP(A53,'درآمد سود سهام'!A:S,13,0),0)</f>
        <v>0</v>
      </c>
      <c r="D53" s="9"/>
      <c r="E53" s="9">
        <f>IFERROR(VLOOKUP(A53,'درآمد ناشی از تغییر قیمت اوراق'!A:Q,9,0),0)</f>
        <v>2744099349</v>
      </c>
      <c r="F53" s="9"/>
      <c r="G53" s="9">
        <f>IFERROR(VLOOKUP(A53,'درآمد ناشی از فروش'!A:Q,9,0),0)</f>
        <v>0</v>
      </c>
      <c r="H53" s="9"/>
      <c r="I53" s="9">
        <f t="shared" si="0"/>
        <v>2744099349</v>
      </c>
      <c r="J53" s="9"/>
      <c r="K53" s="1">
        <f t="shared" si="1"/>
        <v>-3.2464918903672593E-3</v>
      </c>
      <c r="L53" s="9"/>
      <c r="M53" s="9">
        <f>IFERROR(VLOOKUP(A53,'درآمد سود سهام'!A:S,19,0),0)</f>
        <v>1538495042</v>
      </c>
      <c r="N53" s="9"/>
      <c r="O53" s="9">
        <f>IFERROR(VLOOKUP(A53,'درآمد ناشی از تغییر قیمت اوراق'!A:Q,17,0),0)</f>
        <v>4701290808</v>
      </c>
      <c r="P53" s="9"/>
      <c r="Q53" s="9">
        <f>IFERROR(VLOOKUP(A53,'درآمد ناشی از فروش'!A:Q,17,0),0)</f>
        <v>13243736919</v>
      </c>
      <c r="R53" s="9"/>
      <c r="S53" s="9">
        <f t="shared" si="2"/>
        <v>19483522769</v>
      </c>
      <c r="T53" s="9"/>
      <c r="U53" s="1">
        <f t="shared" si="3"/>
        <v>-4.1504109748407667E-2</v>
      </c>
    </row>
    <row r="54" spans="1:21" ht="21" x14ac:dyDescent="0.55000000000000004">
      <c r="A54" s="27" t="s">
        <v>92</v>
      </c>
      <c r="C54" s="9">
        <f>IFERROR(VLOOKUP(A54,'درآمد سود سهام'!A:S,13,0),0)</f>
        <v>0</v>
      </c>
      <c r="D54" s="9"/>
      <c r="E54" s="9">
        <f>IFERROR(VLOOKUP(A54,'درآمد ناشی از تغییر قیمت اوراق'!A:Q,9,0),0)</f>
        <v>0</v>
      </c>
      <c r="F54" s="9"/>
      <c r="G54" s="9">
        <f>IFERROR(VLOOKUP(A54,'درآمد ناشی از فروش'!A:Q,9,0),0)</f>
        <v>0</v>
      </c>
      <c r="H54" s="9"/>
      <c r="I54" s="9">
        <f t="shared" si="0"/>
        <v>0</v>
      </c>
      <c r="J54" s="9"/>
      <c r="K54" s="1">
        <f t="shared" si="1"/>
        <v>0</v>
      </c>
      <c r="L54" s="9"/>
      <c r="M54" s="9">
        <f>IFERROR(VLOOKUP(A54,'درآمد سود سهام'!A:S,19,0),0)</f>
        <v>0</v>
      </c>
      <c r="N54" s="9"/>
      <c r="O54" s="9">
        <f>IFERROR(VLOOKUP(A54,'درآمد ناشی از تغییر قیمت اوراق'!A:Q,17,0),0)</f>
        <v>0</v>
      </c>
      <c r="P54" s="9"/>
      <c r="Q54" s="9">
        <f>IFERROR(VLOOKUP(A54,'درآمد ناشی از فروش'!A:Q,17,0),0)</f>
        <v>3271605657</v>
      </c>
      <c r="R54" s="9"/>
      <c r="S54" s="9">
        <f t="shared" si="2"/>
        <v>3271605657</v>
      </c>
      <c r="T54" s="9"/>
      <c r="U54" s="1">
        <f>+S54/$S$61</f>
        <v>-6.9692263484140236E-3</v>
      </c>
    </row>
    <row r="55" spans="1:21" ht="21" x14ac:dyDescent="0.55000000000000004">
      <c r="A55" s="27" t="s">
        <v>93</v>
      </c>
      <c r="C55" s="9">
        <f>IFERROR(VLOOKUP(A55,'درآمد سود سهام'!A:S,13,0),0)</f>
        <v>0</v>
      </c>
      <c r="D55" s="9"/>
      <c r="E55" s="9">
        <f>IFERROR(VLOOKUP(A55,'درآمد ناشی از تغییر قیمت اوراق'!A:Q,9,0),0)</f>
        <v>0</v>
      </c>
      <c r="F55" s="9"/>
      <c r="G55" s="9">
        <f>IFERROR(VLOOKUP(A55,'درآمد ناشی از فروش'!A:Q,9,0),0)</f>
        <v>0</v>
      </c>
      <c r="H55" s="9"/>
      <c r="I55" s="9">
        <f t="shared" si="0"/>
        <v>0</v>
      </c>
      <c r="J55" s="9"/>
      <c r="K55" s="1">
        <f t="shared" si="1"/>
        <v>0</v>
      </c>
      <c r="L55" s="9"/>
      <c r="M55" s="9">
        <f>IFERROR(VLOOKUP(A55,'درآمد سود سهام'!A:S,19,0),0)</f>
        <v>0</v>
      </c>
      <c r="N55" s="9"/>
      <c r="O55" s="9">
        <f>IFERROR(VLOOKUP(A55,'درآمد ناشی از تغییر قیمت اوراق'!A:Q,17,0),0)</f>
        <v>0</v>
      </c>
      <c r="P55" s="9"/>
      <c r="Q55" s="9">
        <f>IFERROR(VLOOKUP(A55,'درآمد ناشی از فروش'!A:Q,17,0),0)</f>
        <v>3134781730</v>
      </c>
      <c r="R55" s="9"/>
      <c r="S55" s="9">
        <f t="shared" si="2"/>
        <v>3134781730</v>
      </c>
      <c r="T55" s="9"/>
      <c r="U55" s="1">
        <f t="shared" ref="U55:U58" si="4">+S55/$S$61</f>
        <v>-6.6777618453185408E-3</v>
      </c>
    </row>
    <row r="56" spans="1:21" ht="21" x14ac:dyDescent="0.55000000000000004">
      <c r="A56" s="27" t="s">
        <v>88</v>
      </c>
      <c r="C56" s="9">
        <f>IFERROR(VLOOKUP(A56,'درآمد سود سهام'!A:S,13,0),0)</f>
        <v>0</v>
      </c>
      <c r="D56" s="9"/>
      <c r="E56" s="9">
        <f>IFERROR(VLOOKUP(A56,'درآمد ناشی از تغییر قیمت اوراق'!A:Q,9,0),0)</f>
        <v>0</v>
      </c>
      <c r="F56" s="9"/>
      <c r="G56" s="9">
        <f>IFERROR(VLOOKUP(A56,'درآمد ناشی از فروش'!A:Q,9,0),0)</f>
        <v>0</v>
      </c>
      <c r="H56" s="9"/>
      <c r="I56" s="9">
        <f t="shared" si="0"/>
        <v>0</v>
      </c>
      <c r="J56" s="9"/>
      <c r="K56" s="1">
        <f t="shared" si="1"/>
        <v>0</v>
      </c>
      <c r="L56" s="9"/>
      <c r="M56" s="9">
        <f>IFERROR(VLOOKUP(A56,'درآمد سود سهام'!A:S,19,0),0)</f>
        <v>0</v>
      </c>
      <c r="N56" s="9"/>
      <c r="O56" s="9">
        <f>IFERROR(VLOOKUP(A56,'درآمد ناشی از تغییر قیمت اوراق'!A:Q,17,0),0)</f>
        <v>0</v>
      </c>
      <c r="P56" s="9"/>
      <c r="Q56" s="9">
        <f>IFERROR(VLOOKUP(A56,'درآمد ناشی از فروش'!A:Q,17,0),0)</f>
        <v>6736573640</v>
      </c>
      <c r="R56" s="9"/>
      <c r="S56" s="9">
        <f t="shared" si="2"/>
        <v>6736573640</v>
      </c>
      <c r="T56" s="9"/>
      <c r="U56" s="1">
        <f t="shared" si="4"/>
        <v>-1.4350356195731254E-2</v>
      </c>
    </row>
    <row r="57" spans="1:21" ht="21" x14ac:dyDescent="0.55000000000000004">
      <c r="A57" s="27" t="s">
        <v>90</v>
      </c>
      <c r="C57" s="9">
        <f>IFERROR(VLOOKUP(A57,'درآمد سود سهام'!A:S,13,0),0)</f>
        <v>0</v>
      </c>
      <c r="D57" s="9"/>
      <c r="E57" s="9">
        <f>IFERROR(VLOOKUP(A57,'درآمد ناشی از تغییر قیمت اوراق'!A:Q,9,0),0)</f>
        <v>0</v>
      </c>
      <c r="F57" s="9"/>
      <c r="G57" s="9">
        <f>IFERROR(VLOOKUP(A57,'درآمد ناشی از فروش'!A:Q,9,0),0)</f>
        <v>0</v>
      </c>
      <c r="H57" s="9"/>
      <c r="I57" s="9">
        <f t="shared" si="0"/>
        <v>0</v>
      </c>
      <c r="J57" s="9"/>
      <c r="K57" s="1">
        <f t="shared" si="1"/>
        <v>0</v>
      </c>
      <c r="L57" s="9"/>
      <c r="M57" s="9">
        <f>IFERROR(VLOOKUP(A57,'درآمد سود سهام'!A:S,19,0),0)</f>
        <v>0</v>
      </c>
      <c r="N57" s="9"/>
      <c r="O57" s="9">
        <f>IFERROR(VLOOKUP(A57,'درآمد ناشی از تغییر قیمت اوراق'!A:Q,17,0),0)</f>
        <v>0</v>
      </c>
      <c r="P57" s="9"/>
      <c r="Q57" s="9">
        <f>IFERROR(VLOOKUP(A57,'درآمد ناشی از فروش'!A:Q,17,0),0)</f>
        <v>722027900</v>
      </c>
      <c r="R57" s="9"/>
      <c r="S57" s="9">
        <f t="shared" si="2"/>
        <v>722027900</v>
      </c>
      <c r="T57" s="9"/>
      <c r="U57" s="1">
        <f t="shared" si="4"/>
        <v>-1.5380753038507311E-3</v>
      </c>
    </row>
    <row r="58" spans="1:21" ht="21" x14ac:dyDescent="0.55000000000000004">
      <c r="A58" s="27" t="s">
        <v>75</v>
      </c>
      <c r="C58" s="9">
        <f>IFERROR(VLOOKUP(A58,'درآمد سود سهام'!A:S,13,0),0)</f>
        <v>22247628390</v>
      </c>
      <c r="D58" s="9"/>
      <c r="E58" s="9">
        <f>IFERROR(VLOOKUP(A58,'درآمد ناشی از تغییر قیمت اوراق'!A:Q,9,0),0)</f>
        <v>-28153923370</v>
      </c>
      <c r="F58" s="9"/>
      <c r="G58" s="9">
        <f>IFERROR(VLOOKUP(A58,'درآمد ناشی از فروش'!A:Q,9,0),0)</f>
        <v>0</v>
      </c>
      <c r="H58" s="9"/>
      <c r="I58" s="9">
        <f t="shared" si="0"/>
        <v>-5906294980</v>
      </c>
      <c r="J58" s="9"/>
      <c r="K58" s="1">
        <f t="shared" si="1"/>
        <v>6.9876255616162291E-3</v>
      </c>
      <c r="L58" s="9"/>
      <c r="M58" s="9">
        <f>IFERROR(VLOOKUP(A58,'درآمد سود سهام'!A:S,19,0),0)</f>
        <v>22247628390</v>
      </c>
      <c r="N58" s="9"/>
      <c r="O58" s="9">
        <f>IFERROR(VLOOKUP(A58,'درآمد ناشی از تغییر قیمت اوراق'!A:Q,17,0),0)</f>
        <v>-2686063364</v>
      </c>
      <c r="P58" s="9"/>
      <c r="Q58" s="9">
        <f>IFERROR(VLOOKUP(A58,'درآمد ناشی از فروش'!A:Q,17,0),0)</f>
        <v>14221397536</v>
      </c>
      <c r="R58" s="9"/>
      <c r="S58" s="9">
        <f t="shared" si="2"/>
        <v>33782962562</v>
      </c>
      <c r="T58" s="9"/>
      <c r="U58" s="1">
        <f t="shared" si="4"/>
        <v>-7.1965003578845124E-2</v>
      </c>
    </row>
    <row r="59" spans="1:21" ht="21" x14ac:dyDescent="0.55000000000000004">
      <c r="A59" s="27" t="s">
        <v>72</v>
      </c>
      <c r="C59" s="9">
        <f>IFERROR(VLOOKUP(A59,'درآمد سود سهام'!A:S,13,0),0)</f>
        <v>0</v>
      </c>
      <c r="D59" s="9"/>
      <c r="E59" s="9">
        <f>IFERROR(VLOOKUP(A59,'درآمد ناشی از تغییر قیمت اوراق'!A:Q,9,0),0)</f>
        <v>-11651220666</v>
      </c>
      <c r="F59" s="9"/>
      <c r="G59" s="9">
        <f>IFERROR(VLOOKUP(A59,'درآمد ناشی از فروش'!A:Q,9,0),0)</f>
        <v>0</v>
      </c>
      <c r="H59" s="9"/>
      <c r="I59" s="9">
        <f t="shared" si="0"/>
        <v>-11651220666</v>
      </c>
      <c r="J59" s="9"/>
      <c r="K59" s="1">
        <f t="shared" si="1"/>
        <v>1.3784338172316085E-2</v>
      </c>
      <c r="L59" s="9"/>
      <c r="M59" s="9">
        <f>IFERROR(VLOOKUP(A59,'درآمد سود سهام'!A:S,19,0),0)</f>
        <v>23466566012</v>
      </c>
      <c r="N59" s="9"/>
      <c r="O59" s="9">
        <f>IFERROR(VLOOKUP(A59,'درآمد ناشی از تغییر قیمت اوراق'!A:Q,17,0),0)</f>
        <v>-12157764676</v>
      </c>
      <c r="P59" s="9"/>
      <c r="Q59" s="9">
        <f>IFERROR(VLOOKUP(A59,'درآمد ناشی از فروش'!A:Q,17,0),0)</f>
        <v>0</v>
      </c>
      <c r="R59" s="9"/>
      <c r="S59" s="9">
        <f t="shared" si="2"/>
        <v>11308801336</v>
      </c>
      <c r="T59" s="9"/>
      <c r="U59" s="1">
        <f t="shared" si="3"/>
        <v>-2.4090188275350238E-2</v>
      </c>
    </row>
    <row r="60" spans="1:21" ht="21.75" thickBot="1" x14ac:dyDescent="0.6">
      <c r="A60" s="27" t="s">
        <v>94</v>
      </c>
      <c r="C60" s="9">
        <f>IFERROR(VLOOKUP(A60,'درآمد سود سهام'!A:S,13,0),0)</f>
        <v>0</v>
      </c>
      <c r="D60" s="9"/>
      <c r="E60" s="9">
        <f>IFERROR(VLOOKUP(A60,'درآمد ناشی از تغییر قیمت اوراق'!A:Q,9,0),0)</f>
        <v>-6669796912</v>
      </c>
      <c r="F60" s="9"/>
      <c r="G60" s="9">
        <f>IFERROR(VLOOKUP(A60,'درآمد ناشی از فروش'!A:Q,9,0),0)</f>
        <v>0</v>
      </c>
      <c r="H60" s="9"/>
      <c r="I60" s="9">
        <f t="shared" si="0"/>
        <v>-6669796912</v>
      </c>
      <c r="J60" s="9"/>
      <c r="K60" s="1">
        <f t="shared" si="1"/>
        <v>7.8909102154393566E-3</v>
      </c>
      <c r="L60" s="9"/>
      <c r="M60" s="9">
        <f>IFERROR(VLOOKUP(A60,'درآمد سود سهام'!A:S,19,0),0)</f>
        <v>3479329303</v>
      </c>
      <c r="N60" s="9"/>
      <c r="O60" s="9">
        <f>IFERROR(VLOOKUP(A60,'درآمد ناشی از تغییر قیمت اوراق'!A:Q,17,0),0)</f>
        <v>-17591225912</v>
      </c>
      <c r="P60" s="9"/>
      <c r="Q60" s="9">
        <f>IFERROR(VLOOKUP(A60,'درآمد ناشی از فروش'!A:Q,17,0),0)</f>
        <v>0</v>
      </c>
      <c r="R60" s="9"/>
      <c r="S60" s="9">
        <f t="shared" si="2"/>
        <v>-14111896609</v>
      </c>
      <c r="T60" s="9"/>
      <c r="U60" s="1">
        <f t="shared" si="3"/>
        <v>3.0061386360274691E-2</v>
      </c>
    </row>
    <row r="61" spans="1:21" s="27" customFormat="1" ht="21.75" thickBot="1" x14ac:dyDescent="0.6">
      <c r="A61" s="27" t="s">
        <v>15</v>
      </c>
      <c r="C61" s="4">
        <f>SUM(C8:C60)</f>
        <v>197519308592</v>
      </c>
      <c r="D61" s="3"/>
      <c r="E61" s="4">
        <f>SUM(E8:E60)</f>
        <v>-953791558349</v>
      </c>
      <c r="F61" s="3"/>
      <c r="G61" s="4">
        <f>SUM(G8:G60)</f>
        <v>-88978390524</v>
      </c>
      <c r="H61" s="3"/>
      <c r="I61" s="4">
        <f>SUM(I8:I60)</f>
        <v>-845250640281</v>
      </c>
      <c r="J61" s="3"/>
      <c r="K61" s="8">
        <f>SUM(K8:K60)</f>
        <v>1.0000000000000002</v>
      </c>
      <c r="L61" s="3"/>
      <c r="M61" s="4">
        <f>SUM(M8:M60)</f>
        <v>567907809675</v>
      </c>
      <c r="N61" s="3"/>
      <c r="O61" s="4">
        <f>SUM(O8:O60)</f>
        <v>-1266940053369</v>
      </c>
      <c r="P61" s="3"/>
      <c r="Q61" s="4">
        <f>SUM(Q8:Q60)</f>
        <v>229596255617</v>
      </c>
      <c r="R61" s="3"/>
      <c r="S61" s="4">
        <f>SUM(S8:S60)</f>
        <v>-469435988077</v>
      </c>
      <c r="T61" s="3"/>
      <c r="U61" s="8">
        <f>SUM(U8:U60)</f>
        <v>0.99999999999999989</v>
      </c>
    </row>
    <row r="62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E44" sqref="E44"/>
    </sheetView>
  </sheetViews>
  <sheetFormatPr defaultRowHeight="18.75" x14ac:dyDescent="0.45"/>
  <cols>
    <col min="1" max="1" width="17.125" style="15" customWidth="1"/>
    <col min="2" max="2" width="0.875" style="15" customWidth="1"/>
    <col min="3" max="3" width="32.125" style="15" bestFit="1" customWidth="1"/>
    <col min="4" max="4" width="0.875" style="15" customWidth="1"/>
    <col min="5" max="5" width="27.875" style="15" bestFit="1" customWidth="1"/>
    <col min="6" max="6" width="0.875" style="15" customWidth="1"/>
    <col min="7" max="7" width="32.125" style="15" bestFit="1" customWidth="1"/>
    <col min="8" max="8" width="0.875" style="15" customWidth="1"/>
    <col min="9" max="9" width="27.875" style="15" bestFit="1" customWidth="1"/>
    <col min="10" max="10" width="0.875" style="15" customWidth="1"/>
    <col min="11" max="11" width="8" style="15" customWidth="1"/>
    <col min="12" max="16384" width="9" style="15"/>
  </cols>
  <sheetData>
    <row r="2" spans="1:9" ht="26.25" x14ac:dyDescent="0.45">
      <c r="A2" s="50" t="str">
        <f>+درآمدها!A2</f>
        <v>صندوق سرمایه‌گذاری بخشی صنایع مفید - اکتان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</row>
    <row r="3" spans="1:9" ht="26.25" x14ac:dyDescent="0.45">
      <c r="A3" s="50" t="s">
        <v>23</v>
      </c>
      <c r="B3" s="50" t="s">
        <v>23</v>
      </c>
      <c r="C3" s="50" t="s">
        <v>23</v>
      </c>
      <c r="D3" s="50" t="s">
        <v>23</v>
      </c>
      <c r="E3" s="50" t="s">
        <v>23</v>
      </c>
      <c r="F3" s="50" t="s">
        <v>23</v>
      </c>
      <c r="G3" s="50" t="s">
        <v>23</v>
      </c>
      <c r="H3" s="50" t="s">
        <v>23</v>
      </c>
      <c r="I3" s="50" t="s">
        <v>23</v>
      </c>
    </row>
    <row r="4" spans="1:9" ht="26.25" x14ac:dyDescent="0.45">
      <c r="A4" s="50" t="str">
        <f>+سهام!A4</f>
        <v>برای ماه منتهی به 1404/05/31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</row>
    <row r="6" spans="1:9" ht="27" thickBot="1" x14ac:dyDescent="0.5">
      <c r="A6" s="40" t="s">
        <v>45</v>
      </c>
      <c r="C6" s="51" t="s">
        <v>25</v>
      </c>
      <c r="D6" s="51" t="s">
        <v>25</v>
      </c>
      <c r="E6" s="51" t="s">
        <v>25</v>
      </c>
      <c r="G6" s="51" t="s">
        <v>26</v>
      </c>
      <c r="H6" s="51" t="s">
        <v>26</v>
      </c>
      <c r="I6" s="51" t="s">
        <v>26</v>
      </c>
    </row>
    <row r="7" spans="1:9" ht="27" thickBot="1" x14ac:dyDescent="0.5">
      <c r="A7" s="40" t="s">
        <v>46</v>
      </c>
      <c r="C7" s="40" t="s">
        <v>47</v>
      </c>
      <c r="E7" s="40" t="s">
        <v>48</v>
      </c>
      <c r="G7" s="40" t="s">
        <v>47</v>
      </c>
      <c r="I7" s="40" t="s">
        <v>48</v>
      </c>
    </row>
    <row r="8" spans="1:9" ht="22.5" x14ac:dyDescent="0.55000000000000004">
      <c r="A8" s="25" t="s">
        <v>22</v>
      </c>
      <c r="B8" s="26"/>
      <c r="C8" s="25">
        <f>+'سود سپرده بانکی'!G8</f>
        <v>68994715</v>
      </c>
      <c r="D8" s="26"/>
      <c r="E8" s="34">
        <f>+C8/$C$10</f>
        <v>0.99856210515331523</v>
      </c>
      <c r="F8" s="26"/>
      <c r="G8" s="25">
        <f>+'سود سپرده بانکی'!M8</f>
        <v>20880034977</v>
      </c>
      <c r="H8" s="26"/>
      <c r="I8" s="34">
        <f>+G8/$G$10</f>
        <v>0.99996647871818301</v>
      </c>
    </row>
    <row r="9" spans="1:9" ht="23.25" thickBot="1" x14ac:dyDescent="0.6">
      <c r="A9" s="25" t="s">
        <v>102</v>
      </c>
      <c r="B9" s="26"/>
      <c r="C9" s="25">
        <f>+'سود سپرده بانکی'!G9</f>
        <v>99350</v>
      </c>
      <c r="D9" s="26"/>
      <c r="E9" s="34">
        <f>+C9/$C$10</f>
        <v>1.4378948466847333E-3</v>
      </c>
      <c r="F9" s="26"/>
      <c r="G9" s="25">
        <f>+'سود سپرده بانکی'!M9</f>
        <v>699949</v>
      </c>
      <c r="H9" s="26"/>
      <c r="I9" s="34">
        <f>+G9/$G$10</f>
        <v>3.3521281816975063E-5</v>
      </c>
    </row>
    <row r="10" spans="1:9" ht="21.75" thickBot="1" x14ac:dyDescent="0.6">
      <c r="A10" s="15" t="s">
        <v>15</v>
      </c>
      <c r="B10" s="27"/>
      <c r="C10" s="4">
        <f>SUM(C8:C9)</f>
        <v>69094065</v>
      </c>
      <c r="D10" s="3"/>
      <c r="E10" s="35">
        <f>SUM(E8:E9)</f>
        <v>1</v>
      </c>
      <c r="F10" s="36"/>
      <c r="G10" s="4">
        <f>SUM(G8:G9)</f>
        <v>20880734926</v>
      </c>
      <c r="H10" s="36"/>
      <c r="I10" s="35">
        <f>SUM(I8:I9)</f>
        <v>1</v>
      </c>
    </row>
    <row r="11" spans="1:9" ht="19.5" thickTop="1" x14ac:dyDescent="0.45">
      <c r="E11" s="28"/>
    </row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5D44-482F-4A43-9DF2-6D03A1A57554}">
  <dimension ref="A2:E10"/>
  <sheetViews>
    <sheetView rightToLeft="1" workbookViewId="0">
      <selection activeCell="P47" sqref="P47"/>
    </sheetView>
  </sheetViews>
  <sheetFormatPr defaultRowHeight="18.75" x14ac:dyDescent="0.2"/>
  <cols>
    <col min="1" max="1" width="15" style="9" customWidth="1"/>
    <col min="2" max="2" width="0.875" style="9" customWidth="1"/>
    <col min="3" max="3" width="25.125" style="9" customWidth="1"/>
    <col min="4" max="4" width="0.875" style="9" customWidth="1"/>
    <col min="5" max="5" width="28.875" style="9" bestFit="1" customWidth="1"/>
    <col min="6" max="6" width="0.875" style="9" customWidth="1"/>
    <col min="7" max="7" width="8" style="9" customWidth="1"/>
    <col min="8" max="16384" width="9" style="9"/>
  </cols>
  <sheetData>
    <row r="2" spans="1:5" ht="26.25" x14ac:dyDescent="0.2">
      <c r="A2" s="50" t="str">
        <f>+سهام!A2</f>
        <v>صندوق سرمایه‌گذاری بخشی صنایع مفید - اکتان</v>
      </c>
      <c r="B2" s="50" t="s">
        <v>0</v>
      </c>
      <c r="C2" s="50" t="s">
        <v>0</v>
      </c>
      <c r="D2" s="50" t="s">
        <v>0</v>
      </c>
      <c r="E2" s="50" t="s">
        <v>0</v>
      </c>
    </row>
    <row r="3" spans="1:5" ht="26.25" x14ac:dyDescent="0.2">
      <c r="A3" s="50" t="s">
        <v>23</v>
      </c>
      <c r="B3" s="50" t="s">
        <v>23</v>
      </c>
      <c r="C3" s="50" t="s">
        <v>23</v>
      </c>
      <c r="D3" s="50" t="s">
        <v>23</v>
      </c>
      <c r="E3" s="50" t="s">
        <v>23</v>
      </c>
    </row>
    <row r="4" spans="1:5" ht="26.25" x14ac:dyDescent="0.2">
      <c r="A4" s="50" t="str">
        <f>+سهام!A4</f>
        <v>برای ماه منتهی به 1404/05/31</v>
      </c>
      <c r="B4" s="50" t="s">
        <v>2</v>
      </c>
      <c r="C4" s="50" t="s">
        <v>2</v>
      </c>
      <c r="D4" s="50" t="s">
        <v>2</v>
      </c>
      <c r="E4" s="50" t="s">
        <v>2</v>
      </c>
    </row>
    <row r="6" spans="1:5" ht="27" thickBot="1" x14ac:dyDescent="0.25">
      <c r="A6" s="51" t="s">
        <v>97</v>
      </c>
      <c r="C6" s="16" t="s">
        <v>25</v>
      </c>
      <c r="E6" s="16" t="s">
        <v>26</v>
      </c>
    </row>
    <row r="7" spans="1:5" ht="27" thickBot="1" x14ac:dyDescent="0.25">
      <c r="A7" s="51" t="s">
        <v>97</v>
      </c>
      <c r="C7" s="16" t="s">
        <v>18</v>
      </c>
      <c r="E7" s="16" t="s">
        <v>18</v>
      </c>
    </row>
    <row r="8" spans="1:5" ht="24.75" thickBot="1" x14ac:dyDescent="0.25">
      <c r="A8" s="18" t="s">
        <v>97</v>
      </c>
      <c r="B8" s="14"/>
      <c r="C8" s="14">
        <v>0</v>
      </c>
      <c r="D8" s="14"/>
      <c r="E8" s="14">
        <v>735259583</v>
      </c>
    </row>
    <row r="9" spans="1:5" ht="24.75" thickBot="1" x14ac:dyDescent="0.25">
      <c r="A9" s="14" t="s">
        <v>15</v>
      </c>
      <c r="B9" s="14"/>
      <c r="C9" s="17">
        <f>SUM(C8:C8)</f>
        <v>0</v>
      </c>
      <c r="D9" s="14"/>
      <c r="E9" s="17">
        <f>SUM(E8:E8)</f>
        <v>735259583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41"/>
  <sheetViews>
    <sheetView rightToLeft="1" topLeftCell="A18" zoomScale="85" zoomScaleNormal="85" workbookViewId="0">
      <selection activeCell="E44" sqref="E44"/>
    </sheetView>
  </sheetViews>
  <sheetFormatPr defaultRowHeight="18.75" x14ac:dyDescent="0.2"/>
  <cols>
    <col min="1" max="1" width="29.875" style="9" bestFit="1" customWidth="1"/>
    <col min="2" max="2" width="0.875" style="9" customWidth="1"/>
    <col min="3" max="3" width="17.5" style="9" customWidth="1"/>
    <col min="4" max="4" width="0.875" style="9" customWidth="1"/>
    <col min="5" max="5" width="30.625" style="9" customWidth="1"/>
    <col min="6" max="6" width="0.875" style="9" customWidth="1"/>
    <col min="7" max="7" width="21" style="9" customWidth="1"/>
    <col min="8" max="8" width="0.875" style="9" customWidth="1"/>
    <col min="9" max="9" width="20.125" style="9" customWidth="1"/>
    <col min="10" max="10" width="0.875" style="9" customWidth="1"/>
    <col min="11" max="11" width="17.5" style="9" customWidth="1"/>
    <col min="12" max="12" width="0.875" style="9" customWidth="1"/>
    <col min="13" max="13" width="21" style="9" customWidth="1"/>
    <col min="14" max="14" width="0.875" style="9" customWidth="1"/>
    <col min="15" max="15" width="20.125" style="9" customWidth="1"/>
    <col min="16" max="16" width="0.875" style="9" customWidth="1"/>
    <col min="17" max="17" width="17.5" style="9" customWidth="1"/>
    <col min="18" max="18" width="0.875" style="9" customWidth="1"/>
    <col min="19" max="19" width="21" style="9" customWidth="1"/>
    <col min="20" max="20" width="0.875" style="9" customWidth="1"/>
    <col min="21" max="21" width="9.875" style="9" bestFit="1" customWidth="1"/>
    <col min="22" max="16384" width="9" style="9"/>
  </cols>
  <sheetData>
    <row r="2" spans="1:19" ht="26.25" x14ac:dyDescent="0.2">
      <c r="A2" s="50" t="str">
        <f>+درآمدها!A2</f>
        <v>صندوق سرمایه‌گذاری بخشی صنایع مفید - اکتان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  <c r="N2" s="50" t="s">
        <v>0</v>
      </c>
      <c r="O2" s="50" t="s">
        <v>0</v>
      </c>
      <c r="P2" s="50" t="s">
        <v>0</v>
      </c>
      <c r="Q2" s="50" t="s">
        <v>0</v>
      </c>
      <c r="R2" s="50" t="s">
        <v>0</v>
      </c>
      <c r="S2" s="50" t="s">
        <v>0</v>
      </c>
    </row>
    <row r="3" spans="1:19" ht="26.25" x14ac:dyDescent="0.2">
      <c r="A3" s="50" t="s">
        <v>23</v>
      </c>
      <c r="B3" s="50" t="s">
        <v>23</v>
      </c>
      <c r="C3" s="50" t="s">
        <v>23</v>
      </c>
      <c r="D3" s="50" t="s">
        <v>23</v>
      </c>
      <c r="E3" s="50" t="s">
        <v>23</v>
      </c>
      <c r="F3" s="50" t="s">
        <v>23</v>
      </c>
      <c r="G3" s="50" t="s">
        <v>23</v>
      </c>
      <c r="H3" s="50" t="s">
        <v>23</v>
      </c>
      <c r="I3" s="50" t="s">
        <v>23</v>
      </c>
      <c r="J3" s="50" t="s">
        <v>23</v>
      </c>
      <c r="K3" s="50" t="s">
        <v>23</v>
      </c>
      <c r="L3" s="50" t="s">
        <v>23</v>
      </c>
      <c r="M3" s="50" t="s">
        <v>23</v>
      </c>
      <c r="N3" s="50" t="s">
        <v>23</v>
      </c>
      <c r="O3" s="50" t="s">
        <v>23</v>
      </c>
      <c r="P3" s="50" t="s">
        <v>23</v>
      </c>
      <c r="Q3" s="50" t="s">
        <v>23</v>
      </c>
      <c r="R3" s="50" t="s">
        <v>23</v>
      </c>
      <c r="S3" s="50" t="s">
        <v>23</v>
      </c>
    </row>
    <row r="4" spans="1:19" ht="26.25" x14ac:dyDescent="0.2">
      <c r="A4" s="50" t="str">
        <f>+سهام!A4</f>
        <v>برای ماه منتهی به 1404/05/31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  <c r="N4" s="50" t="s">
        <v>2</v>
      </c>
      <c r="O4" s="50" t="s">
        <v>2</v>
      </c>
      <c r="P4" s="50" t="s">
        <v>2</v>
      </c>
      <c r="Q4" s="50" t="s">
        <v>2</v>
      </c>
      <c r="R4" s="50" t="s">
        <v>2</v>
      </c>
      <c r="S4" s="50" t="s">
        <v>2</v>
      </c>
    </row>
    <row r="6" spans="1:19" ht="27" thickBot="1" x14ac:dyDescent="0.25">
      <c r="A6" s="51" t="s">
        <v>3</v>
      </c>
      <c r="C6" s="51" t="s">
        <v>31</v>
      </c>
      <c r="D6" s="51" t="s">
        <v>31</v>
      </c>
      <c r="E6" s="51" t="s">
        <v>31</v>
      </c>
      <c r="F6" s="51" t="s">
        <v>31</v>
      </c>
      <c r="G6" s="51" t="s">
        <v>31</v>
      </c>
      <c r="I6" s="51" t="s">
        <v>25</v>
      </c>
      <c r="J6" s="51" t="s">
        <v>25</v>
      </c>
      <c r="K6" s="51" t="s">
        <v>25</v>
      </c>
      <c r="L6" s="51" t="s">
        <v>25</v>
      </c>
      <c r="M6" s="51" t="s">
        <v>25</v>
      </c>
      <c r="O6" s="51" t="s">
        <v>26</v>
      </c>
      <c r="P6" s="51" t="s">
        <v>26</v>
      </c>
      <c r="Q6" s="51" t="s">
        <v>26</v>
      </c>
      <c r="R6" s="51" t="s">
        <v>26</v>
      </c>
      <c r="S6" s="51" t="s">
        <v>26</v>
      </c>
    </row>
    <row r="7" spans="1:19" ht="27" thickBot="1" x14ac:dyDescent="0.25">
      <c r="A7" s="51" t="s">
        <v>3</v>
      </c>
      <c r="C7" s="40" t="s">
        <v>32</v>
      </c>
      <c r="E7" s="40" t="s">
        <v>33</v>
      </c>
      <c r="G7" s="40" t="s">
        <v>34</v>
      </c>
      <c r="I7" s="40" t="s">
        <v>35</v>
      </c>
      <c r="K7" s="40" t="s">
        <v>29</v>
      </c>
      <c r="M7" s="40" t="s">
        <v>36</v>
      </c>
      <c r="O7" s="40" t="s">
        <v>35</v>
      </c>
      <c r="Q7" s="40" t="s">
        <v>29</v>
      </c>
      <c r="S7" s="40" t="s">
        <v>36</v>
      </c>
    </row>
    <row r="8" spans="1:19" ht="21" x14ac:dyDescent="0.2">
      <c r="A8" s="3" t="s">
        <v>107</v>
      </c>
      <c r="C8" s="9">
        <v>0</v>
      </c>
      <c r="E8" s="9">
        <v>0</v>
      </c>
      <c r="G8" s="9">
        <v>0</v>
      </c>
      <c r="I8" s="9">
        <v>0</v>
      </c>
      <c r="K8" s="9">
        <v>0</v>
      </c>
      <c r="M8" s="9">
        <f>+K8+I8</f>
        <v>0</v>
      </c>
      <c r="O8" s="9">
        <v>5995538850</v>
      </c>
      <c r="Q8" s="9">
        <v>-69007556</v>
      </c>
      <c r="S8" s="9">
        <f>+Q8+O8</f>
        <v>5926531294</v>
      </c>
    </row>
    <row r="9" spans="1:19" ht="21" x14ac:dyDescent="0.2">
      <c r="A9" s="3" t="s">
        <v>67</v>
      </c>
      <c r="C9" s="9" t="s">
        <v>119</v>
      </c>
      <c r="E9" s="9">
        <v>25260677</v>
      </c>
      <c r="G9" s="9">
        <v>2390</v>
      </c>
      <c r="I9" s="9">
        <v>60373018030</v>
      </c>
      <c r="K9" s="9">
        <v>0</v>
      </c>
      <c r="M9" s="9">
        <f t="shared" ref="M9:M39" si="0">+K9+I9</f>
        <v>60373018030</v>
      </c>
      <c r="O9" s="9">
        <v>60373018030</v>
      </c>
      <c r="Q9" s="9">
        <v>0</v>
      </c>
      <c r="S9" s="9">
        <f t="shared" ref="S9:S39" si="1">+Q9+O9</f>
        <v>60373018030</v>
      </c>
    </row>
    <row r="10" spans="1:19" ht="21" x14ac:dyDescent="0.2">
      <c r="A10" s="3" t="s">
        <v>68</v>
      </c>
      <c r="C10" s="9">
        <v>0</v>
      </c>
      <c r="E10" s="9">
        <v>0</v>
      </c>
      <c r="G10" s="9">
        <v>0</v>
      </c>
      <c r="I10" s="9">
        <v>0</v>
      </c>
      <c r="K10" s="9">
        <v>0</v>
      </c>
      <c r="M10" s="9">
        <f t="shared" si="0"/>
        <v>0</v>
      </c>
      <c r="O10" s="9">
        <v>33088482180</v>
      </c>
      <c r="Q10" s="9">
        <v>0</v>
      </c>
      <c r="S10" s="9">
        <f t="shared" si="1"/>
        <v>33088482180</v>
      </c>
    </row>
    <row r="11" spans="1:19" ht="21" x14ac:dyDescent="0.2">
      <c r="A11" s="3" t="s">
        <v>104</v>
      </c>
      <c r="C11" s="9" t="s">
        <v>120</v>
      </c>
      <c r="E11" s="9">
        <v>9800411</v>
      </c>
      <c r="G11" s="9">
        <v>4984</v>
      </c>
      <c r="I11" s="9">
        <v>48845248424</v>
      </c>
      <c r="K11" s="9">
        <v>-6421653719</v>
      </c>
      <c r="M11" s="9">
        <f t="shared" si="0"/>
        <v>42423594705</v>
      </c>
      <c r="O11" s="9">
        <v>48845248424</v>
      </c>
      <c r="Q11" s="9">
        <v>-6421653719</v>
      </c>
      <c r="S11" s="9">
        <f t="shared" si="1"/>
        <v>42423594705</v>
      </c>
    </row>
    <row r="12" spans="1:19" ht="21" x14ac:dyDescent="0.2">
      <c r="A12" s="3" t="s">
        <v>118</v>
      </c>
      <c r="C12" s="9">
        <v>0</v>
      </c>
      <c r="E12" s="9">
        <v>0</v>
      </c>
      <c r="G12" s="9">
        <v>0</v>
      </c>
      <c r="I12" s="9">
        <v>0</v>
      </c>
      <c r="K12" s="9">
        <v>0</v>
      </c>
      <c r="M12" s="9">
        <f t="shared" si="0"/>
        <v>0</v>
      </c>
      <c r="O12" s="9">
        <v>9786824000</v>
      </c>
      <c r="Q12" s="9">
        <v>-164761347</v>
      </c>
      <c r="S12" s="9">
        <f t="shared" si="1"/>
        <v>9622062653</v>
      </c>
    </row>
    <row r="13" spans="1:19" ht="21" x14ac:dyDescent="0.2">
      <c r="A13" s="3" t="s">
        <v>100</v>
      </c>
      <c r="C13" s="9" t="s">
        <v>121</v>
      </c>
      <c r="E13" s="9">
        <v>34126755</v>
      </c>
      <c r="G13" s="9">
        <v>500</v>
      </c>
      <c r="I13" s="9">
        <v>17063377500</v>
      </c>
      <c r="K13" s="9">
        <v>-287262247</v>
      </c>
      <c r="M13" s="9">
        <f t="shared" si="0"/>
        <v>16776115253</v>
      </c>
      <c r="O13" s="9">
        <v>17063377500</v>
      </c>
      <c r="Q13" s="9">
        <v>-287262247</v>
      </c>
      <c r="S13" s="9">
        <f t="shared" si="1"/>
        <v>16776115253</v>
      </c>
    </row>
    <row r="14" spans="1:19" ht="21" x14ac:dyDescent="0.2">
      <c r="A14" s="3" t="s">
        <v>108</v>
      </c>
      <c r="C14" s="9">
        <v>0</v>
      </c>
      <c r="E14" s="9">
        <v>0</v>
      </c>
      <c r="G14" s="9">
        <v>0</v>
      </c>
      <c r="I14" s="9">
        <v>0</v>
      </c>
      <c r="K14" s="9">
        <v>0</v>
      </c>
      <c r="M14" s="9">
        <f t="shared" si="0"/>
        <v>0</v>
      </c>
      <c r="O14" s="9">
        <v>19126250000</v>
      </c>
      <c r="Q14" s="9">
        <v>0</v>
      </c>
      <c r="S14" s="9">
        <f t="shared" si="1"/>
        <v>19126250000</v>
      </c>
    </row>
    <row r="15" spans="1:19" ht="21" x14ac:dyDescent="0.2">
      <c r="A15" s="3" t="s">
        <v>59</v>
      </c>
      <c r="C15" s="9">
        <v>0</v>
      </c>
      <c r="E15" s="9">
        <v>0</v>
      </c>
      <c r="G15" s="9">
        <v>0</v>
      </c>
      <c r="I15" s="9">
        <v>0</v>
      </c>
      <c r="K15" s="9">
        <v>0</v>
      </c>
      <c r="M15" s="9">
        <f t="shared" si="0"/>
        <v>0</v>
      </c>
      <c r="O15" s="9">
        <v>903159000</v>
      </c>
      <c r="Q15" s="9">
        <v>-15204697</v>
      </c>
      <c r="S15" s="9">
        <f t="shared" si="1"/>
        <v>887954303</v>
      </c>
    </row>
    <row r="16" spans="1:19" ht="21" x14ac:dyDescent="0.2">
      <c r="A16" s="3" t="s">
        <v>80</v>
      </c>
      <c r="C16" s="9" t="s">
        <v>122</v>
      </c>
      <c r="E16" s="9">
        <v>25715926</v>
      </c>
      <c r="G16" s="9">
        <v>1400</v>
      </c>
      <c r="I16" s="9">
        <v>36002296400</v>
      </c>
      <c r="K16" s="9">
        <v>-2155964949</v>
      </c>
      <c r="M16" s="9">
        <f t="shared" si="0"/>
        <v>33846331451</v>
      </c>
      <c r="O16" s="9">
        <v>36002296400</v>
      </c>
      <c r="Q16" s="9">
        <v>-2155964949</v>
      </c>
      <c r="S16" s="9">
        <f t="shared" si="1"/>
        <v>33846331451</v>
      </c>
    </row>
    <row r="17" spans="1:19" ht="21" x14ac:dyDescent="0.2">
      <c r="A17" s="3" t="s">
        <v>74</v>
      </c>
      <c r="C17" s="9">
        <v>0</v>
      </c>
      <c r="E17" s="9">
        <v>0</v>
      </c>
      <c r="G17" s="9">
        <v>0</v>
      </c>
      <c r="I17" s="9">
        <v>0</v>
      </c>
      <c r="K17" s="9">
        <v>0</v>
      </c>
      <c r="M17" s="9">
        <f t="shared" si="0"/>
        <v>0</v>
      </c>
      <c r="O17" s="9">
        <v>82510153200</v>
      </c>
      <c r="Q17" s="9">
        <v>0</v>
      </c>
      <c r="S17" s="9">
        <f t="shared" si="1"/>
        <v>82510153200</v>
      </c>
    </row>
    <row r="18" spans="1:19" ht="21" x14ac:dyDescent="0.2">
      <c r="A18" s="3" t="s">
        <v>71</v>
      </c>
      <c r="C18" s="9">
        <v>0</v>
      </c>
      <c r="E18" s="9">
        <v>0</v>
      </c>
      <c r="G18" s="9">
        <v>0</v>
      </c>
      <c r="I18" s="9">
        <v>0</v>
      </c>
      <c r="K18" s="9">
        <v>0</v>
      </c>
      <c r="M18" s="9">
        <f t="shared" si="0"/>
        <v>0</v>
      </c>
      <c r="O18" s="9">
        <v>6613432840</v>
      </c>
      <c r="Q18" s="9">
        <v>-803798697</v>
      </c>
      <c r="S18" s="9">
        <f t="shared" si="1"/>
        <v>5809634143</v>
      </c>
    </row>
    <row r="19" spans="1:19" ht="21" x14ac:dyDescent="0.2">
      <c r="A19" s="3" t="s">
        <v>77</v>
      </c>
      <c r="C19" s="9">
        <v>0</v>
      </c>
      <c r="E19" s="9">
        <v>0</v>
      </c>
      <c r="G19" s="9">
        <v>0</v>
      </c>
      <c r="I19" s="9">
        <v>0</v>
      </c>
      <c r="K19" s="9">
        <v>0</v>
      </c>
      <c r="M19" s="9">
        <f t="shared" si="0"/>
        <v>0</v>
      </c>
      <c r="O19" s="9">
        <v>9863869600</v>
      </c>
      <c r="Q19" s="9">
        <v>-40370544</v>
      </c>
      <c r="S19" s="9">
        <f t="shared" si="1"/>
        <v>9823499056</v>
      </c>
    </row>
    <row r="20" spans="1:19" ht="21" x14ac:dyDescent="0.2">
      <c r="A20" s="3" t="s">
        <v>65</v>
      </c>
      <c r="C20" s="9">
        <v>0</v>
      </c>
      <c r="E20" s="9">
        <v>0</v>
      </c>
      <c r="G20" s="9">
        <v>0</v>
      </c>
      <c r="I20" s="9">
        <v>0</v>
      </c>
      <c r="K20" s="9">
        <v>0</v>
      </c>
      <c r="M20" s="9">
        <f t="shared" si="0"/>
        <v>0</v>
      </c>
      <c r="O20" s="9">
        <v>25036790400</v>
      </c>
      <c r="Q20" s="9">
        <v>0</v>
      </c>
      <c r="S20" s="9">
        <f t="shared" si="1"/>
        <v>25036790400</v>
      </c>
    </row>
    <row r="21" spans="1:19" ht="21" x14ac:dyDescent="0.2">
      <c r="A21" s="3" t="s">
        <v>91</v>
      </c>
      <c r="C21" s="9">
        <v>0</v>
      </c>
      <c r="E21" s="9">
        <v>0</v>
      </c>
      <c r="G21" s="9">
        <v>0</v>
      </c>
      <c r="I21" s="9">
        <v>0</v>
      </c>
      <c r="K21" s="9">
        <v>0</v>
      </c>
      <c r="M21" s="9">
        <f t="shared" si="0"/>
        <v>0</v>
      </c>
      <c r="O21" s="9">
        <v>1586968173</v>
      </c>
      <c r="Q21" s="9">
        <v>-48473131</v>
      </c>
      <c r="S21" s="9">
        <f t="shared" si="1"/>
        <v>1538495042</v>
      </c>
    </row>
    <row r="22" spans="1:19" ht="21" x14ac:dyDescent="0.2">
      <c r="A22" s="3" t="s">
        <v>75</v>
      </c>
      <c r="C22" s="9" t="s">
        <v>123</v>
      </c>
      <c r="E22" s="9">
        <v>10007930</v>
      </c>
      <c r="G22" s="9">
        <v>2223</v>
      </c>
      <c r="I22" s="9">
        <v>22247628390</v>
      </c>
      <c r="K22" s="9">
        <v>0</v>
      </c>
      <c r="M22" s="9">
        <f t="shared" si="0"/>
        <v>22247628390</v>
      </c>
      <c r="O22" s="9">
        <v>22247628390</v>
      </c>
      <c r="Q22" s="9">
        <v>0</v>
      </c>
      <c r="S22" s="9">
        <f t="shared" si="1"/>
        <v>22247628390</v>
      </c>
    </row>
    <row r="23" spans="1:19" ht="21" x14ac:dyDescent="0.2">
      <c r="A23" s="3" t="s">
        <v>57</v>
      </c>
      <c r="C23" s="9">
        <v>0</v>
      </c>
      <c r="E23" s="9">
        <v>0</v>
      </c>
      <c r="G23" s="9">
        <v>0</v>
      </c>
      <c r="I23" s="9">
        <v>0</v>
      </c>
      <c r="K23" s="9">
        <v>0</v>
      </c>
      <c r="M23" s="9">
        <f t="shared" si="0"/>
        <v>0</v>
      </c>
      <c r="O23" s="9">
        <v>31878336000</v>
      </c>
      <c r="Q23" s="9">
        <v>-3991954598</v>
      </c>
      <c r="S23" s="9">
        <f t="shared" si="1"/>
        <v>27886381402</v>
      </c>
    </row>
    <row r="24" spans="1:19" ht="21" x14ac:dyDescent="0.2">
      <c r="A24" s="3" t="s">
        <v>72</v>
      </c>
      <c r="C24" s="9">
        <v>0</v>
      </c>
      <c r="E24" s="9">
        <v>0</v>
      </c>
      <c r="G24" s="9">
        <v>0</v>
      </c>
      <c r="I24" s="9">
        <v>0</v>
      </c>
      <c r="K24" s="9">
        <v>0</v>
      </c>
      <c r="M24" s="9">
        <f t="shared" si="0"/>
        <v>0</v>
      </c>
      <c r="O24" s="9">
        <v>26841894000</v>
      </c>
      <c r="Q24" s="9">
        <v>-3375327988</v>
      </c>
      <c r="S24" s="9">
        <f t="shared" si="1"/>
        <v>23466566012</v>
      </c>
    </row>
    <row r="25" spans="1:19" ht="21" x14ac:dyDescent="0.2">
      <c r="A25" s="3" t="s">
        <v>94</v>
      </c>
      <c r="C25" s="9">
        <v>0</v>
      </c>
      <c r="E25" s="9">
        <v>0</v>
      </c>
      <c r="G25" s="9">
        <v>0</v>
      </c>
      <c r="I25" s="9">
        <v>0</v>
      </c>
      <c r="K25" s="9">
        <v>0</v>
      </c>
      <c r="M25" s="9">
        <f t="shared" si="0"/>
        <v>0</v>
      </c>
      <c r="O25" s="9">
        <v>3686659200</v>
      </c>
      <c r="Q25" s="9">
        <v>-207329897</v>
      </c>
      <c r="S25" s="9">
        <f t="shared" si="1"/>
        <v>3479329303</v>
      </c>
    </row>
    <row r="26" spans="1:19" ht="21" x14ac:dyDescent="0.2">
      <c r="A26" s="3" t="s">
        <v>54</v>
      </c>
      <c r="C26" s="9">
        <v>0</v>
      </c>
      <c r="E26" s="9">
        <v>0</v>
      </c>
      <c r="G26" s="9">
        <v>0</v>
      </c>
      <c r="I26" s="9">
        <v>0</v>
      </c>
      <c r="K26" s="9">
        <v>0</v>
      </c>
      <c r="M26" s="9">
        <f t="shared" si="0"/>
        <v>0</v>
      </c>
      <c r="O26" s="9">
        <v>22410084160</v>
      </c>
      <c r="Q26" s="9">
        <v>0</v>
      </c>
      <c r="S26" s="9">
        <f t="shared" si="1"/>
        <v>22410084160</v>
      </c>
    </row>
    <row r="27" spans="1:19" ht="21" x14ac:dyDescent="0.2">
      <c r="A27" s="3" t="s">
        <v>61</v>
      </c>
      <c r="C27" s="9" t="s">
        <v>121</v>
      </c>
      <c r="E27" s="9">
        <v>5800786</v>
      </c>
      <c r="G27" s="9">
        <v>3400</v>
      </c>
      <c r="I27" s="9">
        <v>19722672400</v>
      </c>
      <c r="K27" s="9">
        <v>0</v>
      </c>
      <c r="M27" s="9">
        <f t="shared" si="0"/>
        <v>19722672400</v>
      </c>
      <c r="O27" s="9">
        <v>19722672400</v>
      </c>
      <c r="Q27" s="9">
        <v>0</v>
      </c>
      <c r="S27" s="9">
        <f t="shared" si="1"/>
        <v>19722672400</v>
      </c>
    </row>
    <row r="28" spans="1:19" ht="21" x14ac:dyDescent="0.2">
      <c r="A28" s="3" t="s">
        <v>84</v>
      </c>
      <c r="C28" s="9">
        <v>0</v>
      </c>
      <c r="E28" s="9">
        <v>0</v>
      </c>
      <c r="G28" s="9">
        <v>0</v>
      </c>
      <c r="I28" s="9">
        <v>0</v>
      </c>
      <c r="K28" s="9">
        <v>0</v>
      </c>
      <c r="M28" s="9">
        <f t="shared" si="0"/>
        <v>0</v>
      </c>
      <c r="O28" s="9">
        <v>9302881000</v>
      </c>
      <c r="Q28" s="9">
        <v>0</v>
      </c>
      <c r="S28" s="9">
        <f t="shared" si="1"/>
        <v>9302881000</v>
      </c>
    </row>
    <row r="29" spans="1:19" ht="21" x14ac:dyDescent="0.2">
      <c r="A29" s="3" t="s">
        <v>81</v>
      </c>
      <c r="C29" s="9">
        <v>0</v>
      </c>
      <c r="E29" s="9">
        <v>0</v>
      </c>
      <c r="G29" s="9">
        <v>0</v>
      </c>
      <c r="I29" s="9">
        <v>0</v>
      </c>
      <c r="K29" s="9">
        <v>0</v>
      </c>
      <c r="M29" s="9">
        <f t="shared" si="0"/>
        <v>0</v>
      </c>
      <c r="O29" s="9">
        <v>4774000000</v>
      </c>
      <c r="Q29" s="9">
        <v>-365372549</v>
      </c>
      <c r="S29" s="9">
        <f t="shared" si="1"/>
        <v>4408627451</v>
      </c>
    </row>
    <row r="30" spans="1:19" ht="21" x14ac:dyDescent="0.2">
      <c r="A30" s="3" t="s">
        <v>63</v>
      </c>
      <c r="C30" s="9">
        <v>0</v>
      </c>
      <c r="E30" s="9">
        <v>0</v>
      </c>
      <c r="G30" s="9">
        <v>0</v>
      </c>
      <c r="I30" s="9">
        <v>0</v>
      </c>
      <c r="K30" s="9">
        <v>0</v>
      </c>
      <c r="M30" s="9">
        <f t="shared" si="0"/>
        <v>0</v>
      </c>
      <c r="O30" s="9">
        <v>6187087800</v>
      </c>
      <c r="Q30" s="9">
        <v>-188981433</v>
      </c>
      <c r="S30" s="9">
        <f t="shared" si="1"/>
        <v>5998106367</v>
      </c>
    </row>
    <row r="31" spans="1:19" ht="21" x14ac:dyDescent="0.2">
      <c r="A31" s="3" t="s">
        <v>56</v>
      </c>
      <c r="C31" s="9">
        <v>0</v>
      </c>
      <c r="E31" s="9">
        <v>0</v>
      </c>
      <c r="G31" s="9">
        <v>0</v>
      </c>
      <c r="I31" s="9">
        <v>0</v>
      </c>
      <c r="K31" s="9">
        <v>0</v>
      </c>
      <c r="M31" s="9">
        <f t="shared" si="0"/>
        <v>0</v>
      </c>
      <c r="O31" s="9">
        <v>10255046000</v>
      </c>
      <c r="Q31" s="9">
        <v>-306629282</v>
      </c>
      <c r="S31" s="9">
        <f t="shared" si="1"/>
        <v>9948416718</v>
      </c>
    </row>
    <row r="32" spans="1:19" ht="21" x14ac:dyDescent="0.2">
      <c r="A32" s="3" t="s">
        <v>64</v>
      </c>
      <c r="C32" s="9">
        <v>0</v>
      </c>
      <c r="E32" s="9">
        <v>0</v>
      </c>
      <c r="G32" s="9">
        <v>0</v>
      </c>
      <c r="I32" s="9">
        <v>0</v>
      </c>
      <c r="K32" s="9">
        <v>0</v>
      </c>
      <c r="M32" s="9">
        <f t="shared" si="0"/>
        <v>0</v>
      </c>
      <c r="O32" s="9">
        <v>60923450884</v>
      </c>
      <c r="Q32" s="9">
        <v>0</v>
      </c>
      <c r="S32" s="9">
        <f t="shared" si="1"/>
        <v>60923450884</v>
      </c>
    </row>
    <row r="33" spans="1:19" ht="21" x14ac:dyDescent="0.2">
      <c r="A33" s="3" t="s">
        <v>99</v>
      </c>
      <c r="C33" s="9">
        <v>0</v>
      </c>
      <c r="E33" s="9">
        <v>0</v>
      </c>
      <c r="G33" s="9">
        <v>0</v>
      </c>
      <c r="I33" s="9">
        <v>0</v>
      </c>
      <c r="K33" s="9">
        <v>0</v>
      </c>
      <c r="M33" s="9">
        <f t="shared" si="0"/>
        <v>0</v>
      </c>
      <c r="O33" s="9">
        <v>2258010000</v>
      </c>
      <c r="Q33" s="9">
        <v>-7706519</v>
      </c>
      <c r="S33" s="9">
        <f t="shared" si="1"/>
        <v>2250303481</v>
      </c>
    </row>
    <row r="34" spans="1:19" ht="21" x14ac:dyDescent="0.2">
      <c r="A34" s="3" t="s">
        <v>53</v>
      </c>
      <c r="C34" s="9">
        <v>0</v>
      </c>
      <c r="E34" s="9">
        <v>0</v>
      </c>
      <c r="G34" s="9">
        <v>0</v>
      </c>
      <c r="I34" s="9">
        <v>0</v>
      </c>
      <c r="K34" s="9">
        <v>0</v>
      </c>
      <c r="M34" s="9">
        <f t="shared" si="0"/>
        <v>0</v>
      </c>
      <c r="O34" s="9">
        <v>5024694000</v>
      </c>
      <c r="Q34" s="9">
        <v>-597383656</v>
      </c>
      <c r="S34" s="9">
        <f t="shared" si="1"/>
        <v>4427310344</v>
      </c>
    </row>
    <row r="35" spans="1:19" ht="21" x14ac:dyDescent="0.2">
      <c r="A35" s="3" t="s">
        <v>60</v>
      </c>
      <c r="C35" s="9" t="s">
        <v>123</v>
      </c>
      <c r="E35" s="9">
        <v>909167</v>
      </c>
      <c r="G35" s="9">
        <v>2500</v>
      </c>
      <c r="I35" s="9">
        <v>2272917500</v>
      </c>
      <c r="K35" s="9">
        <v>-142969137</v>
      </c>
      <c r="M35" s="9">
        <f t="shared" si="0"/>
        <v>2129948363</v>
      </c>
      <c r="O35" s="9">
        <v>2272917500</v>
      </c>
      <c r="Q35" s="9">
        <v>-142969137</v>
      </c>
      <c r="S35" s="9">
        <f t="shared" si="1"/>
        <v>2129948363</v>
      </c>
    </row>
    <row r="36" spans="1:19" ht="21" x14ac:dyDescent="0.2">
      <c r="A36" s="3" t="s">
        <v>73</v>
      </c>
      <c r="C36" s="9">
        <v>0</v>
      </c>
      <c r="E36" s="9">
        <v>0</v>
      </c>
      <c r="G36" s="9">
        <v>0</v>
      </c>
      <c r="I36" s="9">
        <v>0</v>
      </c>
      <c r="K36" s="9">
        <v>0</v>
      </c>
      <c r="M36" s="9">
        <f t="shared" si="0"/>
        <v>0</v>
      </c>
      <c r="O36" s="9">
        <v>522888100</v>
      </c>
      <c r="Q36" s="9">
        <v>-27484709</v>
      </c>
      <c r="S36" s="9">
        <f t="shared" si="1"/>
        <v>495403391</v>
      </c>
    </row>
    <row r="37" spans="1:19" ht="21" x14ac:dyDescent="0.2">
      <c r="A37" s="3" t="s">
        <v>96</v>
      </c>
      <c r="C37" s="9">
        <v>0</v>
      </c>
      <c r="E37" s="9">
        <v>0</v>
      </c>
      <c r="G37" s="9">
        <v>0</v>
      </c>
      <c r="I37" s="9">
        <v>0</v>
      </c>
      <c r="K37" s="9">
        <v>0</v>
      </c>
      <c r="M37" s="9">
        <f t="shared" si="0"/>
        <v>0</v>
      </c>
      <c r="O37" s="9">
        <v>1257291200</v>
      </c>
      <c r="Q37" s="9">
        <v>0</v>
      </c>
      <c r="S37" s="9">
        <f t="shared" si="1"/>
        <v>1257291200</v>
      </c>
    </row>
    <row r="38" spans="1:19" ht="21" x14ac:dyDescent="0.2">
      <c r="A38" s="3" t="s">
        <v>114</v>
      </c>
      <c r="C38" s="9">
        <v>0</v>
      </c>
      <c r="E38" s="9">
        <v>0</v>
      </c>
      <c r="G38" s="9">
        <v>0</v>
      </c>
      <c r="I38" s="9">
        <v>0</v>
      </c>
      <c r="K38" s="9">
        <v>0</v>
      </c>
      <c r="M38" s="9">
        <f t="shared" si="0"/>
        <v>0</v>
      </c>
      <c r="O38" s="9">
        <v>562500000</v>
      </c>
      <c r="Q38" s="9">
        <v>-33002901</v>
      </c>
      <c r="S38" s="9">
        <f t="shared" si="1"/>
        <v>529497099</v>
      </c>
    </row>
    <row r="39" spans="1:19" ht="21.75" thickBot="1" x14ac:dyDescent="0.25">
      <c r="A39" s="3" t="s">
        <v>113</v>
      </c>
      <c r="C39" s="9">
        <v>0</v>
      </c>
      <c r="E39" s="9">
        <v>0</v>
      </c>
      <c r="G39" s="9">
        <v>0</v>
      </c>
      <c r="I39" s="9">
        <v>0</v>
      </c>
      <c r="K39" s="9">
        <v>0</v>
      </c>
      <c r="M39" s="9">
        <f t="shared" si="0"/>
        <v>0</v>
      </c>
      <c r="O39" s="9">
        <v>235000000</v>
      </c>
      <c r="Q39" s="9">
        <v>0</v>
      </c>
      <c r="S39" s="9">
        <f t="shared" si="1"/>
        <v>235000000</v>
      </c>
    </row>
    <row r="40" spans="1:19" ht="24.75" thickBot="1" x14ac:dyDescent="0.25">
      <c r="I40" s="17">
        <f>SUM(I8:I39)</f>
        <v>206527158644</v>
      </c>
      <c r="J40" s="18"/>
      <c r="K40" s="17">
        <f>SUM(K8:K39)</f>
        <v>-9007850052</v>
      </c>
      <c r="L40" s="18"/>
      <c r="M40" s="17">
        <f>SUM(M8:M39)</f>
        <v>197519308592</v>
      </c>
      <c r="N40" s="18"/>
      <c r="O40" s="17">
        <f>SUM(O8:O39)</f>
        <v>587158449231</v>
      </c>
      <c r="P40" s="18"/>
      <c r="Q40" s="17">
        <f>SUM(Q8:Q39)</f>
        <v>-19250639556</v>
      </c>
      <c r="R40" s="18"/>
      <c r="S40" s="17">
        <f>SUM(S8:S39)</f>
        <v>567907809675</v>
      </c>
    </row>
    <row r="41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E44" sqref="E44"/>
    </sheetView>
  </sheetViews>
  <sheetFormatPr defaultRowHeight="18.75" x14ac:dyDescent="0.2"/>
  <cols>
    <col min="1" max="1" width="17.125" style="9" bestFit="1" customWidth="1"/>
    <col min="2" max="2" width="0.875" style="9" customWidth="1"/>
    <col min="3" max="3" width="18.375" style="9" customWidth="1"/>
    <col min="4" max="4" width="0.875" style="9" customWidth="1"/>
    <col min="5" max="5" width="15.75" style="9" customWidth="1"/>
    <col min="6" max="6" width="0.875" style="9" customWidth="1"/>
    <col min="7" max="7" width="18.375" style="9" customWidth="1"/>
    <col min="8" max="8" width="0.875" style="9" customWidth="1"/>
    <col min="9" max="9" width="19.25" style="9" customWidth="1"/>
    <col min="10" max="10" width="0.875" style="9" customWidth="1"/>
    <col min="11" max="11" width="14" style="9" customWidth="1"/>
    <col min="12" max="12" width="0.875" style="9" customWidth="1"/>
    <col min="13" max="13" width="19.25" style="9" customWidth="1"/>
    <col min="14" max="14" width="0.875" style="9" customWidth="1"/>
    <col min="15" max="15" width="8" style="9" customWidth="1"/>
    <col min="16" max="16384" width="9" style="9"/>
  </cols>
  <sheetData>
    <row r="2" spans="1:13" ht="26.25" x14ac:dyDescent="0.2">
      <c r="A2" s="50" t="str">
        <f>+درآمدها!A2</f>
        <v>صندوق سرمایه‌گذاری بخشی صنایع مفید - اکتان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 t="s">
        <v>0</v>
      </c>
      <c r="H2" s="50" t="s">
        <v>0</v>
      </c>
      <c r="I2" s="50" t="s">
        <v>0</v>
      </c>
      <c r="J2" s="50" t="s">
        <v>0</v>
      </c>
      <c r="K2" s="50" t="s">
        <v>0</v>
      </c>
      <c r="L2" s="50" t="s">
        <v>0</v>
      </c>
      <c r="M2" s="50" t="s">
        <v>0</v>
      </c>
    </row>
    <row r="3" spans="1:13" ht="26.25" x14ac:dyDescent="0.2">
      <c r="A3" s="50" t="s">
        <v>23</v>
      </c>
      <c r="B3" s="50" t="s">
        <v>23</v>
      </c>
      <c r="C3" s="50" t="s">
        <v>23</v>
      </c>
      <c r="D3" s="50" t="s">
        <v>23</v>
      </c>
      <c r="E3" s="50" t="s">
        <v>23</v>
      </c>
      <c r="F3" s="50" t="s">
        <v>23</v>
      </c>
      <c r="G3" s="50" t="s">
        <v>23</v>
      </c>
      <c r="H3" s="50" t="s">
        <v>23</v>
      </c>
      <c r="I3" s="50" t="s">
        <v>23</v>
      </c>
      <c r="J3" s="50" t="s">
        <v>23</v>
      </c>
      <c r="K3" s="50" t="s">
        <v>23</v>
      </c>
      <c r="L3" s="50" t="s">
        <v>23</v>
      </c>
      <c r="M3" s="50" t="s">
        <v>23</v>
      </c>
    </row>
    <row r="4" spans="1:13" ht="26.25" x14ac:dyDescent="0.2">
      <c r="A4" s="50" t="str">
        <f>+سهام!A4</f>
        <v>برای ماه منتهی به 1404/05/31</v>
      </c>
      <c r="B4" s="50" t="s">
        <v>2</v>
      </c>
      <c r="C4" s="50" t="s">
        <v>2</v>
      </c>
      <c r="D4" s="50" t="s">
        <v>2</v>
      </c>
      <c r="E4" s="50" t="s">
        <v>2</v>
      </c>
      <c r="F4" s="50" t="s">
        <v>2</v>
      </c>
      <c r="G4" s="50" t="s">
        <v>2</v>
      </c>
      <c r="H4" s="50" t="s">
        <v>2</v>
      </c>
      <c r="I4" s="50" t="s">
        <v>2</v>
      </c>
      <c r="J4" s="50" t="s">
        <v>2</v>
      </c>
      <c r="K4" s="50" t="s">
        <v>2</v>
      </c>
      <c r="L4" s="50" t="s">
        <v>2</v>
      </c>
      <c r="M4" s="50" t="s">
        <v>2</v>
      </c>
    </row>
    <row r="6" spans="1:13" ht="27" thickBot="1" x14ac:dyDescent="0.25">
      <c r="A6" s="51" t="s">
        <v>24</v>
      </c>
      <c r="B6" s="51" t="s">
        <v>24</v>
      </c>
      <c r="C6" s="51" t="s">
        <v>25</v>
      </c>
      <c r="D6" s="51" t="s">
        <v>25</v>
      </c>
      <c r="E6" s="51" t="s">
        <v>25</v>
      </c>
      <c r="F6" s="51" t="s">
        <v>25</v>
      </c>
      <c r="G6" s="51" t="s">
        <v>25</v>
      </c>
      <c r="I6" s="51" t="s">
        <v>26</v>
      </c>
      <c r="J6" s="51" t="s">
        <v>26</v>
      </c>
      <c r="K6" s="51" t="s">
        <v>26</v>
      </c>
      <c r="L6" s="51" t="s">
        <v>26</v>
      </c>
      <c r="M6" s="51" t="s">
        <v>26</v>
      </c>
    </row>
    <row r="7" spans="1:13" ht="27" thickBot="1" x14ac:dyDescent="0.25">
      <c r="A7" s="40" t="s">
        <v>27</v>
      </c>
      <c r="C7" s="40" t="s">
        <v>28</v>
      </c>
      <c r="E7" s="40" t="s">
        <v>29</v>
      </c>
      <c r="G7" s="40" t="s">
        <v>30</v>
      </c>
      <c r="I7" s="40" t="s">
        <v>28</v>
      </c>
      <c r="K7" s="40" t="s">
        <v>29</v>
      </c>
      <c r="M7" s="40" t="s">
        <v>30</v>
      </c>
    </row>
    <row r="8" spans="1:13" ht="19.5" customHeight="1" x14ac:dyDescent="0.2">
      <c r="A8" s="3" t="s">
        <v>22</v>
      </c>
      <c r="C8" s="9">
        <v>68994715</v>
      </c>
      <c r="G8" s="9">
        <f>+C8-E8</f>
        <v>68994715</v>
      </c>
      <c r="I8" s="9">
        <v>20880034977</v>
      </c>
      <c r="K8" s="9">
        <v>0</v>
      </c>
      <c r="M8" s="9">
        <f>+I8-K8</f>
        <v>20880034977</v>
      </c>
    </row>
    <row r="9" spans="1:13" ht="19.5" customHeight="1" thickBot="1" x14ac:dyDescent="0.25">
      <c r="A9" s="3" t="s">
        <v>102</v>
      </c>
      <c r="C9" s="9">
        <v>99350</v>
      </c>
      <c r="E9" s="9">
        <v>0</v>
      </c>
      <c r="G9" s="9">
        <f>+C9-E9</f>
        <v>99350</v>
      </c>
      <c r="I9" s="9">
        <v>699949</v>
      </c>
      <c r="K9" s="9">
        <v>0</v>
      </c>
      <c r="M9" s="9">
        <f>+I9-K9</f>
        <v>699949</v>
      </c>
    </row>
    <row r="10" spans="1:13" ht="21.75" thickBot="1" x14ac:dyDescent="0.25">
      <c r="A10" s="9" t="s">
        <v>15</v>
      </c>
      <c r="C10" s="4">
        <f>SUM(C8:C9)</f>
        <v>69094065</v>
      </c>
      <c r="D10" s="3"/>
      <c r="E10" s="4">
        <f>SUM(E8:E9)</f>
        <v>0</v>
      </c>
      <c r="F10" s="3"/>
      <c r="G10" s="4">
        <f>SUM(G8:G9)</f>
        <v>69094065</v>
      </c>
      <c r="H10" s="3"/>
      <c r="I10" s="4">
        <f>SUM(I8:I9)</f>
        <v>20880734926</v>
      </c>
      <c r="J10" s="3"/>
      <c r="K10" s="4">
        <f>SUM(K8:K9)</f>
        <v>0</v>
      </c>
      <c r="L10" s="3"/>
      <c r="M10" s="4">
        <f>SUM(M8:M9)</f>
        <v>20880734926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T67"/>
  <sheetViews>
    <sheetView rightToLeft="1" zoomScale="70" zoomScaleNormal="70" workbookViewId="0">
      <selection activeCell="E44" sqref="E44"/>
    </sheetView>
  </sheetViews>
  <sheetFormatPr defaultRowHeight="22.5" x14ac:dyDescent="0.2"/>
  <cols>
    <col min="1" max="1" width="36.75" style="7" customWidth="1"/>
    <col min="2" max="2" width="0.875" style="7" customWidth="1"/>
    <col min="3" max="3" width="15.75" style="7" customWidth="1"/>
    <col min="4" max="4" width="0.875" style="7" customWidth="1"/>
    <col min="5" max="5" width="19.25" style="7" customWidth="1"/>
    <col min="6" max="6" width="0.875" style="7" customWidth="1"/>
    <col min="7" max="7" width="19.25" style="7" customWidth="1"/>
    <col min="8" max="8" width="0.875" style="7" customWidth="1"/>
    <col min="9" max="9" width="24.5" style="7" customWidth="1"/>
    <col min="10" max="10" width="0.875" style="7" customWidth="1"/>
    <col min="11" max="11" width="16.625" style="7" customWidth="1"/>
    <col min="12" max="12" width="0.875" style="7" customWidth="1"/>
    <col min="13" max="13" width="20.125" style="7" customWidth="1"/>
    <col min="14" max="14" width="0.875" style="7" customWidth="1"/>
    <col min="15" max="15" width="20.125" style="7" customWidth="1"/>
    <col min="16" max="16" width="0.875" style="7" customWidth="1"/>
    <col min="17" max="17" width="24.5" style="7" customWidth="1"/>
    <col min="18" max="18" width="0.875" style="7" customWidth="1"/>
    <col min="19" max="19" width="17" style="7" bestFit="1" customWidth="1"/>
    <col min="20" max="16384" width="9" style="7"/>
  </cols>
  <sheetData>
    <row r="2" spans="1:17" ht="24" x14ac:dyDescent="0.2">
      <c r="A2" s="52" t="str">
        <f>+درآمدها!A2</f>
        <v>صندوق سرمایه‌گذاری بخشی صنایع مفید - اکتان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  <c r="L2" s="52" t="s">
        <v>0</v>
      </c>
      <c r="M2" s="52" t="s">
        <v>0</v>
      </c>
      <c r="N2" s="52" t="s">
        <v>0</v>
      </c>
      <c r="O2" s="52" t="s">
        <v>0</v>
      </c>
      <c r="P2" s="52" t="s">
        <v>0</v>
      </c>
      <c r="Q2" s="52" t="s">
        <v>0</v>
      </c>
    </row>
    <row r="3" spans="1:17" ht="24" x14ac:dyDescent="0.2">
      <c r="A3" s="52" t="s">
        <v>23</v>
      </c>
      <c r="B3" s="52" t="s">
        <v>23</v>
      </c>
      <c r="C3" s="52" t="s">
        <v>23</v>
      </c>
      <c r="D3" s="52" t="s">
        <v>23</v>
      </c>
      <c r="E3" s="52" t="s">
        <v>23</v>
      </c>
      <c r="F3" s="52" t="s">
        <v>23</v>
      </c>
      <c r="G3" s="52" t="s">
        <v>23</v>
      </c>
      <c r="H3" s="52" t="s">
        <v>23</v>
      </c>
      <c r="I3" s="52" t="s">
        <v>23</v>
      </c>
      <c r="J3" s="52" t="s">
        <v>23</v>
      </c>
      <c r="K3" s="52" t="s">
        <v>23</v>
      </c>
      <c r="L3" s="52" t="s">
        <v>23</v>
      </c>
      <c r="M3" s="52" t="s">
        <v>23</v>
      </c>
      <c r="N3" s="52" t="s">
        <v>23</v>
      </c>
      <c r="O3" s="52" t="s">
        <v>23</v>
      </c>
      <c r="P3" s="52" t="s">
        <v>23</v>
      </c>
      <c r="Q3" s="52" t="s">
        <v>23</v>
      </c>
    </row>
    <row r="4" spans="1:17" ht="24" x14ac:dyDescent="0.2">
      <c r="A4" s="52" t="str">
        <f>+سهام!A4</f>
        <v>برای ماه منتهی به 1404/05/31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  <c r="L4" s="52" t="s">
        <v>2</v>
      </c>
      <c r="M4" s="52" t="s">
        <v>2</v>
      </c>
      <c r="N4" s="52" t="s">
        <v>2</v>
      </c>
      <c r="O4" s="52" t="s">
        <v>2</v>
      </c>
      <c r="P4" s="52" t="s">
        <v>2</v>
      </c>
      <c r="Q4" s="52" t="s">
        <v>2</v>
      </c>
    </row>
    <row r="6" spans="1:17" ht="24.75" thickBot="1" x14ac:dyDescent="0.25">
      <c r="A6" s="53" t="s">
        <v>3</v>
      </c>
      <c r="C6" s="54" t="s">
        <v>25</v>
      </c>
      <c r="D6" s="54" t="s">
        <v>25</v>
      </c>
      <c r="E6" s="54" t="s">
        <v>25</v>
      </c>
      <c r="F6" s="54" t="s">
        <v>25</v>
      </c>
      <c r="G6" s="54" t="s">
        <v>25</v>
      </c>
      <c r="H6" s="54" t="s">
        <v>25</v>
      </c>
      <c r="I6" s="54" t="s">
        <v>25</v>
      </c>
      <c r="K6" s="54" t="s">
        <v>26</v>
      </c>
      <c r="L6" s="54" t="s">
        <v>26</v>
      </c>
      <c r="M6" s="54" t="s">
        <v>26</v>
      </c>
      <c r="N6" s="54" t="s">
        <v>26</v>
      </c>
      <c r="O6" s="54" t="s">
        <v>26</v>
      </c>
      <c r="P6" s="54" t="s">
        <v>26</v>
      </c>
      <c r="Q6" s="54" t="s">
        <v>26</v>
      </c>
    </row>
    <row r="7" spans="1:17" ht="24.75" thickBot="1" x14ac:dyDescent="0.25">
      <c r="A7" s="54" t="s">
        <v>3</v>
      </c>
      <c r="C7" s="42" t="s">
        <v>7</v>
      </c>
      <c r="E7" s="42" t="s">
        <v>37</v>
      </c>
      <c r="G7" s="42" t="s">
        <v>38</v>
      </c>
      <c r="I7" s="42" t="s">
        <v>40</v>
      </c>
      <c r="K7" s="42" t="s">
        <v>7</v>
      </c>
      <c r="M7" s="42" t="s">
        <v>37</v>
      </c>
      <c r="O7" s="42" t="s">
        <v>38</v>
      </c>
      <c r="Q7" s="42" t="s">
        <v>40</v>
      </c>
    </row>
    <row r="8" spans="1:17" ht="24" x14ac:dyDescent="0.2">
      <c r="A8" s="41" t="s">
        <v>63</v>
      </c>
      <c r="C8" s="14">
        <v>2100589</v>
      </c>
      <c r="D8" s="14"/>
      <c r="E8" s="14">
        <v>24948639988</v>
      </c>
      <c r="F8" s="14"/>
      <c r="G8" s="14">
        <v>26080762504</v>
      </c>
      <c r="H8" s="14"/>
      <c r="I8" s="14">
        <v>-1132122516</v>
      </c>
      <c r="J8" s="14"/>
      <c r="K8" s="14">
        <v>4850393</v>
      </c>
      <c r="L8" s="14"/>
      <c r="M8" s="14">
        <v>61468001039</v>
      </c>
      <c r="N8" s="14"/>
      <c r="O8" s="14">
        <v>60222131881</v>
      </c>
      <c r="P8" s="14"/>
      <c r="Q8" s="14">
        <f>+M8-O8</f>
        <v>1245869158</v>
      </c>
    </row>
    <row r="9" spans="1:17" ht="24" x14ac:dyDescent="0.2">
      <c r="A9" s="41" t="s">
        <v>67</v>
      </c>
      <c r="C9" s="14">
        <v>1628975</v>
      </c>
      <c r="D9" s="14"/>
      <c r="E9" s="14">
        <v>30086270767</v>
      </c>
      <c r="F9" s="14"/>
      <c r="G9" s="14">
        <v>38770016331</v>
      </c>
      <c r="H9" s="14"/>
      <c r="I9" s="14">
        <v>-8683745564</v>
      </c>
      <c r="J9" s="14"/>
      <c r="K9" s="14">
        <v>5126096</v>
      </c>
      <c r="L9" s="14"/>
      <c r="M9" s="14">
        <v>111559858689</v>
      </c>
      <c r="N9" s="14"/>
      <c r="O9" s="14">
        <v>122025157533</v>
      </c>
      <c r="P9" s="14"/>
      <c r="Q9" s="14">
        <f t="shared" ref="Q9:Q55" si="0">+M9-O9</f>
        <v>-10465298844</v>
      </c>
    </row>
    <row r="10" spans="1:17" ht="24" x14ac:dyDescent="0.2">
      <c r="A10" s="41" t="s">
        <v>54</v>
      </c>
      <c r="C10" s="14">
        <v>11353097</v>
      </c>
      <c r="D10" s="14"/>
      <c r="E10" s="14">
        <v>34500462747</v>
      </c>
      <c r="F10" s="14"/>
      <c r="G10" s="14">
        <v>36716505196</v>
      </c>
      <c r="H10" s="14"/>
      <c r="I10" s="14">
        <v>-2216042449</v>
      </c>
      <c r="J10" s="14"/>
      <c r="K10" s="14">
        <v>57584816</v>
      </c>
      <c r="L10" s="14"/>
      <c r="M10" s="14">
        <v>201643576326</v>
      </c>
      <c r="N10" s="14"/>
      <c r="O10" s="14">
        <v>186232285470</v>
      </c>
      <c r="P10" s="14"/>
      <c r="Q10" s="14">
        <f t="shared" si="0"/>
        <v>15411290856</v>
      </c>
    </row>
    <row r="11" spans="1:17" ht="24" x14ac:dyDescent="0.2">
      <c r="A11" s="41" t="s">
        <v>96</v>
      </c>
      <c r="C11" s="14">
        <v>0</v>
      </c>
      <c r="D11" s="14"/>
      <c r="E11" s="14">
        <v>0</v>
      </c>
      <c r="F11" s="14"/>
      <c r="G11" s="14">
        <v>0</v>
      </c>
      <c r="H11" s="14"/>
      <c r="I11" s="14">
        <v>0</v>
      </c>
      <c r="J11" s="14"/>
      <c r="K11" s="14">
        <v>571500</v>
      </c>
      <c r="L11" s="14"/>
      <c r="M11" s="14">
        <v>30800357133</v>
      </c>
      <c r="N11" s="14"/>
      <c r="O11" s="14">
        <v>25169404580</v>
      </c>
      <c r="P11" s="14"/>
      <c r="Q11" s="14">
        <f t="shared" si="0"/>
        <v>5630952553</v>
      </c>
    </row>
    <row r="12" spans="1:17" ht="24" x14ac:dyDescent="0.2">
      <c r="A12" s="41" t="s">
        <v>61</v>
      </c>
      <c r="C12" s="14">
        <v>0</v>
      </c>
      <c r="D12" s="14"/>
      <c r="E12" s="14">
        <v>0</v>
      </c>
      <c r="F12" s="14"/>
      <c r="G12" s="14">
        <v>0</v>
      </c>
      <c r="H12" s="14"/>
      <c r="I12" s="14">
        <v>0</v>
      </c>
      <c r="J12" s="14"/>
      <c r="K12" s="14">
        <v>1</v>
      </c>
      <c r="L12" s="14"/>
      <c r="M12" s="14">
        <v>1</v>
      </c>
      <c r="N12" s="14"/>
      <c r="O12" s="14">
        <v>38056</v>
      </c>
      <c r="P12" s="14"/>
      <c r="Q12" s="14">
        <f t="shared" si="0"/>
        <v>-38055</v>
      </c>
    </row>
    <row r="13" spans="1:17" ht="24" x14ac:dyDescent="0.2">
      <c r="A13" s="41" t="s">
        <v>75</v>
      </c>
      <c r="C13" s="14">
        <v>0</v>
      </c>
      <c r="D13" s="14"/>
      <c r="E13" s="14">
        <v>0</v>
      </c>
      <c r="F13" s="14"/>
      <c r="G13" s="14">
        <v>0</v>
      </c>
      <c r="H13" s="14"/>
      <c r="I13" s="14">
        <v>0</v>
      </c>
      <c r="J13" s="14"/>
      <c r="K13" s="14">
        <v>3792070</v>
      </c>
      <c r="L13" s="14"/>
      <c r="M13" s="14">
        <v>49089338980</v>
      </c>
      <c r="N13" s="14"/>
      <c r="O13" s="14">
        <v>34867941444</v>
      </c>
      <c r="P13" s="14"/>
      <c r="Q13" s="14">
        <f t="shared" si="0"/>
        <v>14221397536</v>
      </c>
    </row>
    <row r="14" spans="1:17" ht="24" x14ac:dyDescent="0.2">
      <c r="A14" s="41" t="s">
        <v>108</v>
      </c>
      <c r="C14" s="14">
        <v>231446</v>
      </c>
      <c r="D14" s="14"/>
      <c r="E14" s="14">
        <v>18659171694</v>
      </c>
      <c r="F14" s="14"/>
      <c r="G14" s="14">
        <v>18192845518</v>
      </c>
      <c r="H14" s="14"/>
      <c r="I14" s="14">
        <v>466326176</v>
      </c>
      <c r="J14" s="14"/>
      <c r="K14" s="14">
        <v>2900671</v>
      </c>
      <c r="L14" s="14"/>
      <c r="M14" s="14">
        <v>255079666918</v>
      </c>
      <c r="N14" s="14"/>
      <c r="O14" s="14">
        <v>228007653668</v>
      </c>
      <c r="P14" s="14"/>
      <c r="Q14" s="14">
        <f t="shared" si="0"/>
        <v>27072013250</v>
      </c>
    </row>
    <row r="15" spans="1:17" ht="24" x14ac:dyDescent="0.2">
      <c r="A15" s="41" t="s">
        <v>92</v>
      </c>
      <c r="C15" s="14">
        <v>0</v>
      </c>
      <c r="D15" s="14"/>
      <c r="E15" s="14">
        <v>0</v>
      </c>
      <c r="F15" s="14"/>
      <c r="G15" s="14">
        <v>0</v>
      </c>
      <c r="H15" s="14"/>
      <c r="I15" s="14">
        <v>0</v>
      </c>
      <c r="J15" s="14"/>
      <c r="K15" s="14">
        <v>1600000</v>
      </c>
      <c r="L15" s="14"/>
      <c r="M15" s="14">
        <v>26125938565</v>
      </c>
      <c r="N15" s="14"/>
      <c r="O15" s="14">
        <v>22854332908</v>
      </c>
      <c r="P15" s="14"/>
      <c r="Q15" s="14">
        <f t="shared" si="0"/>
        <v>3271605657</v>
      </c>
    </row>
    <row r="16" spans="1:17" ht="24" x14ac:dyDescent="0.2">
      <c r="A16" s="41" t="s">
        <v>73</v>
      </c>
      <c r="C16" s="14">
        <v>0</v>
      </c>
      <c r="D16" s="14"/>
      <c r="E16" s="14">
        <v>0</v>
      </c>
      <c r="F16" s="14"/>
      <c r="G16" s="14">
        <v>0</v>
      </c>
      <c r="H16" s="14"/>
      <c r="I16" s="14">
        <v>0</v>
      </c>
      <c r="J16" s="14"/>
      <c r="K16" s="14">
        <v>24610407</v>
      </c>
      <c r="L16" s="14"/>
      <c r="M16" s="14">
        <v>34880002709</v>
      </c>
      <c r="N16" s="14"/>
      <c r="O16" s="14">
        <v>37234170094</v>
      </c>
      <c r="P16" s="14"/>
      <c r="Q16" s="14">
        <f t="shared" si="0"/>
        <v>-2354167385</v>
      </c>
    </row>
    <row r="17" spans="1:20" ht="24" x14ac:dyDescent="0.2">
      <c r="A17" s="41" t="s">
        <v>114</v>
      </c>
      <c r="C17" s="14">
        <v>0</v>
      </c>
      <c r="D17" s="14"/>
      <c r="E17" s="14">
        <v>0</v>
      </c>
      <c r="F17" s="14"/>
      <c r="G17" s="14">
        <v>0</v>
      </c>
      <c r="H17" s="14"/>
      <c r="I17" s="14">
        <v>0</v>
      </c>
      <c r="J17" s="14"/>
      <c r="K17" s="14">
        <v>1875000</v>
      </c>
      <c r="L17" s="14"/>
      <c r="M17" s="14">
        <v>6608652159</v>
      </c>
      <c r="N17" s="14"/>
      <c r="O17" s="14">
        <v>5952900329</v>
      </c>
      <c r="P17" s="14"/>
      <c r="Q17" s="14">
        <f t="shared" si="0"/>
        <v>655751830</v>
      </c>
    </row>
    <row r="18" spans="1:20" ht="24" x14ac:dyDescent="0.2">
      <c r="A18" s="41" t="s">
        <v>90</v>
      </c>
      <c r="C18" s="14">
        <v>0</v>
      </c>
      <c r="D18" s="14"/>
      <c r="E18" s="14">
        <v>0</v>
      </c>
      <c r="F18" s="14"/>
      <c r="G18" s="14">
        <v>0</v>
      </c>
      <c r="H18" s="14"/>
      <c r="I18" s="14">
        <v>0</v>
      </c>
      <c r="J18" s="14"/>
      <c r="K18" s="14">
        <v>500000</v>
      </c>
      <c r="L18" s="14"/>
      <c r="M18" s="14">
        <v>4300774444</v>
      </c>
      <c r="N18" s="14"/>
      <c r="O18" s="14">
        <v>3578746544</v>
      </c>
      <c r="P18" s="14"/>
      <c r="Q18" s="14">
        <f t="shared" si="0"/>
        <v>722027900</v>
      </c>
    </row>
    <row r="19" spans="1:20" ht="24" x14ac:dyDescent="0.2">
      <c r="A19" s="41" t="s">
        <v>118</v>
      </c>
      <c r="C19" s="14">
        <v>0</v>
      </c>
      <c r="D19" s="14"/>
      <c r="E19" s="14">
        <v>0</v>
      </c>
      <c r="F19" s="14"/>
      <c r="G19" s="14">
        <v>0</v>
      </c>
      <c r="H19" s="14"/>
      <c r="I19" s="14">
        <v>0</v>
      </c>
      <c r="J19" s="14"/>
      <c r="K19" s="14">
        <v>1588732</v>
      </c>
      <c r="L19" s="14"/>
      <c r="M19" s="14">
        <v>199248163050</v>
      </c>
      <c r="N19" s="14"/>
      <c r="O19" s="14">
        <v>131602605509</v>
      </c>
      <c r="P19" s="14"/>
      <c r="Q19" s="14">
        <f t="shared" si="0"/>
        <v>67645557541</v>
      </c>
    </row>
    <row r="20" spans="1:20" ht="24" x14ac:dyDescent="0.2">
      <c r="A20" s="41" t="s">
        <v>71</v>
      </c>
      <c r="C20" s="14">
        <v>2621606</v>
      </c>
      <c r="D20" s="14"/>
      <c r="E20" s="14">
        <v>47451084968</v>
      </c>
      <c r="F20" s="14"/>
      <c r="G20" s="14">
        <v>63441545961</v>
      </c>
      <c r="H20" s="14"/>
      <c r="I20" s="14">
        <v>-15990460993</v>
      </c>
      <c r="J20" s="14"/>
      <c r="K20" s="14">
        <v>6414281</v>
      </c>
      <c r="L20" s="14"/>
      <c r="M20" s="14">
        <v>121578178043</v>
      </c>
      <c r="N20" s="14"/>
      <c r="O20" s="14">
        <v>155222372293</v>
      </c>
      <c r="P20" s="14"/>
      <c r="Q20" s="14">
        <f t="shared" si="0"/>
        <v>-33644194250</v>
      </c>
    </row>
    <row r="21" spans="1:20" ht="24" x14ac:dyDescent="0.2">
      <c r="A21" s="41" t="s">
        <v>74</v>
      </c>
      <c r="C21" s="14">
        <v>926289</v>
      </c>
      <c r="D21" s="14"/>
      <c r="E21" s="14">
        <v>50075844615</v>
      </c>
      <c r="F21" s="14"/>
      <c r="G21" s="14">
        <v>56712874661</v>
      </c>
      <c r="H21" s="14"/>
      <c r="I21" s="14">
        <v>-6637030046</v>
      </c>
      <c r="J21" s="14"/>
      <c r="K21" s="14">
        <v>3608265</v>
      </c>
      <c r="L21" s="14"/>
      <c r="M21" s="14">
        <v>209095979834</v>
      </c>
      <c r="N21" s="14"/>
      <c r="O21" s="14">
        <v>220586988523</v>
      </c>
      <c r="P21" s="14"/>
      <c r="Q21" s="14">
        <f t="shared" si="0"/>
        <v>-11491008689</v>
      </c>
    </row>
    <row r="22" spans="1:20" ht="24" x14ac:dyDescent="0.2">
      <c r="A22" s="41" t="s">
        <v>79</v>
      </c>
      <c r="C22" s="14">
        <v>0</v>
      </c>
      <c r="D22" s="14"/>
      <c r="E22" s="14">
        <v>0</v>
      </c>
      <c r="F22" s="14"/>
      <c r="G22" s="14">
        <v>0</v>
      </c>
      <c r="H22" s="14"/>
      <c r="I22" s="14">
        <v>0</v>
      </c>
      <c r="J22" s="14"/>
      <c r="K22" s="14">
        <v>500000</v>
      </c>
      <c r="L22" s="14"/>
      <c r="M22" s="14">
        <v>8422072685</v>
      </c>
      <c r="N22" s="14"/>
      <c r="O22" s="14">
        <v>9080646750</v>
      </c>
      <c r="P22" s="14"/>
      <c r="Q22" s="14">
        <f t="shared" si="0"/>
        <v>-658574065</v>
      </c>
    </row>
    <row r="23" spans="1:20" ht="24" x14ac:dyDescent="0.2">
      <c r="A23" s="41" t="s">
        <v>93</v>
      </c>
      <c r="C23" s="14">
        <v>0</v>
      </c>
      <c r="D23" s="14"/>
      <c r="E23" s="14">
        <v>0</v>
      </c>
      <c r="F23" s="14"/>
      <c r="G23" s="14">
        <v>0</v>
      </c>
      <c r="H23" s="14"/>
      <c r="I23" s="14">
        <v>0</v>
      </c>
      <c r="J23" s="14"/>
      <c r="K23" s="14">
        <v>450000</v>
      </c>
      <c r="L23" s="14"/>
      <c r="M23" s="14">
        <v>5166574923</v>
      </c>
      <c r="N23" s="14"/>
      <c r="O23" s="14">
        <v>2031793193</v>
      </c>
      <c r="P23" s="14"/>
      <c r="Q23" s="14">
        <f t="shared" si="0"/>
        <v>3134781730</v>
      </c>
    </row>
    <row r="24" spans="1:20" ht="24" x14ac:dyDescent="0.2">
      <c r="A24" s="41" t="s">
        <v>69</v>
      </c>
      <c r="C24" s="14">
        <v>0</v>
      </c>
      <c r="D24" s="14"/>
      <c r="E24" s="14">
        <v>0</v>
      </c>
      <c r="F24" s="14"/>
      <c r="G24" s="14">
        <v>0</v>
      </c>
      <c r="H24" s="14"/>
      <c r="I24" s="14">
        <v>0</v>
      </c>
      <c r="J24" s="14"/>
      <c r="K24" s="14">
        <v>49886</v>
      </c>
      <c r="L24" s="14"/>
      <c r="M24" s="14">
        <v>459554309850</v>
      </c>
      <c r="N24" s="14"/>
      <c r="O24" s="14">
        <v>328854435998</v>
      </c>
      <c r="P24" s="14"/>
      <c r="Q24" s="14">
        <f t="shared" si="0"/>
        <v>130699873852</v>
      </c>
    </row>
    <row r="25" spans="1:20" ht="24" x14ac:dyDescent="0.2">
      <c r="A25" s="41" t="s">
        <v>55</v>
      </c>
      <c r="C25" s="14">
        <v>851492</v>
      </c>
      <c r="D25" s="14"/>
      <c r="E25" s="14">
        <v>222333342056</v>
      </c>
      <c r="F25" s="14"/>
      <c r="G25" s="14">
        <v>201954557294</v>
      </c>
      <c r="H25" s="14"/>
      <c r="I25" s="14">
        <v>20378784762</v>
      </c>
      <c r="J25" s="14"/>
      <c r="K25" s="14">
        <v>1331756</v>
      </c>
      <c r="L25" s="14"/>
      <c r="M25" s="14">
        <v>341459015877</v>
      </c>
      <c r="N25" s="14"/>
      <c r="O25" s="14">
        <v>315801632493</v>
      </c>
      <c r="P25" s="14"/>
      <c r="Q25" s="14">
        <f t="shared" si="0"/>
        <v>25657383384</v>
      </c>
    </row>
    <row r="26" spans="1:20" ht="24" x14ac:dyDescent="0.2">
      <c r="A26" s="41" t="s">
        <v>88</v>
      </c>
      <c r="C26" s="14">
        <v>0</v>
      </c>
      <c r="D26" s="14"/>
      <c r="E26" s="14">
        <v>0</v>
      </c>
      <c r="F26" s="14"/>
      <c r="G26" s="14">
        <v>0</v>
      </c>
      <c r="H26" s="14"/>
      <c r="I26" s="14">
        <v>0</v>
      </c>
      <c r="J26" s="14"/>
      <c r="K26" s="14">
        <v>595000</v>
      </c>
      <c r="L26" s="14"/>
      <c r="M26" s="14">
        <v>17462849258</v>
      </c>
      <c r="N26" s="14"/>
      <c r="O26" s="14">
        <v>10726275618</v>
      </c>
      <c r="P26" s="14"/>
      <c r="Q26" s="14">
        <f t="shared" si="0"/>
        <v>6736573640</v>
      </c>
    </row>
    <row r="27" spans="1:20" ht="24" x14ac:dyDescent="0.2">
      <c r="A27" s="21" t="s">
        <v>60</v>
      </c>
      <c r="C27" s="14">
        <v>5360</v>
      </c>
      <c r="D27" s="14"/>
      <c r="E27" s="14">
        <v>164105737</v>
      </c>
      <c r="F27" s="14"/>
      <c r="G27" s="14">
        <v>360610575</v>
      </c>
      <c r="H27" s="14"/>
      <c r="I27" s="14">
        <v>-196504838</v>
      </c>
      <c r="J27" s="14"/>
      <c r="K27" s="14">
        <v>456797</v>
      </c>
      <c r="L27" s="14"/>
      <c r="M27" s="14">
        <v>24152183489</v>
      </c>
      <c r="N27" s="14"/>
      <c r="O27" s="14">
        <v>30732430688</v>
      </c>
      <c r="P27" s="14"/>
      <c r="Q27" s="14">
        <f t="shared" si="0"/>
        <v>-6580247199</v>
      </c>
    </row>
    <row r="28" spans="1:20" ht="24" x14ac:dyDescent="0.2">
      <c r="A28" s="21" t="s">
        <v>89</v>
      </c>
      <c r="C28" s="14">
        <v>0</v>
      </c>
      <c r="D28" s="14"/>
      <c r="E28" s="14">
        <v>0</v>
      </c>
      <c r="F28" s="14"/>
      <c r="G28" s="14">
        <v>0</v>
      </c>
      <c r="H28" s="14"/>
      <c r="I28" s="14">
        <v>0</v>
      </c>
      <c r="J28" s="14"/>
      <c r="K28" s="14">
        <v>8598231</v>
      </c>
      <c r="L28" s="14"/>
      <c r="M28" s="14">
        <v>129383991456</v>
      </c>
      <c r="N28" s="14"/>
      <c r="O28" s="14">
        <v>117021838475</v>
      </c>
      <c r="P28" s="14"/>
      <c r="Q28" s="14">
        <f t="shared" si="0"/>
        <v>12362152981</v>
      </c>
    </row>
    <row r="29" spans="1:20" s="23" customFormat="1" ht="24" x14ac:dyDescent="0.2">
      <c r="A29" s="22" t="s">
        <v>86</v>
      </c>
      <c r="C29" s="14">
        <v>0</v>
      </c>
      <c r="D29" s="14"/>
      <c r="E29" s="14">
        <v>0</v>
      </c>
      <c r="F29" s="14"/>
      <c r="G29" s="14">
        <v>0</v>
      </c>
      <c r="H29" s="14"/>
      <c r="I29" s="14">
        <v>0</v>
      </c>
      <c r="J29" s="14"/>
      <c r="K29" s="14">
        <v>1715262</v>
      </c>
      <c r="L29" s="14"/>
      <c r="M29" s="14">
        <v>67995747341</v>
      </c>
      <c r="N29" s="14"/>
      <c r="O29" s="14">
        <v>47696311694</v>
      </c>
      <c r="P29" s="14"/>
      <c r="Q29" s="14">
        <f t="shared" si="0"/>
        <v>20299435647</v>
      </c>
      <c r="S29" s="7"/>
      <c r="T29" s="7"/>
    </row>
    <row r="30" spans="1:20" ht="24" x14ac:dyDescent="0.2">
      <c r="A30" s="21" t="s">
        <v>95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v>0</v>
      </c>
      <c r="J30" s="14"/>
      <c r="K30" s="14">
        <v>3400000</v>
      </c>
      <c r="L30" s="14"/>
      <c r="M30" s="14">
        <v>25211788881</v>
      </c>
      <c r="N30" s="14"/>
      <c r="O30" s="14">
        <v>20737599625</v>
      </c>
      <c r="P30" s="14"/>
      <c r="Q30" s="14">
        <f t="shared" si="0"/>
        <v>4474189256</v>
      </c>
    </row>
    <row r="31" spans="1:20" ht="24" x14ac:dyDescent="0.2">
      <c r="A31" s="21" t="s">
        <v>64</v>
      </c>
      <c r="C31" s="14">
        <v>718730</v>
      </c>
      <c r="D31" s="14"/>
      <c r="E31" s="14">
        <v>52239400167</v>
      </c>
      <c r="F31" s="14"/>
      <c r="G31" s="14">
        <v>72373690666</v>
      </c>
      <c r="H31" s="14"/>
      <c r="I31" s="14">
        <v>-20134290499</v>
      </c>
      <c r="J31" s="14"/>
      <c r="K31" s="14">
        <v>960504</v>
      </c>
      <c r="L31" s="14"/>
      <c r="M31" s="14">
        <v>72334494823</v>
      </c>
      <c r="N31" s="14"/>
      <c r="O31" s="14">
        <v>96719518103</v>
      </c>
      <c r="P31" s="14"/>
      <c r="Q31" s="14">
        <f t="shared" si="0"/>
        <v>-24385023280</v>
      </c>
    </row>
    <row r="32" spans="1:20" ht="24" x14ac:dyDescent="0.2">
      <c r="A32" s="21" t="s">
        <v>59</v>
      </c>
      <c r="C32" s="14">
        <v>3010530</v>
      </c>
      <c r="D32" s="14"/>
      <c r="E32" s="14">
        <v>21756328186</v>
      </c>
      <c r="F32" s="14"/>
      <c r="G32" s="14">
        <v>38196678092</v>
      </c>
      <c r="H32" s="14"/>
      <c r="I32" s="14">
        <v>-16440349906</v>
      </c>
      <c r="J32" s="14"/>
      <c r="K32" s="14">
        <v>3982477</v>
      </c>
      <c r="L32" s="14"/>
      <c r="M32" s="14">
        <v>41466481397</v>
      </c>
      <c r="N32" s="14"/>
      <c r="O32" s="14">
        <v>64193691480</v>
      </c>
      <c r="P32" s="14"/>
      <c r="Q32" s="14">
        <f t="shared" si="0"/>
        <v>-22727210083</v>
      </c>
    </row>
    <row r="33" spans="1:17" ht="24" x14ac:dyDescent="0.2">
      <c r="A33" s="21" t="s">
        <v>101</v>
      </c>
      <c r="C33" s="14">
        <v>0</v>
      </c>
      <c r="D33" s="14"/>
      <c r="E33" s="14">
        <v>0</v>
      </c>
      <c r="F33" s="14"/>
      <c r="G33" s="14">
        <v>0</v>
      </c>
      <c r="H33" s="14"/>
      <c r="I33" s="14">
        <v>0</v>
      </c>
      <c r="J33" s="14"/>
      <c r="K33" s="14">
        <v>3000000</v>
      </c>
      <c r="L33" s="14"/>
      <c r="M33" s="14">
        <v>12395666015</v>
      </c>
      <c r="N33" s="14"/>
      <c r="O33" s="14">
        <v>7960221324</v>
      </c>
      <c r="P33" s="14"/>
      <c r="Q33" s="14">
        <f t="shared" si="0"/>
        <v>4435444691</v>
      </c>
    </row>
    <row r="34" spans="1:17" ht="24" x14ac:dyDescent="0.2">
      <c r="A34" s="21" t="s">
        <v>87</v>
      </c>
      <c r="C34" s="14">
        <v>0</v>
      </c>
      <c r="D34" s="14"/>
      <c r="E34" s="14">
        <v>0</v>
      </c>
      <c r="F34" s="14"/>
      <c r="G34" s="14">
        <v>0</v>
      </c>
      <c r="H34" s="14"/>
      <c r="I34" s="14">
        <v>0</v>
      </c>
      <c r="J34" s="14"/>
      <c r="K34" s="14">
        <v>202824</v>
      </c>
      <c r="L34" s="14"/>
      <c r="M34" s="14">
        <v>7514697090</v>
      </c>
      <c r="N34" s="14"/>
      <c r="O34" s="14">
        <v>6430063473</v>
      </c>
      <c r="P34" s="14"/>
      <c r="Q34" s="14">
        <f t="shared" si="0"/>
        <v>1084633617</v>
      </c>
    </row>
    <row r="35" spans="1:17" ht="24" x14ac:dyDescent="0.2">
      <c r="A35" s="21" t="s">
        <v>84</v>
      </c>
      <c r="C35" s="14">
        <v>0</v>
      </c>
      <c r="D35" s="14"/>
      <c r="E35" s="14">
        <v>0</v>
      </c>
      <c r="F35" s="14"/>
      <c r="G35" s="14">
        <v>0</v>
      </c>
      <c r="H35" s="14"/>
      <c r="I35" s="14">
        <v>0</v>
      </c>
      <c r="J35" s="14"/>
      <c r="K35" s="14">
        <v>515341</v>
      </c>
      <c r="L35" s="14"/>
      <c r="M35" s="14">
        <v>60924604764</v>
      </c>
      <c r="N35" s="14"/>
      <c r="O35" s="14">
        <v>60663075374</v>
      </c>
      <c r="P35" s="14"/>
      <c r="Q35" s="14">
        <f t="shared" si="0"/>
        <v>261529390</v>
      </c>
    </row>
    <row r="36" spans="1:17" ht="24" x14ac:dyDescent="0.2">
      <c r="A36" s="21" t="s">
        <v>85</v>
      </c>
      <c r="C36" s="14">
        <v>0</v>
      </c>
      <c r="D36" s="14"/>
      <c r="E36" s="14">
        <v>0</v>
      </c>
      <c r="F36" s="14"/>
      <c r="G36" s="14">
        <v>0</v>
      </c>
      <c r="H36" s="14"/>
      <c r="I36" s="14">
        <v>0</v>
      </c>
      <c r="J36" s="14"/>
      <c r="K36" s="14">
        <v>634682</v>
      </c>
      <c r="L36" s="14"/>
      <c r="M36" s="14">
        <v>20796783092</v>
      </c>
      <c r="N36" s="14"/>
      <c r="O36" s="14">
        <v>16212747184</v>
      </c>
      <c r="P36" s="14"/>
      <c r="Q36" s="14">
        <f t="shared" si="0"/>
        <v>4584035908</v>
      </c>
    </row>
    <row r="37" spans="1:17" ht="24" x14ac:dyDescent="0.2">
      <c r="A37" s="21" t="s">
        <v>58</v>
      </c>
      <c r="C37" s="14">
        <v>0</v>
      </c>
      <c r="D37" s="14"/>
      <c r="E37" s="14">
        <v>0</v>
      </c>
      <c r="F37" s="14"/>
      <c r="G37" s="14">
        <v>0</v>
      </c>
      <c r="H37" s="14"/>
      <c r="I37" s="14">
        <v>0</v>
      </c>
      <c r="J37" s="14"/>
      <c r="K37" s="14">
        <v>523161</v>
      </c>
      <c r="L37" s="14"/>
      <c r="M37" s="14">
        <v>59302064270</v>
      </c>
      <c r="N37" s="14"/>
      <c r="O37" s="14">
        <v>83279217354</v>
      </c>
      <c r="P37" s="14"/>
      <c r="Q37" s="14">
        <f t="shared" si="0"/>
        <v>-23977153084</v>
      </c>
    </row>
    <row r="38" spans="1:17" ht="24" x14ac:dyDescent="0.2">
      <c r="A38" s="21" t="s">
        <v>76</v>
      </c>
      <c r="C38" s="14">
        <v>0</v>
      </c>
      <c r="D38" s="14"/>
      <c r="E38" s="14">
        <v>0</v>
      </c>
      <c r="F38" s="14"/>
      <c r="G38" s="14">
        <v>0</v>
      </c>
      <c r="H38" s="14"/>
      <c r="I38" s="14">
        <v>0</v>
      </c>
      <c r="J38" s="14"/>
      <c r="K38" s="14">
        <v>18000</v>
      </c>
      <c r="L38" s="14"/>
      <c r="M38" s="14">
        <v>1622486557</v>
      </c>
      <c r="N38" s="14"/>
      <c r="O38" s="14">
        <v>1636305705</v>
      </c>
      <c r="P38" s="14"/>
      <c r="Q38" s="14">
        <f t="shared" si="0"/>
        <v>-13819148</v>
      </c>
    </row>
    <row r="39" spans="1:17" ht="24" x14ac:dyDescent="0.2">
      <c r="A39" s="21" t="s">
        <v>65</v>
      </c>
      <c r="C39" s="14">
        <v>0</v>
      </c>
      <c r="D39" s="14"/>
      <c r="E39" s="14">
        <v>0</v>
      </c>
      <c r="F39" s="14"/>
      <c r="G39" s="14">
        <v>0</v>
      </c>
      <c r="H39" s="14"/>
      <c r="I39" s="14">
        <v>0</v>
      </c>
      <c r="J39" s="14"/>
      <c r="K39" s="14">
        <v>1</v>
      </c>
      <c r="L39" s="14"/>
      <c r="M39" s="14">
        <v>1</v>
      </c>
      <c r="N39" s="14"/>
      <c r="O39" s="14">
        <v>12434</v>
      </c>
      <c r="P39" s="14"/>
      <c r="Q39" s="14">
        <f t="shared" si="0"/>
        <v>-12433</v>
      </c>
    </row>
    <row r="40" spans="1:17" ht="24" x14ac:dyDescent="0.2">
      <c r="A40" s="21" t="s">
        <v>57</v>
      </c>
      <c r="C40" s="14">
        <v>1066115</v>
      </c>
      <c r="D40" s="14"/>
      <c r="E40" s="14">
        <v>50365954616</v>
      </c>
      <c r="F40" s="14"/>
      <c r="G40" s="14">
        <v>63865915968</v>
      </c>
      <c r="H40" s="14"/>
      <c r="I40" s="14">
        <v>-13499961352</v>
      </c>
      <c r="J40" s="14"/>
      <c r="K40" s="14">
        <v>4853639</v>
      </c>
      <c r="L40" s="14"/>
      <c r="M40" s="14">
        <v>297789476994</v>
      </c>
      <c r="N40" s="14"/>
      <c r="O40" s="14">
        <v>290758595913</v>
      </c>
      <c r="P40" s="14"/>
      <c r="Q40" s="14">
        <f t="shared" si="0"/>
        <v>7030881081</v>
      </c>
    </row>
    <row r="41" spans="1:17" ht="24" x14ac:dyDescent="0.2">
      <c r="A41" s="21" t="s">
        <v>113</v>
      </c>
      <c r="C41" s="14">
        <v>0</v>
      </c>
      <c r="D41" s="14"/>
      <c r="E41" s="14">
        <v>0</v>
      </c>
      <c r="F41" s="14"/>
      <c r="G41" s="14">
        <v>0</v>
      </c>
      <c r="H41" s="14"/>
      <c r="I41" s="14">
        <v>0</v>
      </c>
      <c r="J41" s="14"/>
      <c r="K41" s="14">
        <v>100000</v>
      </c>
      <c r="L41" s="14"/>
      <c r="M41" s="14">
        <v>3076584750</v>
      </c>
      <c r="N41" s="14"/>
      <c r="O41" s="14">
        <v>2559321755</v>
      </c>
      <c r="P41" s="14"/>
      <c r="Q41" s="14">
        <f t="shared" si="0"/>
        <v>517262995</v>
      </c>
    </row>
    <row r="42" spans="1:17" ht="24" x14ac:dyDescent="0.2">
      <c r="A42" s="21" t="s">
        <v>53</v>
      </c>
      <c r="C42" s="14">
        <v>1013468</v>
      </c>
      <c r="D42" s="14"/>
      <c r="E42" s="14">
        <v>8253821273</v>
      </c>
      <c r="F42" s="14"/>
      <c r="G42" s="14">
        <v>11407414751</v>
      </c>
      <c r="H42" s="14"/>
      <c r="I42" s="14">
        <v>-3153593478</v>
      </c>
      <c r="J42" s="14"/>
      <c r="K42" s="14">
        <v>1877235</v>
      </c>
      <c r="L42" s="14"/>
      <c r="M42" s="14">
        <v>18282579918</v>
      </c>
      <c r="N42" s="14"/>
      <c r="O42" s="14">
        <v>21129821689</v>
      </c>
      <c r="P42" s="14"/>
      <c r="Q42" s="14">
        <f t="shared" si="0"/>
        <v>-2847241771</v>
      </c>
    </row>
    <row r="43" spans="1:17" ht="24" x14ac:dyDescent="0.2">
      <c r="A43" s="21" t="s">
        <v>107</v>
      </c>
      <c r="C43" s="14">
        <v>0</v>
      </c>
      <c r="D43" s="14"/>
      <c r="E43" s="14">
        <v>0</v>
      </c>
      <c r="F43" s="14"/>
      <c r="G43" s="14">
        <v>0</v>
      </c>
      <c r="H43" s="14"/>
      <c r="I43" s="14">
        <v>0</v>
      </c>
      <c r="J43" s="14"/>
      <c r="K43" s="14">
        <v>2299850</v>
      </c>
      <c r="L43" s="14"/>
      <c r="M43" s="14">
        <v>37080381392</v>
      </c>
      <c r="N43" s="14"/>
      <c r="O43" s="14">
        <v>36558624126</v>
      </c>
      <c r="P43" s="14"/>
      <c r="Q43" s="14">
        <f t="shared" si="0"/>
        <v>521757266</v>
      </c>
    </row>
    <row r="44" spans="1:17" ht="24" x14ac:dyDescent="0.2">
      <c r="A44" s="21" t="s">
        <v>105</v>
      </c>
      <c r="C44" s="14">
        <v>0</v>
      </c>
      <c r="D44" s="14"/>
      <c r="E44" s="14">
        <v>0</v>
      </c>
      <c r="F44" s="14"/>
      <c r="G44" s="14">
        <v>0</v>
      </c>
      <c r="H44" s="14"/>
      <c r="I44" s="14">
        <v>0</v>
      </c>
      <c r="J44" s="14"/>
      <c r="K44" s="14">
        <v>2000000</v>
      </c>
      <c r="L44" s="14"/>
      <c r="M44" s="14">
        <v>10498169748</v>
      </c>
      <c r="N44" s="14"/>
      <c r="O44" s="14">
        <v>6121320615</v>
      </c>
      <c r="P44" s="14"/>
      <c r="Q44" s="14">
        <f t="shared" si="0"/>
        <v>4376849133</v>
      </c>
    </row>
    <row r="45" spans="1:17" ht="24" x14ac:dyDescent="0.2">
      <c r="A45" s="21" t="s">
        <v>91</v>
      </c>
      <c r="C45" s="14">
        <v>0</v>
      </c>
      <c r="D45" s="14"/>
      <c r="E45" s="14">
        <v>0</v>
      </c>
      <c r="F45" s="14"/>
      <c r="G45" s="14">
        <v>0</v>
      </c>
      <c r="H45" s="14"/>
      <c r="I45" s="14">
        <v>0</v>
      </c>
      <c r="J45" s="14"/>
      <c r="K45" s="14">
        <v>20973335</v>
      </c>
      <c r="L45" s="14"/>
      <c r="M45" s="14">
        <v>95680550886</v>
      </c>
      <c r="N45" s="14"/>
      <c r="O45" s="14">
        <v>82436813967</v>
      </c>
      <c r="P45" s="14"/>
      <c r="Q45" s="14">
        <f t="shared" si="0"/>
        <v>13243736919</v>
      </c>
    </row>
    <row r="46" spans="1:17" ht="24" x14ac:dyDescent="0.2">
      <c r="A46" s="21" t="s">
        <v>80</v>
      </c>
      <c r="C46" s="14">
        <v>0</v>
      </c>
      <c r="D46" s="14"/>
      <c r="E46" s="14">
        <v>0</v>
      </c>
      <c r="F46" s="14"/>
      <c r="G46" s="14">
        <v>0</v>
      </c>
      <c r="H46" s="14"/>
      <c r="I46" s="14">
        <v>0</v>
      </c>
      <c r="J46" s="14"/>
      <c r="K46" s="14">
        <v>2989919</v>
      </c>
      <c r="L46" s="14"/>
      <c r="M46" s="14">
        <v>31776503489</v>
      </c>
      <c r="N46" s="14"/>
      <c r="O46" s="14">
        <v>32328551514</v>
      </c>
      <c r="P46" s="14"/>
      <c r="Q46" s="14">
        <f t="shared" si="0"/>
        <v>-552048025</v>
      </c>
    </row>
    <row r="47" spans="1:17" ht="24" x14ac:dyDescent="0.2">
      <c r="A47" s="21" t="s">
        <v>104</v>
      </c>
      <c r="C47" s="14">
        <v>742727</v>
      </c>
      <c r="D47" s="14"/>
      <c r="E47" s="14">
        <v>20394718520</v>
      </c>
      <c r="F47" s="14"/>
      <c r="G47" s="14">
        <v>25709020447</v>
      </c>
      <c r="H47" s="14"/>
      <c r="I47" s="14">
        <v>-5314301927</v>
      </c>
      <c r="J47" s="14"/>
      <c r="K47" s="14">
        <v>1042727</v>
      </c>
      <c r="L47" s="14"/>
      <c r="M47" s="14">
        <v>30346153080</v>
      </c>
      <c r="N47" s="14"/>
      <c r="O47" s="14">
        <v>36093328724</v>
      </c>
      <c r="P47" s="14"/>
      <c r="Q47" s="14">
        <f t="shared" si="0"/>
        <v>-5747175644</v>
      </c>
    </row>
    <row r="48" spans="1:17" ht="24" x14ac:dyDescent="0.2">
      <c r="A48" s="21" t="s">
        <v>77</v>
      </c>
      <c r="C48" s="14">
        <v>0</v>
      </c>
      <c r="D48" s="14"/>
      <c r="E48" s="14">
        <v>0</v>
      </c>
      <c r="F48" s="14"/>
      <c r="G48" s="14">
        <v>0</v>
      </c>
      <c r="H48" s="14"/>
      <c r="I48" s="14">
        <v>0</v>
      </c>
      <c r="J48" s="14"/>
      <c r="K48" s="14">
        <v>9929938</v>
      </c>
      <c r="L48" s="14"/>
      <c r="M48" s="14">
        <v>60765674593</v>
      </c>
      <c r="N48" s="14"/>
      <c r="O48" s="14">
        <v>65847373358</v>
      </c>
      <c r="P48" s="14"/>
      <c r="Q48" s="14">
        <f t="shared" si="0"/>
        <v>-5081698765</v>
      </c>
    </row>
    <row r="49" spans="1:17" ht="24" x14ac:dyDescent="0.2">
      <c r="A49" s="21" t="s">
        <v>98</v>
      </c>
      <c r="C49" s="14">
        <v>0</v>
      </c>
      <c r="D49" s="14"/>
      <c r="E49" s="14">
        <v>0</v>
      </c>
      <c r="F49" s="14"/>
      <c r="G49" s="14">
        <v>0</v>
      </c>
      <c r="H49" s="14"/>
      <c r="I49" s="14">
        <v>0</v>
      </c>
      <c r="J49" s="14"/>
      <c r="K49" s="14">
        <v>490000</v>
      </c>
      <c r="L49" s="14"/>
      <c r="M49" s="14">
        <v>4456483543</v>
      </c>
      <c r="N49" s="14"/>
      <c r="O49" s="14">
        <v>3678827342</v>
      </c>
      <c r="P49" s="14"/>
      <c r="Q49" s="14">
        <f t="shared" si="0"/>
        <v>777656201</v>
      </c>
    </row>
    <row r="50" spans="1:17" ht="24" x14ac:dyDescent="0.2">
      <c r="A50" s="21" t="s">
        <v>51</v>
      </c>
      <c r="C50" s="14">
        <v>0</v>
      </c>
      <c r="D50" s="14"/>
      <c r="E50" s="14">
        <v>0</v>
      </c>
      <c r="F50" s="14"/>
      <c r="G50" s="14">
        <v>0</v>
      </c>
      <c r="H50" s="14"/>
      <c r="I50" s="14">
        <v>0</v>
      </c>
      <c r="J50" s="14"/>
      <c r="K50" s="14">
        <v>1340000</v>
      </c>
      <c r="L50" s="14"/>
      <c r="M50" s="14">
        <v>9649671178</v>
      </c>
      <c r="N50" s="14"/>
      <c r="O50" s="14">
        <v>8764737660</v>
      </c>
      <c r="P50" s="14"/>
      <c r="Q50" s="14">
        <f t="shared" si="0"/>
        <v>884933518</v>
      </c>
    </row>
    <row r="51" spans="1:17" ht="24" x14ac:dyDescent="0.2">
      <c r="A51" s="21" t="s">
        <v>68</v>
      </c>
      <c r="C51" s="14">
        <v>5495811</v>
      </c>
      <c r="D51" s="14"/>
      <c r="E51" s="14">
        <v>43432522798</v>
      </c>
      <c r="F51" s="14"/>
      <c r="G51" s="14">
        <v>58189516996</v>
      </c>
      <c r="H51" s="14"/>
      <c r="I51" s="14">
        <v>-14756994198</v>
      </c>
      <c r="J51" s="14"/>
      <c r="K51" s="14">
        <v>17822884</v>
      </c>
      <c r="L51" s="14"/>
      <c r="M51" s="14">
        <v>166657294640</v>
      </c>
      <c r="N51" s="14"/>
      <c r="O51" s="14">
        <v>188708274548</v>
      </c>
      <c r="P51" s="14"/>
      <c r="Q51" s="14">
        <f t="shared" si="0"/>
        <v>-22050979908</v>
      </c>
    </row>
    <row r="52" spans="1:17" ht="24" x14ac:dyDescent="0.2">
      <c r="A52" s="21" t="s">
        <v>56</v>
      </c>
      <c r="C52" s="14">
        <v>447725</v>
      </c>
      <c r="D52" s="14"/>
      <c r="E52" s="14">
        <v>2741487514</v>
      </c>
      <c r="F52" s="14"/>
      <c r="G52" s="14">
        <v>4409591210</v>
      </c>
      <c r="H52" s="14"/>
      <c r="I52" s="14">
        <v>-1668103696</v>
      </c>
      <c r="J52" s="14"/>
      <c r="K52" s="14">
        <v>2112964</v>
      </c>
      <c r="L52" s="14"/>
      <c r="M52" s="14">
        <v>18889307423</v>
      </c>
      <c r="N52" s="14"/>
      <c r="O52" s="14">
        <v>20810335538</v>
      </c>
      <c r="P52" s="14"/>
      <c r="Q52" s="14">
        <f t="shared" si="0"/>
        <v>-1921028115</v>
      </c>
    </row>
    <row r="53" spans="1:17" ht="24" x14ac:dyDescent="0.2">
      <c r="A53" s="21" t="s">
        <v>70</v>
      </c>
      <c r="C53" s="14">
        <v>0</v>
      </c>
      <c r="D53" s="14"/>
      <c r="E53" s="14">
        <v>0</v>
      </c>
      <c r="F53" s="14"/>
      <c r="G53" s="14">
        <v>0</v>
      </c>
      <c r="H53" s="14"/>
      <c r="I53" s="14">
        <v>0</v>
      </c>
      <c r="J53" s="14"/>
      <c r="K53" s="14">
        <v>45062933</v>
      </c>
      <c r="L53" s="14"/>
      <c r="M53" s="14">
        <v>425445419055</v>
      </c>
      <c r="N53" s="14"/>
      <c r="O53" s="14">
        <v>395210564254</v>
      </c>
      <c r="P53" s="14"/>
      <c r="Q53" s="14">
        <f t="shared" si="0"/>
        <v>30234854801</v>
      </c>
    </row>
    <row r="54" spans="1:17" ht="24" x14ac:dyDescent="0.2">
      <c r="A54" s="21" t="s">
        <v>52</v>
      </c>
      <c r="C54" s="14">
        <v>0</v>
      </c>
      <c r="D54" s="14"/>
      <c r="E54" s="14">
        <v>0</v>
      </c>
      <c r="F54" s="14"/>
      <c r="G54" s="14">
        <v>0</v>
      </c>
      <c r="H54" s="14"/>
      <c r="I54" s="14">
        <v>0</v>
      </c>
      <c r="J54" s="14"/>
      <c r="K54" s="14">
        <v>311144</v>
      </c>
      <c r="L54" s="14"/>
      <c r="M54" s="14">
        <v>2675381807</v>
      </c>
      <c r="N54" s="14"/>
      <c r="O54" s="14">
        <v>2251650806</v>
      </c>
      <c r="P54" s="14"/>
      <c r="Q54" s="14">
        <f t="shared" si="0"/>
        <v>423731001</v>
      </c>
    </row>
    <row r="55" spans="1:17" ht="24.75" thickBot="1" x14ac:dyDescent="0.25">
      <c r="A55" s="21" t="s">
        <v>66</v>
      </c>
      <c r="C55" s="14">
        <v>0</v>
      </c>
      <c r="D55" s="14"/>
      <c r="E55" s="14">
        <v>0</v>
      </c>
      <c r="F55" s="14"/>
      <c r="G55" s="14">
        <v>0</v>
      </c>
      <c r="H55" s="14"/>
      <c r="I55" s="14">
        <v>0</v>
      </c>
      <c r="J55" s="14"/>
      <c r="K55" s="14">
        <v>2987572</v>
      </c>
      <c r="L55" s="14"/>
      <c r="M55" s="14">
        <v>55613382182</v>
      </c>
      <c r="N55" s="14"/>
      <c r="O55" s="14">
        <v>59138371114</v>
      </c>
      <c r="P55" s="14"/>
      <c r="Q55" s="14">
        <f t="shared" si="0"/>
        <v>-3524988932</v>
      </c>
    </row>
    <row r="56" spans="1:17" ht="24.75" thickBot="1" x14ac:dyDescent="0.25">
      <c r="E56" s="24">
        <f>SUM(E8:E55)</f>
        <v>627403155646</v>
      </c>
      <c r="F56" s="21"/>
      <c r="G56" s="24">
        <f>SUM(G8:G55)</f>
        <v>716381546170</v>
      </c>
      <c r="H56" s="21"/>
      <c r="I56" s="24">
        <f>SUM(I8:I55)</f>
        <v>-88978390524</v>
      </c>
      <c r="K56" s="7" t="s">
        <v>15</v>
      </c>
      <c r="M56" s="24">
        <f>SUM(M8:M55)</f>
        <v>3935327314337</v>
      </c>
      <c r="N56" s="21"/>
      <c r="O56" s="24">
        <f>SUM(O8:O55)</f>
        <v>3705731058720</v>
      </c>
      <c r="P56" s="21"/>
      <c r="Q56" s="24">
        <f>SUM(Q8:Q55)</f>
        <v>229596255617</v>
      </c>
    </row>
    <row r="57" spans="1:17" ht="23.25" thickTop="1" x14ac:dyDescent="0.2">
      <c r="Q57" s="14"/>
    </row>
    <row r="58" spans="1:17" x14ac:dyDescent="0.2">
      <c r="H58" s="14"/>
    </row>
    <row r="59" spans="1:17" x14ac:dyDescent="0.2">
      <c r="H59" s="14"/>
    </row>
    <row r="60" spans="1:17" x14ac:dyDescent="0.2">
      <c r="H60" s="14"/>
    </row>
    <row r="61" spans="1:17" x14ac:dyDescent="0.2">
      <c r="H61" s="14"/>
    </row>
    <row r="62" spans="1:17" x14ac:dyDescent="0.2">
      <c r="H62" s="14"/>
    </row>
    <row r="63" spans="1:17" x14ac:dyDescent="0.2">
      <c r="H63" s="14"/>
    </row>
    <row r="64" spans="1:17" x14ac:dyDescent="0.2">
      <c r="H64" s="14"/>
    </row>
    <row r="65" spans="8:8" x14ac:dyDescent="0.2">
      <c r="H65" s="14"/>
    </row>
    <row r="66" spans="8:8" x14ac:dyDescent="0.2">
      <c r="H66" s="14"/>
    </row>
    <row r="67" spans="8:8" x14ac:dyDescent="0.2">
      <c r="H67" s="14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2025-08-29T14:50:42Z</dcterms:modified>
</cp:coreProperties>
</file>