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بخشی\"/>
    </mc:Choice>
  </mc:AlternateContent>
  <xr:revisionPtr revIDLastSave="0" documentId="13_ncr:1_{E3D92765-A471-4137-92EA-287EAA8C15C2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state="hidden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فروش'!$K$6:$Q$76</definedName>
    <definedName name="_xlnm._FilterDatabase" localSheetId="0" hidden="1">سهام!$A$6:$A$49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" l="1"/>
  <c r="I42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8" i="6"/>
  <c r="M19" i="4"/>
  <c r="I19" i="4"/>
  <c r="M10" i="4"/>
  <c r="I10" i="4"/>
  <c r="S39" i="4"/>
  <c r="Q39" i="4"/>
  <c r="O39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8" i="4"/>
  <c r="M76" i="6"/>
  <c r="O76" i="6"/>
  <c r="G49" i="1"/>
  <c r="E49" i="1"/>
  <c r="I9" i="2"/>
  <c r="A4" i="7"/>
  <c r="A4" i="2"/>
  <c r="M42" i="5"/>
  <c r="O42" i="5"/>
  <c r="G9" i="8"/>
  <c r="C9" i="8"/>
  <c r="Q76" i="6" l="1"/>
  <c r="O49" i="1"/>
  <c r="K49" i="1"/>
  <c r="Q42" i="5"/>
  <c r="I76" i="6"/>
  <c r="E76" i="6"/>
  <c r="G76" i="6"/>
  <c r="K39" i="4"/>
  <c r="I39" i="4"/>
  <c r="W49" i="1"/>
  <c r="U49" i="1"/>
  <c r="E42" i="5"/>
  <c r="G42" i="5"/>
  <c r="M9" i="3"/>
  <c r="M8" i="3"/>
  <c r="G8" i="8" s="1"/>
  <c r="G10" i="8" s="1"/>
  <c r="I10" i="3"/>
  <c r="M39" i="4" l="1"/>
  <c r="G9" i="3"/>
  <c r="G8" i="3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C75" i="7" l="1"/>
  <c r="M64" i="7"/>
  <c r="M75" i="7"/>
  <c r="C64" i="7"/>
  <c r="G64" i="7"/>
  <c r="I64" i="7" s="1"/>
  <c r="G75" i="7"/>
  <c r="Q64" i="7"/>
  <c r="S64" i="7" s="1"/>
  <c r="Q75" i="7"/>
  <c r="S75" i="7" s="1"/>
  <c r="E64" i="7"/>
  <c r="E75" i="7"/>
  <c r="O64" i="7"/>
  <c r="O75" i="7"/>
  <c r="Q16" i="7"/>
  <c r="Q24" i="7"/>
  <c r="Q32" i="7"/>
  <c r="Q40" i="7"/>
  <c r="Q48" i="7"/>
  <c r="Q56" i="7"/>
  <c r="Q65" i="7"/>
  <c r="Q73" i="7"/>
  <c r="G66" i="7"/>
  <c r="G74" i="7"/>
  <c r="Q9" i="7"/>
  <c r="Q17" i="7"/>
  <c r="Q25" i="7"/>
  <c r="Q33" i="7"/>
  <c r="Q41" i="7"/>
  <c r="Q49" i="7"/>
  <c r="Q57" i="7"/>
  <c r="Q66" i="7"/>
  <c r="Q74" i="7"/>
  <c r="G67" i="7"/>
  <c r="G76" i="7"/>
  <c r="Q23" i="7"/>
  <c r="G65" i="7"/>
  <c r="Q10" i="7"/>
  <c r="Q18" i="7"/>
  <c r="Q26" i="7"/>
  <c r="Q34" i="7"/>
  <c r="Q42" i="7"/>
  <c r="Q50" i="7"/>
  <c r="Q58" i="7"/>
  <c r="Q67" i="7"/>
  <c r="Q76" i="7"/>
  <c r="G68" i="7"/>
  <c r="Q15" i="7"/>
  <c r="Q72" i="7"/>
  <c r="Q11" i="7"/>
  <c r="Q19" i="7"/>
  <c r="Q27" i="7"/>
  <c r="Q35" i="7"/>
  <c r="Q43" i="7"/>
  <c r="Q51" i="7"/>
  <c r="Q59" i="7"/>
  <c r="Q68" i="7"/>
  <c r="Q8" i="7"/>
  <c r="G69" i="7"/>
  <c r="Q55" i="7"/>
  <c r="Q12" i="7"/>
  <c r="Q20" i="7"/>
  <c r="Q28" i="7"/>
  <c r="Q36" i="7"/>
  <c r="Q44" i="7"/>
  <c r="Q52" i="7"/>
  <c r="Q60" i="7"/>
  <c r="Q69" i="7"/>
  <c r="G61" i="7"/>
  <c r="G70" i="7"/>
  <c r="Q39" i="7"/>
  <c r="Q13" i="7"/>
  <c r="Q21" i="7"/>
  <c r="Q29" i="7"/>
  <c r="Q37" i="7"/>
  <c r="Q45" i="7"/>
  <c r="Q53" i="7"/>
  <c r="Q61" i="7"/>
  <c r="Q70" i="7"/>
  <c r="G62" i="7"/>
  <c r="G71" i="7"/>
  <c r="Q31" i="7"/>
  <c r="G73" i="7"/>
  <c r="Q14" i="7"/>
  <c r="Q22" i="7"/>
  <c r="Q30" i="7"/>
  <c r="Q38" i="7"/>
  <c r="Q46" i="7"/>
  <c r="Q54" i="7"/>
  <c r="Q62" i="7"/>
  <c r="Q71" i="7"/>
  <c r="G63" i="7"/>
  <c r="G72" i="7"/>
  <c r="Q47" i="7"/>
  <c r="Q63" i="7"/>
  <c r="O15" i="7"/>
  <c r="O23" i="7"/>
  <c r="O31" i="7"/>
  <c r="O39" i="7"/>
  <c r="O47" i="7"/>
  <c r="O55" i="7"/>
  <c r="O63" i="7"/>
  <c r="O72" i="7"/>
  <c r="E12" i="7"/>
  <c r="E20" i="7"/>
  <c r="E28" i="7"/>
  <c r="E36" i="7"/>
  <c r="E44" i="7"/>
  <c r="E52" i="7"/>
  <c r="E60" i="7"/>
  <c r="E69" i="7"/>
  <c r="E51" i="7"/>
  <c r="O16" i="7"/>
  <c r="O24" i="7"/>
  <c r="O32" i="7"/>
  <c r="O40" i="7"/>
  <c r="O48" i="7"/>
  <c r="O56" i="7"/>
  <c r="O65" i="7"/>
  <c r="O73" i="7"/>
  <c r="E13" i="7"/>
  <c r="E21" i="7"/>
  <c r="E29" i="7"/>
  <c r="E37" i="7"/>
  <c r="E45" i="7"/>
  <c r="E53" i="7"/>
  <c r="E61" i="7"/>
  <c r="E70" i="7"/>
  <c r="O38" i="7"/>
  <c r="E35" i="7"/>
  <c r="O9" i="7"/>
  <c r="O17" i="7"/>
  <c r="O25" i="7"/>
  <c r="O33" i="7"/>
  <c r="O41" i="7"/>
  <c r="O49" i="7"/>
  <c r="O57" i="7"/>
  <c r="O66" i="7"/>
  <c r="O74" i="7"/>
  <c r="E14" i="7"/>
  <c r="E22" i="7"/>
  <c r="E30" i="7"/>
  <c r="E38" i="7"/>
  <c r="E46" i="7"/>
  <c r="E54" i="7"/>
  <c r="E62" i="7"/>
  <c r="E71" i="7"/>
  <c r="O30" i="7"/>
  <c r="E11" i="7"/>
  <c r="E59" i="7"/>
  <c r="O10" i="7"/>
  <c r="O18" i="7"/>
  <c r="O26" i="7"/>
  <c r="O34" i="7"/>
  <c r="O42" i="7"/>
  <c r="O50" i="7"/>
  <c r="O58" i="7"/>
  <c r="O67" i="7"/>
  <c r="O76" i="7"/>
  <c r="E15" i="7"/>
  <c r="E23" i="7"/>
  <c r="E31" i="7"/>
  <c r="E39" i="7"/>
  <c r="E47" i="7"/>
  <c r="E55" i="7"/>
  <c r="E63" i="7"/>
  <c r="E72" i="7"/>
  <c r="O71" i="7"/>
  <c r="E8" i="7"/>
  <c r="O11" i="7"/>
  <c r="O19" i="7"/>
  <c r="O27" i="7"/>
  <c r="O35" i="7"/>
  <c r="O43" i="7"/>
  <c r="O51" i="7"/>
  <c r="O59" i="7"/>
  <c r="O68" i="7"/>
  <c r="O8" i="7"/>
  <c r="E16" i="7"/>
  <c r="E24" i="7"/>
  <c r="E32" i="7"/>
  <c r="E40" i="7"/>
  <c r="E48" i="7"/>
  <c r="E56" i="7"/>
  <c r="E65" i="7"/>
  <c r="E73" i="7"/>
  <c r="O22" i="7"/>
  <c r="O62" i="7"/>
  <c r="E43" i="7"/>
  <c r="O12" i="7"/>
  <c r="O20" i="7"/>
  <c r="O28" i="7"/>
  <c r="O36" i="7"/>
  <c r="O44" i="7"/>
  <c r="O52" i="7"/>
  <c r="O60" i="7"/>
  <c r="O69" i="7"/>
  <c r="E9" i="7"/>
  <c r="E17" i="7"/>
  <c r="E25" i="7"/>
  <c r="E33" i="7"/>
  <c r="E41" i="7"/>
  <c r="E49" i="7"/>
  <c r="E57" i="7"/>
  <c r="E66" i="7"/>
  <c r="E74" i="7"/>
  <c r="O54" i="7"/>
  <c r="E27" i="7"/>
  <c r="O13" i="7"/>
  <c r="O21" i="7"/>
  <c r="O29" i="7"/>
  <c r="O37" i="7"/>
  <c r="O45" i="7"/>
  <c r="O53" i="7"/>
  <c r="O61" i="7"/>
  <c r="O70" i="7"/>
  <c r="E10" i="7"/>
  <c r="E18" i="7"/>
  <c r="E26" i="7"/>
  <c r="E34" i="7"/>
  <c r="E42" i="7"/>
  <c r="E50" i="7"/>
  <c r="E58" i="7"/>
  <c r="E67" i="7"/>
  <c r="E76" i="7"/>
  <c r="O14" i="7"/>
  <c r="O46" i="7"/>
  <c r="E19" i="7"/>
  <c r="E68" i="7"/>
  <c r="M63" i="7"/>
  <c r="M13" i="7"/>
  <c r="M21" i="7"/>
  <c r="M29" i="7"/>
  <c r="M37" i="7"/>
  <c r="M45" i="7"/>
  <c r="M53" i="7"/>
  <c r="M61" i="7"/>
  <c r="M71" i="7"/>
  <c r="C12" i="7"/>
  <c r="C20" i="7"/>
  <c r="C28" i="7"/>
  <c r="C36" i="7"/>
  <c r="C44" i="7"/>
  <c r="C52" i="7"/>
  <c r="C60" i="7"/>
  <c r="C70" i="7"/>
  <c r="C35" i="7"/>
  <c r="C63" i="7"/>
  <c r="M14" i="7"/>
  <c r="M22" i="7"/>
  <c r="M30" i="7"/>
  <c r="M38" i="7"/>
  <c r="M46" i="7"/>
  <c r="M54" i="7"/>
  <c r="M62" i="7"/>
  <c r="M72" i="7"/>
  <c r="S72" i="7" s="1"/>
  <c r="C13" i="7"/>
  <c r="C21" i="7"/>
  <c r="C29" i="7"/>
  <c r="C37" i="7"/>
  <c r="C45" i="7"/>
  <c r="C53" i="7"/>
  <c r="C61" i="7"/>
  <c r="C71" i="7"/>
  <c r="C73" i="7"/>
  <c r="M28" i="7"/>
  <c r="C11" i="7"/>
  <c r="C69" i="7"/>
  <c r="M74" i="7"/>
  <c r="S74" i="7" s="1"/>
  <c r="M15" i="7"/>
  <c r="S15" i="7" s="1"/>
  <c r="M23" i="7"/>
  <c r="M31" i="7"/>
  <c r="M39" i="7"/>
  <c r="M47" i="7"/>
  <c r="M55" i="7"/>
  <c r="M65" i="7"/>
  <c r="S65" i="7" s="1"/>
  <c r="M73" i="7"/>
  <c r="C14" i="7"/>
  <c r="C22" i="7"/>
  <c r="C30" i="7"/>
  <c r="C38" i="7"/>
  <c r="C46" i="7"/>
  <c r="C54" i="7"/>
  <c r="C62" i="7"/>
  <c r="C72" i="7"/>
  <c r="M36" i="7"/>
  <c r="C19" i="7"/>
  <c r="C74" i="7"/>
  <c r="M16" i="7"/>
  <c r="S16" i="7" s="1"/>
  <c r="M24" i="7"/>
  <c r="S24" i="7" s="1"/>
  <c r="M32" i="7"/>
  <c r="S32" i="7" s="1"/>
  <c r="M40" i="7"/>
  <c r="S40" i="7" s="1"/>
  <c r="M48" i="7"/>
  <c r="M56" i="7"/>
  <c r="M66" i="7"/>
  <c r="S66" i="7" s="1"/>
  <c r="M76" i="7"/>
  <c r="C15" i="7"/>
  <c r="C23" i="7"/>
  <c r="C31" i="7"/>
  <c r="C39" i="7"/>
  <c r="C47" i="7"/>
  <c r="C55" i="7"/>
  <c r="C65" i="7"/>
  <c r="M52" i="7"/>
  <c r="C59" i="7"/>
  <c r="M9" i="7"/>
  <c r="S9" i="7" s="1"/>
  <c r="M17" i="7"/>
  <c r="S17" i="7" s="1"/>
  <c r="M25" i="7"/>
  <c r="M33" i="7"/>
  <c r="M41" i="7"/>
  <c r="S41" i="7" s="1"/>
  <c r="M49" i="7"/>
  <c r="M57" i="7"/>
  <c r="S57" i="7" s="1"/>
  <c r="M67" i="7"/>
  <c r="M8" i="7"/>
  <c r="C16" i="7"/>
  <c r="C24" i="7"/>
  <c r="C32" i="7"/>
  <c r="C40" i="7"/>
  <c r="C48" i="7"/>
  <c r="C56" i="7"/>
  <c r="C66" i="7"/>
  <c r="C76" i="7"/>
  <c r="M20" i="7"/>
  <c r="M70" i="7"/>
  <c r="C51" i="7"/>
  <c r="M10" i="7"/>
  <c r="S10" i="7" s="1"/>
  <c r="M18" i="7"/>
  <c r="S18" i="7" s="1"/>
  <c r="M26" i="7"/>
  <c r="S26" i="7" s="1"/>
  <c r="M34" i="7"/>
  <c r="S34" i="7" s="1"/>
  <c r="M42" i="7"/>
  <c r="S42" i="7" s="1"/>
  <c r="M50" i="7"/>
  <c r="S50" i="7" s="1"/>
  <c r="M58" i="7"/>
  <c r="S58" i="7" s="1"/>
  <c r="M68" i="7"/>
  <c r="S68" i="7" s="1"/>
  <c r="C9" i="7"/>
  <c r="C17" i="7"/>
  <c r="C25" i="7"/>
  <c r="C33" i="7"/>
  <c r="C41" i="7"/>
  <c r="C49" i="7"/>
  <c r="C57" i="7"/>
  <c r="C67" i="7"/>
  <c r="C8" i="7"/>
  <c r="M12" i="7"/>
  <c r="M60" i="7"/>
  <c r="C43" i="7"/>
  <c r="M11" i="7"/>
  <c r="S11" i="7" s="1"/>
  <c r="M19" i="7"/>
  <c r="S19" i="7" s="1"/>
  <c r="M27" i="7"/>
  <c r="S27" i="7" s="1"/>
  <c r="M35" i="7"/>
  <c r="S35" i="7" s="1"/>
  <c r="M43" i="7"/>
  <c r="S43" i="7" s="1"/>
  <c r="M51" i="7"/>
  <c r="S51" i="7" s="1"/>
  <c r="M59" i="7"/>
  <c r="S59" i="7" s="1"/>
  <c r="M69" i="7"/>
  <c r="C10" i="7"/>
  <c r="C18" i="7"/>
  <c r="C26" i="7"/>
  <c r="C34" i="7"/>
  <c r="C42" i="7"/>
  <c r="C50" i="7"/>
  <c r="C58" i="7"/>
  <c r="C68" i="7"/>
  <c r="M44" i="7"/>
  <c r="C27" i="7"/>
  <c r="C8" i="8"/>
  <c r="G9" i="7"/>
  <c r="G17" i="7"/>
  <c r="G25" i="7"/>
  <c r="G33" i="7"/>
  <c r="G41" i="7"/>
  <c r="G49" i="7"/>
  <c r="G57" i="7"/>
  <c r="G8" i="7"/>
  <c r="G10" i="7"/>
  <c r="G18" i="7"/>
  <c r="G26" i="7"/>
  <c r="G34" i="7"/>
  <c r="G42" i="7"/>
  <c r="G50" i="7"/>
  <c r="G58" i="7"/>
  <c r="G40" i="7"/>
  <c r="G11" i="7"/>
  <c r="G19" i="7"/>
  <c r="G27" i="7"/>
  <c r="G35" i="7"/>
  <c r="G43" i="7"/>
  <c r="G51" i="7"/>
  <c r="G59" i="7"/>
  <c r="G56" i="7"/>
  <c r="G12" i="7"/>
  <c r="G20" i="7"/>
  <c r="G28" i="7"/>
  <c r="G36" i="7"/>
  <c r="G44" i="7"/>
  <c r="G52" i="7"/>
  <c r="G60" i="7"/>
  <c r="G48" i="7"/>
  <c r="G13" i="7"/>
  <c r="G21" i="7"/>
  <c r="G29" i="7"/>
  <c r="G37" i="7"/>
  <c r="G45" i="7"/>
  <c r="G53" i="7"/>
  <c r="G24" i="7"/>
  <c r="G14" i="7"/>
  <c r="G22" i="7"/>
  <c r="G30" i="7"/>
  <c r="G38" i="7"/>
  <c r="G46" i="7"/>
  <c r="G54" i="7"/>
  <c r="G32" i="7"/>
  <c r="G15" i="7"/>
  <c r="G23" i="7"/>
  <c r="G31" i="7"/>
  <c r="G39" i="7"/>
  <c r="G47" i="7"/>
  <c r="G55" i="7"/>
  <c r="G16" i="7"/>
  <c r="I10" i="2"/>
  <c r="G9" i="10"/>
  <c r="G10" i="3"/>
  <c r="I9" i="8"/>
  <c r="I10" i="8" s="1"/>
  <c r="R41" i="4"/>
  <c r="E9" i="9"/>
  <c r="C9" i="9"/>
  <c r="G10" i="2"/>
  <c r="C10" i="2"/>
  <c r="I75" i="7" l="1"/>
  <c r="I8" i="7"/>
  <c r="S52" i="7"/>
  <c r="S62" i="7"/>
  <c r="S29" i="7"/>
  <c r="S48" i="7"/>
  <c r="S25" i="7"/>
  <c r="S56" i="7"/>
  <c r="S36" i="7"/>
  <c r="S46" i="7"/>
  <c r="S13" i="7"/>
  <c r="S33" i="7"/>
  <c r="S55" i="7"/>
  <c r="S69" i="7"/>
  <c r="S31" i="7"/>
  <c r="S23" i="7"/>
  <c r="S53" i="7"/>
  <c r="S67" i="7"/>
  <c r="S12" i="7"/>
  <c r="S37" i="7"/>
  <c r="S60" i="7"/>
  <c r="S21" i="7"/>
  <c r="S73" i="7"/>
  <c r="S61" i="7"/>
  <c r="S20" i="7"/>
  <c r="S28" i="7"/>
  <c r="S39" i="7"/>
  <c r="S76" i="7"/>
  <c r="S49" i="7"/>
  <c r="I50" i="7"/>
  <c r="I74" i="7"/>
  <c r="I68" i="7"/>
  <c r="I66" i="7"/>
  <c r="I49" i="7"/>
  <c r="I71" i="7"/>
  <c r="I76" i="7"/>
  <c r="I65" i="7"/>
  <c r="I67" i="7"/>
  <c r="I70" i="7"/>
  <c r="I72" i="7"/>
  <c r="I61" i="7"/>
  <c r="I69" i="7"/>
  <c r="S30" i="7"/>
  <c r="S45" i="7"/>
  <c r="I63" i="7"/>
  <c r="I27" i="7"/>
  <c r="I18" i="7"/>
  <c r="S54" i="7"/>
  <c r="S71" i="7"/>
  <c r="S63" i="7"/>
  <c r="I59" i="7"/>
  <c r="I53" i="7"/>
  <c r="I60" i="7"/>
  <c r="I55" i="7"/>
  <c r="I52" i="7"/>
  <c r="S38" i="7"/>
  <c r="I57" i="7"/>
  <c r="S44" i="7"/>
  <c r="S47" i="7"/>
  <c r="S22" i="7"/>
  <c r="I73" i="7"/>
  <c r="I62" i="7"/>
  <c r="I54" i="7"/>
  <c r="I56" i="7"/>
  <c r="I51" i="7"/>
  <c r="I58" i="7"/>
  <c r="I48" i="7"/>
  <c r="I34" i="7"/>
  <c r="I26" i="7"/>
  <c r="S70" i="7"/>
  <c r="I10" i="7"/>
  <c r="I42" i="7"/>
  <c r="C77" i="7"/>
  <c r="I9" i="7"/>
  <c r="I40" i="7"/>
  <c r="I14" i="7"/>
  <c r="I32" i="7"/>
  <c r="I47" i="7"/>
  <c r="I45" i="7"/>
  <c r="I24" i="7"/>
  <c r="I39" i="7"/>
  <c r="I37" i="7"/>
  <c r="I16" i="7"/>
  <c r="I31" i="7"/>
  <c r="I11" i="7"/>
  <c r="I29" i="7"/>
  <c r="I44" i="7"/>
  <c r="I41" i="7"/>
  <c r="S8" i="7"/>
  <c r="M77" i="7"/>
  <c r="I23" i="7"/>
  <c r="I46" i="7"/>
  <c r="I21" i="7"/>
  <c r="I36" i="7"/>
  <c r="O77" i="7"/>
  <c r="Q77" i="7"/>
  <c r="I43" i="7"/>
  <c r="I33" i="7"/>
  <c r="I15" i="7"/>
  <c r="I38" i="7"/>
  <c r="I13" i="7"/>
  <c r="S14" i="7"/>
  <c r="I28" i="7"/>
  <c r="E77" i="7"/>
  <c r="I25" i="7"/>
  <c r="I30" i="7"/>
  <c r="I20" i="7"/>
  <c r="I17" i="7"/>
  <c r="I19" i="7"/>
  <c r="I22" i="7"/>
  <c r="I35" i="7"/>
  <c r="I12" i="7"/>
  <c r="C10" i="8"/>
  <c r="G77" i="7"/>
  <c r="K10" i="2"/>
  <c r="I77" i="7" l="1"/>
  <c r="K75" i="7" s="1"/>
  <c r="S77" i="7"/>
  <c r="C8" i="10"/>
  <c r="E9" i="8"/>
  <c r="E8" i="8"/>
  <c r="U64" i="7" l="1"/>
  <c r="U75" i="7"/>
  <c r="K65" i="7"/>
  <c r="K64" i="7"/>
  <c r="K34" i="7"/>
  <c r="K59" i="7"/>
  <c r="K46" i="7"/>
  <c r="K17" i="7"/>
  <c r="K8" i="7"/>
  <c r="K56" i="7"/>
  <c r="K66" i="7"/>
  <c r="K44" i="7"/>
  <c r="K61" i="7"/>
  <c r="K37" i="7"/>
  <c r="K45" i="7"/>
  <c r="K16" i="7"/>
  <c r="K40" i="7"/>
  <c r="K51" i="7"/>
  <c r="K10" i="7"/>
  <c r="K12" i="7"/>
  <c r="K48" i="7"/>
  <c r="K47" i="7"/>
  <c r="K70" i="7"/>
  <c r="K9" i="7"/>
  <c r="K52" i="7"/>
  <c r="K43" i="7"/>
  <c r="K55" i="7"/>
  <c r="K60" i="7"/>
  <c r="K32" i="7"/>
  <c r="K24" i="7"/>
  <c r="K69" i="7"/>
  <c r="K39" i="7"/>
  <c r="K74" i="7"/>
  <c r="K50" i="7"/>
  <c r="K67" i="7"/>
  <c r="K42" i="7"/>
  <c r="K11" i="7"/>
  <c r="K30" i="7"/>
  <c r="K73" i="7"/>
  <c r="K76" i="7"/>
  <c r="K22" i="7"/>
  <c r="K68" i="7"/>
  <c r="K38" i="7"/>
  <c r="K20" i="7"/>
  <c r="C7" i="10"/>
  <c r="C9" i="10" s="1"/>
  <c r="E8" i="10" s="1"/>
  <c r="K21" i="7"/>
  <c r="K63" i="7"/>
  <c r="K49" i="7"/>
  <c r="K23" i="7"/>
  <c r="K33" i="7"/>
  <c r="K28" i="7"/>
  <c r="K41" i="7"/>
  <c r="K25" i="7"/>
  <c r="K31" i="7"/>
  <c r="K54" i="7"/>
  <c r="K29" i="7"/>
  <c r="K18" i="7"/>
  <c r="K19" i="7"/>
  <c r="K13" i="7"/>
  <c r="K36" i="7"/>
  <c r="K53" i="7"/>
  <c r="K58" i="7"/>
  <c r="K72" i="7"/>
  <c r="K14" i="7"/>
  <c r="K35" i="7"/>
  <c r="K27" i="7"/>
  <c r="K26" i="7"/>
  <c r="K57" i="7"/>
  <c r="K71" i="7"/>
  <c r="K15" i="7"/>
  <c r="K62" i="7"/>
  <c r="U65" i="7"/>
  <c r="U63" i="7"/>
  <c r="U8" i="7"/>
  <c r="U73" i="7"/>
  <c r="U27" i="7"/>
  <c r="U50" i="7"/>
  <c r="U44" i="7"/>
  <c r="U24" i="7"/>
  <c r="U29" i="7"/>
  <c r="U21" i="7"/>
  <c r="U49" i="7"/>
  <c r="U13" i="7"/>
  <c r="U71" i="7"/>
  <c r="U37" i="7"/>
  <c r="U56" i="7"/>
  <c r="U35" i="7"/>
  <c r="U74" i="7"/>
  <c r="U20" i="7"/>
  <c r="U11" i="7"/>
  <c r="U57" i="7"/>
  <c r="U66" i="7"/>
  <c r="U19" i="7"/>
  <c r="U43" i="7"/>
  <c r="U36" i="7"/>
  <c r="U68" i="7"/>
  <c r="U58" i="7"/>
  <c r="U38" i="7"/>
  <c r="U30" i="7"/>
  <c r="U47" i="7"/>
  <c r="U16" i="7"/>
  <c r="U52" i="7"/>
  <c r="U10" i="7"/>
  <c r="U22" i="7"/>
  <c r="U31" i="7"/>
  <c r="U72" i="7"/>
  <c r="U48" i="7"/>
  <c r="U40" i="7"/>
  <c r="U46" i="7"/>
  <c r="U70" i="7"/>
  <c r="U17" i="7"/>
  <c r="U42" i="7"/>
  <c r="U28" i="7"/>
  <c r="U69" i="7"/>
  <c r="U76" i="7"/>
  <c r="U51" i="7"/>
  <c r="U25" i="7"/>
  <c r="U60" i="7"/>
  <c r="U62" i="7"/>
  <c r="U34" i="7"/>
  <c r="U15" i="7"/>
  <c r="U53" i="7"/>
  <c r="U45" i="7"/>
  <c r="U39" i="7"/>
  <c r="U59" i="7"/>
  <c r="U12" i="7"/>
  <c r="U23" i="7"/>
  <c r="U33" i="7"/>
  <c r="U61" i="7"/>
  <c r="U32" i="7"/>
  <c r="U18" i="7"/>
  <c r="U41" i="7"/>
  <c r="U55" i="7"/>
  <c r="U67" i="7"/>
  <c r="U54" i="7"/>
  <c r="U9" i="7"/>
  <c r="U26" i="7"/>
  <c r="U14" i="7"/>
  <c r="E10" i="8"/>
  <c r="E7" i="10" l="1"/>
  <c r="E9" i="10" s="1"/>
  <c r="K77" i="7"/>
  <c r="U77" i="7"/>
</calcChain>
</file>

<file path=xl/sharedStrings.xml><?xml version="1.0" encoding="utf-8"?>
<sst xmlns="http://schemas.openxmlformats.org/spreadsheetml/2006/main" count="903" uniqueCount="132">
  <si>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</si>
  <si>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</si>
  <si>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</si>
  <si>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</si>
  <si>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</si>
  <si>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</si>
  <si>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</si>
  <si>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</si>
  <si>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</si>
  <si>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</si>
  <si>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</si>
  <si>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</si>
  <si>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</si>
  <si>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</si>
  <si>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</si>
  <si>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</si>
  <si>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</si>
  <si>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</si>
  <si>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</si>
  <si>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</si>
  <si>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</si>
  <si>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</si>
  <si>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</si>
  <si>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</si>
  <si>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</si>
  <si>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</si>
  <si>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</si>
  <si>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</si>
  <si>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</si>
  <si>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</si>
  <si>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</si>
  <si>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</si>
  <si>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</si>
  <si>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</si>
  <si>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</si>
  <si>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</si>
  <si>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</si>
  <si>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</si>
  <si>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</si>
  <si>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</si>
  <si>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</si>
  <si>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</si>
  <si>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</si>
  <si>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</si>
  <si>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</si>
  <si>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</si>
  <si>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</si>
  <si>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</si>
  <si>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</si>
  <si>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</si>
  <si>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</si>
  <si>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</si>
  <si>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</si>
  <si>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</si>
  <si>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</si>
  <si>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</si>
  <si>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</si>
  <si>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</si>
  <si>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</si>
  <si>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</si>
  <si>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</si>
  <si>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</si>
  <si>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</si>
  <si>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</si>
  <si>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</si>
  <si>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</si>
  <si>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</si>
  <si>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</si>
  <si>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</si>
  <si>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</si>
  <si>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</si>
  <si>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</si>
  <si>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</si>
  <si>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</si>
  <si>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</si>
  <si>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</si>
  <si>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</si>
  <si>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</si>
  <si>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</si>
  <si>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</si>
  <si>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</si>
  <si>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</si>
  <si>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</si>
  <si>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</si>
  <si>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صنایع ریخته گری ایران</t>
  </si>
  <si>
    <t>فنرسازی زر</t>
  </si>
  <si>
    <t>لنت  ترمزایران</t>
  </si>
  <si>
    <t>لیزینگ رایان  سایپا</t>
  </si>
  <si>
    <t>مهرمام میهن</t>
  </si>
  <si>
    <t>-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</si>
  <si>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</si>
  <si>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</si>
  <si>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</si>
  <si>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</si>
  <si>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لیزینگ رایان سایپا</t>
  </si>
  <si>
    <t>لنت ترمزایران</t>
  </si>
  <si>
    <t>نفت بهران</t>
  </si>
  <si>
    <t>داروسازی کوثر</t>
  </si>
  <si>
    <t>ایران‌ خودرو</t>
  </si>
  <si>
    <t>پتروشیمی شازند</t>
  </si>
  <si>
    <t>تولیدی برنا باطری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</si>
  <si>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</si>
  <si>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</si>
  <si>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</si>
  <si>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</si>
  <si>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</si>
  <si>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پویا</t>
  </si>
  <si>
    <t>دوده‌ صنعتی‌ پارس‌</t>
  </si>
  <si>
    <t>ریخته‌گری‌ تراکتورسازی‌ ایران‌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</si>
  <si>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</si>
  <si>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</si>
  <si>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</si>
  <si>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</si>
  <si>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</si>
  <si>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</si>
  <si>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</si>
  <si>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</si>
  <si>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</si>
  <si>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</si>
  <si>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</si>
  <si>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</si>
  <si>
    <t>1404/04/31</t>
  </si>
  <si>
    <t>اختیارخ خساپا-500-1404/05/29</t>
  </si>
  <si>
    <t>سیمان‌ شمال‌</t>
  </si>
  <si>
    <t>گسترش‌سرمایه‌گذاری‌ایران‌خودرو</t>
  </si>
  <si>
    <t>سرمایه‌گذاری‌ سایپا</t>
  </si>
  <si>
    <t>برای ماه منتهی به 1404/05/31</t>
  </si>
  <si>
    <t>1404/05/31</t>
  </si>
  <si>
    <t>گسترش نفت و گاز پارسیان</t>
  </si>
  <si>
    <t>1404/05/28</t>
  </si>
  <si>
    <t>1404/05/13</t>
  </si>
  <si>
    <t>اختیارخ خساپا-300-1404/05/29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</si>
</sst>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8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3" fontId="14" fillId="0" borderId="0" xfId="0" applyNumberFormat="1" applyFont="1"/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3" fontId="1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0"/>
  <sheetViews>
    <sheetView rightToLeft="1" tabSelected="1" zoomScale="70" zoomScaleNormal="70" workbookViewId="0">
      <selection activeCell="U17" sqref="U17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3.375" style="2" bestFit="1" customWidth="1"/>
    <col min="28" max="16384" width="9" style="2"/>
  </cols>
  <sheetData>
    <row r="2" spans="1:27" ht="26.25" x14ac:dyDescent="0.2">
      <c r="A2" s="56" t="s">
        <v>73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  <c r="T2" s="56" t="s">
        <v>0</v>
      </c>
      <c r="U2" s="56" t="s">
        <v>0</v>
      </c>
      <c r="V2" s="56" t="s">
        <v>0</v>
      </c>
      <c r="W2" s="56" t="s">
        <v>0</v>
      </c>
      <c r="X2" s="56" t="s">
        <v>0</v>
      </c>
      <c r="Y2" s="56" t="s">
        <v>0</v>
      </c>
    </row>
    <row r="3" spans="1:27" ht="26.25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  <c r="L3" s="56" t="s">
        <v>1</v>
      </c>
      <c r="M3" s="56" t="s">
        <v>1</v>
      </c>
      <c r="N3" s="56" t="s">
        <v>1</v>
      </c>
      <c r="O3" s="56" t="s">
        <v>1</v>
      </c>
      <c r="P3" s="56" t="s">
        <v>1</v>
      </c>
      <c r="Q3" s="56" t="s">
        <v>1</v>
      </c>
      <c r="R3" s="56" t="s">
        <v>1</v>
      </c>
      <c r="S3" s="56" t="s">
        <v>1</v>
      </c>
      <c r="T3" s="56" t="s">
        <v>1</v>
      </c>
      <c r="U3" s="56" t="s">
        <v>1</v>
      </c>
      <c r="V3" s="56" t="s">
        <v>1</v>
      </c>
      <c r="W3" s="56" t="s">
        <v>1</v>
      </c>
      <c r="X3" s="56" t="s">
        <v>1</v>
      </c>
      <c r="Y3" s="56" t="s">
        <v>1</v>
      </c>
    </row>
    <row r="4" spans="1:27" ht="26.25" x14ac:dyDescent="0.2">
      <c r="A4" s="56" t="s">
        <v>126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  <c r="T4" s="56" t="s">
        <v>2</v>
      </c>
      <c r="U4" s="56" t="s">
        <v>2</v>
      </c>
      <c r="V4" s="56" t="s">
        <v>2</v>
      </c>
      <c r="W4" s="56" t="s">
        <v>2</v>
      </c>
      <c r="X4" s="56" t="s">
        <v>2</v>
      </c>
      <c r="Y4" s="56" t="s">
        <v>2</v>
      </c>
    </row>
    <row r="6" spans="1:27" ht="27" thickBot="1" x14ac:dyDescent="0.25">
      <c r="A6" s="55" t="s">
        <v>3</v>
      </c>
      <c r="C6" s="55" t="s">
        <v>121</v>
      </c>
      <c r="D6" s="55" t="s">
        <v>4</v>
      </c>
      <c r="E6" s="55" t="s">
        <v>4</v>
      </c>
      <c r="F6" s="55" t="s">
        <v>4</v>
      </c>
      <c r="G6" s="55" t="s">
        <v>4</v>
      </c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Q6" s="55" t="s">
        <v>127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7" ht="27" thickBot="1" x14ac:dyDescent="0.25">
      <c r="A7" s="55" t="s">
        <v>3</v>
      </c>
      <c r="C7" s="55" t="s">
        <v>7</v>
      </c>
      <c r="E7" s="55" t="s">
        <v>8</v>
      </c>
      <c r="G7" s="55" t="s">
        <v>9</v>
      </c>
      <c r="I7" s="55" t="s">
        <v>10</v>
      </c>
      <c r="J7" s="55" t="s">
        <v>10</v>
      </c>
      <c r="K7" s="55" t="s">
        <v>10</v>
      </c>
      <c r="M7" s="55" t="s">
        <v>11</v>
      </c>
      <c r="N7" s="55" t="s">
        <v>11</v>
      </c>
      <c r="O7" s="55" t="s">
        <v>11</v>
      </c>
      <c r="Q7" s="55" t="s">
        <v>7</v>
      </c>
      <c r="S7" s="55" t="s">
        <v>12</v>
      </c>
      <c r="U7" s="55" t="s">
        <v>8</v>
      </c>
      <c r="W7" s="55" t="s">
        <v>9</v>
      </c>
      <c r="Y7" s="55" t="s">
        <v>13</v>
      </c>
    </row>
    <row r="8" spans="1:27" ht="27" thickBot="1" x14ac:dyDescent="0.25">
      <c r="A8" s="55" t="s">
        <v>3</v>
      </c>
      <c r="C8" s="55" t="s">
        <v>7</v>
      </c>
      <c r="E8" s="55" t="s">
        <v>8</v>
      </c>
      <c r="G8" s="55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55" t="s">
        <v>7</v>
      </c>
      <c r="S8" s="55" t="s">
        <v>12</v>
      </c>
      <c r="U8" s="55" t="s">
        <v>8</v>
      </c>
      <c r="W8" s="55" t="s">
        <v>9</v>
      </c>
      <c r="Y8" s="55" t="s">
        <v>13</v>
      </c>
    </row>
    <row r="9" spans="1:27" ht="21" x14ac:dyDescent="0.2">
      <c r="A9" s="3" t="s">
        <v>103</v>
      </c>
      <c r="C9" s="8">
        <v>6886251</v>
      </c>
      <c r="D9" s="8"/>
      <c r="E9" s="8">
        <v>30754176927</v>
      </c>
      <c r="F9" s="8"/>
      <c r="G9" s="8">
        <v>19372136192.536499</v>
      </c>
      <c r="H9" s="8"/>
      <c r="I9" s="8"/>
      <c r="J9" s="8"/>
      <c r="K9" s="8"/>
      <c r="L9" s="8"/>
      <c r="M9" s="8">
        <v>-2027679</v>
      </c>
      <c r="N9" s="8"/>
      <c r="O9" s="8">
        <v>5635249431</v>
      </c>
      <c r="P9" s="8"/>
      <c r="Q9" s="8">
        <v>4858572</v>
      </c>
      <c r="R9" s="8"/>
      <c r="S9" s="8">
        <v>2427</v>
      </c>
      <c r="T9" s="8"/>
      <c r="U9" s="8">
        <v>21698509521</v>
      </c>
      <c r="V9" s="8"/>
      <c r="W9" s="8">
        <v>11721593306.248199</v>
      </c>
      <c r="Y9" s="1">
        <v>2.4683542585661675E-3</v>
      </c>
      <c r="AA9" s="8"/>
    </row>
    <row r="10" spans="1:27" ht="21" x14ac:dyDescent="0.2">
      <c r="A10" s="3" t="s">
        <v>84</v>
      </c>
      <c r="C10" s="8">
        <v>31441420</v>
      </c>
      <c r="D10" s="8"/>
      <c r="E10" s="8">
        <v>50374828669</v>
      </c>
      <c r="F10" s="8"/>
      <c r="G10" s="8">
        <v>35004864777.120003</v>
      </c>
      <c r="H10" s="8"/>
      <c r="I10" s="8"/>
      <c r="J10" s="8"/>
      <c r="K10" s="8"/>
      <c r="L10" s="8"/>
      <c r="M10" s="8">
        <v>-5501609</v>
      </c>
      <c r="N10" s="8"/>
      <c r="O10" s="8">
        <v>5820657222</v>
      </c>
      <c r="P10" s="8"/>
      <c r="Q10" s="8">
        <v>25939811</v>
      </c>
      <c r="R10" s="8"/>
      <c r="S10" s="8">
        <v>992</v>
      </c>
      <c r="T10" s="8"/>
      <c r="U10" s="8">
        <v>41560258245</v>
      </c>
      <c r="V10" s="8"/>
      <c r="W10" s="8">
        <v>25579185371.5536</v>
      </c>
      <c r="Y10" s="1">
        <v>5.3865109881326241E-3</v>
      </c>
      <c r="AA10" s="8"/>
    </row>
    <row r="11" spans="1:27" ht="21" x14ac:dyDescent="0.2">
      <c r="A11" s="3" t="s">
        <v>67</v>
      </c>
      <c r="C11" s="8">
        <v>21166434</v>
      </c>
      <c r="D11" s="8"/>
      <c r="E11" s="8">
        <v>76755821547</v>
      </c>
      <c r="F11" s="8"/>
      <c r="G11" s="8">
        <v>56199158719.9767</v>
      </c>
      <c r="H11" s="8"/>
      <c r="I11" s="8"/>
      <c r="J11" s="8"/>
      <c r="K11" s="8"/>
      <c r="L11" s="8"/>
      <c r="M11" s="8">
        <v>-1418392</v>
      </c>
      <c r="N11" s="8"/>
      <c r="O11" s="8">
        <v>3565195219</v>
      </c>
      <c r="P11" s="8"/>
      <c r="Q11" s="8">
        <v>19748042</v>
      </c>
      <c r="R11" s="8"/>
      <c r="S11" s="8">
        <v>2195</v>
      </c>
      <c r="T11" s="8"/>
      <c r="U11" s="8">
        <v>71612307850</v>
      </c>
      <c r="V11" s="8"/>
      <c r="W11" s="8">
        <v>43089037824.469498</v>
      </c>
      <c r="Y11" s="1">
        <v>9.0737672970493902E-3</v>
      </c>
      <c r="AA11" s="8"/>
    </row>
    <row r="12" spans="1:27" ht="21" x14ac:dyDescent="0.2">
      <c r="A12" s="3" t="s">
        <v>58</v>
      </c>
      <c r="C12" s="8">
        <v>36936175</v>
      </c>
      <c r="D12" s="8"/>
      <c r="E12" s="8">
        <v>93690937465</v>
      </c>
      <c r="F12" s="8"/>
      <c r="G12" s="8">
        <v>47070430900.717499</v>
      </c>
      <c r="H12" s="8"/>
      <c r="I12" s="8"/>
      <c r="J12" s="8"/>
      <c r="K12" s="8"/>
      <c r="L12" s="8"/>
      <c r="M12" s="8">
        <v>-10003069</v>
      </c>
      <c r="N12" s="8"/>
      <c r="O12" s="8">
        <v>10877091391</v>
      </c>
      <c r="P12" s="8"/>
      <c r="Q12" s="8">
        <v>26933106</v>
      </c>
      <c r="R12" s="8"/>
      <c r="S12" s="8">
        <v>899</v>
      </c>
      <c r="T12" s="8"/>
      <c r="U12" s="8">
        <v>68317522049</v>
      </c>
      <c r="V12" s="8"/>
      <c r="W12" s="8">
        <v>24068795763.3507</v>
      </c>
      <c r="Y12" s="1">
        <v>5.0684504204183004E-3</v>
      </c>
      <c r="AA12" s="8"/>
    </row>
    <row r="13" spans="1:27" ht="21" x14ac:dyDescent="0.2">
      <c r="A13" s="3" t="s">
        <v>98</v>
      </c>
      <c r="C13" s="8">
        <v>4925643277</v>
      </c>
      <c r="D13" s="8"/>
      <c r="E13" s="8">
        <v>2077361158203</v>
      </c>
      <c r="F13" s="8"/>
      <c r="G13" s="8">
        <v>2560293937269.52</v>
      </c>
      <c r="H13" s="8"/>
      <c r="I13" s="8"/>
      <c r="J13" s="8"/>
      <c r="K13" s="8"/>
      <c r="L13" s="8"/>
      <c r="M13" s="8">
        <v>-247013221</v>
      </c>
      <c r="N13" s="8"/>
      <c r="O13" s="8">
        <v>101893277408</v>
      </c>
      <c r="P13" s="8"/>
      <c r="Q13" s="8">
        <v>4678630056</v>
      </c>
      <c r="R13" s="8"/>
      <c r="S13" s="8">
        <v>382</v>
      </c>
      <c r="T13" s="8"/>
      <c r="U13" s="8">
        <v>1973184781230</v>
      </c>
      <c r="V13" s="8"/>
      <c r="W13" s="8">
        <v>1776602623137.72</v>
      </c>
      <c r="Y13" s="1">
        <v>0.37412018451998647</v>
      </c>
      <c r="AA13" s="8"/>
    </row>
    <row r="14" spans="1:27" ht="21" x14ac:dyDescent="0.2">
      <c r="A14" s="3" t="s">
        <v>63</v>
      </c>
      <c r="C14" s="8">
        <v>81363011</v>
      </c>
      <c r="D14" s="8"/>
      <c r="E14" s="8">
        <v>154054948389</v>
      </c>
      <c r="F14" s="8"/>
      <c r="G14" s="8">
        <v>122774171846.347</v>
      </c>
      <c r="H14" s="8"/>
      <c r="I14" s="8">
        <v>3932859</v>
      </c>
      <c r="J14" s="8"/>
      <c r="K14" s="8">
        <v>5631707485</v>
      </c>
      <c r="L14" s="8"/>
      <c r="M14" s="8">
        <v>0</v>
      </c>
      <c r="N14" s="8"/>
      <c r="O14" s="8">
        <v>0</v>
      </c>
      <c r="P14" s="8"/>
      <c r="Q14" s="8">
        <v>85295870</v>
      </c>
      <c r="R14" s="8"/>
      <c r="S14" s="8">
        <v>1330</v>
      </c>
      <c r="T14" s="8"/>
      <c r="U14" s="8">
        <v>159686655874</v>
      </c>
      <c r="V14" s="8"/>
      <c r="W14" s="8">
        <v>112768518232.755</v>
      </c>
      <c r="Y14" s="1">
        <v>2.374699794981296E-2</v>
      </c>
      <c r="AA14" s="8"/>
    </row>
    <row r="15" spans="1:27" ht="21" x14ac:dyDescent="0.2">
      <c r="A15" s="3" t="s">
        <v>70</v>
      </c>
      <c r="C15" s="8">
        <v>120566596</v>
      </c>
      <c r="D15" s="8"/>
      <c r="E15" s="8">
        <v>251123754554</v>
      </c>
      <c r="F15" s="8"/>
      <c r="G15" s="8">
        <v>158800222798.785</v>
      </c>
      <c r="H15" s="8"/>
      <c r="I15" s="8">
        <v>6037939</v>
      </c>
      <c r="J15" s="8"/>
      <c r="K15" s="8">
        <v>7097867173</v>
      </c>
      <c r="L15" s="8"/>
      <c r="M15" s="8">
        <v>0</v>
      </c>
      <c r="N15" s="8"/>
      <c r="O15" s="8">
        <v>0</v>
      </c>
      <c r="P15" s="8"/>
      <c r="Q15" s="8">
        <v>126604535</v>
      </c>
      <c r="R15" s="8"/>
      <c r="S15" s="8">
        <v>1167</v>
      </c>
      <c r="T15" s="8"/>
      <c r="U15" s="8">
        <v>258221621727</v>
      </c>
      <c r="V15" s="8"/>
      <c r="W15" s="8">
        <v>146868394765.547</v>
      </c>
      <c r="Y15" s="1">
        <v>3.0927811449922238E-2</v>
      </c>
      <c r="AA15" s="8"/>
    </row>
    <row r="16" spans="1:27" ht="21" x14ac:dyDescent="0.2">
      <c r="A16" s="3" t="s">
        <v>57</v>
      </c>
      <c r="C16" s="8">
        <v>178102513</v>
      </c>
      <c r="D16" s="8"/>
      <c r="E16" s="8">
        <v>190772373569</v>
      </c>
      <c r="F16" s="8"/>
      <c r="G16" s="8">
        <v>158099223121.55099</v>
      </c>
      <c r="H16" s="8"/>
      <c r="I16" s="8"/>
      <c r="J16" s="8"/>
      <c r="K16" s="8"/>
      <c r="L16" s="8"/>
      <c r="M16" s="8">
        <v>-800000</v>
      </c>
      <c r="N16" s="8"/>
      <c r="O16" s="8">
        <v>613925292</v>
      </c>
      <c r="P16" s="8"/>
      <c r="Q16" s="8">
        <v>177302513</v>
      </c>
      <c r="R16" s="8"/>
      <c r="S16" s="8">
        <v>762</v>
      </c>
      <c r="T16" s="8"/>
      <c r="U16" s="8">
        <v>189915463150</v>
      </c>
      <c r="V16" s="8"/>
      <c r="W16" s="8">
        <v>134300643042.30901</v>
      </c>
      <c r="Y16" s="1">
        <v>2.8281271625842121E-2</v>
      </c>
      <c r="AA16" s="8"/>
    </row>
    <row r="17" spans="1:27" ht="21" x14ac:dyDescent="0.2">
      <c r="A17" s="3" t="s">
        <v>59</v>
      </c>
      <c r="C17" s="8">
        <v>11197670</v>
      </c>
      <c r="D17" s="8"/>
      <c r="E17" s="8">
        <v>43892129876</v>
      </c>
      <c r="F17" s="8"/>
      <c r="G17" s="8">
        <v>30421142878.945499</v>
      </c>
      <c r="H17" s="8"/>
      <c r="I17" s="8"/>
      <c r="J17" s="8"/>
      <c r="K17" s="8"/>
      <c r="L17" s="8"/>
      <c r="M17" s="8">
        <v>-7102639</v>
      </c>
      <c r="N17" s="8"/>
      <c r="O17" s="8">
        <v>18480421924</v>
      </c>
      <c r="P17" s="8"/>
      <c r="Q17" s="8">
        <v>4095031</v>
      </c>
      <c r="R17" s="8"/>
      <c r="S17" s="8">
        <v>2463</v>
      </c>
      <c r="T17" s="8"/>
      <c r="U17" s="8">
        <v>16051520769</v>
      </c>
      <c r="V17" s="8"/>
      <c r="W17" s="8">
        <v>10026049287.9496</v>
      </c>
      <c r="Y17" s="1">
        <v>2.1113035412440766E-3</v>
      </c>
      <c r="AA17" s="8"/>
    </row>
    <row r="18" spans="1:27" ht="21" x14ac:dyDescent="0.2">
      <c r="A18" s="3" t="s">
        <v>62</v>
      </c>
      <c r="C18" s="8">
        <v>9763433</v>
      </c>
      <c r="D18" s="8"/>
      <c r="E18" s="8">
        <v>48657421457</v>
      </c>
      <c r="F18" s="8"/>
      <c r="G18" s="8">
        <v>32202320023.370701</v>
      </c>
      <c r="H18" s="8"/>
      <c r="I18" s="8"/>
      <c r="J18" s="8"/>
      <c r="K18" s="8"/>
      <c r="L18" s="8"/>
      <c r="M18" s="8">
        <v>-5292729</v>
      </c>
      <c r="N18" s="8"/>
      <c r="O18" s="8">
        <v>15190669347</v>
      </c>
      <c r="P18" s="8"/>
      <c r="Q18" s="8">
        <v>4470704</v>
      </c>
      <c r="R18" s="8"/>
      <c r="S18" s="8">
        <v>2699</v>
      </c>
      <c r="T18" s="8"/>
      <c r="U18" s="8">
        <v>22280372975</v>
      </c>
      <c r="V18" s="8"/>
      <c r="W18" s="8">
        <v>11994634836.928801</v>
      </c>
      <c r="Y18" s="1">
        <v>2.5258518365329466E-3</v>
      </c>
      <c r="AA18" s="8"/>
    </row>
    <row r="19" spans="1:27" ht="21" x14ac:dyDescent="0.2">
      <c r="A19" s="3" t="s">
        <v>61</v>
      </c>
      <c r="C19" s="8">
        <v>435047</v>
      </c>
      <c r="D19" s="8"/>
      <c r="E19" s="8">
        <v>9000176659</v>
      </c>
      <c r="F19" s="8"/>
      <c r="G19" s="8">
        <v>5336537524.1190004</v>
      </c>
      <c r="H19" s="8"/>
      <c r="I19" s="8"/>
      <c r="J19" s="8"/>
      <c r="K19" s="8"/>
      <c r="L19" s="8"/>
      <c r="M19" s="8">
        <v>-435047</v>
      </c>
      <c r="N19" s="8"/>
      <c r="O19" s="8">
        <v>5229798953</v>
      </c>
      <c r="P19" s="8"/>
      <c r="Q19" s="8">
        <v>0</v>
      </c>
      <c r="R19" s="8"/>
      <c r="S19" s="8">
        <v>0</v>
      </c>
      <c r="T19" s="8"/>
      <c r="U19" s="8">
        <v>0</v>
      </c>
      <c r="V19" s="8"/>
      <c r="W19" s="8">
        <v>0</v>
      </c>
      <c r="Y19" s="1">
        <v>0</v>
      </c>
      <c r="AA19" s="8"/>
    </row>
    <row r="20" spans="1:27" ht="21" x14ac:dyDescent="0.2">
      <c r="A20" s="3" t="s">
        <v>68</v>
      </c>
      <c r="C20" s="8">
        <v>54961807</v>
      </c>
      <c r="D20" s="8"/>
      <c r="E20" s="8">
        <v>153135786707</v>
      </c>
      <c r="F20" s="8"/>
      <c r="G20" s="8">
        <v>115661838253.757</v>
      </c>
      <c r="H20" s="8"/>
      <c r="I20" s="8"/>
      <c r="J20" s="8"/>
      <c r="K20" s="8"/>
      <c r="L20" s="8"/>
      <c r="M20" s="8">
        <v>-14778323</v>
      </c>
      <c r="N20" s="8"/>
      <c r="O20" s="8">
        <v>30305594841</v>
      </c>
      <c r="P20" s="8"/>
      <c r="Q20" s="8">
        <v>40183484</v>
      </c>
      <c r="R20" s="8"/>
      <c r="S20" s="8">
        <v>1727</v>
      </c>
      <c r="T20" s="8"/>
      <c r="U20" s="8">
        <v>111960100486</v>
      </c>
      <c r="V20" s="8"/>
      <c r="W20" s="8">
        <v>68983965450.635406</v>
      </c>
      <c r="Y20" s="1">
        <v>1.4526767858605972E-2</v>
      </c>
      <c r="AA20" s="8"/>
    </row>
    <row r="21" spans="1:27" ht="21" x14ac:dyDescent="0.2">
      <c r="A21" s="3" t="s">
        <v>108</v>
      </c>
      <c r="C21" s="8">
        <v>45521342</v>
      </c>
      <c r="D21" s="8"/>
      <c r="E21" s="8">
        <v>128202250055</v>
      </c>
      <c r="F21" s="8"/>
      <c r="G21" s="8">
        <v>116701013748.94299</v>
      </c>
      <c r="H21" s="8"/>
      <c r="I21" s="8"/>
      <c r="J21" s="8"/>
      <c r="K21" s="8"/>
      <c r="L21" s="8"/>
      <c r="M21" s="8">
        <v>-5985437</v>
      </c>
      <c r="N21" s="8"/>
      <c r="O21" s="8">
        <v>13723120909</v>
      </c>
      <c r="P21" s="8"/>
      <c r="Q21" s="8">
        <v>39535905</v>
      </c>
      <c r="R21" s="8"/>
      <c r="S21" s="8">
        <v>2147</v>
      </c>
      <c r="T21" s="8"/>
      <c r="U21" s="8">
        <v>111345398802</v>
      </c>
      <c r="V21" s="8"/>
      <c r="W21" s="8">
        <v>84378530686.191696</v>
      </c>
      <c r="Y21" s="1">
        <v>1.7768583170326823E-2</v>
      </c>
      <c r="AA21" s="8"/>
    </row>
    <row r="22" spans="1:27" ht="21" x14ac:dyDescent="0.2">
      <c r="A22" s="3" t="s">
        <v>66</v>
      </c>
      <c r="C22" s="8">
        <v>1685128</v>
      </c>
      <c r="D22" s="8"/>
      <c r="E22" s="8">
        <v>28058201086</v>
      </c>
      <c r="F22" s="8"/>
      <c r="G22" s="8">
        <v>17906834910.995998</v>
      </c>
      <c r="H22" s="8"/>
      <c r="I22" s="8"/>
      <c r="J22" s="8"/>
      <c r="K22" s="8"/>
      <c r="L22" s="8"/>
      <c r="M22" s="8">
        <v>-2895</v>
      </c>
      <c r="N22" s="8"/>
      <c r="O22" s="8">
        <v>30274192</v>
      </c>
      <c r="P22" s="8"/>
      <c r="Q22" s="8">
        <v>1682233</v>
      </c>
      <c r="R22" s="8"/>
      <c r="S22" s="8">
        <v>9390</v>
      </c>
      <c r="T22" s="8"/>
      <c r="U22" s="8">
        <v>28009997927</v>
      </c>
      <c r="V22" s="8"/>
      <c r="W22" s="8">
        <v>15702180671.1735</v>
      </c>
      <c r="Y22" s="1">
        <v>3.3065935249439351E-3</v>
      </c>
      <c r="AA22" s="8"/>
    </row>
    <row r="23" spans="1:27" ht="21" x14ac:dyDescent="0.2">
      <c r="A23" s="3" t="s">
        <v>65</v>
      </c>
      <c r="C23" s="8">
        <v>138683735</v>
      </c>
      <c r="D23" s="8"/>
      <c r="E23" s="8">
        <v>327652085438</v>
      </c>
      <c r="F23" s="8"/>
      <c r="G23" s="8">
        <v>269651356615.323</v>
      </c>
      <c r="H23" s="8"/>
      <c r="I23" s="8"/>
      <c r="J23" s="8"/>
      <c r="K23" s="8"/>
      <c r="L23" s="8"/>
      <c r="M23" s="8">
        <v>-24204730</v>
      </c>
      <c r="N23" s="8"/>
      <c r="O23" s="8">
        <v>38807072786</v>
      </c>
      <c r="P23" s="8"/>
      <c r="Q23" s="8">
        <v>114479005</v>
      </c>
      <c r="R23" s="8"/>
      <c r="S23" s="8">
        <v>1493</v>
      </c>
      <c r="T23" s="8"/>
      <c r="U23" s="8">
        <v>270466358062</v>
      </c>
      <c r="V23" s="8"/>
      <c r="W23" s="8">
        <v>169900197395.93301</v>
      </c>
      <c r="Y23" s="1">
        <v>3.5777889986162235E-2</v>
      </c>
      <c r="AA23" s="8"/>
    </row>
    <row r="24" spans="1:27" ht="21" x14ac:dyDescent="0.2">
      <c r="A24" s="3" t="s">
        <v>60</v>
      </c>
      <c r="C24" s="8">
        <v>2526372895</v>
      </c>
      <c r="D24" s="8"/>
      <c r="E24" s="8">
        <v>953158978500</v>
      </c>
      <c r="F24" s="8"/>
      <c r="G24" s="8">
        <v>1032161141248.92</v>
      </c>
      <c r="H24" s="8"/>
      <c r="I24" s="8">
        <v>42076000</v>
      </c>
      <c r="J24" s="8"/>
      <c r="K24" s="8">
        <v>3437778598</v>
      </c>
      <c r="L24" s="8"/>
      <c r="M24" s="8">
        <v>-336680326</v>
      </c>
      <c r="N24" s="8"/>
      <c r="O24" s="8">
        <v>123661071553</v>
      </c>
      <c r="P24" s="8"/>
      <c r="Q24" s="8">
        <v>2231768569</v>
      </c>
      <c r="R24" s="8"/>
      <c r="S24" s="8">
        <v>382</v>
      </c>
      <c r="T24" s="8"/>
      <c r="U24" s="8">
        <v>842214367462</v>
      </c>
      <c r="V24" s="8"/>
      <c r="W24" s="8">
        <v>847463006577.52002</v>
      </c>
      <c r="Y24" s="1">
        <v>0.17846028834218758</v>
      </c>
      <c r="AA24" s="8"/>
    </row>
    <row r="25" spans="1:27" ht="21" x14ac:dyDescent="0.2">
      <c r="A25" s="3" t="s">
        <v>93</v>
      </c>
      <c r="C25" s="8">
        <v>32055825</v>
      </c>
      <c r="D25" s="8"/>
      <c r="E25" s="8">
        <v>140186094983</v>
      </c>
      <c r="F25" s="8"/>
      <c r="G25" s="8">
        <v>171752850414.33701</v>
      </c>
      <c r="H25" s="8"/>
      <c r="I25" s="8">
        <v>2150000</v>
      </c>
      <c r="J25" s="8"/>
      <c r="K25" s="8">
        <v>9959934154</v>
      </c>
      <c r="L25" s="8"/>
      <c r="M25" s="8">
        <v>-5634666</v>
      </c>
      <c r="N25" s="8"/>
      <c r="O25" s="8">
        <v>27460462242</v>
      </c>
      <c r="P25" s="8"/>
      <c r="Q25" s="8">
        <v>28571159</v>
      </c>
      <c r="R25" s="8"/>
      <c r="S25" s="8">
        <v>4304</v>
      </c>
      <c r="T25" s="8"/>
      <c r="U25" s="8">
        <v>125504584934</v>
      </c>
      <c r="V25" s="8"/>
      <c r="W25" s="8">
        <v>122238595239.401</v>
      </c>
      <c r="Y25" s="1">
        <v>2.5741223845352594E-2</v>
      </c>
      <c r="AA25" s="8"/>
    </row>
    <row r="26" spans="1:27" ht="21" x14ac:dyDescent="0.2">
      <c r="A26" s="3" t="s">
        <v>64</v>
      </c>
      <c r="C26" s="8">
        <v>4278780</v>
      </c>
      <c r="D26" s="8"/>
      <c r="E26" s="8">
        <v>21950023799</v>
      </c>
      <c r="F26" s="8"/>
      <c r="G26" s="8">
        <v>17157897958.806</v>
      </c>
      <c r="H26" s="8"/>
      <c r="I26" s="8"/>
      <c r="J26" s="8"/>
      <c r="K26" s="8"/>
      <c r="L26" s="8"/>
      <c r="M26" s="8">
        <v>-1000000</v>
      </c>
      <c r="N26" s="8"/>
      <c r="O26" s="8">
        <v>3658983755</v>
      </c>
      <c r="P26" s="8"/>
      <c r="Q26" s="8">
        <v>3278780</v>
      </c>
      <c r="R26" s="8"/>
      <c r="S26" s="8">
        <v>3050</v>
      </c>
      <c r="T26" s="8"/>
      <c r="U26" s="8">
        <v>16820051283</v>
      </c>
      <c r="V26" s="8"/>
      <c r="W26" s="8">
        <v>9940777339.9500008</v>
      </c>
      <c r="Y26" s="1">
        <v>2.0933468206445955E-3</v>
      </c>
      <c r="AA26" s="8"/>
    </row>
    <row r="27" spans="1:27" ht="21" x14ac:dyDescent="0.2">
      <c r="A27" s="3" t="s">
        <v>71</v>
      </c>
      <c r="C27" s="8">
        <v>226717731</v>
      </c>
      <c r="D27" s="8"/>
      <c r="E27" s="8">
        <v>474826582698</v>
      </c>
      <c r="F27" s="8"/>
      <c r="G27" s="8">
        <v>446680883312.09003</v>
      </c>
      <c r="H27" s="8"/>
      <c r="I27" s="8">
        <v>8764672</v>
      </c>
      <c r="J27" s="8"/>
      <c r="K27" s="8">
        <v>13823239151</v>
      </c>
      <c r="L27" s="8"/>
      <c r="M27" s="8">
        <v>-16222806</v>
      </c>
      <c r="N27" s="8"/>
      <c r="O27" s="8">
        <v>29686704026</v>
      </c>
      <c r="P27" s="8"/>
      <c r="Q27" s="8">
        <v>219259597</v>
      </c>
      <c r="R27" s="8"/>
      <c r="S27" s="8">
        <v>1441</v>
      </c>
      <c r="T27" s="8"/>
      <c r="U27" s="8">
        <v>454673566440</v>
      </c>
      <c r="V27" s="8"/>
      <c r="W27" s="8">
        <v>314073158455.302</v>
      </c>
      <c r="Y27" s="1">
        <v>6.6138092144966965E-2</v>
      </c>
      <c r="AA27" s="8"/>
    </row>
    <row r="28" spans="1:27" ht="21" x14ac:dyDescent="0.2">
      <c r="A28" s="3" t="s">
        <v>124</v>
      </c>
      <c r="C28" s="8">
        <v>85938942</v>
      </c>
      <c r="D28" s="8"/>
      <c r="E28" s="8">
        <v>432612566352</v>
      </c>
      <c r="F28" s="8"/>
      <c r="G28" s="8">
        <v>344700387365.729</v>
      </c>
      <c r="H28" s="8"/>
      <c r="I28" s="8"/>
      <c r="J28" s="8"/>
      <c r="K28" s="8"/>
      <c r="L28" s="8"/>
      <c r="M28" s="8">
        <v>-7931904</v>
      </c>
      <c r="N28" s="8"/>
      <c r="O28" s="8">
        <v>27652403077</v>
      </c>
      <c r="P28" s="8"/>
      <c r="Q28" s="8">
        <v>78007038</v>
      </c>
      <c r="R28" s="8"/>
      <c r="S28" s="8">
        <v>2960</v>
      </c>
      <c r="T28" s="8"/>
      <c r="U28" s="8">
        <v>392683737056</v>
      </c>
      <c r="V28" s="8"/>
      <c r="W28" s="8">
        <v>229526972526.74399</v>
      </c>
      <c r="Y28" s="1">
        <v>4.8334203831332932E-2</v>
      </c>
      <c r="AA28" s="8"/>
    </row>
    <row r="29" spans="1:27" ht="21" x14ac:dyDescent="0.2">
      <c r="A29" s="3" t="s">
        <v>86</v>
      </c>
      <c r="C29" s="8">
        <v>3716374</v>
      </c>
      <c r="D29" s="8"/>
      <c r="E29" s="8">
        <v>29812647389</v>
      </c>
      <c r="F29" s="8"/>
      <c r="G29" s="8">
        <v>19173217572.693001</v>
      </c>
      <c r="H29" s="8"/>
      <c r="I29" s="8"/>
      <c r="J29" s="8"/>
      <c r="K29" s="8"/>
      <c r="L29" s="8"/>
      <c r="M29" s="8">
        <v>-2459664</v>
      </c>
      <c r="N29" s="8"/>
      <c r="O29" s="8">
        <v>12173838726</v>
      </c>
      <c r="P29" s="8"/>
      <c r="Q29" s="8">
        <v>1256710</v>
      </c>
      <c r="R29" s="8"/>
      <c r="S29" s="8">
        <v>4661</v>
      </c>
      <c r="T29" s="8"/>
      <c r="U29" s="8">
        <v>10081292163</v>
      </c>
      <c r="V29" s="8"/>
      <c r="W29" s="8">
        <v>5822673034.4055004</v>
      </c>
      <c r="Y29" s="1">
        <v>1.2261489888965847E-3</v>
      </c>
      <c r="AA29" s="8"/>
    </row>
    <row r="30" spans="1:27" ht="21" x14ac:dyDescent="0.2">
      <c r="A30" s="3" t="s">
        <v>87</v>
      </c>
      <c r="C30" s="8">
        <v>25950530</v>
      </c>
      <c r="D30" s="8"/>
      <c r="E30" s="8">
        <v>19823208820</v>
      </c>
      <c r="F30" s="8"/>
      <c r="G30" s="8">
        <v>16277354462.6415</v>
      </c>
      <c r="H30" s="8"/>
      <c r="I30" s="8"/>
      <c r="J30" s="8"/>
      <c r="K30" s="8"/>
      <c r="L30" s="8"/>
      <c r="M30" s="8">
        <v>-25950530</v>
      </c>
      <c r="N30" s="8"/>
      <c r="O30" s="8">
        <v>14262712394</v>
      </c>
      <c r="P30" s="8"/>
      <c r="Q30" s="8">
        <v>0</v>
      </c>
      <c r="R30" s="8"/>
      <c r="S30" s="8">
        <v>0</v>
      </c>
      <c r="T30" s="8"/>
      <c r="U30" s="8">
        <v>0</v>
      </c>
      <c r="V30" s="8"/>
      <c r="W30" s="8">
        <v>0</v>
      </c>
      <c r="Y30" s="1">
        <v>0</v>
      </c>
      <c r="AA30" s="8"/>
    </row>
    <row r="31" spans="1:27" ht="21" x14ac:dyDescent="0.2">
      <c r="A31" s="3" t="s">
        <v>69</v>
      </c>
      <c r="C31" s="8">
        <v>43924515</v>
      </c>
      <c r="D31" s="8"/>
      <c r="E31" s="8">
        <v>140636557949</v>
      </c>
      <c r="F31" s="8"/>
      <c r="G31" s="8">
        <v>183690931519.10001</v>
      </c>
      <c r="H31" s="8"/>
      <c r="I31" s="8"/>
      <c r="J31" s="8"/>
      <c r="K31" s="8"/>
      <c r="L31" s="8"/>
      <c r="M31" s="8">
        <v>-3123340</v>
      </c>
      <c r="N31" s="8"/>
      <c r="O31" s="8">
        <v>12859839920</v>
      </c>
      <c r="P31" s="8"/>
      <c r="Q31" s="8">
        <v>40801175</v>
      </c>
      <c r="R31" s="8"/>
      <c r="S31" s="8">
        <v>3347</v>
      </c>
      <c r="T31" s="8"/>
      <c r="U31" s="8">
        <v>130636315784</v>
      </c>
      <c r="V31" s="8"/>
      <c r="W31" s="8">
        <v>135748991605.286</v>
      </c>
      <c r="Y31" s="1">
        <v>2.8586267478360461E-2</v>
      </c>
      <c r="AA31" s="8"/>
    </row>
    <row r="32" spans="1:27" ht="21" x14ac:dyDescent="0.2">
      <c r="A32" s="3" t="s">
        <v>85</v>
      </c>
      <c r="C32" s="8">
        <v>23958752</v>
      </c>
      <c r="D32" s="8"/>
      <c r="E32" s="8">
        <v>66875882656</v>
      </c>
      <c r="F32" s="8"/>
      <c r="G32" s="8">
        <v>44059965237.360001</v>
      </c>
      <c r="H32" s="8"/>
      <c r="I32" s="8"/>
      <c r="J32" s="8"/>
      <c r="K32" s="8"/>
      <c r="L32" s="8"/>
      <c r="M32" s="8">
        <v>-6600000</v>
      </c>
      <c r="N32" s="8"/>
      <c r="O32" s="8">
        <v>9539500386</v>
      </c>
      <c r="P32" s="8"/>
      <c r="Q32" s="8">
        <v>17358752</v>
      </c>
      <c r="R32" s="8"/>
      <c r="S32" s="8">
        <v>1449</v>
      </c>
      <c r="T32" s="8"/>
      <c r="U32" s="8">
        <v>48453352739</v>
      </c>
      <c r="V32" s="8"/>
      <c r="W32" s="8">
        <v>25003172299.694401</v>
      </c>
      <c r="Y32" s="1">
        <v>5.2652131166090023E-3</v>
      </c>
      <c r="AA32" s="8"/>
    </row>
    <row r="33" spans="1:27" ht="21" x14ac:dyDescent="0.2">
      <c r="A33" s="3" t="s">
        <v>125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30204788</v>
      </c>
      <c r="J33" s="8"/>
      <c r="K33" s="8">
        <v>116176682025</v>
      </c>
      <c r="L33" s="8"/>
      <c r="M33" s="8">
        <v>0</v>
      </c>
      <c r="N33" s="8"/>
      <c r="O33" s="8">
        <v>0</v>
      </c>
      <c r="P33" s="8"/>
      <c r="Q33" s="8">
        <v>30204788</v>
      </c>
      <c r="R33" s="8"/>
      <c r="S33" s="8">
        <v>3640</v>
      </c>
      <c r="T33" s="8"/>
      <c r="U33" s="8">
        <v>116176682025</v>
      </c>
      <c r="V33" s="8"/>
      <c r="W33" s="8">
        <v>109291253021.496</v>
      </c>
      <c r="Y33" s="1">
        <v>2.3014749170306173E-2</v>
      </c>
      <c r="AA33" s="8"/>
    </row>
    <row r="34" spans="1:27" ht="21" x14ac:dyDescent="0.2">
      <c r="A34" s="3" t="s">
        <v>75</v>
      </c>
      <c r="C34" s="8">
        <v>35881</v>
      </c>
      <c r="D34" s="8"/>
      <c r="E34" s="8">
        <v>358424678</v>
      </c>
      <c r="F34" s="8"/>
      <c r="G34" s="8">
        <v>342764752.36049998</v>
      </c>
      <c r="H34" s="8"/>
      <c r="I34" s="8"/>
      <c r="J34" s="8"/>
      <c r="K34" s="8"/>
      <c r="L34" s="8"/>
      <c r="M34" s="8">
        <v>-35881</v>
      </c>
      <c r="N34" s="8"/>
      <c r="O34" s="8">
        <v>321509772</v>
      </c>
      <c r="P34" s="8"/>
      <c r="Q34" s="8">
        <v>0</v>
      </c>
      <c r="R34" s="8"/>
      <c r="S34" s="8">
        <v>0</v>
      </c>
      <c r="T34" s="8"/>
      <c r="U34" s="8">
        <v>0</v>
      </c>
      <c r="V34" s="8"/>
      <c r="W34" s="8">
        <v>0</v>
      </c>
      <c r="Y34" s="1">
        <v>0</v>
      </c>
      <c r="AA34" s="8"/>
    </row>
    <row r="35" spans="1:27" ht="21" x14ac:dyDescent="0.2">
      <c r="A35" s="3" t="s">
        <v>128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40384</v>
      </c>
      <c r="J35" s="8"/>
      <c r="K35" s="8">
        <v>2046319932</v>
      </c>
      <c r="L35" s="8"/>
      <c r="M35" s="8">
        <v>0</v>
      </c>
      <c r="N35" s="8"/>
      <c r="O35" s="8">
        <v>0</v>
      </c>
      <c r="P35" s="8"/>
      <c r="Q35" s="8">
        <v>40384</v>
      </c>
      <c r="R35" s="8"/>
      <c r="S35" s="8">
        <v>50080</v>
      </c>
      <c r="T35" s="8"/>
      <c r="U35" s="8">
        <v>2046319932</v>
      </c>
      <c r="V35" s="8"/>
      <c r="W35" s="8">
        <v>2010397257.2160001</v>
      </c>
      <c r="Y35" s="1">
        <v>4.2335308021765794E-4</v>
      </c>
      <c r="AA35" s="8"/>
    </row>
    <row r="36" spans="1:27" ht="21" x14ac:dyDescent="0.2">
      <c r="A36" s="3" t="s">
        <v>99</v>
      </c>
      <c r="C36" s="8">
        <v>2897112</v>
      </c>
      <c r="D36" s="8"/>
      <c r="E36" s="8">
        <v>30027794319</v>
      </c>
      <c r="F36" s="8"/>
      <c r="G36" s="8">
        <v>22751006050.439999</v>
      </c>
      <c r="H36" s="8"/>
      <c r="I36" s="8"/>
      <c r="J36" s="8"/>
      <c r="K36" s="8"/>
      <c r="L36" s="8"/>
      <c r="M36" s="8">
        <v>0</v>
      </c>
      <c r="N36" s="8"/>
      <c r="O36" s="8">
        <v>0</v>
      </c>
      <c r="P36" s="8"/>
      <c r="Q36" s="8">
        <v>2897112</v>
      </c>
      <c r="R36" s="8"/>
      <c r="S36" s="8">
        <v>6320</v>
      </c>
      <c r="T36" s="8"/>
      <c r="U36" s="8">
        <v>30027794319</v>
      </c>
      <c r="V36" s="8"/>
      <c r="W36" s="8">
        <v>18200804840.352001</v>
      </c>
      <c r="Y36" s="1">
        <v>3.8327583088100092E-3</v>
      </c>
      <c r="AA36" s="8"/>
    </row>
    <row r="37" spans="1:27" ht="21" x14ac:dyDescent="0.2">
      <c r="A37" s="3" t="s">
        <v>100</v>
      </c>
      <c r="C37" s="8">
        <v>6238503</v>
      </c>
      <c r="D37" s="8"/>
      <c r="E37" s="8">
        <v>44420067004</v>
      </c>
      <c r="F37" s="8"/>
      <c r="G37" s="8">
        <v>36836220408.471001</v>
      </c>
      <c r="H37" s="8"/>
      <c r="I37" s="8"/>
      <c r="J37" s="8"/>
      <c r="K37" s="8"/>
      <c r="L37" s="8"/>
      <c r="M37" s="8">
        <v>0</v>
      </c>
      <c r="N37" s="8"/>
      <c r="O37" s="8">
        <v>0</v>
      </c>
      <c r="P37" s="8"/>
      <c r="Q37" s="8">
        <v>6238503</v>
      </c>
      <c r="R37" s="8"/>
      <c r="S37" s="8">
        <v>5670</v>
      </c>
      <c r="T37" s="8"/>
      <c r="U37" s="8">
        <v>44420067004</v>
      </c>
      <c r="V37" s="8"/>
      <c r="W37" s="8">
        <v>35161846753.540497</v>
      </c>
      <c r="Y37" s="1">
        <v>7.404445104479798E-3</v>
      </c>
      <c r="AA37" s="8"/>
    </row>
    <row r="38" spans="1:27" ht="21" x14ac:dyDescent="0.2">
      <c r="A38" s="3" t="s">
        <v>107</v>
      </c>
      <c r="C38" s="8">
        <v>110335</v>
      </c>
      <c r="D38" s="8"/>
      <c r="E38" s="8">
        <v>779487733</v>
      </c>
      <c r="F38" s="8"/>
      <c r="G38" s="8">
        <v>536876290.54124999</v>
      </c>
      <c r="H38" s="8"/>
      <c r="I38" s="8"/>
      <c r="J38" s="8"/>
      <c r="K38" s="8"/>
      <c r="L38" s="8"/>
      <c r="M38" s="8">
        <v>0</v>
      </c>
      <c r="N38" s="8"/>
      <c r="O38" s="8">
        <v>0</v>
      </c>
      <c r="P38" s="8"/>
      <c r="Q38" s="8">
        <v>110335</v>
      </c>
      <c r="R38" s="8"/>
      <c r="S38" s="8">
        <v>4066</v>
      </c>
      <c r="T38" s="8"/>
      <c r="U38" s="8">
        <v>779487733</v>
      </c>
      <c r="V38" s="8"/>
      <c r="W38" s="8">
        <v>445952808.44550002</v>
      </c>
      <c r="Y38" s="1">
        <v>9.3909546687584414E-5</v>
      </c>
      <c r="AA38" s="8"/>
    </row>
    <row r="39" spans="1:27" ht="21" x14ac:dyDescent="0.2">
      <c r="A39" s="3" t="s">
        <v>101</v>
      </c>
      <c r="C39" s="8">
        <v>4746483</v>
      </c>
      <c r="D39" s="8"/>
      <c r="E39" s="8">
        <v>27365501229</v>
      </c>
      <c r="F39" s="8"/>
      <c r="G39" s="8">
        <v>18655926598.997101</v>
      </c>
      <c r="H39" s="8"/>
      <c r="I39" s="8"/>
      <c r="J39" s="8"/>
      <c r="K39" s="8"/>
      <c r="L39" s="8"/>
      <c r="M39" s="8">
        <v>-4746483</v>
      </c>
      <c r="N39" s="8"/>
      <c r="O39" s="8">
        <v>15899084806</v>
      </c>
      <c r="P39" s="8"/>
      <c r="Q39" s="8">
        <v>0</v>
      </c>
      <c r="R39" s="8"/>
      <c r="S39" s="8">
        <v>0</v>
      </c>
      <c r="T39" s="8"/>
      <c r="U39" s="8">
        <v>0</v>
      </c>
      <c r="V39" s="8"/>
      <c r="W39" s="8">
        <v>0</v>
      </c>
      <c r="Y39" s="1">
        <v>0</v>
      </c>
      <c r="AA39" s="8"/>
    </row>
    <row r="40" spans="1:27" ht="21" x14ac:dyDescent="0.2">
      <c r="A40" s="3" t="s">
        <v>102</v>
      </c>
      <c r="C40" s="8">
        <v>750000</v>
      </c>
      <c r="D40" s="8"/>
      <c r="E40" s="8">
        <v>2275314112</v>
      </c>
      <c r="F40" s="8"/>
      <c r="G40" s="8">
        <v>2730903862.5</v>
      </c>
      <c r="H40" s="8"/>
      <c r="I40" s="8"/>
      <c r="J40" s="8"/>
      <c r="K40" s="8"/>
      <c r="L40" s="8"/>
      <c r="M40" s="8">
        <v>0</v>
      </c>
      <c r="N40" s="8"/>
      <c r="O40" s="8">
        <v>0</v>
      </c>
      <c r="P40" s="8"/>
      <c r="Q40" s="8">
        <v>750000</v>
      </c>
      <c r="R40" s="8"/>
      <c r="S40" s="8">
        <v>3084</v>
      </c>
      <c r="T40" s="8"/>
      <c r="U40" s="8">
        <v>2275314112</v>
      </c>
      <c r="V40" s="8"/>
      <c r="W40" s="8">
        <v>2299237650</v>
      </c>
      <c r="Y40" s="1">
        <v>4.8417761105974634E-4</v>
      </c>
      <c r="AA40" s="8"/>
    </row>
    <row r="41" spans="1:27" ht="21" x14ac:dyDescent="0.2">
      <c r="A41" s="3" t="s">
        <v>104</v>
      </c>
      <c r="C41" s="8">
        <v>1913140</v>
      </c>
      <c r="D41" s="8"/>
      <c r="E41" s="8">
        <v>12383034632</v>
      </c>
      <c r="F41" s="8"/>
      <c r="G41" s="8">
        <v>8710046221.8600006</v>
      </c>
      <c r="H41" s="8"/>
      <c r="I41" s="8"/>
      <c r="J41" s="8"/>
      <c r="K41" s="8"/>
      <c r="L41" s="8"/>
      <c r="M41" s="8">
        <v>-583359</v>
      </c>
      <c r="N41" s="8"/>
      <c r="O41" s="8">
        <v>2558881109</v>
      </c>
      <c r="P41" s="8"/>
      <c r="Q41" s="8">
        <v>1329781</v>
      </c>
      <c r="R41" s="8"/>
      <c r="S41" s="8">
        <v>3314</v>
      </c>
      <c r="T41" s="8"/>
      <c r="U41" s="8">
        <v>8607171548</v>
      </c>
      <c r="V41" s="8"/>
      <c r="W41" s="8">
        <v>4380673213.3077002</v>
      </c>
      <c r="Y41" s="1">
        <v>9.2249006589325156E-4</v>
      </c>
      <c r="AA41" s="8"/>
    </row>
    <row r="42" spans="1:27" ht="21" x14ac:dyDescent="0.2">
      <c r="A42" s="3" t="s">
        <v>90</v>
      </c>
      <c r="C42" s="8">
        <v>39777871</v>
      </c>
      <c r="D42" s="8"/>
      <c r="E42" s="8">
        <v>57165741821</v>
      </c>
      <c r="F42" s="8"/>
      <c r="G42" s="8">
        <v>41122840374.251999</v>
      </c>
      <c r="H42" s="8"/>
      <c r="I42" s="8"/>
      <c r="J42" s="8"/>
      <c r="K42" s="8"/>
      <c r="L42" s="8"/>
      <c r="M42" s="8">
        <v>-5752647</v>
      </c>
      <c r="N42" s="8"/>
      <c r="O42" s="8">
        <v>4781977825</v>
      </c>
      <c r="P42" s="8"/>
      <c r="Q42" s="8">
        <v>34025224</v>
      </c>
      <c r="R42" s="8"/>
      <c r="S42" s="8">
        <v>775</v>
      </c>
      <c r="T42" s="8"/>
      <c r="U42" s="8">
        <v>48898473490</v>
      </c>
      <c r="V42" s="8"/>
      <c r="W42" s="8">
        <v>26212649785.830002</v>
      </c>
      <c r="Y42" s="1">
        <v>5.5199070669571465E-3</v>
      </c>
      <c r="AA42" s="8"/>
    </row>
    <row r="43" spans="1:27" ht="21" x14ac:dyDescent="0.2">
      <c r="A43" s="3" t="s">
        <v>106</v>
      </c>
      <c r="C43" s="8">
        <v>100000</v>
      </c>
      <c r="D43" s="8"/>
      <c r="E43" s="8">
        <v>2572433650</v>
      </c>
      <c r="F43" s="8"/>
      <c r="G43" s="8">
        <v>3484145250</v>
      </c>
      <c r="H43" s="8"/>
      <c r="I43" s="8"/>
      <c r="J43" s="8"/>
      <c r="K43" s="8"/>
      <c r="L43" s="8"/>
      <c r="M43" s="8">
        <v>0</v>
      </c>
      <c r="N43" s="8"/>
      <c r="O43" s="8">
        <v>0</v>
      </c>
      <c r="P43" s="8"/>
      <c r="Q43" s="8">
        <v>100000</v>
      </c>
      <c r="R43" s="8"/>
      <c r="S43" s="8">
        <v>31650</v>
      </c>
      <c r="T43" s="8"/>
      <c r="U43" s="8">
        <v>2572433650</v>
      </c>
      <c r="V43" s="8"/>
      <c r="W43" s="8">
        <v>3146168250</v>
      </c>
      <c r="Y43" s="1">
        <v>6.6252578426463345E-4</v>
      </c>
      <c r="AA43" s="8"/>
    </row>
    <row r="44" spans="1:27" ht="21" x14ac:dyDescent="0.2">
      <c r="A44" s="3" t="s">
        <v>109</v>
      </c>
      <c r="C44" s="8">
        <v>1875000</v>
      </c>
      <c r="D44" s="8"/>
      <c r="E44" s="8">
        <v>5875955527</v>
      </c>
      <c r="F44" s="8"/>
      <c r="G44" s="8">
        <v>6504814687.5</v>
      </c>
      <c r="H44" s="8"/>
      <c r="I44" s="8"/>
      <c r="J44" s="8"/>
      <c r="K44" s="8"/>
      <c r="L44" s="8"/>
      <c r="M44" s="8">
        <v>0</v>
      </c>
      <c r="N44" s="8"/>
      <c r="O44" s="8">
        <v>0</v>
      </c>
      <c r="P44" s="8"/>
      <c r="Q44" s="8">
        <v>1875000</v>
      </c>
      <c r="R44" s="8"/>
      <c r="S44" s="8">
        <v>3240</v>
      </c>
      <c r="T44" s="8"/>
      <c r="U44" s="8">
        <v>5875955527</v>
      </c>
      <c r="V44" s="8"/>
      <c r="W44" s="8">
        <v>6038853750</v>
      </c>
      <c r="Y44" s="1">
        <v>1.2716727138728746E-3</v>
      </c>
      <c r="AA44" s="8"/>
    </row>
    <row r="45" spans="1:27" ht="21" x14ac:dyDescent="0.2">
      <c r="A45" s="3" t="s">
        <v>92</v>
      </c>
      <c r="C45" s="8">
        <v>3250000</v>
      </c>
      <c r="D45" s="8"/>
      <c r="E45" s="8">
        <v>3887276450</v>
      </c>
      <c r="F45" s="8"/>
      <c r="G45" s="8">
        <v>3889717650</v>
      </c>
      <c r="H45" s="8"/>
      <c r="I45" s="8"/>
      <c r="J45" s="8"/>
      <c r="K45" s="8"/>
      <c r="L45" s="8"/>
      <c r="M45" s="8">
        <v>0</v>
      </c>
      <c r="N45" s="8"/>
      <c r="O45" s="8">
        <v>0</v>
      </c>
      <c r="P45" s="8"/>
      <c r="Q45" s="8">
        <v>3250000</v>
      </c>
      <c r="R45" s="8"/>
      <c r="S45" s="8">
        <v>1095</v>
      </c>
      <c r="T45" s="8"/>
      <c r="U45" s="8">
        <v>3887276450</v>
      </c>
      <c r="V45" s="8"/>
      <c r="W45" s="8">
        <v>3537575437.5</v>
      </c>
      <c r="Y45" s="1">
        <v>7.4494901571935676E-4</v>
      </c>
      <c r="AA45" s="8"/>
    </row>
    <row r="46" spans="1:27" ht="21" x14ac:dyDescent="0.2">
      <c r="A46" s="3" t="s">
        <v>91</v>
      </c>
      <c r="C46" s="8">
        <v>11317805</v>
      </c>
      <c r="D46" s="8"/>
      <c r="E46" s="8">
        <v>37688046540</v>
      </c>
      <c r="F46" s="8"/>
      <c r="G46" s="8">
        <v>41829225376.009499</v>
      </c>
      <c r="H46" s="8"/>
      <c r="I46" s="8">
        <v>7100000</v>
      </c>
      <c r="J46" s="8"/>
      <c r="K46" s="8">
        <v>23873206477</v>
      </c>
      <c r="L46" s="8"/>
      <c r="M46" s="8">
        <v>0</v>
      </c>
      <c r="N46" s="8"/>
      <c r="O46" s="8">
        <v>0</v>
      </c>
      <c r="P46" s="8"/>
      <c r="Q46" s="8">
        <v>18417805</v>
      </c>
      <c r="R46" s="8"/>
      <c r="S46" s="8">
        <v>3553</v>
      </c>
      <c r="T46" s="8"/>
      <c r="U46" s="8">
        <v>61561253017</v>
      </c>
      <c r="V46" s="8"/>
      <c r="W46" s="8">
        <v>65049102321.068298</v>
      </c>
      <c r="Y46" s="1">
        <v>1.3698157284174539E-2</v>
      </c>
      <c r="AA46" s="8"/>
    </row>
    <row r="47" spans="1:27" ht="21" x14ac:dyDescent="0.2">
      <c r="A47" s="3" t="s">
        <v>123</v>
      </c>
      <c r="C47" s="8">
        <v>377000</v>
      </c>
      <c r="D47" s="8"/>
      <c r="E47" s="8">
        <v>9962036183</v>
      </c>
      <c r="F47" s="8"/>
      <c r="G47" s="8">
        <v>10897929198</v>
      </c>
      <c r="H47" s="8"/>
      <c r="I47" s="8"/>
      <c r="J47" s="8"/>
      <c r="K47" s="8"/>
      <c r="L47" s="8"/>
      <c r="M47" s="8">
        <v>-377000</v>
      </c>
      <c r="N47" s="8"/>
      <c r="O47" s="8">
        <v>10808451585</v>
      </c>
      <c r="P47" s="8"/>
      <c r="Q47" s="8">
        <v>0</v>
      </c>
      <c r="R47" s="8"/>
      <c r="S47" s="8">
        <v>0</v>
      </c>
      <c r="T47" s="8"/>
      <c r="U47" s="8">
        <v>0</v>
      </c>
      <c r="V47" s="8"/>
      <c r="W47" s="8">
        <v>0</v>
      </c>
      <c r="Y47" s="1">
        <v>0</v>
      </c>
      <c r="AA47" s="8"/>
    </row>
    <row r="48" spans="1:27" ht="21.75" thickBot="1" x14ac:dyDescent="0.25">
      <c r="A48" s="3" t="s">
        <v>122</v>
      </c>
      <c r="C48" s="8">
        <v>43000000</v>
      </c>
      <c r="D48" s="8"/>
      <c r="E48" s="8">
        <v>196049781</v>
      </c>
      <c r="F48" s="8"/>
      <c r="G48" s="8">
        <v>171955710</v>
      </c>
      <c r="H48" s="8"/>
      <c r="I48" s="8"/>
      <c r="J48" s="8"/>
      <c r="K48" s="8"/>
      <c r="L48" s="8"/>
      <c r="M48" s="8">
        <v>-43000000</v>
      </c>
      <c r="N48" s="8"/>
      <c r="O48" s="8">
        <v>196049781</v>
      </c>
      <c r="P48" s="8"/>
      <c r="Q48" s="8">
        <v>0</v>
      </c>
      <c r="R48" s="8"/>
      <c r="S48" s="8">
        <v>0</v>
      </c>
      <c r="T48" s="8"/>
      <c r="U48" s="8">
        <v>0</v>
      </c>
      <c r="V48" s="8"/>
      <c r="W48" s="8">
        <v>0</v>
      </c>
      <c r="Y48" s="1">
        <v>0</v>
      </c>
      <c r="AA48" s="8"/>
    </row>
    <row r="49" spans="1:25" s="3" customFormat="1" ht="21.75" thickBot="1" x14ac:dyDescent="0.25">
      <c r="A49" s="3" t="s">
        <v>18</v>
      </c>
      <c r="C49" s="13"/>
      <c r="E49" s="10">
        <f>SUM(E9:E48)</f>
        <v>6178325757406</v>
      </c>
      <c r="G49" s="10">
        <f>SUM(G9:G48)</f>
        <v>6219614191104.6152</v>
      </c>
      <c r="I49" s="3" t="s">
        <v>18</v>
      </c>
      <c r="K49" s="10">
        <f>SUM(K9:K48)</f>
        <v>182046734995</v>
      </c>
      <c r="M49" s="3" t="s">
        <v>18</v>
      </c>
      <c r="O49" s="10">
        <f>SUM(O9:O48)</f>
        <v>545693819872</v>
      </c>
      <c r="Q49" s="13"/>
      <c r="U49" s="10">
        <f>SUM(U9:U48)</f>
        <v>5692506365335</v>
      </c>
      <c r="W49" s="10">
        <f>SUM(W9:W48)</f>
        <v>4601576211939.8232</v>
      </c>
      <c r="Y49" s="14">
        <f>SUM(Y9:Y45)</f>
        <v>0.95531006046416511</v>
      </c>
    </row>
    <row r="50" spans="1:25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24" zoomScale="85" zoomScaleNormal="85" workbookViewId="0">
      <selection activeCell="K41" sqref="K41"/>
    </sheetView>
  </sheetViews>
  <sheetFormatPr defaultRowHeight="18.75" x14ac:dyDescent="0.2"/>
  <cols>
    <col min="1" max="1" width="37.375" style="42" bestFit="1" customWidth="1"/>
    <col min="2" max="2" width="0.875" style="42" customWidth="1"/>
    <col min="3" max="3" width="16.625" style="42" customWidth="1"/>
    <col min="4" max="4" width="0.875" style="42" customWidth="1"/>
    <col min="5" max="5" width="20.125" style="42" customWidth="1"/>
    <col min="6" max="6" width="0.875" style="42" customWidth="1"/>
    <col min="7" max="7" width="20.125" style="42" customWidth="1"/>
    <col min="8" max="8" width="0.875" style="42" customWidth="1"/>
    <col min="9" max="9" width="30.25" style="42" bestFit="1" customWidth="1"/>
    <col min="10" max="10" width="0.875" style="42" customWidth="1"/>
    <col min="11" max="11" width="16.625" style="42" customWidth="1"/>
    <col min="12" max="12" width="0.875" style="42" customWidth="1"/>
    <col min="13" max="13" width="20.125" style="42" customWidth="1"/>
    <col min="14" max="14" width="0.875" style="42" customWidth="1"/>
    <col min="15" max="15" width="20.125" style="42" customWidth="1"/>
    <col min="16" max="16" width="0.875" style="42" customWidth="1"/>
    <col min="17" max="17" width="29.75" style="42" customWidth="1"/>
    <col min="18" max="18" width="0.875" style="42" customWidth="1"/>
    <col min="19" max="16384" width="9" style="42"/>
  </cols>
  <sheetData>
    <row r="1" spans="1:1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6.25" x14ac:dyDescent="0.2">
      <c r="A2" s="66" t="str">
        <f>+سهام!A2</f>
        <v>صندوق سرمایه‌گذاری بخشی صنایع مفید - خودران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6.25" x14ac:dyDescent="0.2">
      <c r="A3" s="66" t="s">
        <v>27</v>
      </c>
      <c r="B3" s="66" t="s">
        <v>27</v>
      </c>
      <c r="C3" s="66" t="s">
        <v>27</v>
      </c>
      <c r="D3" s="66" t="s">
        <v>27</v>
      </c>
      <c r="E3" s="66" t="s">
        <v>27</v>
      </c>
      <c r="F3" s="66" t="s">
        <v>27</v>
      </c>
      <c r="G3" s="66" t="s">
        <v>27</v>
      </c>
      <c r="H3" s="66" t="s">
        <v>27</v>
      </c>
      <c r="I3" s="66" t="s">
        <v>27</v>
      </c>
      <c r="J3" s="66" t="s">
        <v>27</v>
      </c>
      <c r="K3" s="66" t="s">
        <v>27</v>
      </c>
      <c r="L3" s="66" t="s">
        <v>27</v>
      </c>
      <c r="M3" s="66" t="s">
        <v>27</v>
      </c>
      <c r="N3" s="66" t="s">
        <v>27</v>
      </c>
      <c r="O3" s="66" t="s">
        <v>27</v>
      </c>
      <c r="P3" s="66" t="s">
        <v>27</v>
      </c>
      <c r="Q3" s="66" t="s">
        <v>27</v>
      </c>
    </row>
    <row r="4" spans="1:17" ht="26.25" x14ac:dyDescent="0.2">
      <c r="A4" s="66" t="str">
        <f>+سهام!A4</f>
        <v>برای ماه منتهی به 1404/05/31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7" thickBot="1" x14ac:dyDescent="0.25">
      <c r="A6" s="67" t="s">
        <v>3</v>
      </c>
      <c r="C6" s="67" t="s">
        <v>29</v>
      </c>
      <c r="D6" s="67" t="s">
        <v>29</v>
      </c>
      <c r="E6" s="67" t="s">
        <v>29</v>
      </c>
      <c r="F6" s="67" t="s">
        <v>29</v>
      </c>
      <c r="G6" s="67" t="s">
        <v>29</v>
      </c>
      <c r="H6" s="67" t="s">
        <v>29</v>
      </c>
      <c r="I6" s="67" t="s">
        <v>29</v>
      </c>
      <c r="K6" s="67" t="s">
        <v>30</v>
      </c>
      <c r="L6" s="67" t="s">
        <v>30</v>
      </c>
      <c r="M6" s="67" t="s">
        <v>30</v>
      </c>
      <c r="N6" s="67" t="s">
        <v>30</v>
      </c>
      <c r="O6" s="67" t="s">
        <v>30</v>
      </c>
      <c r="P6" s="67" t="s">
        <v>30</v>
      </c>
      <c r="Q6" s="67" t="s">
        <v>30</v>
      </c>
    </row>
    <row r="7" spans="1:17" ht="27" thickBot="1" x14ac:dyDescent="0.25">
      <c r="A7" s="67" t="s">
        <v>3</v>
      </c>
      <c r="C7" s="43" t="s">
        <v>7</v>
      </c>
      <c r="E7" s="43" t="s">
        <v>41</v>
      </c>
      <c r="G7" s="43" t="s">
        <v>42</v>
      </c>
      <c r="I7" s="43" t="s">
        <v>43</v>
      </c>
      <c r="K7" s="43" t="s">
        <v>7</v>
      </c>
      <c r="M7" s="43" t="s">
        <v>41</v>
      </c>
      <c r="O7" s="43" t="s">
        <v>42</v>
      </c>
      <c r="Q7" s="43" t="s">
        <v>43</v>
      </c>
    </row>
    <row r="8" spans="1:17" ht="21" x14ac:dyDescent="0.2">
      <c r="A8" s="3" t="s">
        <v>93</v>
      </c>
      <c r="C8" s="7">
        <v>28571159</v>
      </c>
      <c r="D8" s="7"/>
      <c r="E8" s="7">
        <v>122238595239</v>
      </c>
      <c r="F8" s="7"/>
      <c r="G8" s="7">
        <v>156701569636</v>
      </c>
      <c r="H8" s="7"/>
      <c r="I8" s="7">
        <v>-34462974397</v>
      </c>
      <c r="J8" s="7"/>
      <c r="K8" s="7">
        <v>28571159</v>
      </c>
      <c r="L8" s="7"/>
      <c r="M8" s="7">
        <v>122238595239</v>
      </c>
      <c r="N8" s="7"/>
      <c r="O8" s="7">
        <v>127238453685</v>
      </c>
      <c r="P8" s="7"/>
      <c r="Q8" s="7">
        <f>+M8-O8</f>
        <v>-4999858446</v>
      </c>
    </row>
    <row r="9" spans="1:17" ht="21" x14ac:dyDescent="0.2">
      <c r="A9" s="3" t="s">
        <v>108</v>
      </c>
      <c r="C9" s="7">
        <v>39535905</v>
      </c>
      <c r="D9" s="7"/>
      <c r="E9" s="7">
        <v>84378530686</v>
      </c>
      <c r="F9" s="7"/>
      <c r="G9" s="7">
        <v>98341771836</v>
      </c>
      <c r="H9" s="7"/>
      <c r="I9" s="7">
        <v>-13963241150</v>
      </c>
      <c r="J9" s="7"/>
      <c r="K9" s="7">
        <v>39535905</v>
      </c>
      <c r="L9" s="7"/>
      <c r="M9" s="7">
        <v>84378530686</v>
      </c>
      <c r="N9" s="7"/>
      <c r="O9" s="7">
        <v>121269214554</v>
      </c>
      <c r="P9" s="7"/>
      <c r="Q9" s="7">
        <f t="shared" ref="Q9:Q41" si="0">+M9-O9</f>
        <v>-36890683868</v>
      </c>
    </row>
    <row r="10" spans="1:17" ht="21" x14ac:dyDescent="0.2">
      <c r="A10" s="3" t="s">
        <v>91</v>
      </c>
      <c r="C10" s="7">
        <v>18417805</v>
      </c>
      <c r="D10" s="7"/>
      <c r="E10" s="7">
        <v>65049102321</v>
      </c>
      <c r="F10" s="7"/>
      <c r="G10" s="7">
        <v>65702431853</v>
      </c>
      <c r="H10" s="7"/>
      <c r="I10" s="7">
        <v>-653329532</v>
      </c>
      <c r="J10" s="7"/>
      <c r="K10" s="7">
        <v>18417805</v>
      </c>
      <c r="L10" s="7"/>
      <c r="M10" s="7">
        <v>65049102321</v>
      </c>
      <c r="N10" s="7"/>
      <c r="O10" s="7">
        <v>61561253017</v>
      </c>
      <c r="P10" s="7"/>
      <c r="Q10" s="7">
        <f t="shared" si="0"/>
        <v>3487849304</v>
      </c>
    </row>
    <row r="11" spans="1:17" ht="21" x14ac:dyDescent="0.2">
      <c r="A11" s="3" t="s">
        <v>62</v>
      </c>
      <c r="C11" s="7">
        <v>4470704</v>
      </c>
      <c r="D11" s="7"/>
      <c r="E11" s="7">
        <v>11994634837</v>
      </c>
      <c r="F11" s="7"/>
      <c r="G11" s="7">
        <v>2472497787</v>
      </c>
      <c r="H11" s="7"/>
      <c r="I11" s="7">
        <v>9522137050</v>
      </c>
      <c r="J11" s="7"/>
      <c r="K11" s="7">
        <v>4470704</v>
      </c>
      <c r="L11" s="7"/>
      <c r="M11" s="7">
        <v>11994634837</v>
      </c>
      <c r="N11" s="7"/>
      <c r="O11" s="7">
        <v>25112420298</v>
      </c>
      <c r="P11" s="7"/>
      <c r="Q11" s="7">
        <f t="shared" si="0"/>
        <v>-13117785461</v>
      </c>
    </row>
    <row r="12" spans="1:17" ht="21" x14ac:dyDescent="0.2">
      <c r="A12" s="3" t="s">
        <v>67</v>
      </c>
      <c r="C12" s="7">
        <v>19748042</v>
      </c>
      <c r="D12" s="7"/>
      <c r="E12" s="7">
        <v>43089037824</v>
      </c>
      <c r="F12" s="7"/>
      <c r="G12" s="7">
        <v>51190558073</v>
      </c>
      <c r="H12" s="7"/>
      <c r="I12" s="7">
        <v>-8101520249</v>
      </c>
      <c r="J12" s="7"/>
      <c r="K12" s="7">
        <v>19748042</v>
      </c>
      <c r="L12" s="7"/>
      <c r="M12" s="7">
        <v>43089037824</v>
      </c>
      <c r="N12" s="7"/>
      <c r="O12" s="7">
        <v>69733935311</v>
      </c>
      <c r="P12" s="7"/>
      <c r="Q12" s="7">
        <f t="shared" si="0"/>
        <v>-26644897487</v>
      </c>
    </row>
    <row r="13" spans="1:17" ht="21" x14ac:dyDescent="0.2">
      <c r="A13" s="3" t="s">
        <v>66</v>
      </c>
      <c r="C13" s="7">
        <v>1682233</v>
      </c>
      <c r="D13" s="7"/>
      <c r="E13" s="7">
        <v>15702180672</v>
      </c>
      <c r="F13" s="7"/>
      <c r="G13" s="7">
        <v>17865538842</v>
      </c>
      <c r="H13" s="7"/>
      <c r="I13" s="7">
        <v>-2163358170</v>
      </c>
      <c r="J13" s="7"/>
      <c r="K13" s="7">
        <v>1682233</v>
      </c>
      <c r="L13" s="7"/>
      <c r="M13" s="7">
        <v>15702180672</v>
      </c>
      <c r="N13" s="7"/>
      <c r="O13" s="7">
        <v>23996410296</v>
      </c>
      <c r="P13" s="7"/>
      <c r="Q13" s="7">
        <f t="shared" si="0"/>
        <v>-8294229624</v>
      </c>
    </row>
    <row r="14" spans="1:17" ht="21" x14ac:dyDescent="0.2">
      <c r="A14" s="3" t="s">
        <v>63</v>
      </c>
      <c r="C14" s="7">
        <v>85295870</v>
      </c>
      <c r="D14" s="7"/>
      <c r="E14" s="7">
        <v>112768518232</v>
      </c>
      <c r="F14" s="7"/>
      <c r="G14" s="7">
        <v>128405879331</v>
      </c>
      <c r="H14" s="7"/>
      <c r="I14" s="7">
        <v>-15637361099</v>
      </c>
      <c r="J14" s="7"/>
      <c r="K14" s="7">
        <v>85295870</v>
      </c>
      <c r="L14" s="7"/>
      <c r="M14" s="7">
        <v>112768518232</v>
      </c>
      <c r="N14" s="7"/>
      <c r="O14" s="7">
        <v>153085603272</v>
      </c>
      <c r="P14" s="7"/>
      <c r="Q14" s="7">
        <f t="shared" si="0"/>
        <v>-40317085040</v>
      </c>
    </row>
    <row r="15" spans="1:17" ht="21" x14ac:dyDescent="0.2">
      <c r="A15" s="3" t="s">
        <v>85</v>
      </c>
      <c r="C15" s="7">
        <v>17358752</v>
      </c>
      <c r="D15" s="7"/>
      <c r="E15" s="7">
        <v>25003172300</v>
      </c>
      <c r="F15" s="7"/>
      <c r="G15" s="7">
        <v>27392984611</v>
      </c>
      <c r="H15" s="7"/>
      <c r="I15" s="7">
        <v>-2389812311</v>
      </c>
      <c r="J15" s="7"/>
      <c r="K15" s="7">
        <v>17358752</v>
      </c>
      <c r="L15" s="7"/>
      <c r="M15" s="7">
        <v>25003172300</v>
      </c>
      <c r="N15" s="7"/>
      <c r="O15" s="7">
        <v>43836058072</v>
      </c>
      <c r="P15" s="7"/>
      <c r="Q15" s="7">
        <f t="shared" si="0"/>
        <v>-18832885772</v>
      </c>
    </row>
    <row r="16" spans="1:17" ht="21" x14ac:dyDescent="0.2">
      <c r="A16" s="3" t="s">
        <v>99</v>
      </c>
      <c r="C16" s="7">
        <v>2897112</v>
      </c>
      <c r="D16" s="7"/>
      <c r="E16" s="7">
        <v>18200804841</v>
      </c>
      <c r="F16" s="7"/>
      <c r="G16" s="7">
        <v>22751006050</v>
      </c>
      <c r="H16" s="7"/>
      <c r="I16" s="7">
        <v>-4550201209</v>
      </c>
      <c r="J16" s="7"/>
      <c r="K16" s="7">
        <v>2897112</v>
      </c>
      <c r="L16" s="7"/>
      <c r="M16" s="7">
        <v>18200804841</v>
      </c>
      <c r="N16" s="7"/>
      <c r="O16" s="7">
        <v>30027794319</v>
      </c>
      <c r="P16" s="7"/>
      <c r="Q16" s="7">
        <f t="shared" si="0"/>
        <v>-11826989478</v>
      </c>
    </row>
    <row r="17" spans="1:17" ht="21" x14ac:dyDescent="0.2">
      <c r="A17" s="3" t="s">
        <v>128</v>
      </c>
      <c r="C17" s="7">
        <v>40384</v>
      </c>
      <c r="D17" s="7"/>
      <c r="E17" s="7">
        <v>2010397257</v>
      </c>
      <c r="F17" s="7"/>
      <c r="G17" s="7">
        <v>2046319932</v>
      </c>
      <c r="H17" s="7"/>
      <c r="I17" s="7">
        <v>-35922675</v>
      </c>
      <c r="J17" s="7"/>
      <c r="K17" s="7">
        <v>40384</v>
      </c>
      <c r="L17" s="7"/>
      <c r="M17" s="7">
        <v>2010397257</v>
      </c>
      <c r="N17" s="7"/>
      <c r="O17" s="7">
        <v>2046319932</v>
      </c>
      <c r="P17" s="7"/>
      <c r="Q17" s="7">
        <f t="shared" si="0"/>
        <v>-35922675</v>
      </c>
    </row>
    <row r="18" spans="1:17" ht="21" x14ac:dyDescent="0.2">
      <c r="A18" s="3" t="s">
        <v>100</v>
      </c>
      <c r="C18" s="7">
        <v>6238503</v>
      </c>
      <c r="D18" s="7"/>
      <c r="E18" s="7">
        <v>35161846754</v>
      </c>
      <c r="F18" s="7"/>
      <c r="G18" s="7">
        <v>36836220408</v>
      </c>
      <c r="H18" s="7"/>
      <c r="I18" s="7">
        <v>-1674373654</v>
      </c>
      <c r="J18" s="7"/>
      <c r="K18" s="7">
        <v>6238503</v>
      </c>
      <c r="L18" s="7"/>
      <c r="M18" s="7">
        <v>35161846754</v>
      </c>
      <c r="N18" s="7"/>
      <c r="O18" s="7">
        <v>44420067004</v>
      </c>
      <c r="P18" s="7"/>
      <c r="Q18" s="7">
        <f t="shared" si="0"/>
        <v>-9258220250</v>
      </c>
    </row>
    <row r="19" spans="1:17" ht="21" x14ac:dyDescent="0.2">
      <c r="A19" s="3" t="s">
        <v>64</v>
      </c>
      <c r="C19" s="7">
        <v>3278780</v>
      </c>
      <c r="D19" s="7"/>
      <c r="E19" s="7">
        <v>9940777340</v>
      </c>
      <c r="F19" s="7"/>
      <c r="G19" s="7">
        <v>11323905313</v>
      </c>
      <c r="H19" s="7"/>
      <c r="I19" s="7">
        <v>-1383127973</v>
      </c>
      <c r="J19" s="7"/>
      <c r="K19" s="7">
        <v>3278780</v>
      </c>
      <c r="L19" s="7"/>
      <c r="M19" s="7">
        <v>9940777340</v>
      </c>
      <c r="N19" s="7"/>
      <c r="O19" s="7">
        <v>19128378407</v>
      </c>
      <c r="P19" s="7"/>
      <c r="Q19" s="7">
        <f t="shared" si="0"/>
        <v>-9187601067</v>
      </c>
    </row>
    <row r="20" spans="1:17" ht="21" x14ac:dyDescent="0.2">
      <c r="A20" s="3" t="s">
        <v>125</v>
      </c>
      <c r="C20" s="7">
        <v>30204788</v>
      </c>
      <c r="D20" s="7"/>
      <c r="E20" s="7">
        <v>109291253021</v>
      </c>
      <c r="F20" s="7"/>
      <c r="G20" s="7">
        <v>116176682025</v>
      </c>
      <c r="H20" s="7"/>
      <c r="I20" s="7">
        <v>-6885429004</v>
      </c>
      <c r="J20" s="7"/>
      <c r="K20" s="7">
        <v>30204788</v>
      </c>
      <c r="L20" s="7"/>
      <c r="M20" s="7">
        <v>109291253021</v>
      </c>
      <c r="N20" s="7"/>
      <c r="O20" s="7">
        <v>116176682025</v>
      </c>
      <c r="P20" s="7"/>
      <c r="Q20" s="7">
        <f t="shared" si="0"/>
        <v>-6885429004</v>
      </c>
    </row>
    <row r="21" spans="1:17" ht="21" x14ac:dyDescent="0.2">
      <c r="A21" s="3" t="s">
        <v>103</v>
      </c>
      <c r="C21" s="7">
        <v>4858572</v>
      </c>
      <c r="D21" s="7"/>
      <c r="E21" s="7">
        <v>11721593306</v>
      </c>
      <c r="F21" s="7"/>
      <c r="G21" s="7">
        <v>11194515693</v>
      </c>
      <c r="H21" s="7"/>
      <c r="I21" s="7">
        <v>527077613</v>
      </c>
      <c r="J21" s="7"/>
      <c r="K21" s="7">
        <v>4858572</v>
      </c>
      <c r="L21" s="7"/>
      <c r="M21" s="7">
        <v>11721593306</v>
      </c>
      <c r="N21" s="7"/>
      <c r="O21" s="7">
        <v>19594599505</v>
      </c>
      <c r="P21" s="7"/>
      <c r="Q21" s="7">
        <f t="shared" si="0"/>
        <v>-7873006199</v>
      </c>
    </row>
    <row r="22" spans="1:17" ht="21" x14ac:dyDescent="0.2">
      <c r="A22" s="3" t="s">
        <v>58</v>
      </c>
      <c r="C22" s="7">
        <v>26933106</v>
      </c>
      <c r="D22" s="7"/>
      <c r="E22" s="7">
        <v>24068795764</v>
      </c>
      <c r="F22" s="7"/>
      <c r="G22" s="7">
        <v>31087267058</v>
      </c>
      <c r="H22" s="7"/>
      <c r="I22" s="7">
        <v>-7018471294</v>
      </c>
      <c r="J22" s="7"/>
      <c r="K22" s="7">
        <v>26933106</v>
      </c>
      <c r="L22" s="7"/>
      <c r="M22" s="7">
        <v>24068795764</v>
      </c>
      <c r="N22" s="7"/>
      <c r="O22" s="7">
        <v>43034417332</v>
      </c>
      <c r="P22" s="7"/>
      <c r="Q22" s="7">
        <f t="shared" si="0"/>
        <v>-18965621568</v>
      </c>
    </row>
    <row r="23" spans="1:17" ht="21" x14ac:dyDescent="0.2">
      <c r="A23" s="3" t="s">
        <v>68</v>
      </c>
      <c r="C23" s="7">
        <v>40183484</v>
      </c>
      <c r="D23" s="7"/>
      <c r="E23" s="7">
        <v>68983965451</v>
      </c>
      <c r="F23" s="7"/>
      <c r="G23" s="7">
        <v>72264546383</v>
      </c>
      <c r="H23" s="7"/>
      <c r="I23" s="7">
        <v>-3280580932</v>
      </c>
      <c r="J23" s="7"/>
      <c r="K23" s="7">
        <v>40183484</v>
      </c>
      <c r="L23" s="7"/>
      <c r="M23" s="7">
        <v>68983965451</v>
      </c>
      <c r="N23" s="7"/>
      <c r="O23" s="7">
        <v>118000830208</v>
      </c>
      <c r="P23" s="7"/>
      <c r="Q23" s="7">
        <f t="shared" si="0"/>
        <v>-49016864757</v>
      </c>
    </row>
    <row r="24" spans="1:17" ht="21" x14ac:dyDescent="0.2">
      <c r="A24" s="3" t="s">
        <v>95</v>
      </c>
      <c r="C24" s="7">
        <v>1256710</v>
      </c>
      <c r="D24" s="7"/>
      <c r="E24" s="7">
        <v>5822673034</v>
      </c>
      <c r="F24" s="7"/>
      <c r="G24" s="7">
        <v>2762281375</v>
      </c>
      <c r="H24" s="7"/>
      <c r="I24" s="7">
        <v>3060391659</v>
      </c>
      <c r="J24" s="7"/>
      <c r="K24" s="7">
        <v>1256710</v>
      </c>
      <c r="L24" s="7"/>
      <c r="M24" s="7">
        <v>5822673034</v>
      </c>
      <c r="N24" s="7"/>
      <c r="O24" s="7">
        <v>8384798737</v>
      </c>
      <c r="P24" s="7"/>
      <c r="Q24" s="7">
        <f t="shared" si="0"/>
        <v>-2562125703</v>
      </c>
    </row>
    <row r="25" spans="1:17" ht="21" x14ac:dyDescent="0.2">
      <c r="A25" s="3" t="s">
        <v>59</v>
      </c>
      <c r="C25" s="7">
        <v>4095031</v>
      </c>
      <c r="D25" s="7"/>
      <c r="E25" s="7">
        <v>10026049288</v>
      </c>
      <c r="F25" s="7"/>
      <c r="G25" s="7">
        <v>4693600024</v>
      </c>
      <c r="H25" s="7"/>
      <c r="I25" s="7">
        <v>5332449264</v>
      </c>
      <c r="J25" s="7"/>
      <c r="K25" s="7">
        <v>4095031</v>
      </c>
      <c r="L25" s="7"/>
      <c r="M25" s="7">
        <v>10026049288</v>
      </c>
      <c r="N25" s="7"/>
      <c r="O25" s="7">
        <v>14833231121</v>
      </c>
      <c r="P25" s="7"/>
      <c r="Q25" s="7">
        <f t="shared" si="0"/>
        <v>-4807181833</v>
      </c>
    </row>
    <row r="26" spans="1:17" ht="21" x14ac:dyDescent="0.2">
      <c r="A26" s="3" t="s">
        <v>98</v>
      </c>
      <c r="C26" s="7">
        <v>4678630056</v>
      </c>
      <c r="D26" s="7"/>
      <c r="E26" s="7">
        <v>1776602623138</v>
      </c>
      <c r="F26" s="7"/>
      <c r="G26" s="7">
        <v>2443057687458</v>
      </c>
      <c r="H26" s="7"/>
      <c r="I26" s="7">
        <v>-666455064320</v>
      </c>
      <c r="J26" s="7"/>
      <c r="K26" s="7">
        <v>4678630056</v>
      </c>
      <c r="L26" s="7"/>
      <c r="M26" s="7">
        <v>1776602623138</v>
      </c>
      <c r="N26" s="7"/>
      <c r="O26" s="7">
        <v>2220549328521</v>
      </c>
      <c r="P26" s="7"/>
      <c r="Q26" s="7">
        <f t="shared" si="0"/>
        <v>-443946705383</v>
      </c>
    </row>
    <row r="27" spans="1:17" ht="21" x14ac:dyDescent="0.2">
      <c r="A27" s="3" t="s">
        <v>57</v>
      </c>
      <c r="C27" s="7">
        <v>177302513</v>
      </c>
      <c r="D27" s="7"/>
      <c r="E27" s="7">
        <v>134300643042</v>
      </c>
      <c r="F27" s="7"/>
      <c r="G27" s="7">
        <v>157329437873</v>
      </c>
      <c r="H27" s="7"/>
      <c r="I27" s="7">
        <v>-23028794831</v>
      </c>
      <c r="J27" s="7"/>
      <c r="K27" s="7">
        <v>177302513</v>
      </c>
      <c r="L27" s="7"/>
      <c r="M27" s="7">
        <v>134300643042</v>
      </c>
      <c r="N27" s="7"/>
      <c r="O27" s="7">
        <v>170606073341</v>
      </c>
      <c r="P27" s="7"/>
      <c r="Q27" s="7">
        <f t="shared" si="0"/>
        <v>-36305430299</v>
      </c>
    </row>
    <row r="28" spans="1:17" ht="21" x14ac:dyDescent="0.2">
      <c r="A28" s="3" t="s">
        <v>104</v>
      </c>
      <c r="C28" s="7">
        <v>1329781</v>
      </c>
      <c r="D28" s="7"/>
      <c r="E28" s="7">
        <v>4380673213</v>
      </c>
      <c r="F28" s="7"/>
      <c r="G28" s="7">
        <v>4934183137</v>
      </c>
      <c r="H28" s="7"/>
      <c r="I28" s="7">
        <v>-553509924</v>
      </c>
      <c r="J28" s="7"/>
      <c r="K28" s="7">
        <v>1329781</v>
      </c>
      <c r="L28" s="7"/>
      <c r="M28" s="7">
        <v>4380673213</v>
      </c>
      <c r="N28" s="7"/>
      <c r="O28" s="7">
        <v>8607171548</v>
      </c>
      <c r="P28" s="7"/>
      <c r="Q28" s="7">
        <f t="shared" si="0"/>
        <v>-4226498335</v>
      </c>
    </row>
    <row r="29" spans="1:17" ht="21" x14ac:dyDescent="0.2">
      <c r="A29" s="3" t="s">
        <v>71</v>
      </c>
      <c r="C29" s="7">
        <v>219259597</v>
      </c>
      <c r="D29" s="7"/>
      <c r="E29" s="7">
        <v>314073158456</v>
      </c>
      <c r="F29" s="7"/>
      <c r="G29" s="7">
        <v>427338907393</v>
      </c>
      <c r="H29" s="7"/>
      <c r="I29" s="7">
        <v>-113265748937</v>
      </c>
      <c r="J29" s="7"/>
      <c r="K29" s="7">
        <v>219259597</v>
      </c>
      <c r="L29" s="7"/>
      <c r="M29" s="7">
        <v>314073158456</v>
      </c>
      <c r="N29" s="7"/>
      <c r="O29" s="7">
        <v>444150117234</v>
      </c>
      <c r="P29" s="7"/>
      <c r="Q29" s="7">
        <f t="shared" si="0"/>
        <v>-130076958778</v>
      </c>
    </row>
    <row r="30" spans="1:17" ht="21" x14ac:dyDescent="0.2">
      <c r="A30" s="3" t="s">
        <v>92</v>
      </c>
      <c r="C30" s="7">
        <v>3250000</v>
      </c>
      <c r="D30" s="7"/>
      <c r="E30" s="7">
        <v>3537575437</v>
      </c>
      <c r="F30" s="7"/>
      <c r="G30" s="7">
        <v>3889717650</v>
      </c>
      <c r="H30" s="7"/>
      <c r="I30" s="7">
        <v>-352142213</v>
      </c>
      <c r="J30" s="7"/>
      <c r="K30" s="7">
        <v>3250000</v>
      </c>
      <c r="L30" s="7"/>
      <c r="M30" s="7">
        <v>3537575437</v>
      </c>
      <c r="N30" s="7"/>
      <c r="O30" s="7">
        <v>3887276450</v>
      </c>
      <c r="P30" s="7"/>
      <c r="Q30" s="7">
        <f t="shared" si="0"/>
        <v>-349701013</v>
      </c>
    </row>
    <row r="31" spans="1:17" ht="21" x14ac:dyDescent="0.2">
      <c r="A31" s="3" t="s">
        <v>84</v>
      </c>
      <c r="C31" s="7">
        <v>25939811</v>
      </c>
      <c r="D31" s="7"/>
      <c r="E31" s="7">
        <v>25579185371</v>
      </c>
      <c r="F31" s="7"/>
      <c r="G31" s="7">
        <v>26553114136</v>
      </c>
      <c r="H31" s="7"/>
      <c r="I31" s="7">
        <v>-973928765</v>
      </c>
      <c r="J31" s="7"/>
      <c r="K31" s="7">
        <v>25939811</v>
      </c>
      <c r="L31" s="7"/>
      <c r="M31" s="7">
        <v>25579185371</v>
      </c>
      <c r="N31" s="7"/>
      <c r="O31" s="7">
        <v>39849581233</v>
      </c>
      <c r="P31" s="7"/>
      <c r="Q31" s="7">
        <f t="shared" si="0"/>
        <v>-14270395862</v>
      </c>
    </row>
    <row r="32" spans="1:17" ht="21" x14ac:dyDescent="0.2">
      <c r="A32" s="3" t="s">
        <v>106</v>
      </c>
      <c r="C32" s="7">
        <v>100000</v>
      </c>
      <c r="D32" s="7"/>
      <c r="E32" s="7">
        <v>3146168250</v>
      </c>
      <c r="F32" s="7"/>
      <c r="G32" s="7">
        <v>3484145250</v>
      </c>
      <c r="H32" s="7"/>
      <c r="I32" s="7">
        <v>-337977000</v>
      </c>
      <c r="J32" s="7"/>
      <c r="K32" s="7">
        <v>100000</v>
      </c>
      <c r="L32" s="7"/>
      <c r="M32" s="7">
        <v>3146168250</v>
      </c>
      <c r="N32" s="7"/>
      <c r="O32" s="7">
        <v>2572433650</v>
      </c>
      <c r="P32" s="7"/>
      <c r="Q32" s="7">
        <f t="shared" si="0"/>
        <v>573734600</v>
      </c>
    </row>
    <row r="33" spans="1:17" ht="21" x14ac:dyDescent="0.2">
      <c r="A33" s="3" t="s">
        <v>72</v>
      </c>
      <c r="C33" s="7">
        <v>126604535</v>
      </c>
      <c r="D33" s="7"/>
      <c r="E33" s="7">
        <v>146868394765</v>
      </c>
      <c r="F33" s="7"/>
      <c r="G33" s="7">
        <v>165898089971</v>
      </c>
      <c r="H33" s="7"/>
      <c r="I33" s="7">
        <v>-19029695206</v>
      </c>
      <c r="J33" s="7"/>
      <c r="K33" s="7">
        <v>126604535</v>
      </c>
      <c r="L33" s="7"/>
      <c r="M33" s="7">
        <v>146868394765</v>
      </c>
      <c r="N33" s="7"/>
      <c r="O33" s="7">
        <v>213548040806</v>
      </c>
      <c r="P33" s="7"/>
      <c r="Q33" s="7">
        <f t="shared" si="0"/>
        <v>-66679646041</v>
      </c>
    </row>
    <row r="34" spans="1:17" ht="21" x14ac:dyDescent="0.2">
      <c r="A34" s="3" t="s">
        <v>90</v>
      </c>
      <c r="C34" s="7">
        <v>34025224</v>
      </c>
      <c r="D34" s="7"/>
      <c r="E34" s="7">
        <v>26212649786</v>
      </c>
      <c r="F34" s="7"/>
      <c r="G34" s="7">
        <v>32855572043</v>
      </c>
      <c r="H34" s="7"/>
      <c r="I34" s="7">
        <v>-6642922257</v>
      </c>
      <c r="J34" s="7"/>
      <c r="K34" s="7">
        <v>34025224</v>
      </c>
      <c r="L34" s="7"/>
      <c r="M34" s="7">
        <v>26212649786</v>
      </c>
      <c r="N34" s="7"/>
      <c r="O34" s="7">
        <v>48898473490</v>
      </c>
      <c r="P34" s="7"/>
      <c r="Q34" s="7">
        <f t="shared" si="0"/>
        <v>-22685823704</v>
      </c>
    </row>
    <row r="35" spans="1:17" ht="21" x14ac:dyDescent="0.2">
      <c r="A35" s="3" t="s">
        <v>124</v>
      </c>
      <c r="C35" s="7">
        <v>78007038</v>
      </c>
      <c r="D35" s="7"/>
      <c r="E35" s="7">
        <v>229526972527</v>
      </c>
      <c r="F35" s="7"/>
      <c r="G35" s="7">
        <v>305559795721</v>
      </c>
      <c r="H35" s="7"/>
      <c r="I35" s="7">
        <v>-76032823194</v>
      </c>
      <c r="J35" s="7"/>
      <c r="K35" s="7">
        <v>78007038</v>
      </c>
      <c r="L35" s="7"/>
      <c r="M35" s="7">
        <v>229526972527</v>
      </c>
      <c r="N35" s="7"/>
      <c r="O35" s="7">
        <v>384931741489</v>
      </c>
      <c r="P35" s="7"/>
      <c r="Q35" s="7">
        <f t="shared" si="0"/>
        <v>-155404768962</v>
      </c>
    </row>
    <row r="36" spans="1:17" ht="21" x14ac:dyDescent="0.2">
      <c r="A36" s="3" t="s">
        <v>109</v>
      </c>
      <c r="C36" s="7">
        <v>1875000</v>
      </c>
      <c r="D36" s="7"/>
      <c r="E36" s="7">
        <v>6038853750</v>
      </c>
      <c r="F36" s="7"/>
      <c r="G36" s="7">
        <v>6504814687</v>
      </c>
      <c r="H36" s="7"/>
      <c r="I36" s="7">
        <v>-465960937</v>
      </c>
      <c r="J36" s="7"/>
      <c r="K36" s="7">
        <v>1875000</v>
      </c>
      <c r="L36" s="7"/>
      <c r="M36" s="7">
        <v>6038853750</v>
      </c>
      <c r="N36" s="7"/>
      <c r="O36" s="7">
        <v>5875955527</v>
      </c>
      <c r="P36" s="7"/>
      <c r="Q36" s="7">
        <f t="shared" si="0"/>
        <v>162898223</v>
      </c>
    </row>
    <row r="37" spans="1:17" ht="21" x14ac:dyDescent="0.2">
      <c r="A37" s="3" t="s">
        <v>69</v>
      </c>
      <c r="C37" s="7">
        <v>40801175</v>
      </c>
      <c r="D37" s="7"/>
      <c r="E37" s="7">
        <v>135748991605</v>
      </c>
      <c r="F37" s="7"/>
      <c r="G37" s="7">
        <v>171872643828</v>
      </c>
      <c r="H37" s="7"/>
      <c r="I37" s="7">
        <v>-36123652223</v>
      </c>
      <c r="J37" s="7"/>
      <c r="K37" s="7">
        <v>40801175</v>
      </c>
      <c r="L37" s="7"/>
      <c r="M37" s="7">
        <v>135748991605</v>
      </c>
      <c r="N37" s="7"/>
      <c r="O37" s="7">
        <v>154386017668</v>
      </c>
      <c r="P37" s="7"/>
      <c r="Q37" s="7">
        <f t="shared" si="0"/>
        <v>-18637026063</v>
      </c>
    </row>
    <row r="38" spans="1:17" ht="21" x14ac:dyDescent="0.2">
      <c r="A38" s="3" t="s">
        <v>107</v>
      </c>
      <c r="C38" s="7">
        <v>110335</v>
      </c>
      <c r="D38" s="7"/>
      <c r="E38" s="7">
        <v>445952808</v>
      </c>
      <c r="F38" s="7"/>
      <c r="G38" s="7">
        <v>536876290</v>
      </c>
      <c r="H38" s="7"/>
      <c r="I38" s="7">
        <v>-90923482</v>
      </c>
      <c r="J38" s="7"/>
      <c r="K38" s="7">
        <v>110335</v>
      </c>
      <c r="L38" s="7"/>
      <c r="M38" s="7">
        <v>445952808</v>
      </c>
      <c r="N38" s="7"/>
      <c r="O38" s="7">
        <v>779487733</v>
      </c>
      <c r="P38" s="7"/>
      <c r="Q38" s="7">
        <f t="shared" si="0"/>
        <v>-333534925</v>
      </c>
    </row>
    <row r="39" spans="1:17" ht="21" x14ac:dyDescent="0.2">
      <c r="A39" s="3" t="s">
        <v>60</v>
      </c>
      <c r="C39" s="7">
        <v>2231768569</v>
      </c>
      <c r="D39" s="7"/>
      <c r="E39" s="7">
        <v>847463006577</v>
      </c>
      <c r="F39" s="7"/>
      <c r="G39" s="7">
        <v>911487876077</v>
      </c>
      <c r="H39" s="7"/>
      <c r="I39" s="7">
        <v>-64024869500</v>
      </c>
      <c r="J39" s="7"/>
      <c r="K39" s="7">
        <v>2231768569</v>
      </c>
      <c r="L39" s="7"/>
      <c r="M39" s="7">
        <v>847463006577</v>
      </c>
      <c r="N39" s="7"/>
      <c r="O39" s="7">
        <v>905487330873</v>
      </c>
      <c r="P39" s="7"/>
      <c r="Q39" s="7">
        <f t="shared" si="0"/>
        <v>-58024324296</v>
      </c>
    </row>
    <row r="40" spans="1:17" ht="21" x14ac:dyDescent="0.2">
      <c r="A40" s="3" t="s">
        <v>65</v>
      </c>
      <c r="C40" s="7">
        <v>114479005</v>
      </c>
      <c r="D40" s="7"/>
      <c r="E40" s="7">
        <v>169900197396</v>
      </c>
      <c r="F40" s="7"/>
      <c r="G40" s="7">
        <v>212901320347</v>
      </c>
      <c r="H40" s="7"/>
      <c r="I40" s="7">
        <v>-43001122951</v>
      </c>
      <c r="J40" s="7"/>
      <c r="K40" s="7">
        <v>114479005</v>
      </c>
      <c r="L40" s="7"/>
      <c r="M40" s="7">
        <v>169900197396</v>
      </c>
      <c r="N40" s="7"/>
      <c r="O40" s="7">
        <v>268405707612</v>
      </c>
      <c r="P40" s="7"/>
      <c r="Q40" s="7">
        <f t="shared" si="0"/>
        <v>-98505510216</v>
      </c>
    </row>
    <row r="41" spans="1:17" ht="21.75" thickBot="1" x14ac:dyDescent="0.25">
      <c r="A41" s="3" t="s">
        <v>102</v>
      </c>
      <c r="C41" s="7">
        <v>750000</v>
      </c>
      <c r="D41" s="7"/>
      <c r="E41" s="7">
        <v>2299237650</v>
      </c>
      <c r="F41" s="7"/>
      <c r="G41" s="7">
        <v>2730903862</v>
      </c>
      <c r="H41" s="7"/>
      <c r="I41" s="7">
        <v>-431666212</v>
      </c>
      <c r="K41" s="7">
        <v>750000</v>
      </c>
      <c r="L41" s="7"/>
      <c r="M41" s="7">
        <v>2299237650</v>
      </c>
      <c r="N41" s="7"/>
      <c r="O41" s="7">
        <v>2275314112</v>
      </c>
      <c r="P41" s="7"/>
      <c r="Q41" s="7">
        <f t="shared" si="0"/>
        <v>23923538</v>
      </c>
    </row>
    <row r="42" spans="1:17" s="19" customFormat="1" ht="21.75" thickBot="1" x14ac:dyDescent="0.25">
      <c r="E42" s="20">
        <f>SUM(E8:E41)</f>
        <v>4601576211938</v>
      </c>
      <c r="G42" s="20">
        <f>SUM(G8:G41)</f>
        <v>5736144661953</v>
      </c>
      <c r="I42" s="21">
        <f>SUM(I8:I41)</f>
        <v>-1134568450015</v>
      </c>
      <c r="K42" s="19" t="s">
        <v>18</v>
      </c>
      <c r="M42" s="21">
        <f>SUM(M8:M41)</f>
        <v>4601576211938</v>
      </c>
      <c r="O42" s="21">
        <f>SUM(O8:O41)</f>
        <v>5916290518382</v>
      </c>
      <c r="Q42" s="21">
        <f>SUM(Q8:Q41)</f>
        <v>-1314714306444</v>
      </c>
    </row>
    <row r="43" spans="1:17" ht="19.5" thickTop="1" x14ac:dyDescent="0.2"/>
    <row r="44" spans="1:17" x14ac:dyDescent="0.45">
      <c r="I44" s="50"/>
      <c r="Q44" s="38"/>
    </row>
    <row r="45" spans="1:17" x14ac:dyDescent="0.2">
      <c r="Q45" s="7"/>
    </row>
    <row r="46" spans="1:17" x14ac:dyDescent="0.2">
      <c r="I46" s="38"/>
    </row>
    <row r="47" spans="1:17" x14ac:dyDescent="0.2">
      <c r="I47" s="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K8" sqref="K8:K9"/>
    </sheetView>
  </sheetViews>
  <sheetFormatPr defaultRowHeight="22.5" x14ac:dyDescent="0.2"/>
  <cols>
    <col min="1" max="1" width="24.75" style="26" bestFit="1" customWidth="1"/>
    <col min="2" max="2" width="0.875" style="26" customWidth="1"/>
    <col min="3" max="3" width="18" style="26" bestFit="1" customWidth="1"/>
    <col min="4" max="4" width="0.875" style="26" customWidth="1"/>
    <col min="5" max="5" width="22.5" style="26" customWidth="1"/>
    <col min="6" max="6" width="0.875" style="26" customWidth="1"/>
    <col min="7" max="7" width="22.5" style="26" customWidth="1"/>
    <col min="8" max="8" width="0.875" style="26" customWidth="1"/>
    <col min="9" max="9" width="18.875" style="26" bestFit="1" customWidth="1"/>
    <col min="10" max="10" width="0.875" style="26" customWidth="1"/>
    <col min="11" max="11" width="18.25" style="26" bestFit="1" customWidth="1"/>
    <col min="12" max="12" width="0.875" style="26" customWidth="1"/>
    <col min="13" max="13" width="16.125" style="26" bestFit="1" customWidth="1"/>
    <col min="14" max="16384" width="9" style="26"/>
  </cols>
  <sheetData>
    <row r="2" spans="1:20" ht="24" x14ac:dyDescent="0.2">
      <c r="A2" s="57" t="str">
        <f>+سهام!A2</f>
        <v>صندوق سرمایه‌گذاری بخشی صنایع مفید - خودران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</row>
    <row r="3" spans="1:20" ht="24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</row>
    <row r="4" spans="1:20" ht="24" x14ac:dyDescent="0.2">
      <c r="A4" s="57" t="str">
        <f>+سهام!A4</f>
        <v>برای ماه منتهی به 1404/05/31</v>
      </c>
      <c r="B4" s="57" t="s">
        <v>19</v>
      </c>
      <c r="C4" s="57" t="s">
        <v>19</v>
      </c>
      <c r="D4" s="57" t="s">
        <v>19</v>
      </c>
      <c r="E4" s="57" t="s">
        <v>19</v>
      </c>
      <c r="F4" s="57" t="s">
        <v>19</v>
      </c>
      <c r="G4" s="57" t="s">
        <v>19</v>
      </c>
      <c r="H4" s="57" t="s">
        <v>19</v>
      </c>
      <c r="I4" s="57" t="s">
        <v>19</v>
      </c>
      <c r="J4" s="57" t="s">
        <v>19</v>
      </c>
      <c r="K4" s="57" t="s">
        <v>19</v>
      </c>
    </row>
    <row r="5" spans="1:20" ht="25.5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4.75" thickBot="1" x14ac:dyDescent="0.25">
      <c r="A6" s="59" t="s">
        <v>20</v>
      </c>
      <c r="C6" s="40" t="s">
        <v>121</v>
      </c>
      <c r="E6" s="59" t="s">
        <v>5</v>
      </c>
      <c r="F6" s="59" t="s">
        <v>5</v>
      </c>
      <c r="G6" s="59" t="s">
        <v>5</v>
      </c>
      <c r="I6" s="59" t="s">
        <v>127</v>
      </c>
      <c r="J6" s="59" t="s">
        <v>4</v>
      </c>
      <c r="K6" s="59" t="s">
        <v>4</v>
      </c>
    </row>
    <row r="7" spans="1:20" ht="24.75" thickBot="1" x14ac:dyDescent="0.25">
      <c r="A7" s="59" t="s">
        <v>20</v>
      </c>
      <c r="C7" s="40" t="s">
        <v>21</v>
      </c>
      <c r="E7" s="40" t="s">
        <v>22</v>
      </c>
      <c r="G7" s="40" t="s">
        <v>23</v>
      </c>
      <c r="I7" s="40" t="s">
        <v>21</v>
      </c>
      <c r="K7" s="40" t="s">
        <v>24</v>
      </c>
    </row>
    <row r="8" spans="1:20" ht="24" x14ac:dyDescent="0.2">
      <c r="A8" s="25" t="s">
        <v>25</v>
      </c>
      <c r="C8" s="27">
        <v>30635419663</v>
      </c>
      <c r="E8" s="27">
        <v>468377853038</v>
      </c>
      <c r="F8" s="27"/>
      <c r="G8" s="27">
        <v>489493900000</v>
      </c>
      <c r="I8" s="27">
        <f>+C8+E8-G8</f>
        <v>9519372701</v>
      </c>
      <c r="K8" s="35">
        <v>2.0046066717625058E-3</v>
      </c>
      <c r="M8" s="27"/>
    </row>
    <row r="9" spans="1:20" ht="24.75" thickBot="1" x14ac:dyDescent="0.25">
      <c r="A9" s="25" t="s">
        <v>26</v>
      </c>
      <c r="C9" s="27">
        <v>27951</v>
      </c>
      <c r="E9" s="27">
        <v>0</v>
      </c>
      <c r="F9" s="27"/>
      <c r="G9" s="27">
        <v>0</v>
      </c>
      <c r="I9" s="27">
        <f>+C9+E9-G9</f>
        <v>27951</v>
      </c>
      <c r="K9" s="35">
        <v>5.8859719902076977E-9</v>
      </c>
      <c r="M9" s="27"/>
    </row>
    <row r="10" spans="1:20" ht="24.75" thickBot="1" x14ac:dyDescent="0.25">
      <c r="A10" s="26" t="s">
        <v>18</v>
      </c>
      <c r="C10" s="28">
        <f>SUM(C8:C9)</f>
        <v>30635447614</v>
      </c>
      <c r="D10" s="25"/>
      <c r="E10" s="28">
        <f>SUM(E8:E9)</f>
        <v>468377853038</v>
      </c>
      <c r="F10" s="25"/>
      <c r="G10" s="28">
        <f>SUM(G8:G9)</f>
        <v>489493900000</v>
      </c>
      <c r="H10" s="25"/>
      <c r="I10" s="28">
        <f>SUM(I8:I9)</f>
        <v>9519400652</v>
      </c>
      <c r="J10" s="25"/>
      <c r="K10" s="36">
        <f>SUM(K8:K9)</f>
        <v>2.004612557734496E-3</v>
      </c>
      <c r="L10" s="25"/>
      <c r="M10" s="25"/>
    </row>
    <row r="11" spans="1:20" ht="23.25" thickTop="1" x14ac:dyDescent="0.2"/>
    <row r="12" spans="1:20" x14ac:dyDescent="0.45">
      <c r="C12" s="27"/>
      <c r="E12" s="27"/>
      <c r="I12" s="34"/>
    </row>
    <row r="13" spans="1:20" x14ac:dyDescent="0.2">
      <c r="C13" s="27"/>
      <c r="E13" s="27"/>
      <c r="I13" s="27"/>
    </row>
    <row r="14" spans="1:20" x14ac:dyDescent="0.2">
      <c r="C14" s="27"/>
      <c r="K14" s="2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G14" sqref="G14"/>
    </sheetView>
  </sheetViews>
  <sheetFormatPr defaultRowHeight="18.75" x14ac:dyDescent="0.45"/>
  <cols>
    <col min="1" max="1" width="20.875" style="11" bestFit="1" customWidth="1"/>
    <col min="2" max="2" width="0.875" style="11" customWidth="1"/>
    <col min="3" max="3" width="20.125" style="11" customWidth="1"/>
    <col min="4" max="4" width="0.875" style="11" customWidth="1"/>
    <col min="5" max="5" width="20.125" style="11" customWidth="1"/>
    <col min="6" max="6" width="0.875" style="11" customWidth="1"/>
    <col min="7" max="7" width="28" style="11" customWidth="1"/>
    <col min="8" max="8" width="0.875" style="11" customWidth="1"/>
    <col min="9" max="9" width="8" style="11" customWidth="1"/>
    <col min="10" max="16384" width="9" style="11"/>
  </cols>
  <sheetData>
    <row r="2" spans="1:7" ht="26.25" x14ac:dyDescent="0.45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</row>
    <row r="3" spans="1:7" ht="26.25" x14ac:dyDescent="0.45">
      <c r="A3" s="60" t="s">
        <v>27</v>
      </c>
      <c r="B3" s="60" t="s">
        <v>27</v>
      </c>
      <c r="C3" s="60" t="s">
        <v>27</v>
      </c>
      <c r="D3" s="60" t="s">
        <v>27</v>
      </c>
      <c r="E3" s="60" t="s">
        <v>27</v>
      </c>
      <c r="F3" s="60" t="s">
        <v>27</v>
      </c>
      <c r="G3" s="60" t="s">
        <v>27</v>
      </c>
    </row>
    <row r="4" spans="1:7" ht="26.25" x14ac:dyDescent="0.45">
      <c r="A4" s="60" t="str">
        <f>+سهام!A4</f>
        <v>برای ماه منتهی به 1404/05/31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</row>
    <row r="6" spans="1:7" ht="27" thickBot="1" x14ac:dyDescent="0.5">
      <c r="A6" s="41" t="s">
        <v>31</v>
      </c>
      <c r="C6" s="41" t="s">
        <v>21</v>
      </c>
      <c r="E6" s="41" t="s">
        <v>48</v>
      </c>
      <c r="G6" s="41" t="s">
        <v>13</v>
      </c>
    </row>
    <row r="7" spans="1:7" ht="21" x14ac:dyDescent="0.45">
      <c r="A7" s="4" t="s">
        <v>54</v>
      </c>
      <c r="C7" s="16">
        <f>+'درآمد سرمایه‌گذاری در سهام'!I77</f>
        <v>-1280106436301</v>
      </c>
      <c r="D7" s="5"/>
      <c r="E7" s="1">
        <f>+C7/$C$9</f>
        <v>1.0001058236784901</v>
      </c>
      <c r="F7" s="5"/>
      <c r="G7" s="1">
        <v>-0.2695671220547487</v>
      </c>
    </row>
    <row r="8" spans="1:7" ht="21.75" thickBot="1" x14ac:dyDescent="0.5">
      <c r="A8" s="4" t="s">
        <v>55</v>
      </c>
      <c r="C8" s="16">
        <f>+'درآمد سپرده بانکی'!C10</f>
        <v>135451238</v>
      </c>
      <c r="D8" s="5"/>
      <c r="E8" s="1">
        <f>+C8/$C$9</f>
        <v>-1.0582367849012852E-4</v>
      </c>
      <c r="F8" s="5"/>
      <c r="G8" s="1">
        <v>2.8523565987154538E-5</v>
      </c>
    </row>
    <row r="9" spans="1:7" ht="21.75" thickBot="1" x14ac:dyDescent="0.5">
      <c r="A9" s="11" t="s">
        <v>18</v>
      </c>
      <c r="C9" s="37">
        <f>SUM(C7:C8)</f>
        <v>-1279970985063</v>
      </c>
      <c r="D9" s="4"/>
      <c r="E9" s="32">
        <f>SUM(E7:E8)</f>
        <v>1</v>
      </c>
      <c r="F9" s="4"/>
      <c r="G9" s="14">
        <f>SUM(G7:G8)</f>
        <v>-0.26953859848876155</v>
      </c>
    </row>
    <row r="10" spans="1:7" ht="19.5" thickTop="1" x14ac:dyDescent="0.45"/>
    <row r="11" spans="1:7" x14ac:dyDescent="0.45">
      <c r="C11" s="34"/>
      <c r="E11" s="34"/>
      <c r="G11" s="34"/>
    </row>
    <row r="12" spans="1:7" x14ac:dyDescent="0.45">
      <c r="C12" s="54"/>
      <c r="G12" s="34"/>
    </row>
    <row r="13" spans="1:7" x14ac:dyDescent="0.45">
      <c r="C13" s="53"/>
      <c r="E13" s="33"/>
      <c r="G13" s="34"/>
    </row>
    <row r="14" spans="1:7" x14ac:dyDescent="0.45">
      <c r="C14" s="53"/>
      <c r="E14" s="33"/>
      <c r="G14" s="52"/>
    </row>
    <row r="15" spans="1:7" x14ac:dyDescent="0.45">
      <c r="C15" s="33"/>
      <c r="E15" s="52"/>
    </row>
    <row r="16" spans="1:7" x14ac:dyDescent="0.45">
      <c r="C16" s="33"/>
    </row>
    <row r="17" spans="3:3" x14ac:dyDescent="0.45">
      <c r="C17" s="51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80"/>
  <sheetViews>
    <sheetView rightToLeft="1" zoomScale="93" zoomScaleNormal="93" workbookViewId="0">
      <selection activeCell="O51" sqref="O51"/>
    </sheetView>
  </sheetViews>
  <sheetFormatPr defaultRowHeight="18.75" x14ac:dyDescent="0.45"/>
  <cols>
    <col min="1" max="1" width="37.375" style="17" bestFit="1" customWidth="1"/>
    <col min="2" max="2" width="0.875" style="17" customWidth="1"/>
    <col min="3" max="3" width="19.25" style="17" customWidth="1"/>
    <col min="4" max="4" width="0.875" style="17" customWidth="1"/>
    <col min="5" max="5" width="19.25" style="17" customWidth="1"/>
    <col min="6" max="6" width="0.875" style="17" customWidth="1"/>
    <col min="7" max="7" width="19.25" style="17" customWidth="1"/>
    <col min="8" max="8" width="0.875" style="17" customWidth="1"/>
    <col min="9" max="9" width="19.25" style="17" customWidth="1"/>
    <col min="10" max="10" width="0.875" style="17" customWidth="1"/>
    <col min="11" max="11" width="20.125" style="17" customWidth="1"/>
    <col min="12" max="12" width="0.875" style="17" customWidth="1"/>
    <col min="13" max="13" width="19.25" style="17" customWidth="1"/>
    <col min="14" max="14" width="0.875" style="17" customWidth="1"/>
    <col min="15" max="15" width="20.125" style="17" customWidth="1"/>
    <col min="16" max="16" width="0.875" style="17" customWidth="1"/>
    <col min="17" max="17" width="19.25" style="17" customWidth="1"/>
    <col min="18" max="18" width="0.875" style="17" customWidth="1"/>
    <col min="19" max="19" width="20.125" style="17" customWidth="1"/>
    <col min="20" max="20" width="0.875" style="17" customWidth="1"/>
    <col min="21" max="21" width="20.125" style="17" customWidth="1"/>
    <col min="22" max="22" width="0.875" style="17" customWidth="1"/>
    <col min="23" max="23" width="8" style="17" customWidth="1"/>
    <col min="24" max="16384" width="9" style="17"/>
  </cols>
  <sheetData>
    <row r="2" spans="1:21" ht="26.25" x14ac:dyDescent="0.45">
      <c r="A2" s="60" t="s">
        <v>73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</row>
    <row r="3" spans="1:21" ht="26.25" x14ac:dyDescent="0.45">
      <c r="A3" s="60" t="s">
        <v>27</v>
      </c>
      <c r="B3" s="60" t="s">
        <v>27</v>
      </c>
      <c r="C3" s="60" t="s">
        <v>27</v>
      </c>
      <c r="D3" s="60" t="s">
        <v>27</v>
      </c>
      <c r="E3" s="60" t="s">
        <v>27</v>
      </c>
      <c r="F3" s="60" t="s">
        <v>27</v>
      </c>
      <c r="G3" s="60" t="s">
        <v>27</v>
      </c>
      <c r="H3" s="60" t="s">
        <v>27</v>
      </c>
      <c r="I3" s="60" t="s">
        <v>27</v>
      </c>
      <c r="J3" s="60" t="s">
        <v>27</v>
      </c>
      <c r="K3" s="60" t="s">
        <v>27</v>
      </c>
      <c r="L3" s="60" t="s">
        <v>27</v>
      </c>
      <c r="M3" s="60" t="s">
        <v>27</v>
      </c>
      <c r="N3" s="60" t="s">
        <v>27</v>
      </c>
      <c r="O3" s="60" t="s">
        <v>27</v>
      </c>
      <c r="P3" s="60" t="s">
        <v>27</v>
      </c>
      <c r="Q3" s="60" t="s">
        <v>27</v>
      </c>
      <c r="R3" s="60" t="s">
        <v>27</v>
      </c>
      <c r="S3" s="60" t="s">
        <v>27</v>
      </c>
      <c r="T3" s="60" t="s">
        <v>27</v>
      </c>
      <c r="U3" s="60" t="s">
        <v>27</v>
      </c>
    </row>
    <row r="4" spans="1:21" ht="26.25" x14ac:dyDescent="0.45">
      <c r="A4" s="60" t="str">
        <f>+سهام!A4</f>
        <v>برای ماه منتهی به 1404/05/31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  <c r="T4" s="60" t="s">
        <v>2</v>
      </c>
      <c r="U4" s="60" t="s">
        <v>2</v>
      </c>
    </row>
    <row r="6" spans="1:21" ht="27" thickBot="1" x14ac:dyDescent="0.5">
      <c r="A6" s="61" t="s">
        <v>3</v>
      </c>
      <c r="C6" s="61" t="s">
        <v>29</v>
      </c>
      <c r="D6" s="61" t="s">
        <v>29</v>
      </c>
      <c r="E6" s="61" t="s">
        <v>29</v>
      </c>
      <c r="F6" s="61" t="s">
        <v>29</v>
      </c>
      <c r="G6" s="61" t="s">
        <v>29</v>
      </c>
      <c r="H6" s="61" t="s">
        <v>29</v>
      </c>
      <c r="I6" s="61" t="s">
        <v>29</v>
      </c>
      <c r="J6" s="61" t="s">
        <v>29</v>
      </c>
      <c r="K6" s="61" t="s">
        <v>29</v>
      </c>
      <c r="M6" s="61" t="s">
        <v>30</v>
      </c>
      <c r="N6" s="61" t="s">
        <v>30</v>
      </c>
      <c r="O6" s="61" t="s">
        <v>30</v>
      </c>
      <c r="P6" s="61" t="s">
        <v>30</v>
      </c>
      <c r="Q6" s="61" t="s">
        <v>30</v>
      </c>
      <c r="R6" s="61" t="s">
        <v>30</v>
      </c>
      <c r="S6" s="61" t="s">
        <v>30</v>
      </c>
      <c r="T6" s="61" t="s">
        <v>30</v>
      </c>
      <c r="U6" s="61" t="s">
        <v>30</v>
      </c>
    </row>
    <row r="7" spans="1:21" ht="27" thickBot="1" x14ac:dyDescent="0.5">
      <c r="A7" s="61" t="s">
        <v>3</v>
      </c>
      <c r="C7" s="41" t="s">
        <v>45</v>
      </c>
      <c r="E7" s="41" t="s">
        <v>46</v>
      </c>
      <c r="G7" s="41" t="s">
        <v>47</v>
      </c>
      <c r="I7" s="41" t="s">
        <v>21</v>
      </c>
      <c r="K7" s="41" t="s">
        <v>48</v>
      </c>
      <c r="M7" s="41" t="s">
        <v>45</v>
      </c>
      <c r="O7" s="41" t="s">
        <v>46</v>
      </c>
      <c r="Q7" s="41" t="s">
        <v>47</v>
      </c>
      <c r="S7" s="41" t="s">
        <v>21</v>
      </c>
      <c r="U7" s="41" t="s">
        <v>48</v>
      </c>
    </row>
    <row r="8" spans="1:21" ht="21" x14ac:dyDescent="0.55000000000000004">
      <c r="A8" s="15" t="s">
        <v>93</v>
      </c>
      <c r="C8" s="6">
        <f>IFERROR(VLOOKUP(A8,'درآمد سود سهام'!A:S,13,0),0)</f>
        <v>0</v>
      </c>
      <c r="D8" s="16"/>
      <c r="E8" s="16">
        <f>IFERROR(VLOOKUP(A8,'درآمد ناشی از تغییر قیمت اوراق'!A:Q,9,0),0)</f>
        <v>-34462974397</v>
      </c>
      <c r="F8" s="16"/>
      <c r="G8" s="16">
        <f>IFERROR(VLOOKUP(A8,'درآمد ناشی از فروش'!A:Q,9,0),0)</f>
        <v>2449247310</v>
      </c>
      <c r="H8" s="16"/>
      <c r="I8" s="16">
        <f t="shared" ref="I8:I76" si="0">+G8+E8+C8</f>
        <v>-32013727087</v>
      </c>
      <c r="J8" s="5"/>
      <c r="K8" s="1">
        <f t="shared" ref="K8:K39" si="1">+I8/$I$77</f>
        <v>2.5008644733876175E-2</v>
      </c>
      <c r="L8" s="5"/>
      <c r="M8" s="6">
        <f>IFERROR(VLOOKUP(A8,'درآمد سود سهام'!A:S,19,0),0)</f>
        <v>3407250440</v>
      </c>
      <c r="N8" s="16"/>
      <c r="O8" s="16">
        <f>IFERROR(VLOOKUP(A8,'درآمد ناشی از تغییر قیمت اوراق'!A:Q,17,0),0)</f>
        <v>-4999858446</v>
      </c>
      <c r="P8" s="16"/>
      <c r="Q8" s="16">
        <f>IFERROR(VLOOKUP(A8,'درآمد ناشی از فروش'!A:Q,17,0),0)</f>
        <v>95470609827</v>
      </c>
      <c r="R8" s="16"/>
      <c r="S8" s="16">
        <f>+Q8+O8+M8</f>
        <v>93878001821</v>
      </c>
      <c r="T8" s="5"/>
      <c r="U8" s="1">
        <f t="shared" ref="U8:U39" si="2">+S8/$S$77</f>
        <v>-0.10903813127625381</v>
      </c>
    </row>
    <row r="9" spans="1:21" ht="21" x14ac:dyDescent="0.55000000000000004">
      <c r="A9" s="15" t="s">
        <v>108</v>
      </c>
      <c r="C9" s="6">
        <f>IFERROR(VLOOKUP(A9,'درآمد سود سهام'!A:S,13,0),0)</f>
        <v>0</v>
      </c>
      <c r="D9" s="16"/>
      <c r="E9" s="16">
        <f>IFERROR(VLOOKUP(A9,'درآمد ناشی از تغییر قیمت اوراق'!A:Q,9,0),0)</f>
        <v>-13963241150</v>
      </c>
      <c r="F9" s="16"/>
      <c r="G9" s="16">
        <f>IFERROR(VLOOKUP(A9,'درآمد ناشی از فروش'!A:Q,9,0),0)</f>
        <v>-4636121003</v>
      </c>
      <c r="H9" s="16"/>
      <c r="I9" s="16">
        <f t="shared" si="0"/>
        <v>-18599362153</v>
      </c>
      <c r="J9" s="5"/>
      <c r="K9" s="1">
        <f t="shared" si="1"/>
        <v>1.452954350166755E-2</v>
      </c>
      <c r="L9" s="5"/>
      <c r="M9" s="6">
        <f>IFERROR(VLOOKUP(A9,'درآمد سود سهام'!A:S,19,0),0)</f>
        <v>11808176703</v>
      </c>
      <c r="N9" s="16"/>
      <c r="O9" s="16">
        <f>IFERROR(VLOOKUP(A9,'درآمد ناشی از تغییر قیمت اوراق'!A:Q,17,0),0)</f>
        <v>-36890683868</v>
      </c>
      <c r="P9" s="16"/>
      <c r="Q9" s="16">
        <f>IFERROR(VLOOKUP(A9,'درآمد ناشی از فروش'!A:Q,17,0),0)</f>
        <v>-2347023196</v>
      </c>
      <c r="R9" s="16"/>
      <c r="S9" s="16">
        <f t="shared" ref="S9:S73" si="3">+Q9+O9+M9</f>
        <v>-27429530361</v>
      </c>
      <c r="T9" s="5"/>
      <c r="U9" s="1">
        <f t="shared" si="2"/>
        <v>3.1859058291967897E-2</v>
      </c>
    </row>
    <row r="10" spans="1:21" ht="21" x14ac:dyDescent="0.55000000000000004">
      <c r="A10" s="15" t="s">
        <v>91</v>
      </c>
      <c r="C10" s="6">
        <f>IFERROR(VLOOKUP(A10,'درآمد سود سهام'!A:S,13,0),0)</f>
        <v>0</v>
      </c>
      <c r="D10" s="16"/>
      <c r="E10" s="16">
        <f>IFERROR(VLOOKUP(A10,'درآمد ناشی از تغییر قیمت اوراق'!A:Q,9,0),0)</f>
        <v>-653329532</v>
      </c>
      <c r="F10" s="16"/>
      <c r="G10" s="16">
        <f>IFERROR(VLOOKUP(A10,'درآمد ناشی از فروش'!A:Q,9,0),0)</f>
        <v>0</v>
      </c>
      <c r="H10" s="16"/>
      <c r="I10" s="16">
        <f t="shared" si="0"/>
        <v>-653329532</v>
      </c>
      <c r="J10" s="5"/>
      <c r="K10" s="1">
        <f t="shared" si="1"/>
        <v>5.1037125778998762E-4</v>
      </c>
      <c r="L10" s="5"/>
      <c r="M10" s="6">
        <f>IFERROR(VLOOKUP(A10,'درآمد سود سهام'!A:S,19,0),0)</f>
        <v>0</v>
      </c>
      <c r="N10" s="16"/>
      <c r="O10" s="16">
        <f>IFERROR(VLOOKUP(A10,'درآمد ناشی از تغییر قیمت اوراق'!A:Q,17,0),0)</f>
        <v>3487849304</v>
      </c>
      <c r="P10" s="16"/>
      <c r="Q10" s="16">
        <f>IFERROR(VLOOKUP(A10,'درآمد ناشی از فروش'!A:Q,17,0),0)</f>
        <v>24011913696</v>
      </c>
      <c r="R10" s="16"/>
      <c r="S10" s="16">
        <f t="shared" si="3"/>
        <v>27499763000</v>
      </c>
      <c r="T10" s="5"/>
      <c r="U10" s="1">
        <f t="shared" si="2"/>
        <v>-3.1940632628474991E-2</v>
      </c>
    </row>
    <row r="11" spans="1:21" s="4" customFormat="1" ht="21" x14ac:dyDescent="0.55000000000000004">
      <c r="A11" s="15" t="s">
        <v>62</v>
      </c>
      <c r="C11" s="6">
        <f>IFERROR(VLOOKUP(A11,'درآمد سود سهام'!A:S,13,0),0)</f>
        <v>0</v>
      </c>
      <c r="D11" s="9"/>
      <c r="E11" s="16">
        <f>IFERROR(VLOOKUP(A11,'درآمد ناشی از تغییر قیمت اوراق'!A:Q,9,0),0)</f>
        <v>9522137050</v>
      </c>
      <c r="F11" s="9"/>
      <c r="G11" s="16">
        <f>IFERROR(VLOOKUP(A11,'درآمد ناشی از فروش'!A:Q,9,0),0)</f>
        <v>-14539152889</v>
      </c>
      <c r="H11" s="9"/>
      <c r="I11" s="16">
        <f t="shared" si="0"/>
        <v>-5017015839</v>
      </c>
      <c r="K11" s="1">
        <f t="shared" si="1"/>
        <v>3.9192177280954745E-3</v>
      </c>
      <c r="M11" s="6">
        <f>IFERROR(VLOOKUP(A11,'درآمد سود سهام'!A:S,19,0),0)</f>
        <v>845615735</v>
      </c>
      <c r="N11" s="9"/>
      <c r="O11" s="16">
        <f>IFERROR(VLOOKUP(A11,'درآمد ناشی از تغییر قیمت اوراق'!A:Q,17,0),0)</f>
        <v>-13117785461</v>
      </c>
      <c r="P11" s="9"/>
      <c r="Q11" s="16">
        <f>IFERROR(VLOOKUP(A11,'درآمد ناشی از فروش'!A:Q,17,0),0)</f>
        <v>-18012360694</v>
      </c>
      <c r="R11" s="9"/>
      <c r="S11" s="16">
        <f t="shared" si="3"/>
        <v>-30284530420</v>
      </c>
      <c r="T11" s="5"/>
      <c r="U11" s="1">
        <f t="shared" si="2"/>
        <v>3.5175105344402255E-2</v>
      </c>
    </row>
    <row r="12" spans="1:21" ht="21" x14ac:dyDescent="0.55000000000000004">
      <c r="A12" s="15" t="s">
        <v>67</v>
      </c>
      <c r="C12" s="6">
        <f>IFERROR(VLOOKUP(A12,'درآمد سود سهام'!A:S,13,0),0)</f>
        <v>0</v>
      </c>
      <c r="D12" s="16"/>
      <c r="E12" s="16">
        <f>IFERROR(VLOOKUP(A12,'درآمد ناشی از تغییر قیمت اوراق'!A:Q,9,0),0)</f>
        <v>-8101520249</v>
      </c>
      <c r="F12" s="16"/>
      <c r="G12" s="16">
        <f>IFERROR(VLOOKUP(A12,'درآمد ناشی از فروش'!A:Q,9,0),0)</f>
        <v>-1443405427</v>
      </c>
      <c r="H12" s="16"/>
      <c r="I12" s="16">
        <f t="shared" si="0"/>
        <v>-9544925676</v>
      </c>
      <c r="J12" s="5"/>
      <c r="K12" s="1">
        <f t="shared" si="1"/>
        <v>7.4563531635549385E-3</v>
      </c>
      <c r="L12" s="5"/>
      <c r="M12" s="6">
        <f>IFERROR(VLOOKUP(A12,'درآمد سود سهام'!A:S,19,0),0)</f>
        <v>766701434</v>
      </c>
      <c r="N12" s="16"/>
      <c r="O12" s="16">
        <f>IFERROR(VLOOKUP(A12,'درآمد ناشی از تغییر قیمت اوراق'!A:Q,17,0),0)</f>
        <v>-26644897487</v>
      </c>
      <c r="P12" s="16"/>
      <c r="Q12" s="16">
        <f>IFERROR(VLOOKUP(A12,'درآمد ناشی از فروش'!A:Q,17,0),0)</f>
        <v>-2637544360</v>
      </c>
      <c r="R12" s="16"/>
      <c r="S12" s="16">
        <f t="shared" si="3"/>
        <v>-28515740413</v>
      </c>
      <c r="T12" s="5"/>
      <c r="U12" s="1">
        <f t="shared" si="2"/>
        <v>3.3120677754953406E-2</v>
      </c>
    </row>
    <row r="13" spans="1:21" ht="21" x14ac:dyDescent="0.55000000000000004">
      <c r="A13" s="15" t="s">
        <v>66</v>
      </c>
      <c r="C13" s="6">
        <f>IFERROR(VLOOKUP(A13,'درآمد سود سهام'!A:S,13,0),0)</f>
        <v>0</v>
      </c>
      <c r="D13" s="16"/>
      <c r="E13" s="16">
        <f>IFERROR(VLOOKUP(A13,'درآمد ناشی از تغییر قیمت اوراق'!A:Q,9,0),0)</f>
        <v>-2163358170</v>
      </c>
      <c r="F13" s="16"/>
      <c r="G13" s="16">
        <f>IFERROR(VLOOKUP(A13,'درآمد ناشی از فروش'!A:Q,9,0),0)</f>
        <v>-11021876</v>
      </c>
      <c r="H13" s="16"/>
      <c r="I13" s="16">
        <f t="shared" si="0"/>
        <v>-2174380046</v>
      </c>
      <c r="J13" s="5"/>
      <c r="K13" s="1">
        <f t="shared" si="1"/>
        <v>1.6985931672081082E-3</v>
      </c>
      <c r="L13" s="5"/>
      <c r="M13" s="6">
        <f>IFERROR(VLOOKUP(A13,'درآمد سود سهام'!A:S,19,0),0)</f>
        <v>126900677</v>
      </c>
      <c r="N13" s="16"/>
      <c r="O13" s="16">
        <f>IFERROR(VLOOKUP(A13,'درآمد ناشی از تغییر قیمت اوراق'!A:Q,17,0),0)</f>
        <v>-8294229624</v>
      </c>
      <c r="P13" s="16"/>
      <c r="Q13" s="16">
        <f>IFERROR(VLOOKUP(A13,'درآمد ناشی از فروش'!A:Q,17,0),0)</f>
        <v>-5176199713</v>
      </c>
      <c r="R13" s="16"/>
      <c r="S13" s="16">
        <f t="shared" si="3"/>
        <v>-13343528660</v>
      </c>
      <c r="T13" s="5"/>
      <c r="U13" s="1">
        <f t="shared" si="2"/>
        <v>1.5498342545591653E-2</v>
      </c>
    </row>
    <row r="14" spans="1:21" ht="21" x14ac:dyDescent="0.55000000000000004">
      <c r="A14" s="15" t="s">
        <v>63</v>
      </c>
      <c r="C14" s="6">
        <f>IFERROR(VLOOKUP(A14,'درآمد سود سهام'!A:S,13,0),0)</f>
        <v>4022350459</v>
      </c>
      <c r="D14" s="16"/>
      <c r="E14" s="16">
        <f>IFERROR(VLOOKUP(A14,'درآمد ناشی از تغییر قیمت اوراق'!A:Q,9,0),0)</f>
        <v>-15637361099</v>
      </c>
      <c r="F14" s="16"/>
      <c r="G14" s="16">
        <f>IFERROR(VLOOKUP(A14,'درآمد ناشی از فروش'!A:Q,9,0),0)</f>
        <v>0</v>
      </c>
      <c r="H14" s="16"/>
      <c r="I14" s="16">
        <f t="shared" si="0"/>
        <v>-11615010640</v>
      </c>
      <c r="J14" s="5"/>
      <c r="K14" s="1">
        <f t="shared" si="1"/>
        <v>9.0734725727672893E-3</v>
      </c>
      <c r="L14" s="5"/>
      <c r="M14" s="6">
        <f>IFERROR(VLOOKUP(A14,'درآمد سود سهام'!A:S,19,0),0)</f>
        <v>4022350459</v>
      </c>
      <c r="N14" s="16"/>
      <c r="O14" s="16">
        <f>IFERROR(VLOOKUP(A14,'درآمد ناشی از تغییر قیمت اوراق'!A:Q,17,0),0)</f>
        <v>-40317085040</v>
      </c>
      <c r="P14" s="16"/>
      <c r="Q14" s="16">
        <f>IFERROR(VLOOKUP(A14,'درآمد ناشی از فروش'!A:Q,17,0),0)</f>
        <v>-6875521573</v>
      </c>
      <c r="R14" s="16"/>
      <c r="S14" s="16">
        <f t="shared" si="3"/>
        <v>-43170256154</v>
      </c>
      <c r="T14" s="5"/>
      <c r="U14" s="1">
        <f t="shared" si="2"/>
        <v>5.0141715486496215E-2</v>
      </c>
    </row>
    <row r="15" spans="1:21" ht="21" x14ac:dyDescent="0.55000000000000004">
      <c r="A15" s="15" t="s">
        <v>85</v>
      </c>
      <c r="C15" s="6">
        <f>IFERROR(VLOOKUP(A15,'درآمد سود سهام'!A:S,13,0),0)</f>
        <v>0</v>
      </c>
      <c r="D15" s="16"/>
      <c r="E15" s="16">
        <f>IFERROR(VLOOKUP(A15,'درآمد ناشی از تغییر قیمت اوراق'!A:Q,9,0),0)</f>
        <v>-2389812311</v>
      </c>
      <c r="F15" s="16"/>
      <c r="G15" s="16">
        <f>IFERROR(VLOOKUP(A15,'درآمد ناشی از فروش'!A:Q,9,0),0)</f>
        <v>-7127480240</v>
      </c>
      <c r="H15" s="16"/>
      <c r="I15" s="16">
        <f t="shared" si="0"/>
        <v>-9517292551</v>
      </c>
      <c r="J15" s="5"/>
      <c r="K15" s="1">
        <f t="shared" si="1"/>
        <v>7.434766579645675E-3</v>
      </c>
      <c r="L15" s="5"/>
      <c r="M15" s="6">
        <f>IFERROR(VLOOKUP(A15,'درآمد سود سهام'!A:S,19,0),0)</f>
        <v>1047926241</v>
      </c>
      <c r="N15" s="16"/>
      <c r="O15" s="16">
        <f>IFERROR(VLOOKUP(A15,'درآمد ناشی از تغییر قیمت اوراق'!A:Q,17,0),0)</f>
        <v>-18832885772</v>
      </c>
      <c r="P15" s="16"/>
      <c r="Q15" s="16">
        <f>IFERROR(VLOOKUP(A15,'درآمد ناشی از فروش'!A:Q,17,0),0)</f>
        <v>-11854878457</v>
      </c>
      <c r="R15" s="16"/>
      <c r="S15" s="16">
        <f t="shared" si="3"/>
        <v>-29639837988</v>
      </c>
      <c r="T15" s="5"/>
      <c r="U15" s="1">
        <f t="shared" si="2"/>
        <v>3.4426303104584041E-2</v>
      </c>
    </row>
    <row r="16" spans="1:21" ht="21" x14ac:dyDescent="0.55000000000000004">
      <c r="A16" s="15" t="s">
        <v>17</v>
      </c>
      <c r="C16" s="6">
        <f>IFERROR(VLOOKUP(A16,'درآمد سود سهام'!A:S,13,0),0)</f>
        <v>0</v>
      </c>
      <c r="D16" s="16"/>
      <c r="E16" s="16">
        <f>IFERROR(VLOOKUP(A16,'درآمد ناشی از تغییر قیمت اوراق'!A:Q,9,0),0)</f>
        <v>0</v>
      </c>
      <c r="F16" s="16"/>
      <c r="G16" s="16">
        <f>IFERROR(VLOOKUP(A16,'درآمد ناشی از فروش'!A:Q,9,0),0)</f>
        <v>0</v>
      </c>
      <c r="H16" s="16"/>
      <c r="I16" s="16">
        <f t="shared" si="0"/>
        <v>0</v>
      </c>
      <c r="J16" s="5"/>
      <c r="K16" s="1">
        <f t="shared" si="1"/>
        <v>0</v>
      </c>
      <c r="L16" s="5"/>
      <c r="M16" s="6">
        <f>IFERROR(VLOOKUP(A16,'درآمد سود سهام'!A:S,19,0),0)</f>
        <v>0</v>
      </c>
      <c r="N16" s="16"/>
      <c r="O16" s="16">
        <f>IFERROR(VLOOKUP(A16,'درآمد ناشی از تغییر قیمت اوراق'!A:Q,17,0),0)</f>
        <v>0</v>
      </c>
      <c r="P16" s="16"/>
      <c r="Q16" s="16">
        <f>IFERROR(VLOOKUP(A16,'درآمد ناشی از فروش'!A:Q,17,0),0)</f>
        <v>-530927932</v>
      </c>
      <c r="R16" s="16"/>
      <c r="S16" s="16">
        <f t="shared" si="3"/>
        <v>-530927932</v>
      </c>
      <c r="T16" s="5"/>
      <c r="U16" s="1">
        <f t="shared" si="2"/>
        <v>6.1666618829434819E-4</v>
      </c>
    </row>
    <row r="17" spans="1:21" ht="21" x14ac:dyDescent="0.55000000000000004">
      <c r="A17" s="15" t="s">
        <v>80</v>
      </c>
      <c r="C17" s="6">
        <f>IFERROR(VLOOKUP(A17,'درآمد سود سهام'!A:S,13,0),0)</f>
        <v>0</v>
      </c>
      <c r="D17" s="16"/>
      <c r="E17" s="16">
        <f>IFERROR(VLOOKUP(A17,'درآمد ناشی از تغییر قیمت اوراق'!A:Q,9,0),0)</f>
        <v>0</v>
      </c>
      <c r="F17" s="16"/>
      <c r="G17" s="16">
        <f>IFERROR(VLOOKUP(A17,'درآمد ناشی از فروش'!A:Q,9,0),0)</f>
        <v>0</v>
      </c>
      <c r="H17" s="16"/>
      <c r="I17" s="16">
        <f t="shared" si="0"/>
        <v>0</v>
      </c>
      <c r="J17" s="5"/>
      <c r="K17" s="1">
        <f t="shared" si="1"/>
        <v>0</v>
      </c>
      <c r="L17" s="5"/>
      <c r="M17" s="6">
        <f>IFERROR(VLOOKUP(A17,'درآمد سود سهام'!A:S,19,0),0)</f>
        <v>0</v>
      </c>
      <c r="N17" s="16"/>
      <c r="O17" s="16">
        <f>IFERROR(VLOOKUP(A17,'درآمد ناشی از تغییر قیمت اوراق'!A:Q,17,0),0)</f>
        <v>0</v>
      </c>
      <c r="P17" s="16"/>
      <c r="Q17" s="16">
        <f>IFERROR(VLOOKUP(A17,'درآمد ناشی از فروش'!A:Q,17,0),0)</f>
        <v>407040157</v>
      </c>
      <c r="R17" s="16"/>
      <c r="S17" s="16">
        <f t="shared" si="3"/>
        <v>407040157</v>
      </c>
      <c r="T17" s="5"/>
      <c r="U17" s="1">
        <f t="shared" si="2"/>
        <v>-4.7277207879114385E-4</v>
      </c>
    </row>
    <row r="18" spans="1:21" ht="21" x14ac:dyDescent="0.55000000000000004">
      <c r="A18" s="15" t="s">
        <v>64</v>
      </c>
      <c r="C18" s="6">
        <f>IFERROR(VLOOKUP(A18,'درآمد سود سهام'!A:S,13,0),0)</f>
        <v>0</v>
      </c>
      <c r="D18" s="16"/>
      <c r="E18" s="16">
        <f>IFERROR(VLOOKUP(A18,'درآمد ناشی از تغییر قیمت اوراق'!A:Q,9,0),0)</f>
        <v>-1383127973</v>
      </c>
      <c r="F18" s="16"/>
      <c r="G18" s="16">
        <f>IFERROR(VLOOKUP(A18,'درآمد ناشی از فروش'!A:Q,9,0),0)</f>
        <v>-2175008890</v>
      </c>
      <c r="H18" s="16"/>
      <c r="I18" s="16">
        <f t="shared" si="0"/>
        <v>-3558136863</v>
      </c>
      <c r="J18" s="5"/>
      <c r="K18" s="1">
        <f t="shared" si="1"/>
        <v>2.7795632941910709E-3</v>
      </c>
      <c r="L18" s="5"/>
      <c r="M18" s="6">
        <f>IFERROR(VLOOKUP(A18,'درآمد سود سهام'!A:S,19,0),0)</f>
        <v>80867557</v>
      </c>
      <c r="N18" s="16"/>
      <c r="O18" s="16">
        <f>IFERROR(VLOOKUP(A18,'درآمد ناشی از تغییر قیمت اوراق'!A:Q,17,0),0)</f>
        <v>-9187601067</v>
      </c>
      <c r="P18" s="16"/>
      <c r="Q18" s="16">
        <f>IFERROR(VLOOKUP(A18,'درآمد ناشی از فروش'!A:Q,17,0),0)</f>
        <v>-12902402884</v>
      </c>
      <c r="R18" s="16"/>
      <c r="S18" s="16">
        <f t="shared" si="3"/>
        <v>-22009136394</v>
      </c>
      <c r="T18" s="5"/>
      <c r="U18" s="1">
        <f t="shared" si="2"/>
        <v>2.5563338128795975E-2</v>
      </c>
    </row>
    <row r="19" spans="1:21" ht="21" x14ac:dyDescent="0.55000000000000004">
      <c r="A19" s="15" t="s">
        <v>125</v>
      </c>
      <c r="C19" s="6">
        <f>IFERROR(VLOOKUP(A19,'درآمد سود سهام'!A:S,13,0),0)</f>
        <v>0</v>
      </c>
      <c r="D19" s="16"/>
      <c r="E19" s="16">
        <f>IFERROR(VLOOKUP(A19,'درآمد ناشی از تغییر قیمت اوراق'!A:Q,9,0),0)</f>
        <v>-6885429004</v>
      </c>
      <c r="F19" s="16"/>
      <c r="G19" s="16">
        <f>IFERROR(VLOOKUP(A19,'درآمد ناشی از فروش'!A:Q,9,0),0)</f>
        <v>0</v>
      </c>
      <c r="H19" s="16"/>
      <c r="I19" s="16">
        <f t="shared" si="0"/>
        <v>-6885429004</v>
      </c>
      <c r="J19" s="5"/>
      <c r="K19" s="1">
        <f t="shared" si="1"/>
        <v>5.3787941445682906E-3</v>
      </c>
      <c r="L19" s="5"/>
      <c r="M19" s="6">
        <f>IFERROR(VLOOKUP(A19,'درآمد سود سهام'!A:S,19,0),0)</f>
        <v>0</v>
      </c>
      <c r="N19" s="16"/>
      <c r="O19" s="16">
        <f>IFERROR(VLOOKUP(A19,'درآمد ناشی از تغییر قیمت اوراق'!A:Q,17,0),0)</f>
        <v>-6885429004</v>
      </c>
      <c r="P19" s="16"/>
      <c r="Q19" s="16">
        <f>IFERROR(VLOOKUP(A19,'درآمد ناشی از فروش'!A:Q,17,0),0)</f>
        <v>151726770946</v>
      </c>
      <c r="R19" s="16"/>
      <c r="S19" s="16">
        <f t="shared" si="3"/>
        <v>144841341942</v>
      </c>
      <c r="T19" s="5"/>
      <c r="U19" s="1">
        <f t="shared" si="2"/>
        <v>-0.16823141684474693</v>
      </c>
    </row>
    <row r="20" spans="1:21" ht="21" x14ac:dyDescent="0.55000000000000004">
      <c r="A20" s="15" t="s">
        <v>103</v>
      </c>
      <c r="C20" s="6">
        <f>IFERROR(VLOOKUP(A20,'درآمد سود سهام'!A:S,13,0),0)</f>
        <v>0</v>
      </c>
      <c r="D20" s="16"/>
      <c r="E20" s="16">
        <f>IFERROR(VLOOKUP(A20,'درآمد ناشی از تغییر قیمت اوراق'!A:Q,9,0),0)</f>
        <v>527077613</v>
      </c>
      <c r="F20" s="16"/>
      <c r="G20" s="16">
        <f>IFERROR(VLOOKUP(A20,'درآمد ناشی از فروش'!A:Q,9,0),0)</f>
        <v>-2542371068</v>
      </c>
      <c r="H20" s="16"/>
      <c r="I20" s="16">
        <f t="shared" si="0"/>
        <v>-2015293455</v>
      </c>
      <c r="J20" s="5"/>
      <c r="K20" s="1">
        <f t="shared" si="1"/>
        <v>1.5743171019617704E-3</v>
      </c>
      <c r="L20" s="5"/>
      <c r="M20" s="6">
        <f>IFERROR(VLOOKUP(A20,'درآمد سود سهام'!A:S,19,0),0)</f>
        <v>1407483428</v>
      </c>
      <c r="N20" s="16"/>
      <c r="O20" s="16">
        <f>IFERROR(VLOOKUP(A20,'درآمد ناشی از تغییر قیمت اوراق'!A:Q,17,0),0)</f>
        <v>-7873006199</v>
      </c>
      <c r="P20" s="16"/>
      <c r="Q20" s="16">
        <f>IFERROR(VLOOKUP(A20,'درآمد ناشی از فروش'!A:Q,17,0),0)</f>
        <v>-12000130841</v>
      </c>
      <c r="R20" s="16"/>
      <c r="S20" s="16">
        <f t="shared" si="3"/>
        <v>-18465653612</v>
      </c>
      <c r="T20" s="5"/>
      <c r="U20" s="1">
        <f t="shared" si="2"/>
        <v>2.1447626958296485E-2</v>
      </c>
    </row>
    <row r="21" spans="1:21" ht="21" x14ac:dyDescent="0.55000000000000004">
      <c r="A21" s="15" t="s">
        <v>82</v>
      </c>
      <c r="C21" s="6">
        <f>IFERROR(VLOOKUP(A21,'درآمد سود سهام'!A:S,13,0),0)</f>
        <v>0</v>
      </c>
      <c r="D21" s="16"/>
      <c r="E21" s="16">
        <f>IFERROR(VLOOKUP(A21,'درآمد ناشی از تغییر قیمت اوراق'!A:Q,9,0),0)</f>
        <v>0</v>
      </c>
      <c r="F21" s="16"/>
      <c r="G21" s="16">
        <f>IFERROR(VLOOKUP(A21,'درآمد ناشی از فروش'!A:Q,9,0),0)</f>
        <v>0</v>
      </c>
      <c r="H21" s="16"/>
      <c r="I21" s="16">
        <f t="shared" si="0"/>
        <v>0</v>
      </c>
      <c r="J21" s="5"/>
      <c r="K21" s="1">
        <f t="shared" si="1"/>
        <v>0</v>
      </c>
      <c r="L21" s="5"/>
      <c r="M21" s="6">
        <f>IFERROR(VLOOKUP(A21,'درآمد سود سهام'!A:S,19,0),0)</f>
        <v>5902829</v>
      </c>
      <c r="N21" s="16"/>
      <c r="O21" s="16">
        <f>IFERROR(VLOOKUP(A21,'درآمد ناشی از تغییر قیمت اوراق'!A:Q,17,0),0)</f>
        <v>0</v>
      </c>
      <c r="P21" s="16"/>
      <c r="Q21" s="16">
        <f>IFERROR(VLOOKUP(A21,'درآمد ناشی از فروش'!A:Q,17,0),0)</f>
        <v>4999036976</v>
      </c>
      <c r="R21" s="16"/>
      <c r="S21" s="16">
        <f t="shared" si="3"/>
        <v>5004939805</v>
      </c>
      <c r="T21" s="5"/>
      <c r="U21" s="1">
        <f t="shared" si="2"/>
        <v>-5.8131753222431864E-3</v>
      </c>
    </row>
    <row r="22" spans="1:21" ht="21" x14ac:dyDescent="0.55000000000000004">
      <c r="A22" s="15" t="s">
        <v>58</v>
      </c>
      <c r="C22" s="6">
        <f>IFERROR(VLOOKUP(A22,'درآمد سود سهام'!A:S,13,0),0)</f>
        <v>0</v>
      </c>
      <c r="D22" s="16"/>
      <c r="E22" s="16">
        <f>IFERROR(VLOOKUP(A22,'درآمد ناشی از تغییر قیمت اوراق'!A:Q,9,0),0)</f>
        <v>-7018471294</v>
      </c>
      <c r="F22" s="16"/>
      <c r="G22" s="16">
        <f>IFERROR(VLOOKUP(A22,'درآمد ناشی از فروش'!A:Q,9,0),0)</f>
        <v>-5106072451</v>
      </c>
      <c r="H22" s="16"/>
      <c r="I22" s="16">
        <f t="shared" si="0"/>
        <v>-12124543745</v>
      </c>
      <c r="J22" s="5"/>
      <c r="K22" s="1">
        <f t="shared" si="1"/>
        <v>9.4715122127150015E-3</v>
      </c>
      <c r="L22" s="5"/>
      <c r="M22" s="6">
        <f>IFERROR(VLOOKUP(A22,'درآمد سود سهام'!A:S,19,0),0)</f>
        <v>244962822</v>
      </c>
      <c r="N22" s="16"/>
      <c r="O22" s="16">
        <f>IFERROR(VLOOKUP(A22,'درآمد ناشی از تغییر قیمت اوراق'!A:Q,17,0),0)</f>
        <v>-18965621568</v>
      </c>
      <c r="P22" s="16"/>
      <c r="Q22" s="16">
        <f>IFERROR(VLOOKUP(A22,'درآمد ناشی از فروش'!A:Q,17,0),0)</f>
        <v>-13967011159</v>
      </c>
      <c r="R22" s="16"/>
      <c r="S22" s="16">
        <f t="shared" si="3"/>
        <v>-32687669905</v>
      </c>
      <c r="T22" s="5"/>
      <c r="U22" s="1">
        <f t="shared" si="2"/>
        <v>3.7966321961264281E-2</v>
      </c>
    </row>
    <row r="23" spans="1:21" ht="21" x14ac:dyDescent="0.55000000000000004">
      <c r="A23" s="15" t="s">
        <v>68</v>
      </c>
      <c r="C23" s="6">
        <f>IFERROR(VLOOKUP(A23,'درآمد سود سهام'!A:S,13,0),0)</f>
        <v>0</v>
      </c>
      <c r="D23" s="16"/>
      <c r="E23" s="16">
        <f>IFERROR(VLOOKUP(A23,'درآمد ناشی از تغییر قیمت اوراق'!A:Q,9,0),0)</f>
        <v>-3280580932</v>
      </c>
      <c r="F23" s="16"/>
      <c r="G23" s="16">
        <f>IFERROR(VLOOKUP(A23,'درآمد ناشی از فروش'!A:Q,9,0),0)</f>
        <v>-13091697029</v>
      </c>
      <c r="H23" s="16"/>
      <c r="I23" s="16">
        <f t="shared" si="0"/>
        <v>-16372277961</v>
      </c>
      <c r="J23" s="5"/>
      <c r="K23" s="1">
        <f t="shared" si="1"/>
        <v>1.2789778643961349E-2</v>
      </c>
      <c r="L23" s="5"/>
      <c r="M23" s="6">
        <f>IFERROR(VLOOKUP(A23,'درآمد سود سهام'!A:S,19,0),0)</f>
        <v>2080213564</v>
      </c>
      <c r="N23" s="16"/>
      <c r="O23" s="16">
        <f>IFERROR(VLOOKUP(A23,'درآمد ناشی از تغییر قیمت اوراق'!A:Q,17,0),0)</f>
        <v>-49016864757</v>
      </c>
      <c r="P23" s="16"/>
      <c r="Q23" s="16">
        <f>IFERROR(VLOOKUP(A23,'درآمد ناشی از فروش'!A:Q,17,0),0)</f>
        <v>-29137165079</v>
      </c>
      <c r="R23" s="16"/>
      <c r="S23" s="16">
        <f t="shared" si="3"/>
        <v>-76073816272</v>
      </c>
      <c r="T23" s="5"/>
      <c r="U23" s="1">
        <f t="shared" si="2"/>
        <v>8.8358791244493806E-2</v>
      </c>
    </row>
    <row r="24" spans="1:21" ht="21" x14ac:dyDescent="0.55000000000000004">
      <c r="A24" s="15" t="s">
        <v>94</v>
      </c>
      <c r="C24" s="6">
        <f>IFERROR(VLOOKUP(A24,'درآمد سود سهام'!A:S,13,0),0)</f>
        <v>0</v>
      </c>
      <c r="D24" s="16"/>
      <c r="E24" s="16">
        <f>IFERROR(VLOOKUP(A24,'درآمد ناشی از تغییر قیمت اوراق'!A:Q,9,0),0)</f>
        <v>0</v>
      </c>
      <c r="F24" s="16"/>
      <c r="G24" s="16">
        <f>IFERROR(VLOOKUP(A24,'درآمد ناشی از فروش'!A:Q,9,0),0)</f>
        <v>-9340741486</v>
      </c>
      <c r="H24" s="16"/>
      <c r="I24" s="16">
        <f t="shared" si="0"/>
        <v>-9340741486</v>
      </c>
      <c r="J24" s="5"/>
      <c r="K24" s="1">
        <f t="shared" si="1"/>
        <v>7.2968475285469531E-3</v>
      </c>
      <c r="L24" s="5"/>
      <c r="M24" s="6">
        <f>IFERROR(VLOOKUP(A24,'درآمد سود سهام'!A:S,19,0),0)</f>
        <v>122139825</v>
      </c>
      <c r="N24" s="16"/>
      <c r="O24" s="16">
        <f>IFERROR(VLOOKUP(A24,'درآمد ناشی از تغییر قیمت اوراق'!A:Q,17,0),0)</f>
        <v>0</v>
      </c>
      <c r="P24" s="16"/>
      <c r="Q24" s="16">
        <f>IFERROR(VLOOKUP(A24,'درآمد ناشی از فروش'!A:Q,17,0),0)</f>
        <v>-11508485808</v>
      </c>
      <c r="R24" s="16"/>
      <c r="S24" s="16">
        <f t="shared" si="3"/>
        <v>-11386345983</v>
      </c>
      <c r="T24" s="5"/>
      <c r="U24" s="1">
        <f t="shared" si="2"/>
        <v>1.3225099213535584E-2</v>
      </c>
    </row>
    <row r="25" spans="1:21" ht="21" x14ac:dyDescent="0.55000000000000004">
      <c r="A25" s="15" t="s">
        <v>101</v>
      </c>
      <c r="C25" s="6">
        <f>IFERROR(VLOOKUP(A25,'درآمد سود سهام'!A:S,13,0),0)</f>
        <v>0</v>
      </c>
      <c r="D25" s="16"/>
      <c r="E25" s="16">
        <f>IFERROR(VLOOKUP(A25,'درآمد ناشی از تغییر قیمت اوراق'!A:Q,9,0),0)</f>
        <v>0</v>
      </c>
      <c r="F25" s="16"/>
      <c r="G25" s="16">
        <f>IFERROR(VLOOKUP(A25,'درآمد ناشی از فروش'!A:Q,9,0),0)</f>
        <v>-11466416423</v>
      </c>
      <c r="H25" s="16"/>
      <c r="I25" s="16">
        <f t="shared" si="0"/>
        <v>-11466416423</v>
      </c>
      <c r="J25" s="5"/>
      <c r="K25" s="1">
        <f t="shared" si="1"/>
        <v>8.95739299314313E-3</v>
      </c>
      <c r="L25" s="5"/>
      <c r="M25" s="6">
        <f>IFERROR(VLOOKUP(A25,'درآمد سود سهام'!A:S,19,0),0)</f>
        <v>0</v>
      </c>
      <c r="N25" s="16"/>
      <c r="O25" s="16">
        <f>IFERROR(VLOOKUP(A25,'درآمد ناشی از تغییر قیمت اوراق'!A:Q,17,0),0)</f>
        <v>0</v>
      </c>
      <c r="P25" s="16"/>
      <c r="Q25" s="16">
        <f>IFERROR(VLOOKUP(A25,'درآمد ناشی از فروش'!A:Q,17,0),0)</f>
        <v>-21794484626</v>
      </c>
      <c r="R25" s="16"/>
      <c r="S25" s="16">
        <f t="shared" si="3"/>
        <v>-21794484626</v>
      </c>
      <c r="T25" s="5"/>
      <c r="U25" s="1">
        <f t="shared" si="2"/>
        <v>2.5314022770523956E-2</v>
      </c>
    </row>
    <row r="26" spans="1:21" ht="21" x14ac:dyDescent="0.55000000000000004">
      <c r="A26" s="15" t="s">
        <v>99</v>
      </c>
      <c r="C26" s="6">
        <f>IFERROR(VLOOKUP(A26,'درآمد سود سهام'!A:S,13,0),0)</f>
        <v>0</v>
      </c>
      <c r="D26" s="16"/>
      <c r="E26" s="16">
        <f>IFERROR(VLOOKUP(A26,'درآمد ناشی از تغییر قیمت اوراق'!A:Q,9,0),0)</f>
        <v>-4550201209</v>
      </c>
      <c r="F26" s="16"/>
      <c r="G26" s="16">
        <f>IFERROR(VLOOKUP(A26,'درآمد ناشی از فروش'!A:Q,9,0),0)</f>
        <v>0</v>
      </c>
      <c r="H26" s="16"/>
      <c r="I26" s="16">
        <f t="shared" si="0"/>
        <v>-4550201209</v>
      </c>
      <c r="J26" s="5"/>
      <c r="K26" s="1">
        <f t="shared" si="1"/>
        <v>3.5545491218279294E-3</v>
      </c>
      <c r="L26" s="5"/>
      <c r="M26" s="6">
        <f>IFERROR(VLOOKUP(A26,'درآمد سود سهام'!A:S,19,0),0)</f>
        <v>854501721</v>
      </c>
      <c r="N26" s="16"/>
      <c r="O26" s="16">
        <f>IFERROR(VLOOKUP(A26,'درآمد ناشی از تغییر قیمت اوراق'!A:Q,17,0),0)</f>
        <v>-11826989478</v>
      </c>
      <c r="P26" s="16"/>
      <c r="Q26" s="16">
        <f>IFERROR(VLOOKUP(A26,'درآمد ناشی از فروش'!A:Q,17,0),0)</f>
        <v>-10364</v>
      </c>
      <c r="R26" s="16"/>
      <c r="S26" s="16">
        <f t="shared" si="3"/>
        <v>-10972498121</v>
      </c>
      <c r="T26" s="5"/>
      <c r="U26" s="1">
        <f t="shared" si="2"/>
        <v>1.2744420070074536E-2</v>
      </c>
    </row>
    <row r="27" spans="1:21" ht="21" x14ac:dyDescent="0.55000000000000004">
      <c r="A27" s="15" t="s">
        <v>100</v>
      </c>
      <c r="C27" s="6">
        <f>IFERROR(VLOOKUP(A27,'درآمد سود سهام'!A:S,13,0),0)</f>
        <v>0</v>
      </c>
      <c r="D27" s="16"/>
      <c r="E27" s="16">
        <f>IFERROR(VLOOKUP(A27,'درآمد ناشی از تغییر قیمت اوراق'!A:Q,9,0),0)</f>
        <v>-1674373654</v>
      </c>
      <c r="F27" s="16"/>
      <c r="G27" s="16">
        <f>IFERROR(VLOOKUP(A27,'درآمد ناشی از فروش'!A:Q,9,0),0)</f>
        <v>0</v>
      </c>
      <c r="H27" s="16"/>
      <c r="I27" s="16">
        <f t="shared" si="0"/>
        <v>-1674373654</v>
      </c>
      <c r="J27" s="5"/>
      <c r="K27" s="1">
        <f t="shared" si="1"/>
        <v>1.3079956529538871E-3</v>
      </c>
      <c r="L27" s="5"/>
      <c r="M27" s="6">
        <f>IFERROR(VLOOKUP(A27,'درآمد سود سهام'!A:S,19,0),0)</f>
        <v>3743101800</v>
      </c>
      <c r="N27" s="16"/>
      <c r="O27" s="16">
        <f>IFERROR(VLOOKUP(A27,'درآمد ناشی از تغییر قیمت اوراق'!A:Q,17,0),0)</f>
        <v>-9258220250</v>
      </c>
      <c r="P27" s="16"/>
      <c r="Q27" s="16">
        <f>IFERROR(VLOOKUP(A27,'درآمد ناشی از فروش'!A:Q,17,0),0)</f>
        <v>171179630</v>
      </c>
      <c r="R27" s="16"/>
      <c r="S27" s="16">
        <f t="shared" si="3"/>
        <v>-5343938820</v>
      </c>
      <c r="T27" s="5"/>
      <c r="U27" s="1">
        <f t="shared" si="2"/>
        <v>6.2069184610305961E-3</v>
      </c>
    </row>
    <row r="28" spans="1:21" ht="21" x14ac:dyDescent="0.55000000000000004">
      <c r="A28" s="15" t="s">
        <v>104</v>
      </c>
      <c r="C28" s="6">
        <f>IFERROR(VLOOKUP(A28,'درآمد سود سهام'!A:S,13,0),0)</f>
        <v>0</v>
      </c>
      <c r="D28" s="16"/>
      <c r="E28" s="16">
        <f>IFERROR(VLOOKUP(A28,'درآمد ناشی از تغییر قیمت اوراق'!A:Q,9,0),0)</f>
        <v>-553509924</v>
      </c>
      <c r="F28" s="16"/>
      <c r="G28" s="16">
        <f>IFERROR(VLOOKUP(A28,'درآمد ناشی از فروش'!A:Q,9,0),0)</f>
        <v>-1216981975</v>
      </c>
      <c r="H28" s="16"/>
      <c r="I28" s="16">
        <f t="shared" si="0"/>
        <v>-1770491899</v>
      </c>
      <c r="J28" s="5"/>
      <c r="K28" s="1">
        <f t="shared" si="1"/>
        <v>1.3830817881956906E-3</v>
      </c>
      <c r="L28" s="5"/>
      <c r="M28" s="6">
        <f>IFERROR(VLOOKUP(A28,'درآمد سود سهام'!A:S,19,0),0)</f>
        <v>447663448</v>
      </c>
      <c r="N28" s="16"/>
      <c r="O28" s="16">
        <f>IFERROR(VLOOKUP(A28,'درآمد ناشی از تغییر قیمت اوراق'!A:Q,17,0),0)</f>
        <v>-4226498335</v>
      </c>
      <c r="P28" s="16"/>
      <c r="Q28" s="16">
        <f>IFERROR(VLOOKUP(A28,'درآمد ناشی از فروش'!A:Q,17,0),0)</f>
        <v>-13645168197</v>
      </c>
      <c r="R28" s="16"/>
      <c r="S28" s="16">
        <f t="shared" si="3"/>
        <v>-17424003084</v>
      </c>
      <c r="T28" s="5"/>
      <c r="U28" s="1">
        <f t="shared" si="2"/>
        <v>2.0237762828118164E-2</v>
      </c>
    </row>
    <row r="29" spans="1:21" ht="21" x14ac:dyDescent="0.55000000000000004">
      <c r="A29" s="15" t="s">
        <v>102</v>
      </c>
      <c r="C29" s="6">
        <f>IFERROR(VLOOKUP(A29,'درآمد سود سهام'!A:S,13,0),0)</f>
        <v>0</v>
      </c>
      <c r="D29" s="16"/>
      <c r="E29" s="16">
        <f>IFERROR(VLOOKUP(A29,'درآمد ناشی از تغییر قیمت اوراق'!A:Q,9,0),0)</f>
        <v>-431666212</v>
      </c>
      <c r="F29" s="16"/>
      <c r="G29" s="16">
        <f>IFERROR(VLOOKUP(A29,'درآمد ناشی از فروش'!A:Q,9,0),0)</f>
        <v>0</v>
      </c>
      <c r="H29" s="16"/>
      <c r="I29" s="16">
        <f t="shared" si="0"/>
        <v>-431666212</v>
      </c>
      <c r="J29" s="5"/>
      <c r="K29" s="1">
        <f t="shared" si="1"/>
        <v>3.3721118788164538E-4</v>
      </c>
      <c r="L29" s="5"/>
      <c r="M29" s="6">
        <f>IFERROR(VLOOKUP(A29,'درآمد سود سهام'!A:S,19,0),0)</f>
        <v>0</v>
      </c>
      <c r="N29" s="16"/>
      <c r="O29" s="16">
        <f>IFERROR(VLOOKUP(A29,'درآمد ناشی از تغییر قیمت اوراق'!A:Q,17,0),0)</f>
        <v>23923538</v>
      </c>
      <c r="P29" s="16"/>
      <c r="Q29" s="16">
        <f>IFERROR(VLOOKUP(A29,'درآمد ناشی از فروش'!A:Q,17,0),0)</f>
        <v>501067574</v>
      </c>
      <c r="R29" s="16"/>
      <c r="S29" s="16">
        <f t="shared" si="3"/>
        <v>524991112</v>
      </c>
      <c r="T29" s="5"/>
      <c r="U29" s="1">
        <f t="shared" si="2"/>
        <v>-6.0977064571816734E-4</v>
      </c>
    </row>
    <row r="30" spans="1:21" ht="21" x14ac:dyDescent="0.55000000000000004">
      <c r="A30" s="15" t="s">
        <v>15</v>
      </c>
      <c r="C30" s="6">
        <f>IFERROR(VLOOKUP(A30,'درآمد سود سهام'!A:S,13,0),0)</f>
        <v>0</v>
      </c>
      <c r="D30" s="16"/>
      <c r="E30" s="16">
        <f>IFERROR(VLOOKUP(A30,'درآمد ناشی از تغییر قیمت اوراق'!A:Q,9,0),0)</f>
        <v>0</v>
      </c>
      <c r="F30" s="16"/>
      <c r="G30" s="16">
        <f>IFERROR(VLOOKUP(A30,'درآمد ناشی از فروش'!A:Q,9,0),0)</f>
        <v>0</v>
      </c>
      <c r="H30" s="16"/>
      <c r="I30" s="16">
        <f t="shared" si="0"/>
        <v>0</v>
      </c>
      <c r="J30" s="5"/>
      <c r="K30" s="1">
        <f t="shared" si="1"/>
        <v>0</v>
      </c>
      <c r="L30" s="5"/>
      <c r="M30" s="6">
        <f>IFERROR(VLOOKUP(A30,'درآمد سود سهام'!A:S,19,0),0)</f>
        <v>0</v>
      </c>
      <c r="N30" s="16"/>
      <c r="O30" s="16">
        <f>IFERROR(VLOOKUP(A30,'درآمد ناشی از تغییر قیمت اوراق'!A:Q,17,0),0)</f>
        <v>0</v>
      </c>
      <c r="P30" s="16"/>
      <c r="Q30" s="16">
        <f>IFERROR(VLOOKUP(A30,'درآمد ناشی از فروش'!A:Q,17,0),0)</f>
        <v>-245800769</v>
      </c>
      <c r="R30" s="16"/>
      <c r="S30" s="16">
        <f t="shared" si="3"/>
        <v>-245800769</v>
      </c>
      <c r="T30" s="5"/>
      <c r="U30" s="1">
        <f t="shared" si="2"/>
        <v>2.8549453544111068E-4</v>
      </c>
    </row>
    <row r="31" spans="1:21" ht="21" x14ac:dyDescent="0.55000000000000004">
      <c r="A31" s="15" t="s">
        <v>95</v>
      </c>
      <c r="C31" s="6">
        <f>IFERROR(VLOOKUP(A31,'درآمد سود سهام'!A:S,13,0),0)</f>
        <v>85879158</v>
      </c>
      <c r="D31" s="16"/>
      <c r="E31" s="16">
        <f>IFERROR(VLOOKUP(A31,'درآمد ناشی از تغییر قیمت اوراق'!A:Q,9,0),0)</f>
        <v>3060391659</v>
      </c>
      <c r="F31" s="16"/>
      <c r="G31" s="16">
        <f>IFERROR(VLOOKUP(A31,'درآمد ناشی از فروش'!A:Q,9,0),0)</f>
        <v>-4237097471</v>
      </c>
      <c r="H31" s="16"/>
      <c r="I31" s="16">
        <f t="shared" si="0"/>
        <v>-1090826654</v>
      </c>
      <c r="J31" s="5"/>
      <c r="K31" s="1">
        <f t="shared" si="1"/>
        <v>8.5213746534394165E-4</v>
      </c>
      <c r="L31" s="5"/>
      <c r="M31" s="6">
        <f>IFERROR(VLOOKUP(A31,'درآمد سود سهام'!A:S,19,0),0)</f>
        <v>85879158</v>
      </c>
      <c r="N31" s="16"/>
      <c r="O31" s="16">
        <f>IFERROR(VLOOKUP(A31,'درآمد ناشی از تغییر قیمت اوراق'!A:Q,17,0),0)</f>
        <v>-2562125703</v>
      </c>
      <c r="P31" s="16"/>
      <c r="Q31" s="16">
        <f>IFERROR(VLOOKUP(A31,'درآمد ناشی از فروش'!A:Q,17,0),0)</f>
        <v>-7120594501</v>
      </c>
      <c r="R31" s="16"/>
      <c r="S31" s="16">
        <f t="shared" si="3"/>
        <v>-9596841046</v>
      </c>
      <c r="T31" s="5"/>
      <c r="U31" s="1">
        <f t="shared" si="2"/>
        <v>1.1146611490584688E-2</v>
      </c>
    </row>
    <row r="32" spans="1:21" ht="21" x14ac:dyDescent="0.55000000000000004">
      <c r="A32" s="15" t="s">
        <v>59</v>
      </c>
      <c r="C32" s="6">
        <f>IFERROR(VLOOKUP(A32,'درآمد سود سهام'!A:S,13,0),0)</f>
        <v>0</v>
      </c>
      <c r="D32" s="16"/>
      <c r="E32" s="16">
        <f>IFERROR(VLOOKUP(A32,'درآمد ناشی از تغییر قیمت اوراق'!A:Q,9,0),0)</f>
        <v>5332449264</v>
      </c>
      <c r="F32" s="16"/>
      <c r="G32" s="16">
        <f>IFERROR(VLOOKUP(A32,'درآمد ناشی از فروش'!A:Q,9,0),0)</f>
        <v>-7247120930</v>
      </c>
      <c r="H32" s="16"/>
      <c r="I32" s="16">
        <f t="shared" si="0"/>
        <v>-1914671666</v>
      </c>
      <c r="J32" s="5"/>
      <c r="K32" s="1">
        <f t="shared" si="1"/>
        <v>1.4957128655119039E-3</v>
      </c>
      <c r="L32" s="5"/>
      <c r="M32" s="6">
        <f>IFERROR(VLOOKUP(A32,'درآمد سود سهام'!A:S,19,0),0)</f>
        <v>845981796</v>
      </c>
      <c r="N32" s="16"/>
      <c r="O32" s="16">
        <f>IFERROR(VLOOKUP(A32,'درآمد ناشی از تغییر قیمت اوراق'!A:Q,17,0),0)</f>
        <v>-4807181833</v>
      </c>
      <c r="P32" s="16"/>
      <c r="Q32" s="16">
        <f>IFERROR(VLOOKUP(A32,'درآمد ناشی از فروش'!A:Q,17,0),0)</f>
        <v>-10915459745</v>
      </c>
      <c r="R32" s="16"/>
      <c r="S32" s="16">
        <f t="shared" si="3"/>
        <v>-14876659782</v>
      </c>
      <c r="T32" s="5"/>
      <c r="U32" s="1">
        <f t="shared" si="2"/>
        <v>1.7279055271700736E-2</v>
      </c>
    </row>
    <row r="33" spans="1:21" ht="21" x14ac:dyDescent="0.55000000000000004">
      <c r="A33" s="15" t="s">
        <v>98</v>
      </c>
      <c r="C33" s="6">
        <f>IFERROR(VLOOKUP(A33,'درآمد سود سهام'!A:S,13,0),0)</f>
        <v>0</v>
      </c>
      <c r="D33" s="16"/>
      <c r="E33" s="16">
        <f>IFERROR(VLOOKUP(A33,'درآمد ناشی از تغییر قیمت اوراق'!A:Q,9,0),0)</f>
        <v>-666455064320</v>
      </c>
      <c r="F33" s="16"/>
      <c r="G33" s="16">
        <f>IFERROR(VLOOKUP(A33,'درآمد ناشی از فروش'!A:Q,9,0),0)</f>
        <v>-15342972403</v>
      </c>
      <c r="H33" s="16"/>
      <c r="I33" s="16">
        <f t="shared" si="0"/>
        <v>-681798036723</v>
      </c>
      <c r="J33" s="5"/>
      <c r="K33" s="1">
        <f t="shared" si="1"/>
        <v>0.5326104278431143</v>
      </c>
      <c r="L33" s="5"/>
      <c r="M33" s="6">
        <f>IFERROR(VLOOKUP(A33,'درآمد سود سهام'!A:S,19,0),0)</f>
        <v>0</v>
      </c>
      <c r="N33" s="16"/>
      <c r="O33" s="16">
        <f>IFERROR(VLOOKUP(A33,'درآمد ناشی از تغییر قیمت اوراق'!A:Q,17,0),0)</f>
        <v>-443946705383</v>
      </c>
      <c r="P33" s="16"/>
      <c r="Q33" s="16">
        <f>IFERROR(VLOOKUP(A33,'درآمد ناشی از فروش'!A:Q,17,0),0)</f>
        <v>58061468322</v>
      </c>
      <c r="R33" s="16"/>
      <c r="S33" s="16">
        <f t="shared" si="3"/>
        <v>-385885237061</v>
      </c>
      <c r="T33" s="5"/>
      <c r="U33" s="1">
        <f t="shared" si="2"/>
        <v>0.44820090244840954</v>
      </c>
    </row>
    <row r="34" spans="1:21" ht="21" x14ac:dyDescent="0.55000000000000004">
      <c r="A34" s="15" t="s">
        <v>75</v>
      </c>
      <c r="C34" s="6">
        <f>IFERROR(VLOOKUP(A34,'درآمد سود سهام'!A:S,13,0),0)</f>
        <v>0</v>
      </c>
      <c r="D34" s="16"/>
      <c r="E34" s="16">
        <f>IFERROR(VLOOKUP(A34,'درآمد ناشی از تغییر قیمت اوراق'!A:Q,9,0),0)</f>
        <v>0</v>
      </c>
      <c r="F34" s="16"/>
      <c r="G34" s="16">
        <f>IFERROR(VLOOKUP(A34,'درآمد ناشی از فروش'!A:Q,9,0),0)</f>
        <v>-36914906</v>
      </c>
      <c r="H34" s="16"/>
      <c r="I34" s="16">
        <f t="shared" si="0"/>
        <v>-36914906</v>
      </c>
      <c r="J34" s="5"/>
      <c r="K34" s="1">
        <f t="shared" si="1"/>
        <v>2.8837372388087853E-5</v>
      </c>
      <c r="L34" s="5"/>
      <c r="M34" s="6">
        <f>IFERROR(VLOOKUP(A34,'درآمد سود سهام'!A:S,19,0),0)</f>
        <v>35810920</v>
      </c>
      <c r="N34" s="16"/>
      <c r="O34" s="16">
        <f>IFERROR(VLOOKUP(A34,'درآمد ناشی از تغییر قیمت اوراق'!A:Q,17,0),0)</f>
        <v>0</v>
      </c>
      <c r="P34" s="16"/>
      <c r="Q34" s="16">
        <f>IFERROR(VLOOKUP(A34,'درآمد ناشی از فروش'!A:Q,17,0),0)</f>
        <v>53618082224</v>
      </c>
      <c r="R34" s="16"/>
      <c r="S34" s="16">
        <f t="shared" si="3"/>
        <v>53653893144</v>
      </c>
      <c r="T34" s="5"/>
      <c r="U34" s="1">
        <f t="shared" si="2"/>
        <v>-6.2318329434328468E-2</v>
      </c>
    </row>
    <row r="35" spans="1:21" ht="21" x14ac:dyDescent="0.55000000000000004">
      <c r="A35" s="15" t="s">
        <v>81</v>
      </c>
      <c r="C35" s="6">
        <f>IFERROR(VLOOKUP(A35,'درآمد سود سهام'!A:S,13,0),0)</f>
        <v>0</v>
      </c>
      <c r="D35" s="16"/>
      <c r="E35" s="16">
        <f>IFERROR(VLOOKUP(A35,'درآمد ناشی از تغییر قیمت اوراق'!A:Q,9,0),0)</f>
        <v>0</v>
      </c>
      <c r="F35" s="16"/>
      <c r="G35" s="16">
        <f>IFERROR(VLOOKUP(A35,'درآمد ناشی از فروش'!A:Q,9,0),0)</f>
        <v>0</v>
      </c>
      <c r="H35" s="16"/>
      <c r="I35" s="16">
        <f t="shared" si="0"/>
        <v>0</v>
      </c>
      <c r="J35" s="5"/>
      <c r="K35" s="1">
        <f t="shared" si="1"/>
        <v>0</v>
      </c>
      <c r="L35" s="5"/>
      <c r="M35" s="6">
        <f>IFERROR(VLOOKUP(A35,'درآمد سود سهام'!A:S,19,0),0)</f>
        <v>292500000</v>
      </c>
      <c r="N35" s="16"/>
      <c r="O35" s="16">
        <f>IFERROR(VLOOKUP(A35,'درآمد ناشی از تغییر قیمت اوراق'!A:Q,17,0),0)</f>
        <v>0</v>
      </c>
      <c r="P35" s="16"/>
      <c r="Q35" s="16">
        <f>IFERROR(VLOOKUP(A35,'درآمد ناشی از فروش'!A:Q,17,0),0)</f>
        <v>1161821840</v>
      </c>
      <c r="R35" s="16"/>
      <c r="S35" s="16">
        <f t="shared" si="3"/>
        <v>1454321840</v>
      </c>
      <c r="T35" s="5"/>
      <c r="U35" s="1">
        <f t="shared" si="2"/>
        <v>-1.6891767254506079E-3</v>
      </c>
    </row>
    <row r="36" spans="1:21" ht="21" x14ac:dyDescent="0.55000000000000004">
      <c r="A36" s="15" t="s">
        <v>57</v>
      </c>
      <c r="C36" s="6">
        <f>IFERROR(VLOOKUP(A36,'درآمد سود سهام'!A:S,13,0),0)</f>
        <v>0</v>
      </c>
      <c r="D36" s="16"/>
      <c r="E36" s="16">
        <f>IFERROR(VLOOKUP(A36,'درآمد ناشی از تغییر قیمت اوراق'!A:Q,9,0),0)</f>
        <v>-23028794831</v>
      </c>
      <c r="F36" s="16"/>
      <c r="G36" s="16">
        <f>IFERROR(VLOOKUP(A36,'درآمد ناشی از فروش'!A:Q,9,0),0)</f>
        <v>-155859956</v>
      </c>
      <c r="H36" s="16"/>
      <c r="I36" s="16">
        <f t="shared" si="0"/>
        <v>-23184654787</v>
      </c>
      <c r="J36" s="5"/>
      <c r="K36" s="1">
        <f t="shared" si="1"/>
        <v>1.8111505519802291E-2</v>
      </c>
      <c r="L36" s="5"/>
      <c r="M36" s="6">
        <f>IFERROR(VLOOKUP(A36,'درآمد سود سهام'!A:S,19,0),0)</f>
        <v>0</v>
      </c>
      <c r="N36" s="16"/>
      <c r="O36" s="16">
        <f>IFERROR(VLOOKUP(A36,'درآمد ناشی از تغییر قیمت اوراق'!A:Q,17,0),0)</f>
        <v>-36305430299</v>
      </c>
      <c r="P36" s="16"/>
      <c r="Q36" s="16">
        <f>IFERROR(VLOOKUP(A36,'درآمد ناشی از فروش'!A:Q,17,0),0)</f>
        <v>1590523823</v>
      </c>
      <c r="R36" s="16"/>
      <c r="S36" s="16">
        <f t="shared" si="3"/>
        <v>-34714906476</v>
      </c>
      <c r="T36" s="5"/>
      <c r="U36" s="1">
        <f t="shared" si="2"/>
        <v>4.0320932019733524E-2</v>
      </c>
    </row>
    <row r="37" spans="1:21" ht="21" x14ac:dyDescent="0.55000000000000004">
      <c r="A37" s="15" t="s">
        <v>16</v>
      </c>
      <c r="C37" s="6">
        <f>IFERROR(VLOOKUP(A37,'درآمد سود سهام'!A:S,13,0),0)</f>
        <v>0</v>
      </c>
      <c r="D37" s="16"/>
      <c r="E37" s="16">
        <f>IFERROR(VLOOKUP(A37,'درآمد ناشی از تغییر قیمت اوراق'!A:Q,9,0),0)</f>
        <v>0</v>
      </c>
      <c r="F37" s="16"/>
      <c r="G37" s="16">
        <f>IFERROR(VLOOKUP(A37,'درآمد ناشی از فروش'!A:Q,9,0),0)</f>
        <v>0</v>
      </c>
      <c r="H37" s="16"/>
      <c r="I37" s="16">
        <f t="shared" si="0"/>
        <v>0</v>
      </c>
      <c r="J37" s="5"/>
      <c r="K37" s="1">
        <f t="shared" si="1"/>
        <v>0</v>
      </c>
      <c r="L37" s="5"/>
      <c r="M37" s="6">
        <f>IFERROR(VLOOKUP(A37,'درآمد سود سهام'!A:S,19,0),0)</f>
        <v>0</v>
      </c>
      <c r="N37" s="16"/>
      <c r="O37" s="16">
        <f>IFERROR(VLOOKUP(A37,'درآمد ناشی از تغییر قیمت اوراق'!A:Q,17,0),0)</f>
        <v>0</v>
      </c>
      <c r="P37" s="16"/>
      <c r="Q37" s="16">
        <f>IFERROR(VLOOKUP(A37,'درآمد ناشی از فروش'!A:Q,17,0),0)</f>
        <v>106675374312</v>
      </c>
      <c r="R37" s="16"/>
      <c r="S37" s="16">
        <f t="shared" si="3"/>
        <v>106675374312</v>
      </c>
      <c r="T37" s="5"/>
      <c r="U37" s="1">
        <f t="shared" si="2"/>
        <v>-0.12390212022571431</v>
      </c>
    </row>
    <row r="38" spans="1:21" ht="21" x14ac:dyDescent="0.55000000000000004">
      <c r="A38" s="15" t="s">
        <v>56</v>
      </c>
      <c r="C38" s="6">
        <f>IFERROR(VLOOKUP(A38,'درآمد سود سهام'!A:S,13,0),0)</f>
        <v>0</v>
      </c>
      <c r="D38" s="16"/>
      <c r="E38" s="16">
        <f>IFERROR(VLOOKUP(A38,'درآمد ناشی از تغییر قیمت اوراق'!A:Q,9,0),0)</f>
        <v>0</v>
      </c>
      <c r="F38" s="16"/>
      <c r="G38" s="16">
        <f>IFERROR(VLOOKUP(A38,'درآمد ناشی از فروش'!A:Q,9,0),0)</f>
        <v>0</v>
      </c>
      <c r="H38" s="16"/>
      <c r="I38" s="16">
        <f t="shared" si="0"/>
        <v>0</v>
      </c>
      <c r="J38" s="5"/>
      <c r="K38" s="1">
        <f t="shared" si="1"/>
        <v>0</v>
      </c>
      <c r="L38" s="5"/>
      <c r="M38" s="6">
        <f>IFERROR(VLOOKUP(A38,'درآمد سود سهام'!A:S,19,0),0)</f>
        <v>0</v>
      </c>
      <c r="N38" s="16"/>
      <c r="O38" s="16">
        <f>IFERROR(VLOOKUP(A38,'درآمد ناشی از تغییر قیمت اوراق'!A:Q,17,0),0)</f>
        <v>0</v>
      </c>
      <c r="P38" s="16"/>
      <c r="Q38" s="16">
        <f>IFERROR(VLOOKUP(A38,'درآمد ناشی از فروش'!A:Q,17,0),0)</f>
        <v>15050328092</v>
      </c>
      <c r="R38" s="16"/>
      <c r="S38" s="16">
        <f t="shared" si="3"/>
        <v>15050328092</v>
      </c>
      <c r="T38" s="5"/>
      <c r="U38" s="1">
        <f t="shared" si="2"/>
        <v>-1.7480768853338442E-2</v>
      </c>
    </row>
    <row r="39" spans="1:21" ht="21" x14ac:dyDescent="0.55000000000000004">
      <c r="A39" s="15" t="s">
        <v>71</v>
      </c>
      <c r="C39" s="6">
        <f>IFERROR(VLOOKUP(A39,'درآمد سود سهام'!A:S,13,0),0)</f>
        <v>0</v>
      </c>
      <c r="D39" s="16"/>
      <c r="E39" s="16">
        <f>IFERROR(VLOOKUP(A39,'درآمد ناشی از تغییر قیمت اوراق'!A:Q,9,0),0)</f>
        <v>-113265748937</v>
      </c>
      <c r="F39" s="16"/>
      <c r="G39" s="16">
        <f>IFERROR(VLOOKUP(A39,'درآمد ناشی از فروش'!A:Q,9,0),0)</f>
        <v>-3478511044</v>
      </c>
      <c r="H39" s="16"/>
      <c r="I39" s="16">
        <f t="shared" si="0"/>
        <v>-116744259981</v>
      </c>
      <c r="J39" s="5"/>
      <c r="K39" s="1">
        <f t="shared" si="1"/>
        <v>9.1198869617705083E-2</v>
      </c>
      <c r="L39" s="5"/>
      <c r="M39" s="6">
        <f>IFERROR(VLOOKUP(A39,'درآمد سود سهام'!A:S,19,0),0)</f>
        <v>24622190838</v>
      </c>
      <c r="N39" s="16"/>
      <c r="O39" s="16">
        <f>IFERROR(VLOOKUP(A39,'درآمد ناشی از تغییر قیمت اوراق'!A:Q,17,0),0)</f>
        <v>-130076958778</v>
      </c>
      <c r="P39" s="16"/>
      <c r="Q39" s="16">
        <f>IFERROR(VLOOKUP(A39,'درآمد ناشی از فروش'!A:Q,17,0),0)</f>
        <v>23263653729</v>
      </c>
      <c r="R39" s="16"/>
      <c r="S39" s="16">
        <f t="shared" si="3"/>
        <v>-82191114211</v>
      </c>
      <c r="T39" s="5"/>
      <c r="U39" s="1">
        <f t="shared" si="2"/>
        <v>9.5463956701684338E-2</v>
      </c>
    </row>
    <row r="40" spans="1:21" ht="21" x14ac:dyDescent="0.55000000000000004">
      <c r="A40" s="15" t="s">
        <v>92</v>
      </c>
      <c r="C40" s="6">
        <f>IFERROR(VLOOKUP(A40,'درآمد سود سهام'!A:S,13,0),0)</f>
        <v>0</v>
      </c>
      <c r="D40" s="16"/>
      <c r="E40" s="16">
        <f>IFERROR(VLOOKUP(A40,'درآمد ناشی از تغییر قیمت اوراق'!A:Q,9,0),0)</f>
        <v>-352142213</v>
      </c>
      <c r="F40" s="16"/>
      <c r="G40" s="16">
        <f>IFERROR(VLOOKUP(A40,'درآمد ناشی از فروش'!A:Q,9,0),0)</f>
        <v>0</v>
      </c>
      <c r="H40" s="16"/>
      <c r="I40" s="16">
        <f t="shared" si="0"/>
        <v>-352142213</v>
      </c>
      <c r="J40" s="5"/>
      <c r="K40" s="1">
        <f t="shared" ref="K40:K62" si="4">+I40/$I$77</f>
        <v>2.7508822939563632E-4</v>
      </c>
      <c r="L40" s="5"/>
      <c r="M40" s="6">
        <f>IFERROR(VLOOKUP(A40,'درآمد سود سهام'!A:S,19,0),0)</f>
        <v>0</v>
      </c>
      <c r="N40" s="16"/>
      <c r="O40" s="16">
        <f>IFERROR(VLOOKUP(A40,'درآمد ناشی از تغییر قیمت اوراق'!A:Q,17,0),0)</f>
        <v>-349701013</v>
      </c>
      <c r="P40" s="16"/>
      <c r="Q40" s="16">
        <f>IFERROR(VLOOKUP(A40,'درآمد ناشی از فروش'!A:Q,17,0),0)</f>
        <v>608071418</v>
      </c>
      <c r="R40" s="16"/>
      <c r="S40" s="16">
        <f t="shared" si="3"/>
        <v>258370405</v>
      </c>
      <c r="T40" s="5"/>
      <c r="U40" s="1">
        <f t="shared" ref="U40:U62" si="5">+S40/$S$77</f>
        <v>-3.0009401128930813E-4</v>
      </c>
    </row>
    <row r="41" spans="1:21" ht="21" x14ac:dyDescent="0.55000000000000004">
      <c r="A41" s="15" t="s">
        <v>79</v>
      </c>
      <c r="C41" s="6">
        <f>IFERROR(VLOOKUP(A41,'درآمد سود سهام'!A:S,13,0),0)</f>
        <v>0</v>
      </c>
      <c r="D41" s="16"/>
      <c r="E41" s="16">
        <f>IFERROR(VLOOKUP(A41,'درآمد ناشی از تغییر قیمت اوراق'!A:Q,9,0),0)</f>
        <v>0</v>
      </c>
      <c r="F41" s="16"/>
      <c r="G41" s="16">
        <f>IFERROR(VLOOKUP(A41,'درآمد ناشی از فروش'!A:Q,9,0),0)</f>
        <v>0</v>
      </c>
      <c r="H41" s="16"/>
      <c r="I41" s="16">
        <f t="shared" si="0"/>
        <v>0</v>
      </c>
      <c r="J41" s="5"/>
      <c r="K41" s="1">
        <f t="shared" si="4"/>
        <v>0</v>
      </c>
      <c r="L41" s="5"/>
      <c r="M41" s="6">
        <f>IFERROR(VLOOKUP(A41,'درآمد سود سهام'!A:S,19,0),0)</f>
        <v>1257300000</v>
      </c>
      <c r="N41" s="16"/>
      <c r="O41" s="16">
        <f>IFERROR(VLOOKUP(A41,'درآمد ناشی از تغییر قیمت اوراق'!A:Q,17,0),0)</f>
        <v>0</v>
      </c>
      <c r="P41" s="16"/>
      <c r="Q41" s="16">
        <f>IFERROR(VLOOKUP(A41,'درآمد ناشی از فروش'!A:Q,17,0),0)</f>
        <v>4705901893</v>
      </c>
      <c r="R41" s="16"/>
      <c r="S41" s="16">
        <f t="shared" si="3"/>
        <v>5963201893</v>
      </c>
      <c r="T41" s="5"/>
      <c r="U41" s="1">
        <f t="shared" si="5"/>
        <v>-6.9261848167105882E-3</v>
      </c>
    </row>
    <row r="42" spans="1:21" ht="21" x14ac:dyDescent="0.55000000000000004">
      <c r="A42" s="15" t="s">
        <v>84</v>
      </c>
      <c r="C42" s="6">
        <f>IFERROR(VLOOKUP(A42,'درآمد سود سهام'!A:S,13,0),0)</f>
        <v>0</v>
      </c>
      <c r="D42" s="16"/>
      <c r="E42" s="16">
        <f>IFERROR(VLOOKUP(A42,'درآمد ناشی از تغییر قیمت اوراق'!A:Q,9,0),0)</f>
        <v>-973928765</v>
      </c>
      <c r="F42" s="16"/>
      <c r="G42" s="16">
        <f>IFERROR(VLOOKUP(A42,'درآمد ناشی از فروش'!A:Q,9,0),0)</f>
        <v>-2631093419</v>
      </c>
      <c r="H42" s="16"/>
      <c r="I42" s="16">
        <f t="shared" si="0"/>
        <v>-3605022184</v>
      </c>
      <c r="J42" s="5"/>
      <c r="K42" s="1">
        <f t="shared" si="4"/>
        <v>2.8161894056380849E-3</v>
      </c>
      <c r="L42" s="5"/>
      <c r="M42" s="6">
        <f>IFERROR(VLOOKUP(A42,'درآمد سود سهام'!A:S,19,0),0)</f>
        <v>1398738972</v>
      </c>
      <c r="N42" s="16"/>
      <c r="O42" s="16">
        <f>IFERROR(VLOOKUP(A42,'درآمد ناشی از تغییر قیمت اوراق'!A:Q,17,0),0)</f>
        <v>-14270395862</v>
      </c>
      <c r="P42" s="16"/>
      <c r="Q42" s="16">
        <f>IFERROR(VLOOKUP(A42,'درآمد ناشی از فروش'!A:Q,17,0),0)</f>
        <v>-12333504380</v>
      </c>
      <c r="R42" s="16"/>
      <c r="S42" s="16">
        <f t="shared" si="3"/>
        <v>-25205161270</v>
      </c>
      <c r="T42" s="5"/>
      <c r="U42" s="1">
        <f t="shared" si="5"/>
        <v>2.9275481263839841E-2</v>
      </c>
    </row>
    <row r="43" spans="1:21" ht="21" x14ac:dyDescent="0.55000000000000004">
      <c r="A43" s="15" t="s">
        <v>83</v>
      </c>
      <c r="C43" s="6">
        <f>IFERROR(VLOOKUP(A43,'درآمد سود سهام'!A:S,13,0),0)</f>
        <v>0</v>
      </c>
      <c r="D43" s="16"/>
      <c r="E43" s="16">
        <f>IFERROR(VLOOKUP(A43,'درآمد ناشی از تغییر قیمت اوراق'!A:Q,9,0),0)</f>
        <v>0</v>
      </c>
      <c r="F43" s="16"/>
      <c r="G43" s="16">
        <f>IFERROR(VLOOKUP(A43,'درآمد ناشی از فروش'!A:Q,9,0),0)</f>
        <v>0</v>
      </c>
      <c r="H43" s="16"/>
      <c r="I43" s="16">
        <f t="shared" si="0"/>
        <v>0</v>
      </c>
      <c r="J43" s="5"/>
      <c r="K43" s="1">
        <f t="shared" si="4"/>
        <v>0</v>
      </c>
      <c r="L43" s="5"/>
      <c r="M43" s="6">
        <f>IFERROR(VLOOKUP(A43,'درآمد سود سهام'!A:S,19,0),0)</f>
        <v>0</v>
      </c>
      <c r="N43" s="16"/>
      <c r="O43" s="16">
        <f>IFERROR(VLOOKUP(A43,'درآمد ناشی از تغییر قیمت اوراق'!A:Q,17,0),0)</f>
        <v>0</v>
      </c>
      <c r="P43" s="16"/>
      <c r="Q43" s="16">
        <f>IFERROR(VLOOKUP(A43,'درآمد ناشی از فروش'!A:Q,17,0),0)</f>
        <v>-1333996861</v>
      </c>
      <c r="R43" s="16"/>
      <c r="S43" s="16">
        <f t="shared" si="3"/>
        <v>-1333996861</v>
      </c>
      <c r="T43" s="5"/>
      <c r="U43" s="1">
        <f t="shared" si="5"/>
        <v>1.5494207591803541E-3</v>
      </c>
    </row>
    <row r="44" spans="1:21" ht="21" x14ac:dyDescent="0.55000000000000004">
      <c r="A44" s="15" t="s">
        <v>61</v>
      </c>
      <c r="C44" s="6">
        <f>IFERROR(VLOOKUP(A44,'درآمد سود سهام'!A:S,13,0),0)</f>
        <v>0</v>
      </c>
      <c r="D44" s="16"/>
      <c r="E44" s="16">
        <f>IFERROR(VLOOKUP(A44,'درآمد ناشی از تغییر قیمت اوراق'!A:Q,9,0),0)</f>
        <v>0</v>
      </c>
      <c r="F44" s="16"/>
      <c r="G44" s="16">
        <f>IFERROR(VLOOKUP(A44,'درآمد ناشی از فروش'!A:Q,9,0),0)</f>
        <v>-1993398006</v>
      </c>
      <c r="H44" s="16"/>
      <c r="I44" s="16">
        <f t="shared" si="0"/>
        <v>-1993398006</v>
      </c>
      <c r="J44" s="5"/>
      <c r="K44" s="1">
        <f t="shared" si="4"/>
        <v>1.5572127047186247E-3</v>
      </c>
      <c r="L44" s="5"/>
      <c r="M44" s="6">
        <f>IFERROR(VLOOKUP(A44,'درآمد سود سهام'!A:S,19,0),0)</f>
        <v>16311978</v>
      </c>
      <c r="N44" s="16"/>
      <c r="O44" s="16">
        <f>IFERROR(VLOOKUP(A44,'درآمد ناشی از تغییر قیمت اوراق'!A:Q,17,0),0)</f>
        <v>0</v>
      </c>
      <c r="P44" s="16"/>
      <c r="Q44" s="16">
        <f>IFERROR(VLOOKUP(A44,'درآمد ناشی از فروش'!A:Q,17,0),0)</f>
        <v>-10862472594</v>
      </c>
      <c r="R44" s="16"/>
      <c r="S44" s="16">
        <f t="shared" si="3"/>
        <v>-10846160616</v>
      </c>
      <c r="T44" s="5"/>
      <c r="U44" s="1">
        <f t="shared" si="5"/>
        <v>1.259768062965088E-2</v>
      </c>
    </row>
    <row r="45" spans="1:21" ht="21" x14ac:dyDescent="0.55000000000000004">
      <c r="A45" s="15" t="s">
        <v>96</v>
      </c>
      <c r="C45" s="6">
        <f>IFERROR(VLOOKUP(A45,'درآمد سود سهام'!A:S,13,0),0)</f>
        <v>0</v>
      </c>
      <c r="D45" s="16"/>
      <c r="E45" s="16">
        <f>IFERROR(VLOOKUP(A45,'درآمد ناشی از تغییر قیمت اوراق'!A:Q,9,0),0)</f>
        <v>0</v>
      </c>
      <c r="F45" s="16"/>
      <c r="G45" s="16">
        <f>IFERROR(VLOOKUP(A45,'درآمد ناشی از فروش'!A:Q,9,0),0)</f>
        <v>0</v>
      </c>
      <c r="H45" s="16"/>
      <c r="I45" s="16">
        <f t="shared" si="0"/>
        <v>0</v>
      </c>
      <c r="J45" s="5"/>
      <c r="K45" s="1">
        <f t="shared" si="4"/>
        <v>0</v>
      </c>
      <c r="L45" s="5"/>
      <c r="M45" s="6">
        <f>IFERROR(VLOOKUP(A45,'درآمد سود سهام'!A:S,19,0),0)</f>
        <v>0</v>
      </c>
      <c r="N45" s="16"/>
      <c r="O45" s="16">
        <f>IFERROR(VLOOKUP(A45,'درآمد ناشی از تغییر قیمت اوراق'!A:Q,17,0),0)</f>
        <v>0</v>
      </c>
      <c r="P45" s="16"/>
      <c r="Q45" s="16">
        <f>IFERROR(VLOOKUP(A45,'درآمد ناشی از فروش'!A:Q,17,0),0)</f>
        <v>6930167379</v>
      </c>
      <c r="R45" s="16"/>
      <c r="S45" s="16">
        <f t="shared" si="3"/>
        <v>6930167379</v>
      </c>
      <c r="T45" s="5"/>
      <c r="U45" s="1">
        <f t="shared" si="5"/>
        <v>-8.0493031996850452E-3</v>
      </c>
    </row>
    <row r="46" spans="1:21" ht="21" x14ac:dyDescent="0.55000000000000004">
      <c r="A46" s="15" t="s">
        <v>88</v>
      </c>
      <c r="C46" s="6">
        <f>IFERROR(VLOOKUP(A46,'درآمد سود سهام'!A:S,13,0),0)</f>
        <v>0</v>
      </c>
      <c r="D46" s="16"/>
      <c r="E46" s="16">
        <f>IFERROR(VLOOKUP(A46,'درآمد ناشی از تغییر قیمت اوراق'!A:Q,9,0),0)</f>
        <v>0</v>
      </c>
      <c r="F46" s="16"/>
      <c r="G46" s="16">
        <f>IFERROR(VLOOKUP(A46,'درآمد ناشی از فروش'!A:Q,9,0),0)</f>
        <v>0</v>
      </c>
      <c r="H46" s="16"/>
      <c r="I46" s="16">
        <f t="shared" si="0"/>
        <v>0</v>
      </c>
      <c r="J46" s="5"/>
      <c r="K46" s="1">
        <f t="shared" si="4"/>
        <v>0</v>
      </c>
      <c r="L46" s="5"/>
      <c r="M46" s="6">
        <f>IFERROR(VLOOKUP(A46,'درآمد سود سهام'!A:S,19,0),0)</f>
        <v>0</v>
      </c>
      <c r="N46" s="16"/>
      <c r="O46" s="16">
        <f>IFERROR(VLOOKUP(A46,'درآمد ناشی از تغییر قیمت اوراق'!A:Q,17,0),0)</f>
        <v>0</v>
      </c>
      <c r="P46" s="16"/>
      <c r="Q46" s="16">
        <f>IFERROR(VLOOKUP(A46,'درآمد ناشی از فروش'!A:Q,17,0),0)</f>
        <v>4193385802</v>
      </c>
      <c r="R46" s="16"/>
      <c r="S46" s="16">
        <f t="shared" si="3"/>
        <v>4193385802</v>
      </c>
      <c r="T46" s="5"/>
      <c r="U46" s="1">
        <f t="shared" si="5"/>
        <v>-4.8705654434601838E-3</v>
      </c>
    </row>
    <row r="47" spans="1:21" ht="21" x14ac:dyDescent="0.55000000000000004">
      <c r="A47" s="15" t="s">
        <v>107</v>
      </c>
      <c r="C47" s="6">
        <f>IFERROR(VLOOKUP(A47,'درآمد سود سهام'!A:S,13,0),0)</f>
        <v>0</v>
      </c>
      <c r="D47" s="16"/>
      <c r="E47" s="16">
        <f>IFERROR(VLOOKUP(A47,'درآمد ناشی از تغییر قیمت اوراق'!A:Q,9,0),0)</f>
        <v>-90923482</v>
      </c>
      <c r="F47" s="16"/>
      <c r="G47" s="16">
        <f>IFERROR(VLOOKUP(A47,'درآمد ناشی از فروش'!A:Q,9,0),0)</f>
        <v>0</v>
      </c>
      <c r="H47" s="16"/>
      <c r="I47" s="16">
        <f t="shared" si="0"/>
        <v>-90923482</v>
      </c>
      <c r="J47" s="5"/>
      <c r="K47" s="1">
        <f t="shared" si="4"/>
        <v>7.1028064090305503E-5</v>
      </c>
      <c r="L47" s="5"/>
      <c r="M47" s="6">
        <f>IFERROR(VLOOKUP(A47,'درآمد سود سهام'!A:S,19,0),0)</f>
        <v>2372376439</v>
      </c>
      <c r="N47" s="16"/>
      <c r="O47" s="16">
        <f>IFERROR(VLOOKUP(A47,'درآمد ناشی از تغییر قیمت اوراق'!A:Q,17,0),0)</f>
        <v>-333534925</v>
      </c>
      <c r="P47" s="16"/>
      <c r="Q47" s="16">
        <f>IFERROR(VLOOKUP(A47,'درآمد ناشی از فروش'!A:Q,17,0),0)</f>
        <v>-4543342340</v>
      </c>
      <c r="R47" s="16"/>
      <c r="S47" s="16">
        <f t="shared" si="3"/>
        <v>-2504500826</v>
      </c>
      <c r="T47" s="5"/>
      <c r="U47" s="1">
        <f t="shared" si="5"/>
        <v>2.9089465535022305E-3</v>
      </c>
    </row>
    <row r="48" spans="1:21" ht="21" x14ac:dyDescent="0.55000000000000004">
      <c r="A48" s="15" t="s">
        <v>72</v>
      </c>
      <c r="C48" s="6">
        <f>IFERROR(VLOOKUP(A48,'درآمد سود سهام'!A:S,13,0),0)</f>
        <v>0</v>
      </c>
      <c r="D48" s="16"/>
      <c r="E48" s="16">
        <f>IFERROR(VLOOKUP(A48,'درآمد ناشی از تغییر قیمت اوراق'!A:Q,9,0),0)</f>
        <v>-19029695206</v>
      </c>
      <c r="F48" s="16"/>
      <c r="G48" s="16">
        <f>IFERROR(VLOOKUP(A48,'درآمد ناشی از فروش'!A:Q,9,0),0)</f>
        <v>0</v>
      </c>
      <c r="H48" s="16"/>
      <c r="I48" s="16">
        <f t="shared" si="0"/>
        <v>-19029695206</v>
      </c>
      <c r="J48" s="5"/>
      <c r="K48" s="1">
        <f t="shared" si="4"/>
        <v>1.4865713245680003E-2</v>
      </c>
      <c r="L48" s="5"/>
      <c r="M48" s="6">
        <f>IFERROR(VLOOKUP(A48,'درآمد سود سهام'!A:S,19,0),0)</f>
        <v>13957472999</v>
      </c>
      <c r="N48" s="16"/>
      <c r="O48" s="16">
        <f>IFERROR(VLOOKUP(A48,'درآمد ناشی از تغییر قیمت اوراق'!A:Q,17,0),0)</f>
        <v>-66679646041</v>
      </c>
      <c r="P48" s="16"/>
      <c r="Q48" s="16">
        <f>IFERROR(VLOOKUP(A48,'درآمد ناشی از فروش'!A:Q,17,0),0)</f>
        <v>-8788365578</v>
      </c>
      <c r="R48" s="16"/>
      <c r="S48" s="16">
        <f t="shared" si="3"/>
        <v>-61510538620</v>
      </c>
      <c r="T48" s="5"/>
      <c r="U48" s="1">
        <f t="shared" si="5"/>
        <v>7.1443725418326082E-2</v>
      </c>
    </row>
    <row r="49" spans="1:21" ht="21" x14ac:dyDescent="0.55000000000000004">
      <c r="A49" s="15" t="s">
        <v>90</v>
      </c>
      <c r="C49" s="6">
        <f>IFERROR(VLOOKUP(A49,'درآمد سود سهام'!A:S,13,0),0)</f>
        <v>0</v>
      </c>
      <c r="D49" s="16"/>
      <c r="E49" s="16">
        <f>IFERROR(VLOOKUP(A49,'درآمد ناشی از تغییر قیمت اوراق'!A:Q,9,0),0)</f>
        <v>-6642922257</v>
      </c>
      <c r="F49" s="16"/>
      <c r="G49" s="16">
        <f>IFERROR(VLOOKUP(A49,'درآمد ناشی از فروش'!A:Q,9,0),0)</f>
        <v>-3485290506</v>
      </c>
      <c r="H49" s="16"/>
      <c r="I49" s="16">
        <f t="shared" si="0"/>
        <v>-10128212763</v>
      </c>
      <c r="J49" s="5"/>
      <c r="K49" s="1">
        <f t="shared" si="4"/>
        <v>7.9120083110171043E-3</v>
      </c>
      <c r="L49" s="5"/>
      <c r="M49" s="6">
        <f>IFERROR(VLOOKUP(A49,'درآمد سود سهام'!A:S,19,0),0)</f>
        <v>0</v>
      </c>
      <c r="N49" s="16"/>
      <c r="O49" s="16">
        <f>IFERROR(VLOOKUP(A49,'درآمد ناشی از تغییر قیمت اوراق'!A:Q,17,0),0)</f>
        <v>-22685823704</v>
      </c>
      <c r="P49" s="16"/>
      <c r="Q49" s="16">
        <f>IFERROR(VLOOKUP(A49,'درآمد ناشی از فروش'!A:Q,17,0),0)</f>
        <v>-7271809691</v>
      </c>
      <c r="R49" s="16"/>
      <c r="S49" s="16">
        <f t="shared" si="3"/>
        <v>-29957633395</v>
      </c>
      <c r="T49" s="5"/>
      <c r="U49" s="1">
        <f t="shared" si="5"/>
        <v>3.4795418516451543E-2</v>
      </c>
    </row>
    <row r="50" spans="1:21" ht="21" x14ac:dyDescent="0.55000000000000004">
      <c r="A50" s="15" t="s">
        <v>77</v>
      </c>
      <c r="C50" s="6">
        <f>IFERROR(VLOOKUP(A50,'درآمد سود سهام'!A:S,13,0),0)</f>
        <v>0</v>
      </c>
      <c r="D50" s="16"/>
      <c r="E50" s="16">
        <f>IFERROR(VLOOKUP(A50,'درآمد ناشی از تغییر قیمت اوراق'!A:Q,9,0),0)</f>
        <v>0</v>
      </c>
      <c r="F50" s="16"/>
      <c r="G50" s="16">
        <f>IFERROR(VLOOKUP(A50,'درآمد ناشی از فروش'!A:Q,9,0),0)</f>
        <v>0</v>
      </c>
      <c r="H50" s="16"/>
      <c r="I50" s="16">
        <f t="shared" si="0"/>
        <v>0</v>
      </c>
      <c r="J50" s="16"/>
      <c r="K50" s="1">
        <f t="shared" si="4"/>
        <v>0</v>
      </c>
      <c r="L50" s="16"/>
      <c r="M50" s="6">
        <f>IFERROR(VLOOKUP(A50,'درآمد سود سهام'!A:S,19,0),0)</f>
        <v>0</v>
      </c>
      <c r="N50" s="16"/>
      <c r="O50" s="16">
        <f>IFERROR(VLOOKUP(A50,'درآمد ناشی از تغییر قیمت اوراق'!A:Q,17,0),0)</f>
        <v>0</v>
      </c>
      <c r="P50" s="16"/>
      <c r="Q50" s="16">
        <f>IFERROR(VLOOKUP(A50,'درآمد ناشی از فروش'!A:Q,17,0),0)</f>
        <v>6255463300</v>
      </c>
      <c r="R50" s="16"/>
      <c r="S50" s="16">
        <f t="shared" si="3"/>
        <v>6255463300</v>
      </c>
      <c r="T50" s="5"/>
      <c r="U50" s="1">
        <f t="shared" si="5"/>
        <v>-7.2656428052200973E-3</v>
      </c>
    </row>
    <row r="51" spans="1:21" ht="21" x14ac:dyDescent="0.55000000000000004">
      <c r="A51" s="15" t="s">
        <v>124</v>
      </c>
      <c r="C51" s="6">
        <f>IFERROR(VLOOKUP(A51,'درآمد سود سهام'!A:S,13,0),0)</f>
        <v>0</v>
      </c>
      <c r="D51" s="16"/>
      <c r="E51" s="16">
        <f>IFERROR(VLOOKUP(A51,'درآمد ناشی از تغییر قیمت اوراق'!A:Q,9,0),0)</f>
        <v>-76032823194</v>
      </c>
      <c r="F51" s="16"/>
      <c r="G51" s="16">
        <f>IFERROR(VLOOKUP(A51,'درآمد ناشی از فروش'!A:Q,9,0),0)</f>
        <v>-11488188567</v>
      </c>
      <c r="H51" s="16"/>
      <c r="I51" s="16">
        <f t="shared" si="0"/>
        <v>-87521011761</v>
      </c>
      <c r="J51" s="16"/>
      <c r="K51" s="1">
        <f t="shared" si="4"/>
        <v>6.8370105234296777E-2</v>
      </c>
      <c r="L51" s="16"/>
      <c r="M51" s="6">
        <f>IFERROR(VLOOKUP(A51,'درآمد سود سهام'!A:S,19,0),0)</f>
        <v>567374669</v>
      </c>
      <c r="N51" s="16"/>
      <c r="O51" s="16">
        <f>IFERROR(VLOOKUP(A51,'درآمد ناشی از تغییر قیمت اوراق'!A:Q,17,0),0)</f>
        <v>-155404768962</v>
      </c>
      <c r="P51" s="16"/>
      <c r="Q51" s="16">
        <f>IFERROR(VLOOKUP(A51,'درآمد ناشی از فروش'!A:Q,17,0),0)</f>
        <v>9056119399</v>
      </c>
      <c r="R51" s="16"/>
      <c r="S51" s="16">
        <f t="shared" si="3"/>
        <v>-145781274894</v>
      </c>
      <c r="T51" s="5"/>
      <c r="U51" s="1">
        <f t="shared" si="5"/>
        <v>0.16932313727576409</v>
      </c>
    </row>
    <row r="52" spans="1:21" ht="21" x14ac:dyDescent="0.55000000000000004">
      <c r="A52" s="15" t="s">
        <v>97</v>
      </c>
      <c r="C52" s="6">
        <f>IFERROR(VLOOKUP(A52,'درآمد سود سهام'!A:S,13,0),0)</f>
        <v>0</v>
      </c>
      <c r="D52" s="16"/>
      <c r="E52" s="16">
        <f>IFERROR(VLOOKUP(A52,'درآمد ناشی از تغییر قیمت اوراق'!A:Q,9,0),0)</f>
        <v>0</v>
      </c>
      <c r="F52" s="16"/>
      <c r="G52" s="16">
        <f>IFERROR(VLOOKUP(A52,'درآمد ناشی از فروش'!A:Q,9,0),0)</f>
        <v>0</v>
      </c>
      <c r="H52" s="16"/>
      <c r="I52" s="16">
        <f t="shared" si="0"/>
        <v>0</v>
      </c>
      <c r="J52" s="16"/>
      <c r="K52" s="1">
        <f t="shared" si="4"/>
        <v>0</v>
      </c>
      <c r="L52" s="16"/>
      <c r="M52" s="6">
        <f>IFERROR(VLOOKUP(A52,'درآمد سود سهام'!A:S,19,0),0)</f>
        <v>0</v>
      </c>
      <c r="N52" s="16"/>
      <c r="O52" s="16">
        <f>IFERROR(VLOOKUP(A52,'درآمد ناشی از تغییر قیمت اوراق'!A:Q,17,0),0)</f>
        <v>0</v>
      </c>
      <c r="P52" s="16"/>
      <c r="Q52" s="16">
        <f>IFERROR(VLOOKUP(A52,'درآمد ناشی از فروش'!A:Q,17,0),0)</f>
        <v>-7627135792</v>
      </c>
      <c r="R52" s="16"/>
      <c r="S52" s="16">
        <f t="shared" si="3"/>
        <v>-7627135792</v>
      </c>
      <c r="T52" s="5"/>
      <c r="U52" s="1">
        <f t="shared" si="5"/>
        <v>8.858823341123508E-3</v>
      </c>
    </row>
    <row r="53" spans="1:21" s="15" customFormat="1" ht="21" x14ac:dyDescent="0.55000000000000004">
      <c r="A53" s="15" t="s">
        <v>69</v>
      </c>
      <c r="C53" s="6">
        <f>IFERROR(VLOOKUP(A53,'درآمد سود سهام'!A:S,13,0),0)</f>
        <v>0</v>
      </c>
      <c r="E53" s="16">
        <f>IFERROR(VLOOKUP(A53,'درآمد ناشی از تغییر قیمت اوراق'!A:Q,9,0),0)</f>
        <v>-36123652223</v>
      </c>
      <c r="F53" s="16"/>
      <c r="G53" s="16">
        <f>IFERROR(VLOOKUP(A53,'درآمد ناشی از فروش'!A:Q,9,0),0)</f>
        <v>1041552229</v>
      </c>
      <c r="H53" s="16"/>
      <c r="I53" s="16">
        <f t="shared" si="0"/>
        <v>-35082099994</v>
      </c>
      <c r="J53" s="16"/>
      <c r="K53" s="1">
        <f t="shared" si="4"/>
        <v>2.7405611751608216E-2</v>
      </c>
      <c r="L53" s="16"/>
      <c r="M53" s="6">
        <f>IFERROR(VLOOKUP(A53,'درآمد سود سهام'!A:S,19,0),0)</f>
        <v>16999627730</v>
      </c>
      <c r="N53" s="16"/>
      <c r="O53" s="16">
        <f>IFERROR(VLOOKUP(A53,'درآمد ناشی از تغییر قیمت اوراق'!A:Q,17,0),0)</f>
        <v>-18637026063</v>
      </c>
      <c r="P53" s="16"/>
      <c r="Q53" s="16">
        <f>IFERROR(VLOOKUP(A53,'درآمد ناشی از فروش'!A:Q,17,0),0)</f>
        <v>5844182825</v>
      </c>
      <c r="R53" s="16"/>
      <c r="S53" s="16">
        <f t="shared" si="3"/>
        <v>4206784492</v>
      </c>
      <c r="T53" s="5"/>
      <c r="U53" s="1">
        <f t="shared" si="5"/>
        <v>-4.886127855215981E-3</v>
      </c>
    </row>
    <row r="54" spans="1:21" ht="21" x14ac:dyDescent="0.55000000000000004">
      <c r="A54" s="15" t="s">
        <v>76</v>
      </c>
      <c r="C54" s="6">
        <f>IFERROR(VLOOKUP(A54,'درآمد سود سهام'!A:S,13,0),0)</f>
        <v>0</v>
      </c>
      <c r="D54" s="16"/>
      <c r="E54" s="16">
        <f>IFERROR(VLOOKUP(A54,'درآمد ناشی از تغییر قیمت اوراق'!A:Q,9,0),0)</f>
        <v>0</v>
      </c>
      <c r="F54" s="16"/>
      <c r="G54" s="16">
        <f>IFERROR(VLOOKUP(A54,'درآمد ناشی از فروش'!A:Q,9,0),0)</f>
        <v>0</v>
      </c>
      <c r="H54" s="16"/>
      <c r="I54" s="16">
        <f t="shared" si="0"/>
        <v>0</v>
      </c>
      <c r="J54" s="16"/>
      <c r="K54" s="1">
        <f t="shared" si="4"/>
        <v>0</v>
      </c>
      <c r="L54" s="16"/>
      <c r="M54" s="6">
        <f>IFERROR(VLOOKUP(A54,'درآمد سود سهام'!A:S,19,0),0)</f>
        <v>0</v>
      </c>
      <c r="N54" s="16"/>
      <c r="O54" s="16">
        <f>IFERROR(VLOOKUP(A54,'درآمد ناشی از تغییر قیمت اوراق'!A:Q,17,0),0)</f>
        <v>0</v>
      </c>
      <c r="P54" s="16"/>
      <c r="Q54" s="16">
        <f>IFERROR(VLOOKUP(A54,'درآمد ناشی از فروش'!A:Q,17,0),0)</f>
        <v>729175669</v>
      </c>
      <c r="R54" s="16"/>
      <c r="S54" s="16">
        <f t="shared" si="3"/>
        <v>729175669</v>
      </c>
      <c r="T54" s="5"/>
      <c r="U54" s="1">
        <f t="shared" si="5"/>
        <v>-8.4692846862540155E-4</v>
      </c>
    </row>
    <row r="55" spans="1:21" ht="21" x14ac:dyDescent="0.55000000000000004">
      <c r="A55" s="15" t="s">
        <v>60</v>
      </c>
      <c r="C55" s="6">
        <f>IFERROR(VLOOKUP(A55,'درآمد سود سهام'!A:S,13,0),0)</f>
        <v>0</v>
      </c>
      <c r="D55" s="16"/>
      <c r="E55" s="16">
        <f>IFERROR(VLOOKUP(A55,'درآمد ناشی از تغییر قیمت اوراق'!A:Q,9,0),0)</f>
        <v>-64024869500</v>
      </c>
      <c r="F55" s="16"/>
      <c r="G55" s="16">
        <f>IFERROR(VLOOKUP(A55,'درآمد ناشی از فروش'!A:Q,9,0),0)</f>
        <v>-13091537018</v>
      </c>
      <c r="H55" s="16"/>
      <c r="I55" s="16">
        <f t="shared" si="0"/>
        <v>-77116406518</v>
      </c>
      <c r="J55" s="16"/>
      <c r="K55" s="1">
        <f t="shared" si="4"/>
        <v>6.0242183252226932E-2</v>
      </c>
      <c r="L55" s="16"/>
      <c r="M55" s="6">
        <f>IFERROR(VLOOKUP(A55,'درآمد سود سهام'!A:S,19,0),0)</f>
        <v>0</v>
      </c>
      <c r="N55" s="16"/>
      <c r="O55" s="16">
        <f>IFERROR(VLOOKUP(A55,'درآمد ناشی از تغییر قیمت اوراق'!A:Q,17,0),0)</f>
        <v>-58024324296</v>
      </c>
      <c r="P55" s="16"/>
      <c r="Q55" s="16">
        <f>IFERROR(VLOOKUP(A55,'درآمد ناشی از فروش'!A:Q,17,0),0)</f>
        <v>1793129285</v>
      </c>
      <c r="R55" s="16"/>
      <c r="S55" s="16">
        <f t="shared" si="3"/>
        <v>-56231195011</v>
      </c>
      <c r="T55" s="5"/>
      <c r="U55" s="1">
        <f t="shared" si="5"/>
        <v>6.5311833491309965E-2</v>
      </c>
    </row>
    <row r="56" spans="1:21" ht="21" x14ac:dyDescent="0.55000000000000004">
      <c r="A56" s="15" t="s">
        <v>78</v>
      </c>
      <c r="C56" s="6">
        <f>IFERROR(VLOOKUP(A56,'درآمد سود سهام'!A:S,13,0),0)</f>
        <v>0</v>
      </c>
      <c r="D56" s="16"/>
      <c r="E56" s="16">
        <f>IFERROR(VLOOKUP(A56,'درآمد ناشی از تغییر قیمت اوراق'!A:Q,9,0),0)</f>
        <v>0</v>
      </c>
      <c r="F56" s="16"/>
      <c r="G56" s="16">
        <f>IFERROR(VLOOKUP(A56,'درآمد ناشی از فروش'!A:Q,9,0),0)</f>
        <v>0</v>
      </c>
      <c r="H56" s="16"/>
      <c r="I56" s="16">
        <f t="shared" si="0"/>
        <v>0</v>
      </c>
      <c r="J56" s="16"/>
      <c r="K56" s="1">
        <f t="shared" si="4"/>
        <v>0</v>
      </c>
      <c r="L56" s="16"/>
      <c r="M56" s="6">
        <f>IFERROR(VLOOKUP(A56,'درآمد سود سهام'!A:S,19,0),0)</f>
        <v>0</v>
      </c>
      <c r="N56" s="16"/>
      <c r="O56" s="16">
        <f>IFERROR(VLOOKUP(A56,'درآمد ناشی از تغییر قیمت اوراق'!A:Q,17,0),0)</f>
        <v>0</v>
      </c>
      <c r="P56" s="16"/>
      <c r="Q56" s="16">
        <f>IFERROR(VLOOKUP(A56,'درآمد ناشی از فروش'!A:Q,17,0),0)</f>
        <v>2792580010</v>
      </c>
      <c r="R56" s="16"/>
      <c r="S56" s="16">
        <f t="shared" si="3"/>
        <v>2792580010</v>
      </c>
      <c r="T56" s="5"/>
      <c r="U56" s="1">
        <f t="shared" si="5"/>
        <v>-3.2435469420239371E-3</v>
      </c>
    </row>
    <row r="57" spans="1:21" ht="21" x14ac:dyDescent="0.55000000000000004">
      <c r="A57" s="15" t="s">
        <v>74</v>
      </c>
      <c r="C57" s="6">
        <f>IFERROR(VLOOKUP(A57,'درآمد سود سهام'!A:S,13,0),0)</f>
        <v>0</v>
      </c>
      <c r="D57" s="16"/>
      <c r="E57" s="16">
        <f>IFERROR(VLOOKUP(A57,'درآمد ناشی از تغییر قیمت اوراق'!A:Q,9,0),0)</f>
        <v>0</v>
      </c>
      <c r="F57" s="16"/>
      <c r="G57" s="16">
        <f>IFERROR(VLOOKUP(A57,'درآمد ناشی از فروش'!A:Q,9,0),0)</f>
        <v>0</v>
      </c>
      <c r="H57" s="16"/>
      <c r="I57" s="16">
        <f t="shared" si="0"/>
        <v>0</v>
      </c>
      <c r="J57" s="16"/>
      <c r="K57" s="1">
        <f t="shared" si="4"/>
        <v>0</v>
      </c>
      <c r="L57" s="16"/>
      <c r="M57" s="6">
        <f>IFERROR(VLOOKUP(A57,'درآمد سود سهام'!A:S,19,0),0)</f>
        <v>0</v>
      </c>
      <c r="N57" s="16"/>
      <c r="O57" s="16">
        <f>IFERROR(VLOOKUP(A57,'درآمد ناشی از تغییر قیمت اوراق'!A:Q,17,0),0)</f>
        <v>0</v>
      </c>
      <c r="P57" s="16"/>
      <c r="Q57" s="16">
        <f>IFERROR(VLOOKUP(A57,'درآمد ناشی از فروش'!A:Q,17,0),0)</f>
        <v>6146988766</v>
      </c>
      <c r="R57" s="16"/>
      <c r="S57" s="16">
        <f t="shared" si="3"/>
        <v>6146988766</v>
      </c>
      <c r="T57" s="5"/>
      <c r="U57" s="1">
        <f t="shared" si="5"/>
        <v>-7.13965098339825E-3</v>
      </c>
    </row>
    <row r="58" spans="1:21" ht="21" x14ac:dyDescent="0.55000000000000004">
      <c r="A58" s="15" t="s">
        <v>65</v>
      </c>
      <c r="C58" s="6">
        <f>IFERROR(VLOOKUP(A58,'درآمد سود سهام'!A:S,13,0),0)</f>
        <v>0</v>
      </c>
      <c r="D58" s="16"/>
      <c r="E58" s="16">
        <f>IFERROR(VLOOKUP(A58,'درآمد ناشی از تغییر قیمت اوراق'!A:Q,9,0),0)</f>
        <v>-43001122951</v>
      </c>
      <c r="F58" s="16"/>
      <c r="G58" s="16">
        <f>IFERROR(VLOOKUP(A58,'درآمد ناشی از فروش'!A:Q,9,0),0)</f>
        <v>-17942963482</v>
      </c>
      <c r="H58" s="16"/>
      <c r="I58" s="16">
        <f t="shared" si="0"/>
        <v>-60944086433</v>
      </c>
      <c r="J58" s="16"/>
      <c r="K58" s="1">
        <f t="shared" si="4"/>
        <v>4.760860870999465E-2</v>
      </c>
      <c r="L58" s="16"/>
      <c r="M58" s="6">
        <f>IFERROR(VLOOKUP(A58,'درآمد سود سهام'!A:S,19,0),0)</f>
        <v>13821868774</v>
      </c>
      <c r="N58" s="16"/>
      <c r="O58" s="16">
        <f>IFERROR(VLOOKUP(A58,'درآمد ناشی از تغییر قیمت اوراق'!A:Q,17,0),0)</f>
        <v>-98505510216</v>
      </c>
      <c r="P58" s="16"/>
      <c r="Q58" s="16">
        <f>IFERROR(VLOOKUP(A58,'درآمد ناشی از فروش'!A:Q,17,0),0)</f>
        <v>-15046554503</v>
      </c>
      <c r="R58" s="16"/>
      <c r="S58" s="16">
        <f t="shared" si="3"/>
        <v>-99730195945</v>
      </c>
      <c r="T58" s="5"/>
      <c r="U58" s="1">
        <f t="shared" si="5"/>
        <v>0.11583538195020339</v>
      </c>
    </row>
    <row r="59" spans="1:21" ht="21" x14ac:dyDescent="0.55000000000000004">
      <c r="A59" s="15" t="s">
        <v>105</v>
      </c>
      <c r="C59" s="6">
        <f>IFERROR(VLOOKUP(A59,'درآمد سود سهام'!A:S,13,0),0)</f>
        <v>0</v>
      </c>
      <c r="D59" s="16"/>
      <c r="E59" s="16">
        <f>IFERROR(VLOOKUP(A59,'درآمد ناشی از تغییر قیمت اوراق'!A:Q,9,0),0)</f>
        <v>0</v>
      </c>
      <c r="F59" s="16"/>
      <c r="G59" s="16">
        <f>IFERROR(VLOOKUP(A59,'درآمد ناشی از فروش'!A:Q,9,0),0)</f>
        <v>0</v>
      </c>
      <c r="H59" s="16"/>
      <c r="I59" s="16">
        <f t="shared" si="0"/>
        <v>0</v>
      </c>
      <c r="J59" s="16"/>
      <c r="K59" s="1">
        <f t="shared" si="4"/>
        <v>0</v>
      </c>
      <c r="L59" s="16"/>
      <c r="M59" s="6">
        <f>IFERROR(VLOOKUP(A59,'درآمد سود سهام'!A:S,19,0),0)</f>
        <v>0</v>
      </c>
      <c r="N59" s="16"/>
      <c r="O59" s="16">
        <f>IFERROR(VLOOKUP(A59,'درآمد ناشی از تغییر قیمت اوراق'!A:Q,17,0),0)</f>
        <v>0</v>
      </c>
      <c r="P59" s="16"/>
      <c r="Q59" s="16">
        <f>IFERROR(VLOOKUP(A59,'درآمد ناشی از فروش'!A:Q,17,0),0)</f>
        <v>-239658880</v>
      </c>
      <c r="R59" s="16"/>
      <c r="S59" s="16">
        <f t="shared" si="3"/>
        <v>-239658880</v>
      </c>
      <c r="T59" s="5"/>
      <c r="U59" s="1">
        <f t="shared" si="5"/>
        <v>2.7836080777248053E-4</v>
      </c>
    </row>
    <row r="60" spans="1:21" ht="21" x14ac:dyDescent="0.55000000000000004">
      <c r="A60" s="15" t="s">
        <v>120</v>
      </c>
      <c r="C60" s="6">
        <f>IFERROR(VLOOKUP(A60,'درآمد سود سهام'!A:S,13,0),0)</f>
        <v>0</v>
      </c>
      <c r="D60" s="16"/>
      <c r="E60" s="16">
        <f>IFERROR(VLOOKUP(A60,'درآمد ناشی از تغییر قیمت اوراق'!A:Q,9,0),0)</f>
        <v>0</v>
      </c>
      <c r="F60" s="16"/>
      <c r="G60" s="16">
        <f>IFERROR(VLOOKUP(A60,'درآمد ناشی از فروش'!A:Q,9,0),0)</f>
        <v>0</v>
      </c>
      <c r="H60" s="16"/>
      <c r="I60" s="16">
        <f t="shared" si="0"/>
        <v>0</v>
      </c>
      <c r="J60" s="16"/>
      <c r="K60" s="1">
        <f t="shared" si="4"/>
        <v>0</v>
      </c>
      <c r="L60" s="16"/>
      <c r="M60" s="6">
        <f>IFERROR(VLOOKUP(A60,'درآمد سود سهام'!A:S,19,0),0)</f>
        <v>0</v>
      </c>
      <c r="N60" s="16"/>
      <c r="O60" s="16">
        <f>IFERROR(VLOOKUP(A60,'درآمد ناشی از تغییر قیمت اوراق'!A:Q,17,0),0)</f>
        <v>0</v>
      </c>
      <c r="P60" s="16"/>
      <c r="Q60" s="16">
        <f>IFERROR(VLOOKUP(A60,'درآمد ناشی از فروش'!A:Q,17,0),0)</f>
        <v>-59265431</v>
      </c>
      <c r="R60" s="16"/>
      <c r="S60" s="16">
        <f t="shared" si="3"/>
        <v>-59265431</v>
      </c>
      <c r="T60" s="5"/>
      <c r="U60" s="1">
        <f t="shared" si="5"/>
        <v>6.8836060846751048E-5</v>
      </c>
    </row>
    <row r="61" spans="1:21" ht="21" x14ac:dyDescent="0.55000000000000004">
      <c r="A61" s="15" t="s">
        <v>109</v>
      </c>
      <c r="C61" s="6">
        <f>IFERROR(VLOOKUP(A61,'درآمد سود سهام'!A:S,13,0),0)</f>
        <v>0</v>
      </c>
      <c r="D61" s="16"/>
      <c r="E61" s="16">
        <f>IFERROR(VLOOKUP(A61,'درآمد ناشی از تغییر قیمت اوراق'!A:Q,9,0),0)</f>
        <v>-465960937</v>
      </c>
      <c r="F61" s="16"/>
      <c r="G61" s="16">
        <f>IFERROR(VLOOKUP(A61,'درآمد ناشی از فروش'!A:Q,9,0),0)</f>
        <v>0</v>
      </c>
      <c r="H61" s="16"/>
      <c r="I61" s="16">
        <f t="shared" si="0"/>
        <v>-465960937</v>
      </c>
      <c r="J61" s="16"/>
      <c r="K61" s="1">
        <f t="shared" si="4"/>
        <v>3.6400171406562279E-4</v>
      </c>
      <c r="L61" s="16"/>
      <c r="M61" s="6">
        <f>IFERROR(VLOOKUP(A61,'درآمد سود سهام'!A:S,19,0),0)</f>
        <v>529497099</v>
      </c>
      <c r="N61" s="16"/>
      <c r="O61" s="16">
        <f>IFERROR(VLOOKUP(A61,'درآمد ناشی از تغییر قیمت اوراق'!A:Q,17,0),0)</f>
        <v>162898223</v>
      </c>
      <c r="P61" s="16"/>
      <c r="Q61" s="16">
        <f>IFERROR(VLOOKUP(A61,'درآمد ناشی از فروش'!A:Q,17,0),0)</f>
        <v>989326595</v>
      </c>
      <c r="R61" s="16"/>
      <c r="S61" s="16">
        <f t="shared" si="3"/>
        <v>1681721917</v>
      </c>
      <c r="T61" s="5"/>
      <c r="U61" s="1">
        <f t="shared" si="5"/>
        <v>-1.95329908603764E-3</v>
      </c>
    </row>
    <row r="62" spans="1:21" ht="21" x14ac:dyDescent="0.55000000000000004">
      <c r="A62" s="15" t="s">
        <v>106</v>
      </c>
      <c r="C62" s="6">
        <f>IFERROR(VLOOKUP(A62,'درآمد سود سهام'!A:S,13,0),0)</f>
        <v>0</v>
      </c>
      <c r="D62" s="16"/>
      <c r="E62" s="16">
        <f>IFERROR(VLOOKUP(A62,'درآمد ناشی از تغییر قیمت اوراق'!A:Q,9,0),0)</f>
        <v>-337977000</v>
      </c>
      <c r="F62" s="16"/>
      <c r="G62" s="16">
        <f>IFERROR(VLOOKUP(A62,'درآمد ناشی از فروش'!A:Q,9,0),0)</f>
        <v>0</v>
      </c>
      <c r="H62" s="16"/>
      <c r="I62" s="16">
        <f t="shared" si="0"/>
        <v>-337977000</v>
      </c>
      <c r="J62" s="16"/>
      <c r="K62" s="1">
        <f t="shared" si="4"/>
        <v>2.6402257688557483E-4</v>
      </c>
      <c r="L62" s="16"/>
      <c r="M62" s="6">
        <f>IFERROR(VLOOKUP(A62,'درآمد سود سهام'!A:S,19,0),0)</f>
        <v>235000000</v>
      </c>
      <c r="N62" s="16"/>
      <c r="O62" s="16">
        <f>IFERROR(VLOOKUP(A62,'درآمد ناشی از تغییر قیمت اوراق'!A:Q,17,0),0)</f>
        <v>573734600</v>
      </c>
      <c r="P62" s="16"/>
      <c r="Q62" s="16">
        <f>IFERROR(VLOOKUP(A62,'درآمد ناشی از فروش'!A:Q,17,0),0)</f>
        <v>529002375</v>
      </c>
      <c r="R62" s="16"/>
      <c r="S62" s="16">
        <f t="shared" si="3"/>
        <v>1337736975</v>
      </c>
      <c r="T62" s="5"/>
      <c r="U62" s="1">
        <f t="shared" si="5"/>
        <v>-1.5537648550644756E-3</v>
      </c>
    </row>
    <row r="63" spans="1:21" ht="21" x14ac:dyDescent="0.55000000000000004">
      <c r="A63" s="15" t="s">
        <v>123</v>
      </c>
      <c r="C63" s="6">
        <f>IFERROR(VLOOKUP(A63,'درآمد سود سهام'!A:S,13,0),0)</f>
        <v>0</v>
      </c>
      <c r="D63" s="16"/>
      <c r="E63" s="16">
        <f>IFERROR(VLOOKUP(A63,'درآمد ناشی از تغییر قیمت اوراق'!A:Q,9,0),0)</f>
        <v>0</v>
      </c>
      <c r="F63" s="16"/>
      <c r="G63" s="16">
        <f>IFERROR(VLOOKUP(A63,'درآمد ناشی از فروش'!A:Q,9,0),0)</f>
        <v>846415402</v>
      </c>
      <c r="H63" s="16"/>
      <c r="I63" s="16">
        <f t="shared" si="0"/>
        <v>846415402</v>
      </c>
      <c r="J63" s="16"/>
      <c r="K63" s="1">
        <f t="shared" ref="K63:K65" si="6">+I63/$I$77</f>
        <v>-6.6120705122443173E-4</v>
      </c>
      <c r="L63" s="16"/>
      <c r="M63" s="6">
        <f>IFERROR(VLOOKUP(A63,'درآمد سود سهام'!A:S,19,0),0)</f>
        <v>0</v>
      </c>
      <c r="N63" s="16"/>
      <c r="O63" s="16">
        <f>IFERROR(VLOOKUP(A63,'درآمد ناشی از تغییر قیمت اوراق'!A:Q,17,0),0)</f>
        <v>0</v>
      </c>
      <c r="P63" s="16"/>
      <c r="Q63" s="16">
        <f>IFERROR(VLOOKUP(A63,'درآمد ناشی از فروش'!A:Q,17,0),0)</f>
        <v>846415402</v>
      </c>
      <c r="R63" s="16"/>
      <c r="S63" s="16">
        <f t="shared" si="3"/>
        <v>846415402</v>
      </c>
      <c r="T63" s="5"/>
      <c r="U63" s="1">
        <f t="shared" ref="U63:U65" si="7">+S63/$S$77</f>
        <v>-9.8310096004700022E-4</v>
      </c>
    </row>
    <row r="64" spans="1:21" ht="21" x14ac:dyDescent="0.55000000000000004">
      <c r="A64" s="15" t="s">
        <v>128</v>
      </c>
      <c r="C64" s="6">
        <f>IFERROR(VLOOKUP(A64,'درآمد سود سهام'!A:S,13,0),0)</f>
        <v>0</v>
      </c>
      <c r="D64" s="16"/>
      <c r="E64" s="16">
        <f>IFERROR(VLOOKUP(A64,'درآمد ناشی از تغییر قیمت اوراق'!A:Q,9,0),0)</f>
        <v>-35922675</v>
      </c>
      <c r="F64" s="16"/>
      <c r="G64" s="16">
        <f>IFERROR(VLOOKUP(A64,'درآمد ناشی از فروش'!A:Q,9,0),0)</f>
        <v>0</v>
      </c>
      <c r="H64" s="16"/>
      <c r="I64" s="16">
        <f t="shared" ref="I64" si="8">+G64+E64+C64</f>
        <v>-35922675</v>
      </c>
      <c r="J64" s="16"/>
      <c r="K64" s="1">
        <f t="shared" ref="K64" si="9">+I64/$I$77</f>
        <v>2.8062256372839031E-5</v>
      </c>
      <c r="L64" s="16"/>
      <c r="M64" s="6">
        <f>IFERROR(VLOOKUP(A64,'درآمد سود سهام'!A:S,19,0),0)</f>
        <v>0</v>
      </c>
      <c r="N64" s="16"/>
      <c r="O64" s="16">
        <f>IFERROR(VLOOKUP(A64,'درآمد ناشی از تغییر قیمت اوراق'!A:Q,17,0),0)</f>
        <v>-35922675</v>
      </c>
      <c r="P64" s="16"/>
      <c r="Q64" s="16">
        <f>IFERROR(VLOOKUP(A64,'درآمد ناشی از فروش'!A:Q,17,0),0)</f>
        <v>0</v>
      </c>
      <c r="R64" s="16"/>
      <c r="S64" s="16">
        <f t="shared" ref="S64" si="10">+Q64+O64+M64</f>
        <v>-35922675</v>
      </c>
      <c r="T64" s="5"/>
      <c r="U64" s="1">
        <f t="shared" ref="U64" si="11">+S64/$S$77</f>
        <v>4.172374013576418E-5</v>
      </c>
    </row>
    <row r="65" spans="1:21" ht="21" x14ac:dyDescent="0.45">
      <c r="A65" s="3" t="s">
        <v>113</v>
      </c>
      <c r="C65" s="6">
        <f>IFERROR(VLOOKUP(A65,'درآمد سود سهام'!A:S,13,0),0)</f>
        <v>0</v>
      </c>
      <c r="D65" s="16"/>
      <c r="E65" s="16">
        <f>IFERROR(VLOOKUP(A65,'درآمد ناشی از تغییر قیمت اوراق'!A:Q,9,0),0)</f>
        <v>0</v>
      </c>
      <c r="F65" s="16"/>
      <c r="G65" s="16">
        <f>IFERROR(VLOOKUP(A65,'درآمد ناشی از فروش'!A:Q,9,0),0)</f>
        <v>0</v>
      </c>
      <c r="H65" s="16"/>
      <c r="I65" s="16">
        <f t="shared" si="0"/>
        <v>0</v>
      </c>
      <c r="J65" s="16"/>
      <c r="K65" s="1">
        <f t="shared" si="6"/>
        <v>0</v>
      </c>
      <c r="L65" s="16"/>
      <c r="M65" s="6">
        <f>IFERROR(VLOOKUP(A65,'درآمد سود سهام'!A:S,19,0),0)</f>
        <v>0</v>
      </c>
      <c r="N65" s="16"/>
      <c r="O65" s="16">
        <f>IFERROR(VLOOKUP(A65,'درآمد ناشی از تغییر قیمت اوراق'!A:Q,17,0),0)</f>
        <v>0</v>
      </c>
      <c r="P65" s="16"/>
      <c r="Q65" s="16">
        <f>IFERROR(VLOOKUP(A65,'درآمد ناشی از فروش'!A:Q,17,0),0)</f>
        <v>1324714741</v>
      </c>
      <c r="R65" s="16"/>
      <c r="S65" s="16">
        <f t="shared" si="3"/>
        <v>1324714741</v>
      </c>
      <c r="T65" s="5"/>
      <c r="U65" s="1">
        <f t="shared" si="7"/>
        <v>-1.5386396922695805E-3</v>
      </c>
    </row>
    <row r="66" spans="1:21" ht="21" x14ac:dyDescent="0.45">
      <c r="A66" s="3" t="s">
        <v>114</v>
      </c>
      <c r="C66" s="6">
        <f>IFERROR(VLOOKUP(A66,'درآمد سود سهام'!A:S,13,0),0)</f>
        <v>0</v>
      </c>
      <c r="D66" s="16"/>
      <c r="E66" s="16">
        <f>IFERROR(VLOOKUP(A66,'درآمد ناشی از تغییر قیمت اوراق'!A:Q,9,0),0)</f>
        <v>0</v>
      </c>
      <c r="F66" s="16"/>
      <c r="G66" s="16">
        <f>IFERROR(VLOOKUP(A66,'درآمد ناشی از فروش'!A:Q,9,0),0)</f>
        <v>0</v>
      </c>
      <c r="H66" s="16"/>
      <c r="I66" s="16">
        <f t="shared" si="0"/>
        <v>0</v>
      </c>
      <c r="J66" s="16"/>
      <c r="K66" s="1">
        <f t="shared" ref="K66:K76" si="12">+I66/$I$77</f>
        <v>0</v>
      </c>
      <c r="L66" s="16"/>
      <c r="M66" s="6">
        <f>IFERROR(VLOOKUP(A66,'درآمد سود سهام'!A:S,19,0),0)</f>
        <v>0</v>
      </c>
      <c r="N66" s="16"/>
      <c r="O66" s="16">
        <f>IFERROR(VLOOKUP(A66,'درآمد ناشی از تغییر قیمت اوراق'!A:Q,17,0),0)</f>
        <v>0</v>
      </c>
      <c r="P66" s="16"/>
      <c r="Q66" s="16">
        <f>IFERROR(VLOOKUP(A66,'درآمد ناشی از فروش'!A:Q,17,0),0)</f>
        <v>723524055</v>
      </c>
      <c r="R66" s="16"/>
      <c r="S66" s="16">
        <f t="shared" si="3"/>
        <v>723524055</v>
      </c>
      <c r="T66" s="5"/>
      <c r="U66" s="1">
        <f t="shared" ref="U66:U76" si="13">+S66/$S$77</f>
        <v>-8.4036418927026875E-4</v>
      </c>
    </row>
    <row r="67" spans="1:21" ht="21" x14ac:dyDescent="0.45">
      <c r="A67" s="3" t="s">
        <v>112</v>
      </c>
      <c r="C67" s="6">
        <f>IFERROR(VLOOKUP(A67,'درآمد سود سهام'!A:S,13,0),0)</f>
        <v>0</v>
      </c>
      <c r="D67" s="16"/>
      <c r="E67" s="16">
        <f>IFERROR(VLOOKUP(A67,'درآمد ناشی از تغییر قیمت اوراق'!A:Q,9,0),0)</f>
        <v>0</v>
      </c>
      <c r="F67" s="16"/>
      <c r="G67" s="16">
        <f>IFERROR(VLOOKUP(A67,'درآمد ناشی از فروش'!A:Q,9,0),0)</f>
        <v>0</v>
      </c>
      <c r="H67" s="16"/>
      <c r="I67" s="16">
        <f t="shared" si="0"/>
        <v>0</v>
      </c>
      <c r="J67" s="16"/>
      <c r="K67" s="1">
        <f t="shared" si="12"/>
        <v>0</v>
      </c>
      <c r="L67" s="16"/>
      <c r="M67" s="6">
        <f>IFERROR(VLOOKUP(A67,'درآمد سود سهام'!A:S,19,0),0)</f>
        <v>0</v>
      </c>
      <c r="N67" s="16"/>
      <c r="O67" s="16">
        <f>IFERROR(VLOOKUP(A67,'درآمد ناشی از تغییر قیمت اوراق'!A:Q,17,0),0)</f>
        <v>0</v>
      </c>
      <c r="P67" s="16"/>
      <c r="Q67" s="16">
        <f>IFERROR(VLOOKUP(A67,'درآمد ناشی از فروش'!A:Q,17,0),0)</f>
        <v>1119234</v>
      </c>
      <c r="R67" s="16"/>
      <c r="S67" s="16">
        <f t="shared" si="3"/>
        <v>1119234</v>
      </c>
      <c r="T67" s="5"/>
      <c r="U67" s="1">
        <f t="shared" si="13"/>
        <v>-1.2999763677708268E-6</v>
      </c>
    </row>
    <row r="68" spans="1:21" ht="21" x14ac:dyDescent="0.45">
      <c r="A68" s="3" t="s">
        <v>118</v>
      </c>
      <c r="C68" s="6">
        <f>IFERROR(VLOOKUP(A68,'درآمد سود سهام'!A:S,13,0),0)</f>
        <v>0</v>
      </c>
      <c r="D68" s="16"/>
      <c r="E68" s="16">
        <f>IFERROR(VLOOKUP(A68,'درآمد ناشی از تغییر قیمت اوراق'!A:Q,9,0),0)</f>
        <v>0</v>
      </c>
      <c r="F68" s="16"/>
      <c r="G68" s="16">
        <f>IFERROR(VLOOKUP(A68,'درآمد ناشی از فروش'!A:Q,9,0),0)</f>
        <v>0</v>
      </c>
      <c r="H68" s="16"/>
      <c r="I68" s="16">
        <f t="shared" si="0"/>
        <v>0</v>
      </c>
      <c r="J68" s="16"/>
      <c r="K68" s="1">
        <f t="shared" si="12"/>
        <v>0</v>
      </c>
      <c r="L68" s="16"/>
      <c r="M68" s="6">
        <f>IFERROR(VLOOKUP(A68,'درآمد سود سهام'!A:S,19,0),0)</f>
        <v>0</v>
      </c>
      <c r="N68" s="16"/>
      <c r="O68" s="16">
        <f>IFERROR(VLOOKUP(A68,'درآمد ناشی از تغییر قیمت اوراق'!A:Q,17,0),0)</f>
        <v>0</v>
      </c>
      <c r="P68" s="16"/>
      <c r="Q68" s="16">
        <f>IFERROR(VLOOKUP(A68,'درآمد ناشی از فروش'!A:Q,17,0),0)</f>
        <v>335625948</v>
      </c>
      <c r="R68" s="16"/>
      <c r="S68" s="16">
        <f t="shared" si="3"/>
        <v>335625948</v>
      </c>
      <c r="T68" s="5"/>
      <c r="U68" s="1">
        <f t="shared" si="13"/>
        <v>-3.8982536342773756E-4</v>
      </c>
    </row>
    <row r="69" spans="1:21" ht="21" x14ac:dyDescent="0.45">
      <c r="A69" s="3" t="s">
        <v>119</v>
      </c>
      <c r="C69" s="6">
        <f>IFERROR(VLOOKUP(A69,'درآمد سود سهام'!A:S,13,0),0)</f>
        <v>0</v>
      </c>
      <c r="D69" s="16"/>
      <c r="E69" s="16">
        <f>IFERROR(VLOOKUP(A69,'درآمد ناشی از تغییر قیمت اوراق'!A:Q,9,0),0)</f>
        <v>0</v>
      </c>
      <c r="F69" s="16"/>
      <c r="G69" s="16">
        <f>IFERROR(VLOOKUP(A69,'درآمد ناشی از فروش'!A:Q,9,0),0)</f>
        <v>0</v>
      </c>
      <c r="H69" s="16"/>
      <c r="I69" s="16">
        <f t="shared" si="0"/>
        <v>0</v>
      </c>
      <c r="J69" s="16"/>
      <c r="K69" s="1">
        <f t="shared" si="12"/>
        <v>0</v>
      </c>
      <c r="L69" s="16"/>
      <c r="M69" s="6">
        <f>IFERROR(VLOOKUP(A69,'درآمد سود سهام'!A:S,19,0),0)</f>
        <v>0</v>
      </c>
      <c r="N69" s="16"/>
      <c r="O69" s="16">
        <f>IFERROR(VLOOKUP(A69,'درآمد ناشی از تغییر قیمت اوراق'!A:Q,17,0),0)</f>
        <v>0</v>
      </c>
      <c r="P69" s="16"/>
      <c r="Q69" s="16">
        <f>IFERROR(VLOOKUP(A69,'درآمد ناشی از فروش'!A:Q,17,0),0)</f>
        <v>2972695284</v>
      </c>
      <c r="R69" s="16"/>
      <c r="S69" s="16">
        <f t="shared" si="3"/>
        <v>2972695284</v>
      </c>
      <c r="T69" s="5"/>
      <c r="U69" s="1">
        <f t="shared" si="13"/>
        <v>-3.4527485921476532E-3</v>
      </c>
    </row>
    <row r="70" spans="1:21" ht="21" x14ac:dyDescent="0.45">
      <c r="A70" s="3" t="s">
        <v>111</v>
      </c>
      <c r="C70" s="6">
        <f>IFERROR(VLOOKUP(A70,'درآمد سود سهام'!A:S,13,0),0)</f>
        <v>0</v>
      </c>
      <c r="D70" s="16"/>
      <c r="E70" s="16">
        <f>IFERROR(VLOOKUP(A70,'درآمد ناشی از تغییر قیمت اوراق'!A:Q,9,0),0)</f>
        <v>0</v>
      </c>
      <c r="F70" s="16"/>
      <c r="G70" s="16">
        <f>IFERROR(VLOOKUP(A70,'درآمد ناشی از فروش'!A:Q,9,0),0)</f>
        <v>0</v>
      </c>
      <c r="H70" s="16"/>
      <c r="I70" s="16">
        <f t="shared" si="0"/>
        <v>0</v>
      </c>
      <c r="J70" s="16"/>
      <c r="K70" s="1">
        <f t="shared" si="12"/>
        <v>0</v>
      </c>
      <c r="L70" s="16"/>
      <c r="M70" s="6">
        <f>IFERROR(VLOOKUP(A70,'درآمد سود سهام'!A:S,19,0),0)</f>
        <v>0</v>
      </c>
      <c r="N70" s="16"/>
      <c r="O70" s="16">
        <f>IFERROR(VLOOKUP(A70,'درآمد ناشی از تغییر قیمت اوراق'!A:Q,17,0),0)</f>
        <v>0</v>
      </c>
      <c r="P70" s="16"/>
      <c r="Q70" s="16">
        <f>IFERROR(VLOOKUP(A70,'درآمد ناشی از فروش'!A:Q,17,0),0)</f>
        <v>159416213</v>
      </c>
      <c r="R70" s="16"/>
      <c r="S70" s="16">
        <f t="shared" si="3"/>
        <v>159416213</v>
      </c>
      <c r="T70" s="5"/>
      <c r="U70" s="1">
        <f t="shared" si="13"/>
        <v>-1.8515994826776212E-4</v>
      </c>
    </row>
    <row r="71" spans="1:21" ht="21" x14ac:dyDescent="0.45">
      <c r="A71" s="3" t="s">
        <v>110</v>
      </c>
      <c r="C71" s="6">
        <f>IFERROR(VLOOKUP(A71,'درآمد سود سهام'!A:S,13,0),0)</f>
        <v>0</v>
      </c>
      <c r="D71" s="16"/>
      <c r="E71" s="16">
        <f>IFERROR(VLOOKUP(A71,'درآمد ناشی از تغییر قیمت اوراق'!A:Q,9,0),0)</f>
        <v>0</v>
      </c>
      <c r="F71" s="16"/>
      <c r="G71" s="16">
        <f>IFERROR(VLOOKUP(A71,'درآمد ناشی از فروش'!A:Q,9,0),0)</f>
        <v>0</v>
      </c>
      <c r="H71" s="16"/>
      <c r="I71" s="16">
        <f t="shared" si="0"/>
        <v>0</v>
      </c>
      <c r="J71" s="16"/>
      <c r="K71" s="1">
        <f t="shared" si="12"/>
        <v>0</v>
      </c>
      <c r="L71" s="16"/>
      <c r="M71" s="6">
        <f>IFERROR(VLOOKUP(A71,'درآمد سود سهام'!A:S,19,0),0)</f>
        <v>0</v>
      </c>
      <c r="N71" s="16"/>
      <c r="O71" s="16">
        <f>IFERROR(VLOOKUP(A71,'درآمد ناشی از تغییر قیمت اوراق'!A:Q,17,0),0)</f>
        <v>0</v>
      </c>
      <c r="P71" s="16"/>
      <c r="Q71" s="16">
        <f>IFERROR(VLOOKUP(A71,'درآمد ناشی از فروش'!A:Q,17,0),0)</f>
        <v>-8535639008</v>
      </c>
      <c r="R71" s="16"/>
      <c r="S71" s="16">
        <f t="shared" si="3"/>
        <v>-8535639008</v>
      </c>
      <c r="T71" s="5"/>
      <c r="U71" s="1">
        <f t="shared" si="13"/>
        <v>9.9140385247614201E-3</v>
      </c>
    </row>
    <row r="72" spans="1:21" ht="21" x14ac:dyDescent="0.45">
      <c r="A72" s="3" t="s">
        <v>117</v>
      </c>
      <c r="C72" s="6">
        <f>IFERROR(VLOOKUP(A72,'درآمد سود سهام'!A:S,13,0),0)</f>
        <v>0</v>
      </c>
      <c r="D72" s="16"/>
      <c r="E72" s="16">
        <f>IFERROR(VLOOKUP(A72,'درآمد ناشی از تغییر قیمت اوراق'!A:Q,9,0),0)</f>
        <v>0</v>
      </c>
      <c r="F72" s="16"/>
      <c r="G72" s="16">
        <f>IFERROR(VLOOKUP(A72,'درآمد ناشی از فروش'!A:Q,9,0),0)</f>
        <v>0</v>
      </c>
      <c r="H72" s="16"/>
      <c r="I72" s="16">
        <f t="shared" si="0"/>
        <v>0</v>
      </c>
      <c r="J72" s="16"/>
      <c r="K72" s="1">
        <f t="shared" si="12"/>
        <v>0</v>
      </c>
      <c r="L72" s="16"/>
      <c r="M72" s="6">
        <f>IFERROR(VLOOKUP(A72,'درآمد سود سهام'!A:S,19,0),0)</f>
        <v>0</v>
      </c>
      <c r="N72" s="16"/>
      <c r="O72" s="16">
        <f>IFERROR(VLOOKUP(A72,'درآمد ناشی از تغییر قیمت اوراق'!A:Q,17,0),0)</f>
        <v>0</v>
      </c>
      <c r="P72" s="16"/>
      <c r="Q72" s="16">
        <f>IFERROR(VLOOKUP(A72,'درآمد ناشی از فروش'!A:Q,17,0),0)</f>
        <v>8165716356</v>
      </c>
      <c r="R72" s="16"/>
      <c r="S72" s="16">
        <f t="shared" si="3"/>
        <v>8165716356</v>
      </c>
      <c r="T72" s="5"/>
      <c r="U72" s="1">
        <f t="shared" si="13"/>
        <v>-9.4843779662873995E-3</v>
      </c>
    </row>
    <row r="73" spans="1:21" ht="21" x14ac:dyDescent="0.45">
      <c r="A73" s="3" t="s">
        <v>116</v>
      </c>
      <c r="C73" s="6">
        <f>IFERROR(VLOOKUP(A73,'درآمد سود سهام'!A:S,13,0),0)</f>
        <v>0</v>
      </c>
      <c r="D73" s="16"/>
      <c r="E73" s="16">
        <f>IFERROR(VLOOKUP(A73,'درآمد ناشی از تغییر قیمت اوراق'!A:Q,9,0),0)</f>
        <v>0</v>
      </c>
      <c r="F73" s="16"/>
      <c r="G73" s="16">
        <f>IFERROR(VLOOKUP(A73,'درآمد ناشی از فروش'!A:Q,9,0),0)</f>
        <v>0</v>
      </c>
      <c r="H73" s="16"/>
      <c r="I73" s="16">
        <f t="shared" si="0"/>
        <v>0</v>
      </c>
      <c r="J73" s="16"/>
      <c r="K73" s="1">
        <f t="shared" si="12"/>
        <v>0</v>
      </c>
      <c r="L73" s="16"/>
      <c r="M73" s="6">
        <f>IFERROR(VLOOKUP(A73,'درآمد سود سهام'!A:S,19,0),0)</f>
        <v>0</v>
      </c>
      <c r="N73" s="16"/>
      <c r="O73" s="16">
        <f>IFERROR(VLOOKUP(A73,'درآمد ناشی از تغییر قیمت اوراق'!A:Q,17,0),0)</f>
        <v>0</v>
      </c>
      <c r="P73" s="16"/>
      <c r="Q73" s="16">
        <f>IFERROR(VLOOKUP(A73,'درآمد ناشی از فروش'!A:Q,17,0),0)</f>
        <v>186969361</v>
      </c>
      <c r="R73" s="16"/>
      <c r="S73" s="16">
        <f t="shared" si="3"/>
        <v>186969361</v>
      </c>
      <c r="T73" s="5"/>
      <c r="U73" s="1">
        <f t="shared" si="13"/>
        <v>-2.1716258690962969E-4</v>
      </c>
    </row>
    <row r="74" spans="1:21" ht="21" x14ac:dyDescent="0.45">
      <c r="A74" s="3" t="s">
        <v>122</v>
      </c>
      <c r="C74" s="6">
        <f>IFERROR(VLOOKUP(A74,'درآمد سود سهام'!A:S,13,0),0)</f>
        <v>0</v>
      </c>
      <c r="D74" s="16"/>
      <c r="E74" s="16">
        <f>IFERROR(VLOOKUP(A74,'درآمد ناشی از تغییر قیمت اوراق'!A:Q,9,0),0)</f>
        <v>0</v>
      </c>
      <c r="F74" s="16"/>
      <c r="G74" s="16">
        <f>IFERROR(VLOOKUP(A74,'درآمد ناشی از فروش'!A:Q,9,0),0)</f>
        <v>-197084181</v>
      </c>
      <c r="H74" s="16"/>
      <c r="I74" s="16">
        <f t="shared" si="0"/>
        <v>-197084181</v>
      </c>
      <c r="J74" s="16"/>
      <c r="K74" s="1">
        <f t="shared" si="12"/>
        <v>1.5395921418026389E-4</v>
      </c>
      <c r="L74" s="16"/>
      <c r="M74" s="6">
        <f>IFERROR(VLOOKUP(A74,'درآمد سود سهام'!A:S,19,0),0)</f>
        <v>0</v>
      </c>
      <c r="N74" s="16"/>
      <c r="O74" s="16">
        <f>IFERROR(VLOOKUP(A74,'درآمد ناشی از تغییر قیمت اوراق'!A:Q,17,0),0)</f>
        <v>0</v>
      </c>
      <c r="P74" s="16"/>
      <c r="Q74" s="16">
        <f>IFERROR(VLOOKUP(A74,'درآمد ناشی از فروش'!A:Q,17,0),0)</f>
        <v>-196049781</v>
      </c>
      <c r="R74" s="16"/>
      <c r="S74" s="16">
        <f t="shared" ref="S74:S76" si="14">+Q74+O74+M74</f>
        <v>-196049781</v>
      </c>
      <c r="T74" s="5"/>
      <c r="U74" s="1">
        <f t="shared" si="13"/>
        <v>2.2770938177954392E-4</v>
      </c>
    </row>
    <row r="75" spans="1:21" ht="21" x14ac:dyDescent="0.45">
      <c r="A75" s="3" t="s">
        <v>131</v>
      </c>
      <c r="C75" s="6">
        <f>IFERROR(VLOOKUP(A75,'درآمد سود سهام'!A:S,13,0),0)</f>
        <v>0</v>
      </c>
      <c r="D75" s="16"/>
      <c r="E75" s="16">
        <f>IFERROR(VLOOKUP(A75,'درآمد ناشی از تغییر قیمت اوراق'!A:Q,9,0),0)</f>
        <v>0</v>
      </c>
      <c r="F75" s="16"/>
      <c r="G75" s="16">
        <f>IFERROR(VLOOKUP(A75,'درآمد ناشی از فروش'!A:Q,9,0),0)</f>
        <v>41071802</v>
      </c>
      <c r="H75" s="16"/>
      <c r="I75" s="16">
        <f t="shared" ref="I75" si="15">+G75+E75+C75</f>
        <v>41071802</v>
      </c>
      <c r="J75" s="16"/>
      <c r="K75" s="1">
        <f t="shared" ref="K75" si="16">+I75/$I$77</f>
        <v>-3.2084677363767676E-5</v>
      </c>
      <c r="L75" s="16"/>
      <c r="M75" s="6">
        <f>IFERROR(VLOOKUP(A75,'درآمد سود سهام'!A:S,19,0),0)</f>
        <v>0</v>
      </c>
      <c r="N75" s="16"/>
      <c r="O75" s="16">
        <f>IFERROR(VLOOKUP(A75,'درآمد ناشی از تغییر قیمت اوراق'!A:Q,17,0),0)</f>
        <v>0</v>
      </c>
      <c r="P75" s="16"/>
      <c r="Q75" s="16">
        <f>IFERROR(VLOOKUP(A75,'درآمد ناشی از فروش'!A:Q,17,0),0)</f>
        <v>41071802</v>
      </c>
      <c r="R75" s="16"/>
      <c r="S75" s="16">
        <f t="shared" ref="S75" si="17">+Q75+O75+M75</f>
        <v>41071802</v>
      </c>
      <c r="T75" s="5"/>
      <c r="U75" s="1">
        <f t="shared" ref="U75" si="18">+S75/$S$77</f>
        <v>-4.7704387091316543E-5</v>
      </c>
    </row>
    <row r="76" spans="1:21" ht="21.75" thickBot="1" x14ac:dyDescent="0.5">
      <c r="A76" s="3" t="s">
        <v>115</v>
      </c>
      <c r="C76" s="6">
        <f>IFERROR(VLOOKUP(A76,'درآمد سود سهام'!A:S,13,0),0)</f>
        <v>0</v>
      </c>
      <c r="D76" s="16"/>
      <c r="E76" s="16">
        <f>IFERROR(VLOOKUP(A76,'درآمد ناشی از تغییر قیمت اوراق'!A:Q,9,0),0)</f>
        <v>0</v>
      </c>
      <c r="F76" s="16"/>
      <c r="G76" s="16">
        <f>IFERROR(VLOOKUP(A76,'درآمد ناشی از فروش'!A:Q,9,0),0)</f>
        <v>0</v>
      </c>
      <c r="H76" s="16"/>
      <c r="I76" s="16">
        <f t="shared" si="0"/>
        <v>0</v>
      </c>
      <c r="J76" s="16"/>
      <c r="K76" s="1">
        <f t="shared" si="12"/>
        <v>0</v>
      </c>
      <c r="L76" s="16"/>
      <c r="M76" s="6">
        <f>IFERROR(VLOOKUP(A76,'درآمد سود سهام'!A:S,19,0),0)</f>
        <v>0</v>
      </c>
      <c r="N76" s="16"/>
      <c r="O76" s="16">
        <f>IFERROR(VLOOKUP(A76,'درآمد ناشی از تغییر قیمت اوراق'!A:Q,17,0),0)</f>
        <v>0</v>
      </c>
      <c r="P76" s="16"/>
      <c r="Q76" s="16">
        <f>IFERROR(VLOOKUP(A76,'درآمد ناشی از فروش'!A:Q,17,0),0)</f>
        <v>1169064928</v>
      </c>
      <c r="R76" s="16"/>
      <c r="S76" s="16">
        <f t="shared" si="14"/>
        <v>1169064928</v>
      </c>
      <c r="T76" s="5"/>
      <c r="U76" s="1">
        <f t="shared" si="13"/>
        <v>-1.3578543707479429E-3</v>
      </c>
    </row>
    <row r="77" spans="1:21" ht="21.75" thickBot="1" x14ac:dyDescent="0.5">
      <c r="C77" s="12">
        <f>SUM(C8:C76)</f>
        <v>4108229617</v>
      </c>
      <c r="D77" s="4"/>
      <c r="E77" s="37">
        <f>SUM(E8:E76)</f>
        <v>-1134568450015</v>
      </c>
      <c r="F77" s="9"/>
      <c r="G77" s="37">
        <f>SUM(G8:G76)</f>
        <v>-149646215903</v>
      </c>
      <c r="H77" s="9"/>
      <c r="I77" s="37">
        <f>SUM(I8:I76)</f>
        <v>-1280106436301</v>
      </c>
      <c r="J77" s="4"/>
      <c r="K77" s="18">
        <f>SUM(K8:K76)</f>
        <v>0.99999999999999978</v>
      </c>
      <c r="L77" s="4"/>
      <c r="M77" s="12">
        <f>SUM(M8:M76)</f>
        <v>108049690055</v>
      </c>
      <c r="N77" s="9"/>
      <c r="O77" s="37">
        <f>SUM(O8:O76)</f>
        <v>-1314714306444</v>
      </c>
      <c r="P77" s="9"/>
      <c r="Q77" s="37">
        <f>SUM(Q8:Q76)</f>
        <v>345699734451</v>
      </c>
      <c r="R77" s="9"/>
      <c r="S77" s="37">
        <f>SUM(S8:S76)</f>
        <v>-860964881938</v>
      </c>
      <c r="T77" s="4"/>
      <c r="U77" s="18">
        <f>SUM(U8:U76)</f>
        <v>1</v>
      </c>
    </row>
    <row r="78" spans="1:21" ht="19.5" thickTop="1" x14ac:dyDescent="0.45"/>
    <row r="79" spans="1:21" x14ac:dyDescent="0.45">
      <c r="C79" s="48"/>
      <c r="E79" s="49"/>
      <c r="G79" s="49"/>
      <c r="M79" s="48"/>
      <c r="O79" s="49"/>
      <c r="Q79" s="49"/>
    </row>
    <row r="80" spans="1:21" x14ac:dyDescent="0.45">
      <c r="C80" s="48"/>
      <c r="E80" s="49"/>
      <c r="G80" s="49"/>
      <c r="M80" s="48"/>
      <c r="O80" s="49"/>
      <c r="Q80" s="49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O51" sqref="O51"/>
    </sheetView>
  </sheetViews>
  <sheetFormatPr defaultRowHeight="18.75" x14ac:dyDescent="0.45"/>
  <cols>
    <col min="1" max="1" width="17.125" style="17" bestFit="1" customWidth="1"/>
    <col min="2" max="2" width="0.875" style="17" customWidth="1"/>
    <col min="3" max="3" width="32.125" style="17" bestFit="1" customWidth="1"/>
    <col min="4" max="4" width="0.875" style="17" customWidth="1"/>
    <col min="5" max="5" width="27.875" style="17" bestFit="1" customWidth="1"/>
    <col min="6" max="6" width="0.875" style="17" customWidth="1"/>
    <col min="7" max="7" width="32.125" style="17" bestFit="1" customWidth="1"/>
    <col min="8" max="8" width="0.875" style="17" customWidth="1"/>
    <col min="9" max="9" width="27.875" style="17" bestFit="1" customWidth="1"/>
    <col min="10" max="10" width="0.875" style="17" customWidth="1"/>
    <col min="11" max="11" width="8" style="17" customWidth="1"/>
    <col min="12" max="16384" width="9" style="17"/>
  </cols>
  <sheetData>
    <row r="2" spans="1:9" ht="26.25" x14ac:dyDescent="0.45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</row>
    <row r="3" spans="1:9" ht="26.25" x14ac:dyDescent="0.45">
      <c r="A3" s="60" t="s">
        <v>27</v>
      </c>
      <c r="B3" s="60" t="s">
        <v>27</v>
      </c>
      <c r="C3" s="60" t="s">
        <v>27</v>
      </c>
      <c r="D3" s="60" t="s">
        <v>27</v>
      </c>
      <c r="E3" s="60" t="s">
        <v>27</v>
      </c>
      <c r="F3" s="60" t="s">
        <v>27</v>
      </c>
      <c r="G3" s="60" t="s">
        <v>27</v>
      </c>
      <c r="H3" s="60" t="s">
        <v>27</v>
      </c>
      <c r="I3" s="60" t="s">
        <v>27</v>
      </c>
    </row>
    <row r="4" spans="1:9" ht="26.25" x14ac:dyDescent="0.45">
      <c r="A4" s="60" t="str">
        <f>+سهام!A4</f>
        <v>برای ماه منتهی به 1404/05/31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</row>
    <row r="6" spans="1:9" ht="27" thickBot="1" x14ac:dyDescent="0.5">
      <c r="A6" s="61" t="s">
        <v>49</v>
      </c>
      <c r="B6" s="61" t="s">
        <v>49</v>
      </c>
      <c r="C6" s="61" t="s">
        <v>29</v>
      </c>
      <c r="D6" s="61" t="s">
        <v>29</v>
      </c>
      <c r="E6" s="61" t="s">
        <v>29</v>
      </c>
      <c r="G6" s="61" t="s">
        <v>30</v>
      </c>
      <c r="H6" s="61" t="s">
        <v>30</v>
      </c>
      <c r="I6" s="61" t="s">
        <v>30</v>
      </c>
    </row>
    <row r="7" spans="1:9" ht="27" thickBot="1" x14ac:dyDescent="0.5">
      <c r="A7" s="41" t="s">
        <v>50</v>
      </c>
      <c r="C7" s="41" t="s">
        <v>51</v>
      </c>
      <c r="E7" s="41" t="s">
        <v>52</v>
      </c>
      <c r="G7" s="41" t="s">
        <v>51</v>
      </c>
      <c r="I7" s="41" t="s">
        <v>52</v>
      </c>
    </row>
    <row r="8" spans="1:9" ht="21" x14ac:dyDescent="0.55000000000000004">
      <c r="A8" s="15" t="s">
        <v>25</v>
      </c>
      <c r="C8" s="6">
        <f>+'سود سپرده بانکی'!G8</f>
        <v>135451238</v>
      </c>
      <c r="D8" s="5"/>
      <c r="E8" s="29">
        <f>+C8/$C$10</f>
        <v>1</v>
      </c>
      <c r="F8" s="5"/>
      <c r="G8" s="6">
        <f>+'سود سپرده بانکی'!M8</f>
        <v>6269699880</v>
      </c>
      <c r="H8" s="5"/>
      <c r="I8" s="29">
        <f>+G8/$G$10</f>
        <v>0.99999862545443652</v>
      </c>
    </row>
    <row r="9" spans="1:9" ht="21.75" thickBot="1" x14ac:dyDescent="0.6">
      <c r="A9" s="15" t="s">
        <v>26</v>
      </c>
      <c r="C9" s="6">
        <f>+'سود سپرده بانکی'!G9</f>
        <v>0</v>
      </c>
      <c r="D9" s="5"/>
      <c r="E9" s="30">
        <f>+C9/$C$10</f>
        <v>0</v>
      </c>
      <c r="F9" s="5"/>
      <c r="G9" s="6">
        <f>+'سود سپرده بانکی'!M9</f>
        <v>8618</v>
      </c>
      <c r="H9" s="5"/>
      <c r="I9" s="30">
        <f>+G9/$G$10</f>
        <v>1.3745455634419195E-6</v>
      </c>
    </row>
    <row r="10" spans="1:9" ht="21.75" thickBot="1" x14ac:dyDescent="0.5">
      <c r="A10" s="17" t="s">
        <v>18</v>
      </c>
      <c r="C10" s="12">
        <f>SUM(C8:C9)</f>
        <v>135451238</v>
      </c>
      <c r="D10" s="4"/>
      <c r="E10" s="31">
        <f>SUM(E8:E9)</f>
        <v>1</v>
      </c>
      <c r="F10" s="4"/>
      <c r="G10" s="12">
        <f>SUM(G8:G9)</f>
        <v>6269708498</v>
      </c>
      <c r="H10" s="4"/>
      <c r="I10" s="31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C8" sqref="C8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ht="26.25" x14ac:dyDescent="0.2">
      <c r="A3" s="60" t="s">
        <v>27</v>
      </c>
      <c r="B3" s="60" t="s">
        <v>27</v>
      </c>
      <c r="C3" s="60" t="s">
        <v>27</v>
      </c>
      <c r="D3" s="60" t="s">
        <v>27</v>
      </c>
      <c r="E3" s="60" t="s">
        <v>27</v>
      </c>
    </row>
    <row r="4" spans="1:5" ht="26.25" x14ac:dyDescent="0.2">
      <c r="A4" s="60" t="str">
        <f>+سهام!A4</f>
        <v>برای ماه منتهی به 1404/05/31</v>
      </c>
      <c r="B4" s="60" t="s">
        <v>2</v>
      </c>
      <c r="C4" s="60" t="s">
        <v>2</v>
      </c>
      <c r="D4" s="60" t="s">
        <v>2</v>
      </c>
      <c r="E4" s="60" t="s">
        <v>2</v>
      </c>
    </row>
    <row r="6" spans="1:5" ht="27" thickBot="1" x14ac:dyDescent="0.25">
      <c r="A6" s="61" t="s">
        <v>53</v>
      </c>
      <c r="C6" s="41" t="s">
        <v>29</v>
      </c>
      <c r="E6" s="41" t="s">
        <v>30</v>
      </c>
    </row>
    <row r="7" spans="1:5" ht="27" thickBot="1" x14ac:dyDescent="0.25">
      <c r="A7" s="61" t="s">
        <v>53</v>
      </c>
      <c r="C7" s="41" t="s">
        <v>21</v>
      </c>
      <c r="E7" s="41" t="s">
        <v>21</v>
      </c>
    </row>
    <row r="8" spans="1:5" ht="24.75" thickBot="1" x14ac:dyDescent="0.25">
      <c r="A8" s="25" t="s">
        <v>53</v>
      </c>
      <c r="B8" s="26"/>
      <c r="C8" s="27">
        <v>0</v>
      </c>
      <c r="D8" s="26"/>
      <c r="E8" s="27">
        <v>86351112</v>
      </c>
    </row>
    <row r="9" spans="1:5" ht="24.75" thickBot="1" x14ac:dyDescent="0.25">
      <c r="A9" s="26" t="s">
        <v>18</v>
      </c>
      <c r="B9" s="26"/>
      <c r="C9" s="28">
        <f>SUM(C8:C8)</f>
        <v>0</v>
      </c>
      <c r="D9" s="26"/>
      <c r="E9" s="28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topLeftCell="A24" zoomScaleNormal="100" workbookViewId="0">
      <selection activeCell="O51" sqref="O51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</row>
    <row r="3" spans="1:19" ht="26.25" x14ac:dyDescent="0.2">
      <c r="A3" s="60" t="s">
        <v>27</v>
      </c>
      <c r="B3" s="60" t="s">
        <v>27</v>
      </c>
      <c r="C3" s="60" t="s">
        <v>27</v>
      </c>
      <c r="D3" s="60" t="s">
        <v>27</v>
      </c>
      <c r="E3" s="60" t="s">
        <v>27</v>
      </c>
      <c r="F3" s="60" t="s">
        <v>27</v>
      </c>
      <c r="G3" s="60" t="s">
        <v>27</v>
      </c>
      <c r="H3" s="60" t="s">
        <v>27</v>
      </c>
      <c r="I3" s="60" t="s">
        <v>27</v>
      </c>
      <c r="J3" s="60" t="s">
        <v>27</v>
      </c>
      <c r="K3" s="60" t="s">
        <v>27</v>
      </c>
      <c r="L3" s="60" t="s">
        <v>27</v>
      </c>
      <c r="M3" s="60" t="s">
        <v>27</v>
      </c>
      <c r="N3" s="60" t="s">
        <v>27</v>
      </c>
      <c r="O3" s="60" t="s">
        <v>27</v>
      </c>
      <c r="P3" s="60" t="s">
        <v>27</v>
      </c>
      <c r="Q3" s="60" t="s">
        <v>27</v>
      </c>
      <c r="R3" s="60" t="s">
        <v>27</v>
      </c>
      <c r="S3" s="60" t="s">
        <v>27</v>
      </c>
    </row>
    <row r="4" spans="1:19" ht="26.25" x14ac:dyDescent="0.2">
      <c r="A4" s="60" t="str">
        <f>+سهام!A4</f>
        <v>برای ماه منتهی به 1404/05/31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</row>
    <row r="6" spans="1:19" ht="27" thickBot="1" x14ac:dyDescent="0.25">
      <c r="A6" s="61" t="s">
        <v>3</v>
      </c>
      <c r="C6" s="61" t="s">
        <v>35</v>
      </c>
      <c r="D6" s="61" t="s">
        <v>35</v>
      </c>
      <c r="E6" s="61" t="s">
        <v>35</v>
      </c>
      <c r="F6" s="61" t="s">
        <v>35</v>
      </c>
      <c r="G6" s="61" t="s">
        <v>35</v>
      </c>
      <c r="I6" s="61" t="s">
        <v>29</v>
      </c>
      <c r="J6" s="61" t="s">
        <v>29</v>
      </c>
      <c r="K6" s="61" t="s">
        <v>29</v>
      </c>
      <c r="L6" s="61" t="s">
        <v>29</v>
      </c>
      <c r="M6" s="61" t="s">
        <v>29</v>
      </c>
      <c r="O6" s="61" t="s">
        <v>30</v>
      </c>
      <c r="P6" s="61" t="s">
        <v>30</v>
      </c>
      <c r="Q6" s="61" t="s">
        <v>30</v>
      </c>
      <c r="R6" s="61" t="s">
        <v>30</v>
      </c>
      <c r="S6" s="61" t="s">
        <v>30</v>
      </c>
    </row>
    <row r="7" spans="1:19" ht="27" thickBot="1" x14ac:dyDescent="0.25">
      <c r="A7" s="61" t="s">
        <v>3</v>
      </c>
      <c r="C7" s="41" t="s">
        <v>36</v>
      </c>
      <c r="E7" s="41" t="s">
        <v>37</v>
      </c>
      <c r="G7" s="41" t="s">
        <v>38</v>
      </c>
      <c r="I7" s="41" t="s">
        <v>39</v>
      </c>
      <c r="K7" s="41" t="s">
        <v>33</v>
      </c>
      <c r="M7" s="41" t="s">
        <v>40</v>
      </c>
      <c r="O7" s="41" t="s">
        <v>39</v>
      </c>
      <c r="Q7" s="41" t="s">
        <v>33</v>
      </c>
      <c r="S7" s="41" t="s">
        <v>40</v>
      </c>
    </row>
    <row r="8" spans="1:19" ht="21" x14ac:dyDescent="0.2">
      <c r="A8" s="4" t="s">
        <v>61</v>
      </c>
      <c r="C8" s="16">
        <v>0</v>
      </c>
      <c r="D8" s="16"/>
      <c r="E8" s="16">
        <v>0</v>
      </c>
      <c r="F8" s="16"/>
      <c r="G8" s="16">
        <v>0</v>
      </c>
      <c r="H8" s="16"/>
      <c r="I8" s="16">
        <v>0</v>
      </c>
      <c r="J8" s="16"/>
      <c r="K8" s="16">
        <v>0</v>
      </c>
      <c r="L8" s="16"/>
      <c r="M8" s="16">
        <v>0</v>
      </c>
      <c r="N8" s="16"/>
      <c r="O8" s="16">
        <v>16948816</v>
      </c>
      <c r="Q8" s="16">
        <v>-636838</v>
      </c>
      <c r="S8" s="6">
        <f>+Q8+O8</f>
        <v>16311978</v>
      </c>
    </row>
    <row r="9" spans="1:19" ht="21" x14ac:dyDescent="0.2">
      <c r="A9" s="4" t="s">
        <v>62</v>
      </c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J9" s="16"/>
      <c r="K9" s="16">
        <v>0</v>
      </c>
      <c r="L9" s="16"/>
      <c r="M9" s="16">
        <v>0</v>
      </c>
      <c r="N9" s="16"/>
      <c r="O9" s="16">
        <v>955082430</v>
      </c>
      <c r="Q9" s="16">
        <v>-109466695</v>
      </c>
      <c r="S9" s="6">
        <f t="shared" ref="S9:S38" si="0">+Q9+O9</f>
        <v>845615735</v>
      </c>
    </row>
    <row r="10" spans="1:19" ht="21" x14ac:dyDescent="0.2">
      <c r="A10" s="4" t="s">
        <v>63</v>
      </c>
      <c r="C10" s="16" t="s">
        <v>129</v>
      </c>
      <c r="D10" s="16"/>
      <c r="E10" s="16">
        <v>85295870</v>
      </c>
      <c r="F10" s="16"/>
      <c r="G10" s="16">
        <v>50</v>
      </c>
      <c r="H10" s="16"/>
      <c r="I10" s="16">
        <f>+G10*E10</f>
        <v>4264793500</v>
      </c>
      <c r="J10" s="16"/>
      <c r="K10" s="16">
        <v>-242443041</v>
      </c>
      <c r="L10" s="16"/>
      <c r="M10" s="16">
        <f>+K10+I10</f>
        <v>4022350459</v>
      </c>
      <c r="N10" s="16"/>
      <c r="O10" s="16">
        <v>4264793500</v>
      </c>
      <c r="Q10" s="16">
        <v>-242443041</v>
      </c>
      <c r="S10" s="6">
        <f t="shared" si="0"/>
        <v>4022350459</v>
      </c>
    </row>
    <row r="11" spans="1:19" ht="21" x14ac:dyDescent="0.2">
      <c r="A11" s="4" t="s">
        <v>64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85575600</v>
      </c>
      <c r="Q11" s="16">
        <v>-4708043</v>
      </c>
      <c r="S11" s="6">
        <f t="shared" si="0"/>
        <v>80867557</v>
      </c>
    </row>
    <row r="12" spans="1:19" ht="21" x14ac:dyDescent="0.2">
      <c r="A12" s="4" t="s">
        <v>104</v>
      </c>
      <c r="C12" s="16">
        <v>0</v>
      </c>
      <c r="D12" s="16"/>
      <c r="E12" s="16">
        <v>0</v>
      </c>
      <c r="F12" s="16"/>
      <c r="G12" s="16">
        <v>0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459928200</v>
      </c>
      <c r="Q12" s="16">
        <v>-12264752</v>
      </c>
      <c r="S12" s="6">
        <f t="shared" si="0"/>
        <v>447663448</v>
      </c>
    </row>
    <row r="13" spans="1:19" ht="21" x14ac:dyDescent="0.2">
      <c r="A13" s="4" t="s">
        <v>65</v>
      </c>
      <c r="C13" s="16">
        <v>0</v>
      </c>
      <c r="D13" s="16"/>
      <c r="E13" s="16">
        <v>0</v>
      </c>
      <c r="F13" s="16"/>
      <c r="G13" s="16">
        <v>0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15809945790</v>
      </c>
      <c r="Q13" s="16">
        <v>-1988077016</v>
      </c>
      <c r="S13" s="6">
        <f t="shared" si="0"/>
        <v>13821868774</v>
      </c>
    </row>
    <row r="14" spans="1:19" ht="21" x14ac:dyDescent="0.2">
      <c r="A14" s="4" t="s">
        <v>84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1466759840</v>
      </c>
      <c r="Q14" s="16">
        <v>-68020868</v>
      </c>
      <c r="S14" s="6">
        <f t="shared" si="0"/>
        <v>1398738972</v>
      </c>
    </row>
    <row r="15" spans="1:19" ht="21" x14ac:dyDescent="0.2">
      <c r="A15" s="4" t="s">
        <v>103</v>
      </c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  <c r="O15" s="16">
        <v>1436404320</v>
      </c>
      <c r="Q15" s="16">
        <v>-28920892</v>
      </c>
      <c r="S15" s="6">
        <f t="shared" si="0"/>
        <v>1407483428</v>
      </c>
    </row>
    <row r="16" spans="1:19" ht="21" x14ac:dyDescent="0.2">
      <c r="A16" s="4" t="s">
        <v>85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1197937600</v>
      </c>
      <c r="Q16" s="16">
        <v>-150011359</v>
      </c>
      <c r="S16" s="6">
        <f t="shared" si="0"/>
        <v>1047926241</v>
      </c>
    </row>
    <row r="17" spans="1:19" ht="21" x14ac:dyDescent="0.2">
      <c r="A17" s="4" t="s">
        <v>108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>
        <v>0</v>
      </c>
      <c r="L17" s="16"/>
      <c r="M17" s="16">
        <v>0</v>
      </c>
      <c r="N17" s="16"/>
      <c r="O17" s="16">
        <v>13199276972</v>
      </c>
      <c r="Q17" s="16">
        <v>-1391100269</v>
      </c>
      <c r="S17" s="6">
        <f t="shared" si="0"/>
        <v>11808176703</v>
      </c>
    </row>
    <row r="18" spans="1:19" ht="21" x14ac:dyDescent="0.2">
      <c r="A18" s="4" t="s">
        <v>66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>
        <v>0</v>
      </c>
      <c r="L18" s="16"/>
      <c r="M18" s="16">
        <v>0</v>
      </c>
      <c r="N18" s="16"/>
      <c r="O18" s="16">
        <v>134810240</v>
      </c>
      <c r="Q18" s="16">
        <v>-7909563</v>
      </c>
      <c r="S18" s="6">
        <f t="shared" si="0"/>
        <v>126900677</v>
      </c>
    </row>
    <row r="19" spans="1:19" ht="21" x14ac:dyDescent="0.2">
      <c r="A19" s="4" t="s">
        <v>95</v>
      </c>
      <c r="C19" s="16" t="s">
        <v>130</v>
      </c>
      <c r="D19" s="16"/>
      <c r="E19" s="16">
        <v>1256710</v>
      </c>
      <c r="F19" s="16"/>
      <c r="G19" s="16">
        <v>74</v>
      </c>
      <c r="H19" s="16"/>
      <c r="I19" s="16">
        <f>+G19*E19</f>
        <v>92996540</v>
      </c>
      <c r="J19" s="16"/>
      <c r="K19" s="16">
        <v>-7117382</v>
      </c>
      <c r="L19" s="16"/>
      <c r="M19" s="16">
        <f>+K19+I19</f>
        <v>85879158</v>
      </c>
      <c r="N19" s="16"/>
      <c r="O19" s="16">
        <v>92996540</v>
      </c>
      <c r="Q19" s="16">
        <v>-7117382</v>
      </c>
      <c r="S19" s="6">
        <f t="shared" si="0"/>
        <v>85879158</v>
      </c>
    </row>
    <row r="20" spans="1:19" ht="21" x14ac:dyDescent="0.2">
      <c r="A20" s="4" t="s">
        <v>67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>
        <v>0</v>
      </c>
      <c r="L20" s="16"/>
      <c r="M20" s="16">
        <v>0</v>
      </c>
      <c r="N20" s="16"/>
      <c r="O20" s="16">
        <v>796109160</v>
      </c>
      <c r="Q20" s="16">
        <v>-29407726</v>
      </c>
      <c r="S20" s="6">
        <f t="shared" si="0"/>
        <v>766701434</v>
      </c>
    </row>
    <row r="21" spans="1:19" ht="21" x14ac:dyDescent="0.2">
      <c r="A21" s="4" t="s">
        <v>94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>
        <v>0</v>
      </c>
      <c r="L21" s="16"/>
      <c r="M21" s="16">
        <v>0</v>
      </c>
      <c r="N21" s="16"/>
      <c r="O21" s="16">
        <v>129752650</v>
      </c>
      <c r="Q21" s="16">
        <v>-7612825</v>
      </c>
      <c r="S21" s="6">
        <f t="shared" si="0"/>
        <v>122139825</v>
      </c>
    </row>
    <row r="22" spans="1:19" ht="21" x14ac:dyDescent="0.2">
      <c r="A22" s="4" t="s">
        <v>93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  <c r="O22" s="16">
        <v>3407250440</v>
      </c>
      <c r="Q22" s="16">
        <v>0</v>
      </c>
      <c r="S22" s="6">
        <f t="shared" si="0"/>
        <v>3407250440</v>
      </c>
    </row>
    <row r="23" spans="1:19" ht="21" x14ac:dyDescent="0.2">
      <c r="A23" s="4" t="s">
        <v>68</v>
      </c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>
        <v>0</v>
      </c>
      <c r="L23" s="16"/>
      <c r="M23" s="16">
        <v>0</v>
      </c>
      <c r="N23" s="16"/>
      <c r="O23" s="16">
        <v>2198472280</v>
      </c>
      <c r="Q23" s="16">
        <v>-118258716</v>
      </c>
      <c r="S23" s="6">
        <f t="shared" si="0"/>
        <v>2080213564</v>
      </c>
    </row>
    <row r="24" spans="1:19" ht="21" x14ac:dyDescent="0.2">
      <c r="A24" s="4" t="s">
        <v>71</v>
      </c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>
        <v>0</v>
      </c>
      <c r="L24" s="16"/>
      <c r="M24" s="16">
        <v>0</v>
      </c>
      <c r="N24" s="16"/>
      <c r="O24" s="16">
        <v>26072539065</v>
      </c>
      <c r="Q24" s="16">
        <v>-1450348227</v>
      </c>
      <c r="S24" s="6">
        <f t="shared" si="0"/>
        <v>24622190838</v>
      </c>
    </row>
    <row r="25" spans="1:19" ht="21" x14ac:dyDescent="0.2">
      <c r="A25" s="4" t="s">
        <v>69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19013967180</v>
      </c>
      <c r="Q25" s="16">
        <v>-2014339450</v>
      </c>
      <c r="S25" s="6">
        <f t="shared" si="0"/>
        <v>16999627730</v>
      </c>
    </row>
    <row r="26" spans="1:19" ht="21" x14ac:dyDescent="0.2">
      <c r="A26" s="4" t="s">
        <v>75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>
        <v>0</v>
      </c>
      <c r="L26" s="16"/>
      <c r="M26" s="16">
        <v>0</v>
      </c>
      <c r="N26" s="16"/>
      <c r="O26" s="16">
        <v>37675050</v>
      </c>
      <c r="Q26" s="16">
        <v>-1864130</v>
      </c>
      <c r="S26" s="6">
        <f t="shared" si="0"/>
        <v>35810920</v>
      </c>
    </row>
    <row r="27" spans="1:19" ht="21" x14ac:dyDescent="0.2">
      <c r="A27" s="4" t="s">
        <v>107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>
        <v>0</v>
      </c>
      <c r="L27" s="16"/>
      <c r="M27" s="16">
        <v>0</v>
      </c>
      <c r="N27" s="16"/>
      <c r="O27" s="16">
        <v>2400000000</v>
      </c>
      <c r="Q27" s="16">
        <v>-27623561</v>
      </c>
      <c r="S27" s="6">
        <f t="shared" si="0"/>
        <v>2372376439</v>
      </c>
    </row>
    <row r="28" spans="1:19" ht="21" x14ac:dyDescent="0.2">
      <c r="A28" s="4" t="s">
        <v>124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  <c r="O28" s="16">
        <v>601572594</v>
      </c>
      <c r="Q28" s="16">
        <v>-34197925</v>
      </c>
      <c r="S28" s="6">
        <f t="shared" si="0"/>
        <v>567374669</v>
      </c>
    </row>
    <row r="29" spans="1:19" ht="21" x14ac:dyDescent="0.2">
      <c r="A29" s="4" t="s">
        <v>99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  <c r="O29" s="16">
        <v>869133600</v>
      </c>
      <c r="Q29" s="16">
        <v>-14631879</v>
      </c>
      <c r="S29" s="6">
        <f t="shared" si="0"/>
        <v>854501721</v>
      </c>
    </row>
    <row r="30" spans="1:19" ht="21" x14ac:dyDescent="0.2">
      <c r="A30" s="4" t="s">
        <v>72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>
        <v>0</v>
      </c>
      <c r="L30" s="16"/>
      <c r="M30" s="16">
        <v>0</v>
      </c>
      <c r="N30" s="16"/>
      <c r="O30" s="16">
        <v>14119991520</v>
      </c>
      <c r="Q30" s="16">
        <v>-162518521</v>
      </c>
      <c r="S30" s="6">
        <f t="shared" si="0"/>
        <v>13957472999</v>
      </c>
    </row>
    <row r="31" spans="1:19" ht="21" x14ac:dyDescent="0.2">
      <c r="A31" s="4" t="s">
        <v>58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6"/>
      <c r="K31" s="16">
        <v>0</v>
      </c>
      <c r="L31" s="16"/>
      <c r="M31" s="16">
        <v>0</v>
      </c>
      <c r="N31" s="16"/>
      <c r="O31" s="16">
        <v>258553225</v>
      </c>
      <c r="Q31" s="16">
        <v>-13590403</v>
      </c>
      <c r="S31" s="6">
        <f t="shared" si="0"/>
        <v>244962822</v>
      </c>
    </row>
    <row r="32" spans="1:19" ht="21" x14ac:dyDescent="0.2">
      <c r="A32" s="4" t="s">
        <v>59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>
        <v>0</v>
      </c>
      <c r="L32" s="16"/>
      <c r="M32" s="16">
        <v>0</v>
      </c>
      <c r="N32" s="16"/>
      <c r="O32" s="16">
        <v>895813600</v>
      </c>
      <c r="Q32" s="16">
        <v>-49831804</v>
      </c>
      <c r="S32" s="6">
        <f t="shared" si="0"/>
        <v>845981796</v>
      </c>
    </row>
    <row r="33" spans="1:19" ht="21" x14ac:dyDescent="0.2">
      <c r="A33" s="4" t="s">
        <v>100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0</v>
      </c>
      <c r="L33" s="16"/>
      <c r="M33" s="16">
        <v>0</v>
      </c>
      <c r="N33" s="16"/>
      <c r="O33" s="16">
        <v>3743101800</v>
      </c>
      <c r="Q33" s="16">
        <v>0</v>
      </c>
      <c r="S33" s="6">
        <f t="shared" si="0"/>
        <v>3743101800</v>
      </c>
    </row>
    <row r="34" spans="1:19" ht="21" x14ac:dyDescent="0.2">
      <c r="A34" s="4" t="s">
        <v>79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>
        <v>0</v>
      </c>
      <c r="L34" s="16"/>
      <c r="M34" s="16">
        <v>0</v>
      </c>
      <c r="N34" s="16"/>
      <c r="O34" s="16">
        <v>1257300000</v>
      </c>
      <c r="Q34" s="16">
        <v>0</v>
      </c>
      <c r="S34" s="6">
        <f t="shared" si="0"/>
        <v>1257300000</v>
      </c>
    </row>
    <row r="35" spans="1:19" ht="21" x14ac:dyDescent="0.2">
      <c r="A35" s="4" t="s">
        <v>109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6"/>
      <c r="K35" s="16">
        <v>0</v>
      </c>
      <c r="L35" s="16"/>
      <c r="M35" s="16">
        <v>0</v>
      </c>
      <c r="N35" s="16"/>
      <c r="O35" s="16">
        <v>562500000</v>
      </c>
      <c r="Q35" s="16">
        <v>-33002901</v>
      </c>
      <c r="S35" s="6">
        <f t="shared" si="0"/>
        <v>529497099</v>
      </c>
    </row>
    <row r="36" spans="1:19" ht="21" x14ac:dyDescent="0.2">
      <c r="A36" s="4" t="s">
        <v>81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6"/>
      <c r="K36" s="16">
        <v>0</v>
      </c>
      <c r="L36" s="16"/>
      <c r="M36" s="16">
        <v>0</v>
      </c>
      <c r="N36" s="16"/>
      <c r="O36" s="16">
        <v>292500000</v>
      </c>
      <c r="Q36" s="16">
        <v>0</v>
      </c>
      <c r="S36" s="6">
        <f t="shared" si="0"/>
        <v>292500000</v>
      </c>
    </row>
    <row r="37" spans="1:19" ht="21" x14ac:dyDescent="0.2">
      <c r="A37" s="4" t="s">
        <v>82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>
        <v>0</v>
      </c>
      <c r="L37" s="16"/>
      <c r="M37" s="16">
        <v>0</v>
      </c>
      <c r="N37" s="16"/>
      <c r="O37" s="16">
        <v>6703350</v>
      </c>
      <c r="Q37" s="16">
        <v>-800521</v>
      </c>
      <c r="S37" s="6">
        <f t="shared" si="0"/>
        <v>5902829</v>
      </c>
    </row>
    <row r="38" spans="1:19" ht="21.75" thickBot="1" x14ac:dyDescent="0.25">
      <c r="A38" s="4" t="s">
        <v>106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235000000</v>
      </c>
      <c r="Q38" s="16">
        <v>0</v>
      </c>
      <c r="S38" s="6">
        <f t="shared" si="0"/>
        <v>235000000</v>
      </c>
    </row>
    <row r="39" spans="1:19" ht="21.75" thickBot="1" x14ac:dyDescent="0.25">
      <c r="I39" s="12">
        <f>SUM(I8:I36)</f>
        <v>4357790040</v>
      </c>
      <c r="J39" s="4"/>
      <c r="K39" s="12">
        <f>SUM(K8:K38)</f>
        <v>-249560423</v>
      </c>
      <c r="L39" s="4"/>
      <c r="M39" s="12">
        <f>SUM(M8:M36)</f>
        <v>4108229617</v>
      </c>
      <c r="N39" s="4"/>
      <c r="O39" s="12">
        <f>SUM(O8:O38)</f>
        <v>116018395362</v>
      </c>
      <c r="P39" s="4"/>
      <c r="Q39" s="12">
        <f>SUM(Q8:Q38)</f>
        <v>-7968705307</v>
      </c>
      <c r="R39" s="4"/>
      <c r="S39" s="12">
        <f>SUM(S8:S38)</f>
        <v>108049690055</v>
      </c>
    </row>
    <row r="40" spans="1:19" ht="19.5" thickTop="1" x14ac:dyDescent="0.2">
      <c r="K40" s="16"/>
    </row>
    <row r="41" spans="1:19" x14ac:dyDescent="0.2">
      <c r="R41" s="6">
        <f>+S40-S39</f>
        <v>-108049690055</v>
      </c>
      <c r="S41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O51" sqref="O51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</row>
    <row r="3" spans="1:13" ht="26.25" x14ac:dyDescent="0.2">
      <c r="A3" s="60" t="s">
        <v>27</v>
      </c>
      <c r="B3" s="60" t="s">
        <v>27</v>
      </c>
      <c r="C3" s="60" t="s">
        <v>27</v>
      </c>
      <c r="D3" s="60" t="s">
        <v>27</v>
      </c>
      <c r="E3" s="60" t="s">
        <v>27</v>
      </c>
      <c r="F3" s="60" t="s">
        <v>27</v>
      </c>
      <c r="G3" s="60" t="s">
        <v>27</v>
      </c>
      <c r="H3" s="60" t="s">
        <v>27</v>
      </c>
      <c r="I3" s="60" t="s">
        <v>27</v>
      </c>
      <c r="J3" s="60" t="s">
        <v>27</v>
      </c>
      <c r="K3" s="60" t="s">
        <v>27</v>
      </c>
      <c r="L3" s="60" t="s">
        <v>27</v>
      </c>
      <c r="M3" s="60" t="s">
        <v>27</v>
      </c>
    </row>
    <row r="4" spans="1:13" ht="26.25" x14ac:dyDescent="0.2">
      <c r="A4" s="60" t="str">
        <f>+سهام!A4</f>
        <v>برای ماه منتهی به 1404/05/31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</row>
    <row r="6" spans="1:13" ht="27" thickBot="1" x14ac:dyDescent="0.25">
      <c r="A6" s="61" t="s">
        <v>28</v>
      </c>
      <c r="B6" s="61" t="s">
        <v>28</v>
      </c>
      <c r="C6" s="61" t="s">
        <v>29</v>
      </c>
      <c r="D6" s="61" t="s">
        <v>29</v>
      </c>
      <c r="E6" s="61" t="s">
        <v>29</v>
      </c>
      <c r="F6" s="61" t="s">
        <v>29</v>
      </c>
      <c r="G6" s="61" t="s">
        <v>29</v>
      </c>
      <c r="I6" s="61" t="s">
        <v>30</v>
      </c>
      <c r="J6" s="61" t="s">
        <v>30</v>
      </c>
      <c r="K6" s="61" t="s">
        <v>30</v>
      </c>
      <c r="L6" s="61" t="s">
        <v>30</v>
      </c>
      <c r="M6" s="61" t="s">
        <v>30</v>
      </c>
    </row>
    <row r="7" spans="1:13" ht="27" thickBot="1" x14ac:dyDescent="0.25">
      <c r="A7" s="41" t="s">
        <v>31</v>
      </c>
      <c r="C7" s="41" t="s">
        <v>32</v>
      </c>
      <c r="E7" s="41" t="s">
        <v>33</v>
      </c>
      <c r="G7" s="41" t="s">
        <v>34</v>
      </c>
      <c r="I7" s="41" t="s">
        <v>32</v>
      </c>
      <c r="K7" s="41" t="s">
        <v>33</v>
      </c>
      <c r="M7" s="41" t="s">
        <v>34</v>
      </c>
    </row>
    <row r="8" spans="1:13" ht="19.5" customHeight="1" x14ac:dyDescent="0.2">
      <c r="A8" s="4" t="s">
        <v>25</v>
      </c>
      <c r="C8" s="6">
        <v>135451238</v>
      </c>
      <c r="E8" s="6">
        <v>0</v>
      </c>
      <c r="G8" s="6">
        <f>+C8-E8</f>
        <v>135451238</v>
      </c>
      <c r="I8" s="6">
        <v>6269699880</v>
      </c>
      <c r="K8" s="6">
        <v>0</v>
      </c>
      <c r="M8" s="6">
        <f>+I8-K8</f>
        <v>6269699880</v>
      </c>
    </row>
    <row r="9" spans="1:13" ht="19.5" customHeight="1" thickBot="1" x14ac:dyDescent="0.25">
      <c r="A9" s="4" t="s">
        <v>26</v>
      </c>
      <c r="C9" s="6">
        <v>0</v>
      </c>
      <c r="E9" s="6">
        <v>0</v>
      </c>
      <c r="G9" s="6">
        <f>+C9-E9</f>
        <v>0</v>
      </c>
      <c r="I9" s="6">
        <v>8618</v>
      </c>
      <c r="K9" s="6">
        <v>0</v>
      </c>
      <c r="M9" s="6">
        <f>+I9-K9</f>
        <v>8618</v>
      </c>
    </row>
    <row r="10" spans="1:13" ht="21.75" thickBot="1" x14ac:dyDescent="0.25">
      <c r="A10" s="5" t="s">
        <v>18</v>
      </c>
      <c r="C10" s="12">
        <f>SUM(C8:C9)</f>
        <v>135451238</v>
      </c>
      <c r="D10" s="4"/>
      <c r="E10" s="12">
        <f>SUM(E8:E9)</f>
        <v>0</v>
      </c>
      <c r="F10" s="4"/>
      <c r="G10" s="12">
        <f>SUM(G8:G9)</f>
        <v>135451238</v>
      </c>
      <c r="H10" s="4"/>
      <c r="I10" s="12">
        <f>SUM(I8:I9)</f>
        <v>6269708498</v>
      </c>
      <c r="J10" s="4"/>
      <c r="K10" s="12">
        <f>SUM(K8:K9)</f>
        <v>0</v>
      </c>
      <c r="L10" s="4"/>
      <c r="M10" s="12">
        <f>SUM(M8:M9)</f>
        <v>6269708498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77"/>
  <sheetViews>
    <sheetView rightToLeft="1" topLeftCell="A55" zoomScale="90" zoomScaleNormal="90" workbookViewId="0">
      <selection activeCell="O51" sqref="O51"/>
    </sheetView>
  </sheetViews>
  <sheetFormatPr defaultRowHeight="22.5" x14ac:dyDescent="0.2"/>
  <cols>
    <col min="1" max="1" width="29.375" style="22" bestFit="1" customWidth="1"/>
    <col min="2" max="2" width="0.875" style="22" customWidth="1"/>
    <col min="3" max="3" width="15.7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24.5" style="22" customWidth="1"/>
    <col min="10" max="10" width="0.875" style="22" customWidth="1"/>
    <col min="11" max="11" width="16.625" style="22" customWidth="1"/>
    <col min="12" max="12" width="0.875" style="22" customWidth="1"/>
    <col min="13" max="13" width="20.125" style="22" customWidth="1"/>
    <col min="14" max="14" width="0.875" style="22" customWidth="1"/>
    <col min="15" max="15" width="21.25" style="22" bestFit="1" customWidth="1"/>
    <col min="16" max="16" width="0.875" style="22" customWidth="1"/>
    <col min="17" max="17" width="24.5" style="22" customWidth="1"/>
    <col min="18" max="18" width="0.875" style="22" customWidth="1"/>
    <col min="19" max="19" width="15.875" style="22" bestFit="1" customWidth="1"/>
    <col min="20" max="20" width="17" style="22" bestFit="1" customWidth="1"/>
    <col min="21" max="16384" width="9" style="22"/>
  </cols>
  <sheetData>
    <row r="2" spans="1:17" ht="24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</row>
    <row r="3" spans="1:17" ht="24" x14ac:dyDescent="0.2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  <c r="F3" s="62" t="s">
        <v>27</v>
      </c>
      <c r="G3" s="62" t="s">
        <v>27</v>
      </c>
      <c r="H3" s="62" t="s">
        <v>27</v>
      </c>
      <c r="I3" s="62" t="s">
        <v>27</v>
      </c>
      <c r="J3" s="62" t="s">
        <v>27</v>
      </c>
      <c r="K3" s="62" t="s">
        <v>27</v>
      </c>
      <c r="L3" s="62" t="s">
        <v>27</v>
      </c>
      <c r="M3" s="62" t="s">
        <v>27</v>
      </c>
      <c r="N3" s="62" t="s">
        <v>27</v>
      </c>
      <c r="O3" s="62" t="s">
        <v>27</v>
      </c>
      <c r="P3" s="62" t="s">
        <v>27</v>
      </c>
      <c r="Q3" s="62" t="s">
        <v>27</v>
      </c>
    </row>
    <row r="4" spans="1:17" ht="24" x14ac:dyDescent="0.2">
      <c r="A4" s="62" t="str">
        <f>+سهام!A4</f>
        <v>برای ماه منتهی به 1404/05/31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</row>
    <row r="6" spans="1:17" ht="24.75" thickBot="1" x14ac:dyDescent="0.25">
      <c r="A6" s="63" t="s">
        <v>3</v>
      </c>
      <c r="C6" s="64" t="s">
        <v>29</v>
      </c>
      <c r="D6" s="64" t="s">
        <v>29</v>
      </c>
      <c r="E6" s="64" t="s">
        <v>29</v>
      </c>
      <c r="F6" s="64" t="s">
        <v>29</v>
      </c>
      <c r="G6" s="64" t="s">
        <v>29</v>
      </c>
      <c r="H6" s="64" t="s">
        <v>29</v>
      </c>
      <c r="I6" s="64" t="s">
        <v>29</v>
      </c>
      <c r="K6" s="64" t="s">
        <v>30</v>
      </c>
      <c r="L6" s="64" t="s">
        <v>30</v>
      </c>
      <c r="M6" s="64" t="s">
        <v>30</v>
      </c>
      <c r="N6" s="64" t="s">
        <v>30</v>
      </c>
      <c r="O6" s="64" t="s">
        <v>30</v>
      </c>
      <c r="P6" s="64" t="s">
        <v>30</v>
      </c>
      <c r="Q6" s="64" t="s">
        <v>30</v>
      </c>
    </row>
    <row r="7" spans="1:17" ht="24.75" thickBot="1" x14ac:dyDescent="0.25">
      <c r="A7" s="64" t="s">
        <v>3</v>
      </c>
      <c r="C7" s="44" t="s">
        <v>7</v>
      </c>
      <c r="E7" s="44" t="s">
        <v>41</v>
      </c>
      <c r="G7" s="44" t="s">
        <v>42</v>
      </c>
      <c r="I7" s="44" t="s">
        <v>44</v>
      </c>
      <c r="K7" s="44" t="s">
        <v>7</v>
      </c>
      <c r="M7" s="44" t="s">
        <v>41</v>
      </c>
      <c r="O7" s="44" t="s">
        <v>42</v>
      </c>
      <c r="Q7" s="44" t="s">
        <v>44</v>
      </c>
    </row>
    <row r="8" spans="1:17" ht="24" x14ac:dyDescent="0.2">
      <c r="A8" s="45" t="s">
        <v>67</v>
      </c>
      <c r="C8" s="22">
        <v>1418392</v>
      </c>
      <c r="E8" s="22">
        <v>3565195219</v>
      </c>
      <c r="G8" s="22">
        <v>5008600646</v>
      </c>
      <c r="I8" s="22">
        <v>-1443405427</v>
      </c>
      <c r="K8" s="22">
        <v>5400230</v>
      </c>
      <c r="M8" s="22">
        <v>17065468574</v>
      </c>
      <c r="O8" s="22">
        <v>19703012934</v>
      </c>
      <c r="Q8" s="22">
        <f>+M8-O8</f>
        <v>-2637544360</v>
      </c>
    </row>
    <row r="9" spans="1:17" ht="24" x14ac:dyDescent="0.2">
      <c r="A9" s="45" t="s">
        <v>66</v>
      </c>
      <c r="C9" s="22">
        <v>2895</v>
      </c>
      <c r="E9" s="22">
        <v>30274192</v>
      </c>
      <c r="G9" s="22">
        <v>41296068</v>
      </c>
      <c r="I9" s="22">
        <v>-11021876</v>
      </c>
      <c r="K9" s="22">
        <v>1771428</v>
      </c>
      <c r="M9" s="22">
        <v>20092543130</v>
      </c>
      <c r="O9" s="22">
        <v>25268742843</v>
      </c>
      <c r="Q9" s="22">
        <f t="shared" ref="Q9:Q62" si="0">+M9-O9</f>
        <v>-5176199713</v>
      </c>
    </row>
    <row r="10" spans="1:17" ht="24" x14ac:dyDescent="0.2">
      <c r="A10" s="45" t="s">
        <v>63</v>
      </c>
      <c r="C10" s="22">
        <v>0</v>
      </c>
      <c r="E10" s="22">
        <v>0</v>
      </c>
      <c r="G10" s="22">
        <v>0</v>
      </c>
      <c r="I10" s="22">
        <v>0</v>
      </c>
      <c r="K10" s="22">
        <v>17867377</v>
      </c>
      <c r="M10" s="22">
        <v>26570000708</v>
      </c>
      <c r="O10" s="22">
        <v>33445522281</v>
      </c>
      <c r="Q10" s="22">
        <f t="shared" si="0"/>
        <v>-6875521573</v>
      </c>
    </row>
    <row r="11" spans="1:17" ht="24" x14ac:dyDescent="0.2">
      <c r="A11" s="45" t="s">
        <v>71</v>
      </c>
      <c r="C11" s="22">
        <v>16222806</v>
      </c>
      <c r="E11" s="22">
        <v>29686704026</v>
      </c>
      <c r="G11" s="22">
        <v>33165215070</v>
      </c>
      <c r="I11" s="22">
        <v>-3478511044</v>
      </c>
      <c r="K11" s="22">
        <v>161284810</v>
      </c>
      <c r="M11" s="22">
        <v>327843857369</v>
      </c>
      <c r="O11" s="22">
        <v>304580203640</v>
      </c>
      <c r="Q11" s="22">
        <f t="shared" si="0"/>
        <v>23263653729</v>
      </c>
    </row>
    <row r="12" spans="1:17" ht="24" x14ac:dyDescent="0.2">
      <c r="A12" s="45" t="s">
        <v>92</v>
      </c>
      <c r="C12" s="22">
        <v>0</v>
      </c>
      <c r="E12" s="22">
        <v>0</v>
      </c>
      <c r="G12" s="22">
        <v>0</v>
      </c>
      <c r="I12" s="22">
        <v>0</v>
      </c>
      <c r="K12" s="22">
        <v>3250000</v>
      </c>
      <c r="M12" s="22">
        <v>4495347858</v>
      </c>
      <c r="O12" s="22">
        <v>3887276440</v>
      </c>
      <c r="Q12" s="22">
        <f t="shared" si="0"/>
        <v>608071418</v>
      </c>
    </row>
    <row r="13" spans="1:17" ht="24" x14ac:dyDescent="0.2">
      <c r="A13" s="45" t="s">
        <v>79</v>
      </c>
      <c r="C13" s="22">
        <v>0</v>
      </c>
      <c r="E13" s="22">
        <v>0</v>
      </c>
      <c r="G13" s="22">
        <v>0</v>
      </c>
      <c r="I13" s="22">
        <v>0</v>
      </c>
      <c r="K13" s="22">
        <v>571500</v>
      </c>
      <c r="M13" s="22">
        <v>29017278094</v>
      </c>
      <c r="O13" s="22">
        <v>24311376201</v>
      </c>
      <c r="Q13" s="22">
        <f t="shared" si="0"/>
        <v>4705901893</v>
      </c>
    </row>
    <row r="14" spans="1:17" ht="24" x14ac:dyDescent="0.2">
      <c r="A14" s="45" t="s">
        <v>91</v>
      </c>
      <c r="C14" s="22">
        <v>0</v>
      </c>
      <c r="E14" s="22">
        <v>0</v>
      </c>
      <c r="G14" s="22">
        <v>0</v>
      </c>
      <c r="I14" s="22">
        <v>0</v>
      </c>
      <c r="K14" s="22">
        <v>21778603</v>
      </c>
      <c r="M14" s="22">
        <v>84182628894</v>
      </c>
      <c r="O14" s="22">
        <v>60170715198</v>
      </c>
      <c r="Q14" s="22">
        <f t="shared" si="0"/>
        <v>24011913696</v>
      </c>
    </row>
    <row r="15" spans="1:17" ht="24" x14ac:dyDescent="0.2">
      <c r="A15" s="45" t="s">
        <v>62</v>
      </c>
      <c r="C15" s="22">
        <v>5292729</v>
      </c>
      <c r="E15" s="22">
        <v>15190669347</v>
      </c>
      <c r="G15" s="22">
        <v>29729822236</v>
      </c>
      <c r="I15" s="22">
        <v>-14539152889</v>
      </c>
      <c r="K15" s="22">
        <v>7113811</v>
      </c>
      <c r="M15" s="22">
        <v>21946672997</v>
      </c>
      <c r="O15" s="22">
        <v>39959033691</v>
      </c>
      <c r="Q15" s="22">
        <f t="shared" si="0"/>
        <v>-18012360694</v>
      </c>
    </row>
    <row r="16" spans="1:17" ht="24" x14ac:dyDescent="0.2">
      <c r="A16" s="45" t="s">
        <v>59</v>
      </c>
      <c r="C16" s="22">
        <v>7102639</v>
      </c>
      <c r="E16" s="22">
        <v>18480421924</v>
      </c>
      <c r="G16" s="22">
        <v>25727542854</v>
      </c>
      <c r="I16" s="22">
        <v>-7247120930</v>
      </c>
      <c r="K16" s="22">
        <v>13511320</v>
      </c>
      <c r="M16" s="22">
        <v>40393844437</v>
      </c>
      <c r="O16" s="22">
        <v>51309304182</v>
      </c>
      <c r="Q16" s="22">
        <f t="shared" si="0"/>
        <v>-10915459745</v>
      </c>
    </row>
    <row r="17" spans="1:21" ht="24" x14ac:dyDescent="0.2">
      <c r="A17" s="45" t="s">
        <v>120</v>
      </c>
      <c r="C17" s="22">
        <v>0</v>
      </c>
      <c r="E17" s="22">
        <v>0</v>
      </c>
      <c r="G17" s="22">
        <v>0</v>
      </c>
      <c r="I17" s="22">
        <v>0</v>
      </c>
      <c r="K17" s="22">
        <v>100000</v>
      </c>
      <c r="M17" s="22">
        <v>956276105</v>
      </c>
      <c r="O17" s="22">
        <v>1015541536</v>
      </c>
      <c r="Q17" s="22">
        <f t="shared" si="0"/>
        <v>-59265431</v>
      </c>
    </row>
    <row r="18" spans="1:21" ht="24" x14ac:dyDescent="0.2">
      <c r="A18" s="45" t="s">
        <v>123</v>
      </c>
      <c r="C18" s="22">
        <v>377000</v>
      </c>
      <c r="E18" s="22">
        <v>10808451585</v>
      </c>
      <c r="G18" s="22">
        <v>9962036183</v>
      </c>
      <c r="I18" s="22">
        <v>846415402</v>
      </c>
      <c r="K18" s="22">
        <v>377000</v>
      </c>
      <c r="M18" s="22">
        <v>10808451585</v>
      </c>
      <c r="O18" s="22">
        <v>9962036183</v>
      </c>
      <c r="Q18" s="22">
        <f t="shared" si="0"/>
        <v>846415402</v>
      </c>
    </row>
    <row r="19" spans="1:21" ht="24" x14ac:dyDescent="0.45">
      <c r="A19" s="45" t="s">
        <v>98</v>
      </c>
      <c r="C19" s="22">
        <v>247013221</v>
      </c>
      <c r="E19" s="22">
        <v>101893277408</v>
      </c>
      <c r="G19" s="22">
        <v>117236249811</v>
      </c>
      <c r="I19" s="22">
        <v>-15342972403</v>
      </c>
      <c r="K19" s="22">
        <v>763314317</v>
      </c>
      <c r="M19" s="22">
        <v>752820259379</v>
      </c>
      <c r="O19" s="53">
        <v>694758791057</v>
      </c>
      <c r="Q19" s="22">
        <f t="shared" si="0"/>
        <v>58061468322</v>
      </c>
    </row>
    <row r="20" spans="1:21" ht="24" x14ac:dyDescent="0.2">
      <c r="A20" s="45" t="s">
        <v>93</v>
      </c>
      <c r="C20" s="22">
        <v>5634666</v>
      </c>
      <c r="E20" s="22">
        <v>27460462242</v>
      </c>
      <c r="G20" s="22">
        <v>25011214932</v>
      </c>
      <c r="I20" s="22">
        <v>2449247310</v>
      </c>
      <c r="K20" s="22">
        <v>62892130</v>
      </c>
      <c r="M20" s="22">
        <v>384022622359</v>
      </c>
      <c r="O20" s="22">
        <v>288552012532</v>
      </c>
      <c r="Q20" s="22">
        <f t="shared" si="0"/>
        <v>95470609827</v>
      </c>
    </row>
    <row r="21" spans="1:21" ht="24" x14ac:dyDescent="0.2">
      <c r="A21" s="45" t="s">
        <v>108</v>
      </c>
      <c r="C21" s="22">
        <v>5985437</v>
      </c>
      <c r="E21" s="22">
        <v>13723120909</v>
      </c>
      <c r="G21" s="22">
        <v>18359241912</v>
      </c>
      <c r="I21" s="22">
        <v>-4636121003</v>
      </c>
      <c r="K21" s="22">
        <v>15320150</v>
      </c>
      <c r="M21" s="22">
        <v>46471438220</v>
      </c>
      <c r="O21" s="22">
        <v>48818461416</v>
      </c>
      <c r="Q21" s="22">
        <f t="shared" si="0"/>
        <v>-2347023196</v>
      </c>
    </row>
    <row r="22" spans="1:21" ht="24" x14ac:dyDescent="0.2">
      <c r="A22" s="45" t="s">
        <v>101</v>
      </c>
      <c r="C22" s="22">
        <v>4746483</v>
      </c>
      <c r="E22" s="22">
        <v>15899084806</v>
      </c>
      <c r="G22" s="22">
        <v>27365501229</v>
      </c>
      <c r="I22" s="22">
        <v>-11466416423</v>
      </c>
      <c r="K22" s="22">
        <v>11941257</v>
      </c>
      <c r="M22" s="22">
        <v>47051960863</v>
      </c>
      <c r="O22" s="22">
        <v>68846445489</v>
      </c>
      <c r="Q22" s="22">
        <f t="shared" si="0"/>
        <v>-21794484626</v>
      </c>
    </row>
    <row r="23" spans="1:21" ht="24" x14ac:dyDescent="0.2">
      <c r="A23" s="45" t="s">
        <v>65</v>
      </c>
      <c r="C23" s="22">
        <v>24204730</v>
      </c>
      <c r="E23" s="22">
        <v>38807072786</v>
      </c>
      <c r="G23" s="22">
        <v>56750036268</v>
      </c>
      <c r="I23" s="22">
        <v>-17942963482</v>
      </c>
      <c r="K23" s="22">
        <v>97198765</v>
      </c>
      <c r="M23" s="22">
        <v>212844169279</v>
      </c>
      <c r="O23" s="22">
        <v>227890723782</v>
      </c>
      <c r="Q23" s="22">
        <f t="shared" si="0"/>
        <v>-15046554503</v>
      </c>
    </row>
    <row r="24" spans="1:21" ht="24" x14ac:dyDescent="0.2">
      <c r="A24" s="45" t="s">
        <v>102</v>
      </c>
      <c r="C24" s="22">
        <v>0</v>
      </c>
      <c r="E24" s="22">
        <v>0</v>
      </c>
      <c r="G24" s="22">
        <v>0</v>
      </c>
      <c r="I24" s="22">
        <v>0</v>
      </c>
      <c r="K24" s="22">
        <v>750000</v>
      </c>
      <c r="M24" s="22">
        <v>2776381684</v>
      </c>
      <c r="O24" s="22">
        <v>2275314110</v>
      </c>
      <c r="Q24" s="22">
        <f t="shared" si="0"/>
        <v>501067574</v>
      </c>
    </row>
    <row r="25" spans="1:21" ht="24" x14ac:dyDescent="0.2">
      <c r="A25" s="45" t="s">
        <v>85</v>
      </c>
      <c r="C25" s="22">
        <v>6600000</v>
      </c>
      <c r="E25" s="22">
        <v>9539500386</v>
      </c>
      <c r="G25" s="22">
        <v>16666980626</v>
      </c>
      <c r="I25" s="22">
        <v>-7127480240</v>
      </c>
      <c r="K25" s="22">
        <v>35171934</v>
      </c>
      <c r="M25" s="22">
        <v>76980858810</v>
      </c>
      <c r="O25" s="22">
        <v>88835737267</v>
      </c>
      <c r="Q25" s="22">
        <f t="shared" si="0"/>
        <v>-11854878457</v>
      </c>
    </row>
    <row r="26" spans="1:21" ht="24" x14ac:dyDescent="0.2">
      <c r="A26" s="45" t="s">
        <v>99</v>
      </c>
      <c r="C26" s="22">
        <v>0</v>
      </c>
      <c r="E26" s="22">
        <v>0</v>
      </c>
      <c r="G26" s="22">
        <v>0</v>
      </c>
      <c r="I26" s="22">
        <v>0</v>
      </c>
      <c r="K26" s="22">
        <v>1</v>
      </c>
      <c r="M26" s="22">
        <v>1</v>
      </c>
      <c r="O26" s="22">
        <v>10365</v>
      </c>
      <c r="Q26" s="22">
        <f t="shared" si="0"/>
        <v>-10364</v>
      </c>
    </row>
    <row r="27" spans="1:21" ht="24" x14ac:dyDescent="0.2">
      <c r="A27" s="45" t="s">
        <v>75</v>
      </c>
      <c r="C27" s="22">
        <v>35881</v>
      </c>
      <c r="E27" s="22">
        <v>321509772</v>
      </c>
      <c r="G27" s="22">
        <v>358424678</v>
      </c>
      <c r="I27" s="22">
        <v>-36914906</v>
      </c>
      <c r="K27" s="22">
        <v>10974865</v>
      </c>
      <c r="M27" s="22">
        <v>138075934517</v>
      </c>
      <c r="O27" s="22">
        <v>84457852293</v>
      </c>
      <c r="Q27" s="22">
        <f t="shared" si="0"/>
        <v>53618082224</v>
      </c>
    </row>
    <row r="28" spans="1:21" ht="24" x14ac:dyDescent="0.2">
      <c r="A28" s="45" t="s">
        <v>81</v>
      </c>
      <c r="C28" s="22">
        <v>0</v>
      </c>
      <c r="E28" s="22">
        <v>0</v>
      </c>
      <c r="G28" s="22">
        <v>0</v>
      </c>
      <c r="I28" s="22">
        <v>0</v>
      </c>
      <c r="K28" s="22">
        <v>1800000</v>
      </c>
      <c r="M28" s="22">
        <v>7109016994</v>
      </c>
      <c r="O28" s="22">
        <v>5947195154</v>
      </c>
      <c r="Q28" s="22">
        <f t="shared" si="0"/>
        <v>1161821840</v>
      </c>
    </row>
    <row r="29" spans="1:21" s="23" customFormat="1" ht="24" x14ac:dyDescent="0.2">
      <c r="A29" s="46" t="s">
        <v>57</v>
      </c>
      <c r="C29" s="22">
        <v>800000</v>
      </c>
      <c r="D29" s="22"/>
      <c r="E29" s="22">
        <v>613925292</v>
      </c>
      <c r="F29" s="22"/>
      <c r="G29" s="22">
        <v>769785248</v>
      </c>
      <c r="H29" s="22"/>
      <c r="I29" s="22">
        <v>-155859956</v>
      </c>
      <c r="K29" s="22">
        <v>137454587</v>
      </c>
      <c r="L29" s="22"/>
      <c r="M29" s="22">
        <v>133856838449</v>
      </c>
      <c r="N29" s="22"/>
      <c r="O29" s="22">
        <v>132266314626</v>
      </c>
      <c r="P29" s="22"/>
      <c r="Q29" s="22">
        <f t="shared" si="0"/>
        <v>1590523823</v>
      </c>
      <c r="S29" s="22"/>
      <c r="T29" s="22"/>
      <c r="U29" s="22"/>
    </row>
    <row r="30" spans="1:21" ht="24" x14ac:dyDescent="0.2">
      <c r="A30" s="45" t="s">
        <v>104</v>
      </c>
      <c r="C30" s="22">
        <v>583359</v>
      </c>
      <c r="E30" s="22">
        <v>2558881109</v>
      </c>
      <c r="G30" s="22">
        <v>3775863084</v>
      </c>
      <c r="I30" s="22">
        <v>-1216981975</v>
      </c>
      <c r="K30" s="22">
        <v>9321783</v>
      </c>
      <c r="M30" s="22">
        <v>46691222077</v>
      </c>
      <c r="O30" s="22">
        <v>60336390274</v>
      </c>
      <c r="Q30" s="22">
        <f t="shared" si="0"/>
        <v>-13645168197</v>
      </c>
    </row>
    <row r="31" spans="1:21" ht="24" x14ac:dyDescent="0.2">
      <c r="A31" s="45" t="s">
        <v>17</v>
      </c>
      <c r="C31" s="22">
        <v>0</v>
      </c>
      <c r="E31" s="22">
        <v>0</v>
      </c>
      <c r="G31" s="22">
        <v>0</v>
      </c>
      <c r="I31" s="22">
        <v>0</v>
      </c>
      <c r="K31" s="22">
        <v>500000</v>
      </c>
      <c r="M31" s="22">
        <v>8549718818</v>
      </c>
      <c r="O31" s="22">
        <v>9080646750</v>
      </c>
      <c r="Q31" s="22">
        <f t="shared" si="0"/>
        <v>-530927932</v>
      </c>
    </row>
    <row r="32" spans="1:21" ht="24" x14ac:dyDescent="0.2">
      <c r="A32" s="45" t="s">
        <v>68</v>
      </c>
      <c r="C32" s="22">
        <v>14778323</v>
      </c>
      <c r="E32" s="22">
        <v>30305594841</v>
      </c>
      <c r="G32" s="22">
        <v>43397291870</v>
      </c>
      <c r="I32" s="22">
        <v>-13091697029</v>
      </c>
      <c r="K32" s="22">
        <v>47152139</v>
      </c>
      <c r="M32" s="22">
        <v>114632770923</v>
      </c>
      <c r="O32" s="22">
        <v>143769936002</v>
      </c>
      <c r="Q32" s="22">
        <f t="shared" si="0"/>
        <v>-29137165079</v>
      </c>
    </row>
    <row r="33" spans="1:17" ht="24" x14ac:dyDescent="0.2">
      <c r="A33" s="45" t="s">
        <v>94</v>
      </c>
      <c r="C33" s="22">
        <v>25950530</v>
      </c>
      <c r="E33" s="22">
        <v>14262712394</v>
      </c>
      <c r="G33" s="22">
        <v>23603453880</v>
      </c>
      <c r="I33" s="22">
        <v>-9340741486</v>
      </c>
      <c r="K33" s="22">
        <v>43777412</v>
      </c>
      <c r="M33" s="22">
        <v>28309510996</v>
      </c>
      <c r="O33" s="22">
        <v>39817996804</v>
      </c>
      <c r="Q33" s="22">
        <f t="shared" si="0"/>
        <v>-11508485808</v>
      </c>
    </row>
    <row r="34" spans="1:17" ht="24" x14ac:dyDescent="0.2">
      <c r="A34" s="45" t="s">
        <v>15</v>
      </c>
      <c r="C34" s="22">
        <v>0</v>
      </c>
      <c r="E34" s="22">
        <v>0</v>
      </c>
      <c r="G34" s="22">
        <v>0</v>
      </c>
      <c r="I34" s="22">
        <v>0</v>
      </c>
      <c r="K34" s="22">
        <v>29801723</v>
      </c>
      <c r="M34" s="22">
        <v>64177412942</v>
      </c>
      <c r="O34" s="22">
        <v>64423213711</v>
      </c>
      <c r="Q34" s="22">
        <f t="shared" si="0"/>
        <v>-245800769</v>
      </c>
    </row>
    <row r="35" spans="1:17" ht="24" x14ac:dyDescent="0.2">
      <c r="A35" s="45" t="s">
        <v>95</v>
      </c>
      <c r="C35" s="22">
        <v>2459664</v>
      </c>
      <c r="E35" s="22">
        <v>12173838726</v>
      </c>
      <c r="G35" s="22">
        <v>16410936197</v>
      </c>
      <c r="I35" s="22">
        <v>-4237097471</v>
      </c>
      <c r="K35" s="22">
        <v>5965861</v>
      </c>
      <c r="M35" s="22">
        <v>33047923129</v>
      </c>
      <c r="O35" s="22">
        <v>40168517630</v>
      </c>
      <c r="Q35" s="22">
        <f t="shared" si="0"/>
        <v>-7120594501</v>
      </c>
    </row>
    <row r="36" spans="1:17" ht="24" x14ac:dyDescent="0.2">
      <c r="A36" s="45" t="s">
        <v>64</v>
      </c>
      <c r="C36" s="22">
        <v>1000000</v>
      </c>
      <c r="E36" s="22">
        <v>3658983755</v>
      </c>
      <c r="G36" s="22">
        <v>5833992645</v>
      </c>
      <c r="I36" s="22">
        <v>-2175008890</v>
      </c>
      <c r="K36" s="22">
        <v>13767780</v>
      </c>
      <c r="M36" s="22">
        <v>67447083647</v>
      </c>
      <c r="O36" s="22">
        <v>80349486531</v>
      </c>
      <c r="Q36" s="22">
        <f t="shared" si="0"/>
        <v>-12902402884</v>
      </c>
    </row>
    <row r="37" spans="1:17" ht="24" x14ac:dyDescent="0.2">
      <c r="A37" s="45" t="s">
        <v>125</v>
      </c>
      <c r="C37" s="22">
        <v>0</v>
      </c>
      <c r="E37" s="22">
        <v>0</v>
      </c>
      <c r="G37" s="22">
        <v>0</v>
      </c>
      <c r="I37" s="22">
        <v>0</v>
      </c>
      <c r="K37" s="22">
        <v>77022496</v>
      </c>
      <c r="M37" s="22">
        <v>418610722164</v>
      </c>
      <c r="O37" s="22">
        <v>266883951218</v>
      </c>
      <c r="Q37" s="22">
        <f t="shared" si="0"/>
        <v>151726770946</v>
      </c>
    </row>
    <row r="38" spans="1:17" ht="24" x14ac:dyDescent="0.2">
      <c r="A38" s="45" t="s">
        <v>84</v>
      </c>
      <c r="C38" s="22">
        <v>5501609</v>
      </c>
      <c r="E38" s="22">
        <v>5820657222</v>
      </c>
      <c r="G38" s="22">
        <v>8451750641</v>
      </c>
      <c r="I38" s="22">
        <v>-2631093419</v>
      </c>
      <c r="K38" s="22">
        <v>41035701</v>
      </c>
      <c r="M38" s="22">
        <v>50724439221</v>
      </c>
      <c r="O38" s="22">
        <v>63057943601</v>
      </c>
      <c r="Q38" s="22">
        <f t="shared" si="0"/>
        <v>-12333504380</v>
      </c>
    </row>
    <row r="39" spans="1:17" ht="24" x14ac:dyDescent="0.2">
      <c r="A39" s="45" t="s">
        <v>106</v>
      </c>
      <c r="C39" s="22">
        <v>0</v>
      </c>
      <c r="E39" s="22">
        <v>0</v>
      </c>
      <c r="G39" s="22">
        <v>0</v>
      </c>
      <c r="I39" s="22">
        <v>0</v>
      </c>
      <c r="K39" s="22">
        <v>100000</v>
      </c>
      <c r="M39" s="22">
        <v>3101436025</v>
      </c>
      <c r="O39" s="22">
        <v>2572433650</v>
      </c>
      <c r="Q39" s="22">
        <f t="shared" si="0"/>
        <v>529002375</v>
      </c>
    </row>
    <row r="40" spans="1:17" ht="24" x14ac:dyDescent="0.2">
      <c r="A40" s="45" t="s">
        <v>83</v>
      </c>
      <c r="C40" s="22">
        <v>0</v>
      </c>
      <c r="E40" s="22">
        <v>0</v>
      </c>
      <c r="G40" s="22">
        <v>0</v>
      </c>
      <c r="I40" s="22">
        <v>0</v>
      </c>
      <c r="K40" s="22">
        <v>3403786</v>
      </c>
      <c r="M40" s="22">
        <v>18606754950</v>
      </c>
      <c r="O40" s="22">
        <v>19940751811</v>
      </c>
      <c r="Q40" s="22">
        <f t="shared" si="0"/>
        <v>-1333996861</v>
      </c>
    </row>
    <row r="41" spans="1:17" ht="24" x14ac:dyDescent="0.2">
      <c r="A41" s="45" t="s">
        <v>61</v>
      </c>
      <c r="C41" s="22">
        <v>435047</v>
      </c>
      <c r="E41" s="22">
        <v>5229798953</v>
      </c>
      <c r="G41" s="22">
        <v>7223196959</v>
      </c>
      <c r="I41" s="22">
        <v>-1993398006</v>
      </c>
      <c r="K41" s="22">
        <v>4413885</v>
      </c>
      <c r="M41" s="22">
        <v>62422392495</v>
      </c>
      <c r="O41" s="22">
        <v>73284865089</v>
      </c>
      <c r="Q41" s="22">
        <f t="shared" si="0"/>
        <v>-10862472594</v>
      </c>
    </row>
    <row r="42" spans="1:17" ht="24" x14ac:dyDescent="0.2">
      <c r="A42" s="45" t="s">
        <v>96</v>
      </c>
      <c r="C42" s="22">
        <v>0</v>
      </c>
      <c r="E42" s="22">
        <v>0</v>
      </c>
      <c r="G42" s="22">
        <v>0</v>
      </c>
      <c r="I42" s="22">
        <v>0</v>
      </c>
      <c r="K42" s="22">
        <v>1782169</v>
      </c>
      <c r="M42" s="22">
        <v>31250408420</v>
      </c>
      <c r="O42" s="22">
        <v>24320241041</v>
      </c>
      <c r="Q42" s="22">
        <f t="shared" si="0"/>
        <v>6930167379</v>
      </c>
    </row>
    <row r="43" spans="1:17" ht="24" x14ac:dyDescent="0.2">
      <c r="A43" s="45" t="s">
        <v>88</v>
      </c>
      <c r="C43" s="22">
        <v>0</v>
      </c>
      <c r="E43" s="22">
        <v>0</v>
      </c>
      <c r="G43" s="22">
        <v>0</v>
      </c>
      <c r="I43" s="22">
        <v>0</v>
      </c>
      <c r="K43" s="22">
        <v>2000000</v>
      </c>
      <c r="M43" s="22">
        <v>10266137355</v>
      </c>
      <c r="O43" s="22">
        <v>6072751553</v>
      </c>
      <c r="Q43" s="22">
        <f t="shared" si="0"/>
        <v>4193385802</v>
      </c>
    </row>
    <row r="44" spans="1:17" ht="24" x14ac:dyDescent="0.2">
      <c r="A44" s="45" t="s">
        <v>72</v>
      </c>
      <c r="C44" s="22">
        <v>0</v>
      </c>
      <c r="E44" s="22">
        <v>0</v>
      </c>
      <c r="G44" s="22">
        <v>0</v>
      </c>
      <c r="I44" s="22">
        <v>0</v>
      </c>
      <c r="K44" s="22">
        <v>49146082</v>
      </c>
      <c r="M44" s="22">
        <v>79740865093</v>
      </c>
      <c r="O44" s="22">
        <v>88529230671</v>
      </c>
      <c r="Q44" s="22">
        <f t="shared" si="0"/>
        <v>-8788365578</v>
      </c>
    </row>
    <row r="45" spans="1:17" ht="24" x14ac:dyDescent="0.2">
      <c r="A45" s="45" t="s">
        <v>90</v>
      </c>
      <c r="C45" s="22">
        <v>5752647</v>
      </c>
      <c r="E45" s="22">
        <v>4781977825</v>
      </c>
      <c r="G45" s="22">
        <v>8267268331</v>
      </c>
      <c r="I45" s="22">
        <v>-3485290506</v>
      </c>
      <c r="K45" s="22">
        <v>23045671</v>
      </c>
      <c r="M45" s="22">
        <v>25847682263</v>
      </c>
      <c r="O45" s="22">
        <v>33119491954</v>
      </c>
      <c r="Q45" s="22">
        <f t="shared" si="0"/>
        <v>-7271809691</v>
      </c>
    </row>
    <row r="46" spans="1:17" ht="24" x14ac:dyDescent="0.2">
      <c r="A46" s="45" t="s">
        <v>103</v>
      </c>
      <c r="C46" s="22">
        <v>2027679</v>
      </c>
      <c r="E46" s="22">
        <v>5635249431</v>
      </c>
      <c r="G46" s="22">
        <v>8177620499</v>
      </c>
      <c r="I46" s="22">
        <v>-2542371068</v>
      </c>
      <c r="K46" s="22">
        <v>23884030</v>
      </c>
      <c r="M46" s="22">
        <v>84324057305</v>
      </c>
      <c r="O46" s="22">
        <v>96324188146</v>
      </c>
      <c r="Q46" s="22">
        <f t="shared" si="0"/>
        <v>-12000130841</v>
      </c>
    </row>
    <row r="47" spans="1:17" ht="24" x14ac:dyDescent="0.2">
      <c r="A47" s="45" t="s">
        <v>82</v>
      </c>
      <c r="C47" s="22">
        <v>0</v>
      </c>
      <c r="E47" s="22">
        <v>0</v>
      </c>
      <c r="G47" s="22">
        <v>0</v>
      </c>
      <c r="I47" s="22">
        <v>0</v>
      </c>
      <c r="K47" s="22">
        <v>3000000</v>
      </c>
      <c r="M47" s="22">
        <v>13109394500</v>
      </c>
      <c r="O47" s="22">
        <v>8110357524</v>
      </c>
      <c r="Q47" s="22">
        <f t="shared" si="0"/>
        <v>4999036976</v>
      </c>
    </row>
    <row r="48" spans="1:17" ht="24" x14ac:dyDescent="0.2">
      <c r="A48" s="45" t="s">
        <v>58</v>
      </c>
      <c r="C48" s="22">
        <v>10003069</v>
      </c>
      <c r="E48" s="22">
        <v>10877091391</v>
      </c>
      <c r="G48" s="22">
        <v>15983163842</v>
      </c>
      <c r="I48" s="22">
        <v>-5106072451</v>
      </c>
      <c r="K48" s="22">
        <v>331305541</v>
      </c>
      <c r="M48" s="22">
        <v>514622531247</v>
      </c>
      <c r="O48" s="22">
        <v>528589542406</v>
      </c>
      <c r="Q48" s="22">
        <f t="shared" si="0"/>
        <v>-13967011159</v>
      </c>
    </row>
    <row r="49" spans="1:17" ht="24" x14ac:dyDescent="0.2">
      <c r="A49" s="45" t="s">
        <v>77</v>
      </c>
      <c r="C49" s="22">
        <v>0</v>
      </c>
      <c r="E49" s="22">
        <v>0</v>
      </c>
      <c r="G49" s="22">
        <v>0</v>
      </c>
      <c r="I49" s="22">
        <v>0</v>
      </c>
      <c r="K49" s="22">
        <v>1600000</v>
      </c>
      <c r="M49" s="22">
        <v>28196968112</v>
      </c>
      <c r="O49" s="22">
        <v>21941504812</v>
      </c>
      <c r="Q49" s="22">
        <f t="shared" si="0"/>
        <v>6255463300</v>
      </c>
    </row>
    <row r="50" spans="1:17" ht="24" x14ac:dyDescent="0.2">
      <c r="A50" s="45" t="s">
        <v>124</v>
      </c>
      <c r="C50" s="22">
        <v>7931904</v>
      </c>
      <c r="E50" s="22">
        <v>27652403077</v>
      </c>
      <c r="G50" s="22">
        <v>39140591644</v>
      </c>
      <c r="I50" s="22">
        <v>-11488188567</v>
      </c>
      <c r="K50" s="22">
        <v>54234259</v>
      </c>
      <c r="M50" s="22">
        <v>271113940959</v>
      </c>
      <c r="O50" s="22">
        <v>262057821560</v>
      </c>
      <c r="Q50" s="22">
        <f t="shared" si="0"/>
        <v>9056119399</v>
      </c>
    </row>
    <row r="51" spans="1:17" ht="24" x14ac:dyDescent="0.2">
      <c r="A51" s="45" t="s">
        <v>109</v>
      </c>
      <c r="C51" s="22">
        <v>0</v>
      </c>
      <c r="E51" s="22">
        <v>0</v>
      </c>
      <c r="G51" s="22">
        <v>0</v>
      </c>
      <c r="I51" s="22">
        <v>0</v>
      </c>
      <c r="K51" s="22">
        <v>1875000</v>
      </c>
      <c r="M51" s="22">
        <v>6865282123</v>
      </c>
      <c r="O51" s="22">
        <v>5875955528</v>
      </c>
      <c r="Q51" s="22">
        <f t="shared" si="0"/>
        <v>989326595</v>
      </c>
    </row>
    <row r="52" spans="1:17" ht="24" x14ac:dyDescent="0.2">
      <c r="A52" s="45" t="s">
        <v>97</v>
      </c>
      <c r="C52" s="22">
        <v>0</v>
      </c>
      <c r="E52" s="22">
        <v>0</v>
      </c>
      <c r="G52" s="22">
        <v>0</v>
      </c>
      <c r="I52" s="22">
        <v>0</v>
      </c>
      <c r="K52" s="22">
        <v>4603690</v>
      </c>
      <c r="M52" s="22">
        <v>64757688564</v>
      </c>
      <c r="O52" s="22">
        <v>72384824356</v>
      </c>
      <c r="Q52" s="22">
        <f t="shared" si="0"/>
        <v>-7627135792</v>
      </c>
    </row>
    <row r="53" spans="1:17" ht="24" x14ac:dyDescent="0.2">
      <c r="A53" s="45" t="s">
        <v>69</v>
      </c>
      <c r="C53" s="22">
        <v>3123340</v>
      </c>
      <c r="E53" s="22">
        <v>12859839920</v>
      </c>
      <c r="G53" s="22">
        <v>11818287691</v>
      </c>
      <c r="I53" s="22">
        <v>1041552229</v>
      </c>
      <c r="K53" s="22">
        <v>13720565</v>
      </c>
      <c r="M53" s="22">
        <v>58852247763</v>
      </c>
      <c r="O53" s="22">
        <v>53008064938</v>
      </c>
      <c r="Q53" s="22">
        <f t="shared" si="0"/>
        <v>5844182825</v>
      </c>
    </row>
    <row r="54" spans="1:17" ht="24" x14ac:dyDescent="0.2">
      <c r="A54" s="45" t="s">
        <v>76</v>
      </c>
      <c r="C54" s="22">
        <v>0</v>
      </c>
      <c r="E54" s="22">
        <v>0</v>
      </c>
      <c r="G54" s="22">
        <v>0</v>
      </c>
      <c r="I54" s="22">
        <v>0</v>
      </c>
      <c r="K54" s="22">
        <v>500000</v>
      </c>
      <c r="M54" s="22">
        <v>4132763316</v>
      </c>
      <c r="O54" s="22">
        <v>3403587647</v>
      </c>
      <c r="Q54" s="22">
        <f t="shared" si="0"/>
        <v>729175669</v>
      </c>
    </row>
    <row r="55" spans="1:17" ht="24" x14ac:dyDescent="0.2">
      <c r="A55" s="45" t="s">
        <v>107</v>
      </c>
      <c r="C55" s="22">
        <v>0</v>
      </c>
      <c r="E55" s="22">
        <v>0</v>
      </c>
      <c r="G55" s="22">
        <v>0</v>
      </c>
      <c r="I55" s="22">
        <v>0</v>
      </c>
      <c r="K55" s="22">
        <v>3889665</v>
      </c>
      <c r="M55" s="22">
        <v>22936117127</v>
      </c>
      <c r="O55" s="22">
        <v>27479459467</v>
      </c>
      <c r="Q55" s="22">
        <f t="shared" si="0"/>
        <v>-4543342340</v>
      </c>
    </row>
    <row r="56" spans="1:17" ht="24" x14ac:dyDescent="0.2">
      <c r="A56" s="45" t="s">
        <v>60</v>
      </c>
      <c r="C56" s="22">
        <v>336680326</v>
      </c>
      <c r="E56" s="22">
        <v>123661071553</v>
      </c>
      <c r="G56" s="22">
        <v>136752608571</v>
      </c>
      <c r="I56" s="22">
        <v>-13091537018</v>
      </c>
      <c r="K56" s="22">
        <v>1175985933</v>
      </c>
      <c r="M56" s="22">
        <v>581577699082</v>
      </c>
      <c r="O56" s="22">
        <v>579784569797</v>
      </c>
      <c r="Q56" s="22">
        <f t="shared" si="0"/>
        <v>1793129285</v>
      </c>
    </row>
    <row r="57" spans="1:17" ht="24" x14ac:dyDescent="0.2">
      <c r="A57" s="45" t="s">
        <v>80</v>
      </c>
      <c r="C57" s="22">
        <v>0</v>
      </c>
      <c r="E57" s="22">
        <v>0</v>
      </c>
      <c r="G57" s="22">
        <v>0</v>
      </c>
      <c r="I57" s="22">
        <v>0</v>
      </c>
      <c r="K57" s="22">
        <v>490000</v>
      </c>
      <c r="M57" s="22">
        <v>4183956483</v>
      </c>
      <c r="O57" s="22">
        <v>3776916326</v>
      </c>
      <c r="Q57" s="22">
        <f t="shared" si="0"/>
        <v>407040157</v>
      </c>
    </row>
    <row r="58" spans="1:17" ht="24" x14ac:dyDescent="0.2">
      <c r="A58" s="45" t="s">
        <v>100</v>
      </c>
      <c r="C58" s="22">
        <v>0</v>
      </c>
      <c r="E58" s="22">
        <v>0</v>
      </c>
      <c r="G58" s="22">
        <v>0</v>
      </c>
      <c r="I58" s="22">
        <v>0</v>
      </c>
      <c r="K58" s="22">
        <v>1508984</v>
      </c>
      <c r="M58" s="22">
        <v>11258597620</v>
      </c>
      <c r="O58" s="22">
        <v>11087417990</v>
      </c>
      <c r="Q58" s="22">
        <f t="shared" si="0"/>
        <v>171179630</v>
      </c>
    </row>
    <row r="59" spans="1:17" ht="24" x14ac:dyDescent="0.2">
      <c r="A59" s="45" t="s">
        <v>78</v>
      </c>
      <c r="C59" s="22">
        <v>0</v>
      </c>
      <c r="E59" s="22">
        <v>0</v>
      </c>
      <c r="G59" s="22">
        <v>0</v>
      </c>
      <c r="I59" s="22">
        <v>0</v>
      </c>
      <c r="K59" s="22">
        <v>450000</v>
      </c>
      <c r="M59" s="22">
        <v>4824373203</v>
      </c>
      <c r="O59" s="22">
        <v>2031793193</v>
      </c>
      <c r="Q59" s="22">
        <f t="shared" si="0"/>
        <v>2792580010</v>
      </c>
    </row>
    <row r="60" spans="1:17" ht="24" x14ac:dyDescent="0.2">
      <c r="A60" s="45" t="s">
        <v>16</v>
      </c>
      <c r="C60" s="22">
        <v>0</v>
      </c>
      <c r="E60" s="22">
        <v>0</v>
      </c>
      <c r="G60" s="22">
        <v>0</v>
      </c>
      <c r="I60" s="22">
        <v>0</v>
      </c>
      <c r="K60" s="22">
        <v>34820</v>
      </c>
      <c r="M60" s="22">
        <v>334316065687</v>
      </c>
      <c r="O60" s="22">
        <v>227640691375</v>
      </c>
      <c r="Q60" s="22">
        <f t="shared" si="0"/>
        <v>106675374312</v>
      </c>
    </row>
    <row r="61" spans="1:17" ht="24" x14ac:dyDescent="0.2">
      <c r="A61" s="45" t="s">
        <v>74</v>
      </c>
      <c r="C61" s="22">
        <v>0</v>
      </c>
      <c r="E61" s="22">
        <v>0</v>
      </c>
      <c r="G61" s="22">
        <v>0</v>
      </c>
      <c r="I61" s="22">
        <v>0</v>
      </c>
      <c r="K61" s="22">
        <v>595000</v>
      </c>
      <c r="M61" s="22">
        <v>17462849244</v>
      </c>
      <c r="O61" s="22">
        <v>11315860478</v>
      </c>
      <c r="Q61" s="22">
        <f t="shared" si="0"/>
        <v>6146988766</v>
      </c>
    </row>
    <row r="62" spans="1:17" ht="24" x14ac:dyDescent="0.2">
      <c r="A62" s="45" t="s">
        <v>56</v>
      </c>
      <c r="C62" s="22">
        <v>0</v>
      </c>
      <c r="E62" s="22">
        <v>0</v>
      </c>
      <c r="G62" s="22">
        <v>0</v>
      </c>
      <c r="I62" s="22">
        <v>0</v>
      </c>
      <c r="K62" s="22">
        <v>112248201</v>
      </c>
      <c r="M62" s="22">
        <v>105485043342</v>
      </c>
      <c r="O62" s="22">
        <v>90434715250</v>
      </c>
      <c r="Q62" s="22">
        <f t="shared" si="0"/>
        <v>15050328092</v>
      </c>
    </row>
    <row r="63" spans="1:17" ht="24" x14ac:dyDescent="0.2">
      <c r="A63" s="45" t="s">
        <v>105</v>
      </c>
      <c r="C63" s="22">
        <v>0</v>
      </c>
      <c r="E63" s="22">
        <v>0</v>
      </c>
      <c r="G63" s="22">
        <v>0</v>
      </c>
      <c r="I63" s="22">
        <v>0</v>
      </c>
      <c r="K63" s="22" t="s">
        <v>89</v>
      </c>
      <c r="M63" s="22">
        <v>0</v>
      </c>
      <c r="O63" s="22">
        <v>0</v>
      </c>
      <c r="Q63" s="22">
        <v>-239658880</v>
      </c>
    </row>
    <row r="64" spans="1:17" ht="24" x14ac:dyDescent="0.2">
      <c r="A64" s="45" t="s">
        <v>110</v>
      </c>
      <c r="C64" s="22">
        <v>0</v>
      </c>
      <c r="E64" s="22">
        <v>0</v>
      </c>
      <c r="G64" s="22">
        <v>0</v>
      </c>
      <c r="I64" s="22">
        <v>0</v>
      </c>
      <c r="K64" s="22" t="s">
        <v>89</v>
      </c>
      <c r="M64" s="22">
        <v>0</v>
      </c>
      <c r="O64" s="22">
        <v>0</v>
      </c>
      <c r="Q64" s="22">
        <v>-8535639008</v>
      </c>
    </row>
    <row r="65" spans="1:17" ht="24" x14ac:dyDescent="0.2">
      <c r="A65" s="45" t="s">
        <v>117</v>
      </c>
      <c r="C65" s="22">
        <v>0</v>
      </c>
      <c r="E65" s="22">
        <v>0</v>
      </c>
      <c r="G65" s="22">
        <v>0</v>
      </c>
      <c r="I65" s="22">
        <v>0</v>
      </c>
      <c r="K65" s="22" t="s">
        <v>89</v>
      </c>
      <c r="M65" s="22">
        <v>0</v>
      </c>
      <c r="O65" s="22">
        <v>0</v>
      </c>
      <c r="Q65" s="22">
        <v>8165716356</v>
      </c>
    </row>
    <row r="66" spans="1:17" ht="24" x14ac:dyDescent="0.2">
      <c r="A66" s="45" t="s">
        <v>111</v>
      </c>
      <c r="C66" s="22">
        <v>0</v>
      </c>
      <c r="E66" s="22">
        <v>0</v>
      </c>
      <c r="G66" s="22">
        <v>0</v>
      </c>
      <c r="I66" s="22">
        <v>0</v>
      </c>
      <c r="K66" s="22" t="s">
        <v>89</v>
      </c>
      <c r="M66" s="22">
        <v>0</v>
      </c>
      <c r="O66" s="22">
        <v>0</v>
      </c>
      <c r="Q66" s="22">
        <v>159416213</v>
      </c>
    </row>
    <row r="67" spans="1:17" ht="24" x14ac:dyDescent="0.2">
      <c r="A67" s="45" t="s">
        <v>112</v>
      </c>
      <c r="C67" s="22">
        <v>0</v>
      </c>
      <c r="E67" s="22">
        <v>0</v>
      </c>
      <c r="G67" s="22">
        <v>0</v>
      </c>
      <c r="I67" s="22">
        <v>0</v>
      </c>
      <c r="K67" s="22" t="s">
        <v>89</v>
      </c>
      <c r="M67" s="22">
        <v>0</v>
      </c>
      <c r="O67" s="22">
        <v>0</v>
      </c>
      <c r="Q67" s="22">
        <v>1119234</v>
      </c>
    </row>
    <row r="68" spans="1:17" ht="24" x14ac:dyDescent="0.2">
      <c r="A68" s="45" t="s">
        <v>118</v>
      </c>
      <c r="C68" s="22">
        <v>0</v>
      </c>
      <c r="E68" s="22">
        <v>0</v>
      </c>
      <c r="G68" s="22">
        <v>0</v>
      </c>
      <c r="I68" s="22">
        <v>0</v>
      </c>
      <c r="K68" s="22" t="s">
        <v>89</v>
      </c>
      <c r="M68" s="22">
        <v>0</v>
      </c>
      <c r="O68" s="22">
        <v>0</v>
      </c>
      <c r="Q68" s="22">
        <v>335625948</v>
      </c>
    </row>
    <row r="69" spans="1:17" ht="24" x14ac:dyDescent="0.2">
      <c r="A69" s="45" t="s">
        <v>119</v>
      </c>
      <c r="C69" s="22">
        <v>0</v>
      </c>
      <c r="E69" s="22">
        <v>0</v>
      </c>
      <c r="G69" s="22">
        <v>0</v>
      </c>
      <c r="I69" s="22">
        <v>0</v>
      </c>
      <c r="K69" s="22" t="s">
        <v>89</v>
      </c>
      <c r="M69" s="22">
        <v>0</v>
      </c>
      <c r="O69" s="22">
        <v>0</v>
      </c>
      <c r="Q69" s="22">
        <v>2972695284</v>
      </c>
    </row>
    <row r="70" spans="1:17" ht="24" x14ac:dyDescent="0.2">
      <c r="A70" s="45" t="s">
        <v>113</v>
      </c>
      <c r="C70" s="22">
        <v>0</v>
      </c>
      <c r="E70" s="22">
        <v>0</v>
      </c>
      <c r="G70" s="22">
        <v>0</v>
      </c>
      <c r="I70" s="22">
        <v>0</v>
      </c>
      <c r="K70" s="22" t="s">
        <v>89</v>
      </c>
      <c r="M70" s="22">
        <v>0</v>
      </c>
      <c r="O70" s="22">
        <v>0</v>
      </c>
      <c r="Q70" s="22">
        <v>1324714741</v>
      </c>
    </row>
    <row r="71" spans="1:17" ht="24" x14ac:dyDescent="0.2">
      <c r="A71" s="45" t="s">
        <v>114</v>
      </c>
      <c r="C71" s="22">
        <v>0</v>
      </c>
      <c r="E71" s="22">
        <v>0</v>
      </c>
      <c r="G71" s="22">
        <v>0</v>
      </c>
      <c r="I71" s="22">
        <v>0</v>
      </c>
      <c r="K71" s="22" t="s">
        <v>89</v>
      </c>
      <c r="M71" s="22">
        <v>0</v>
      </c>
      <c r="O71" s="22">
        <v>0</v>
      </c>
      <c r="Q71" s="22">
        <v>723524055</v>
      </c>
    </row>
    <row r="72" spans="1:17" ht="24" x14ac:dyDescent="0.2">
      <c r="A72" s="45" t="s">
        <v>115</v>
      </c>
      <c r="C72" s="22">
        <v>0</v>
      </c>
      <c r="E72" s="22">
        <v>0</v>
      </c>
      <c r="G72" s="22">
        <v>0</v>
      </c>
      <c r="I72" s="22">
        <v>0</v>
      </c>
      <c r="K72" s="22" t="s">
        <v>89</v>
      </c>
      <c r="M72" s="22">
        <v>0</v>
      </c>
      <c r="O72" s="22">
        <v>0</v>
      </c>
      <c r="Q72" s="22">
        <v>1169064928</v>
      </c>
    </row>
    <row r="73" spans="1:17" ht="24" x14ac:dyDescent="0.2">
      <c r="A73" s="45" t="s">
        <v>116</v>
      </c>
      <c r="C73" s="22">
        <v>0</v>
      </c>
      <c r="E73" s="22">
        <v>0</v>
      </c>
      <c r="G73" s="22">
        <v>0</v>
      </c>
      <c r="I73" s="22">
        <v>0</v>
      </c>
      <c r="K73" s="22" t="s">
        <v>89</v>
      </c>
      <c r="M73" s="22">
        <v>0</v>
      </c>
      <c r="O73" s="22">
        <v>0</v>
      </c>
      <c r="Q73" s="22">
        <v>186969361</v>
      </c>
    </row>
    <row r="74" spans="1:17" ht="24" x14ac:dyDescent="0.2">
      <c r="A74" s="45" t="s">
        <v>131</v>
      </c>
      <c r="C74" s="22">
        <v>0</v>
      </c>
      <c r="E74" s="22">
        <v>0</v>
      </c>
      <c r="G74" s="22">
        <v>0</v>
      </c>
      <c r="I74" s="22">
        <v>41071802</v>
      </c>
      <c r="K74" s="22" t="s">
        <v>89</v>
      </c>
      <c r="M74" s="22">
        <v>0</v>
      </c>
      <c r="O74" s="22">
        <v>0</v>
      </c>
      <c r="Q74" s="22">
        <v>41071802</v>
      </c>
    </row>
    <row r="75" spans="1:17" ht="24.75" thickBot="1" x14ac:dyDescent="0.25">
      <c r="A75" s="45" t="s">
        <v>122</v>
      </c>
      <c r="C75" s="22">
        <v>0</v>
      </c>
      <c r="E75" s="22">
        <v>0</v>
      </c>
      <c r="G75" s="22">
        <v>0</v>
      </c>
      <c r="I75" s="22">
        <v>-197084181</v>
      </c>
      <c r="K75" s="22" t="s">
        <v>89</v>
      </c>
      <c r="M75" s="22">
        <v>0</v>
      </c>
      <c r="O75" s="22">
        <v>0</v>
      </c>
      <c r="Q75" s="22">
        <v>-196049781</v>
      </c>
    </row>
    <row r="76" spans="1:17" s="24" customFormat="1" ht="24.75" thickBot="1" x14ac:dyDescent="0.25">
      <c r="A76" s="24" t="s">
        <v>18</v>
      </c>
      <c r="C76" s="24" t="s">
        <v>18</v>
      </c>
      <c r="E76" s="47">
        <f>SUM(E8:E75)</f>
        <v>545497770091</v>
      </c>
      <c r="G76" s="47">
        <f>SUM(G8:G75)</f>
        <v>694987973615</v>
      </c>
      <c r="I76" s="47">
        <f>SUM(I8:I75)</f>
        <v>-149646215903</v>
      </c>
      <c r="K76" s="24" t="s">
        <v>18</v>
      </c>
      <c r="M76" s="47">
        <f>SUM(M8:M75)</f>
        <v>5576827906501</v>
      </c>
      <c r="O76" s="47">
        <f>SUM(O8:O75)</f>
        <v>5237236742303</v>
      </c>
      <c r="Q76" s="47">
        <f>SUM(Q8:Q75)</f>
        <v>345699734451</v>
      </c>
    </row>
    <row r="77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2025-08-29T15:40:30Z</dcterms:modified>
</cp:coreProperties>
</file>