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بخشی\"/>
    </mc:Choice>
  </mc:AlternateContent>
  <xr:revisionPtr revIDLastSave="0" documentId="13_ncr:1_{40898F0E-2E31-4BE4-8F2F-1B53DD964855}" xr6:coauthVersionLast="47" xr6:coauthVersionMax="47" xr10:uidLastSave="{00000000-0000-0000-0000-000000000000}"/>
  <bookViews>
    <workbookView xWindow="-120" yWindow="-120" windowWidth="29040" windowHeight="15720" tabRatio="798" activeTab="5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فروش'!$K$6:$Q$53</definedName>
    <definedName name="_xlnm._FilterDatabase" localSheetId="0" hidden="1">سهام!$A$6:$A$53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5" l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8" i="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8" i="12"/>
  <c r="O59" i="12"/>
  <c r="M59" i="12"/>
  <c r="O45" i="13"/>
  <c r="Q45" i="13"/>
  <c r="S45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8" i="13"/>
  <c r="G54" i="1"/>
  <c r="Y54" i="1" l="1"/>
  <c r="I59" i="12"/>
  <c r="G59" i="12"/>
  <c r="E59" i="12"/>
  <c r="Q59" i="12"/>
  <c r="K45" i="13"/>
  <c r="M45" i="13"/>
  <c r="I45" i="13"/>
  <c r="I46" i="5"/>
  <c r="K54" i="1"/>
  <c r="O54" i="1"/>
  <c r="U54" i="1"/>
  <c r="W54" i="1"/>
  <c r="A4" i="13"/>
  <c r="M10" i="7" l="1"/>
  <c r="M18" i="7"/>
  <c r="M26" i="7"/>
  <c r="M34" i="7"/>
  <c r="M42" i="7"/>
  <c r="M50" i="7"/>
  <c r="M58" i="7"/>
  <c r="C15" i="7"/>
  <c r="C23" i="7"/>
  <c r="C31" i="7"/>
  <c r="C39" i="7"/>
  <c r="C47" i="7"/>
  <c r="C55" i="7"/>
  <c r="M49" i="7"/>
  <c r="C46" i="7"/>
  <c r="M11" i="7"/>
  <c r="M19" i="7"/>
  <c r="M27" i="7"/>
  <c r="M35" i="7"/>
  <c r="M43" i="7"/>
  <c r="M51" i="7"/>
  <c r="M8" i="7"/>
  <c r="C16" i="7"/>
  <c r="C24" i="7"/>
  <c r="C32" i="7"/>
  <c r="C40" i="7"/>
  <c r="C48" i="7"/>
  <c r="C56" i="7"/>
  <c r="M33" i="7"/>
  <c r="C54" i="7"/>
  <c r="M12" i="7"/>
  <c r="M20" i="7"/>
  <c r="M28" i="7"/>
  <c r="M36" i="7"/>
  <c r="M44" i="7"/>
  <c r="M52" i="7"/>
  <c r="C9" i="7"/>
  <c r="C17" i="7"/>
  <c r="C25" i="7"/>
  <c r="C33" i="7"/>
  <c r="C41" i="7"/>
  <c r="C49" i="7"/>
  <c r="C57" i="7"/>
  <c r="M41" i="7"/>
  <c r="C14" i="7"/>
  <c r="M13" i="7"/>
  <c r="M21" i="7"/>
  <c r="M29" i="7"/>
  <c r="M37" i="7"/>
  <c r="M45" i="7"/>
  <c r="M53" i="7"/>
  <c r="C10" i="7"/>
  <c r="C18" i="7"/>
  <c r="C26" i="7"/>
  <c r="C34" i="7"/>
  <c r="C42" i="7"/>
  <c r="C50" i="7"/>
  <c r="C58" i="7"/>
  <c r="C30" i="7"/>
  <c r="M14" i="7"/>
  <c r="M22" i="7"/>
  <c r="M30" i="7"/>
  <c r="M38" i="7"/>
  <c r="M46" i="7"/>
  <c r="M54" i="7"/>
  <c r="C11" i="7"/>
  <c r="C19" i="7"/>
  <c r="C27" i="7"/>
  <c r="C35" i="7"/>
  <c r="C43" i="7"/>
  <c r="C51" i="7"/>
  <c r="C8" i="7"/>
  <c r="M25" i="7"/>
  <c r="C38" i="7"/>
  <c r="M15" i="7"/>
  <c r="M23" i="7"/>
  <c r="M31" i="7"/>
  <c r="M39" i="7"/>
  <c r="M47" i="7"/>
  <c r="M55" i="7"/>
  <c r="C12" i="7"/>
  <c r="C20" i="7"/>
  <c r="C28" i="7"/>
  <c r="C36" i="7"/>
  <c r="C44" i="7"/>
  <c r="C52" i="7"/>
  <c r="M17" i="7"/>
  <c r="C22" i="7"/>
  <c r="M16" i="7"/>
  <c r="M24" i="7"/>
  <c r="M32" i="7"/>
  <c r="M40" i="7"/>
  <c r="M48" i="7"/>
  <c r="M56" i="7"/>
  <c r="C13" i="7"/>
  <c r="C21" i="7"/>
  <c r="C29" i="7"/>
  <c r="C37" i="7"/>
  <c r="C45" i="7"/>
  <c r="C53" i="7"/>
  <c r="M9" i="7"/>
  <c r="M57" i="7"/>
  <c r="A4" i="12"/>
  <c r="A2" i="12"/>
  <c r="Q37" i="7" l="1"/>
  <c r="G38" i="7"/>
  <c r="Q38" i="7"/>
  <c r="G37" i="7"/>
  <c r="Q16" i="7"/>
  <c r="Q24" i="7"/>
  <c r="Q32" i="7"/>
  <c r="Q42" i="7"/>
  <c r="Q50" i="7"/>
  <c r="Q58" i="7"/>
  <c r="G15" i="7"/>
  <c r="G23" i="7"/>
  <c r="G31" i="7"/>
  <c r="G41" i="7"/>
  <c r="G49" i="7"/>
  <c r="G57" i="7"/>
  <c r="Q39" i="7"/>
  <c r="G46" i="7"/>
  <c r="Q9" i="7"/>
  <c r="Q17" i="7"/>
  <c r="Q25" i="7"/>
  <c r="Q33" i="7"/>
  <c r="Q43" i="7"/>
  <c r="Q51" i="7"/>
  <c r="Q8" i="7"/>
  <c r="G16" i="7"/>
  <c r="G24" i="7"/>
  <c r="G32" i="7"/>
  <c r="G42" i="7"/>
  <c r="G50" i="7"/>
  <c r="G58" i="7"/>
  <c r="Q47" i="7"/>
  <c r="G36" i="7"/>
  <c r="Q10" i="7"/>
  <c r="Q18" i="7"/>
  <c r="Q26" i="7"/>
  <c r="Q34" i="7"/>
  <c r="Q44" i="7"/>
  <c r="Q52" i="7"/>
  <c r="G9" i="7"/>
  <c r="G17" i="7"/>
  <c r="G25" i="7"/>
  <c r="G33" i="7"/>
  <c r="G43" i="7"/>
  <c r="G51" i="7"/>
  <c r="G8" i="7"/>
  <c r="Q11" i="7"/>
  <c r="Q19" i="7"/>
  <c r="Q27" i="7"/>
  <c r="Q35" i="7"/>
  <c r="Q45" i="7"/>
  <c r="Q53" i="7"/>
  <c r="G10" i="7"/>
  <c r="G18" i="7"/>
  <c r="G26" i="7"/>
  <c r="G34" i="7"/>
  <c r="G44" i="7"/>
  <c r="G52" i="7"/>
  <c r="Q21" i="7"/>
  <c r="G20" i="7"/>
  <c r="G54" i="7"/>
  <c r="Q12" i="7"/>
  <c r="Q20" i="7"/>
  <c r="Q28" i="7"/>
  <c r="Q36" i="7"/>
  <c r="Q46" i="7"/>
  <c r="Q54" i="7"/>
  <c r="G11" i="7"/>
  <c r="G19" i="7"/>
  <c r="G27" i="7"/>
  <c r="G35" i="7"/>
  <c r="G45" i="7"/>
  <c r="G53" i="7"/>
  <c r="Q29" i="7"/>
  <c r="G28" i="7"/>
  <c r="Q13" i="7"/>
  <c r="Q14" i="7"/>
  <c r="Q22" i="7"/>
  <c r="Q30" i="7"/>
  <c r="Q40" i="7"/>
  <c r="Q48" i="7"/>
  <c r="Q56" i="7"/>
  <c r="G13" i="7"/>
  <c r="G21" i="7"/>
  <c r="G29" i="7"/>
  <c r="G39" i="7"/>
  <c r="G47" i="7"/>
  <c r="G55" i="7"/>
  <c r="Q55" i="7"/>
  <c r="Q15" i="7"/>
  <c r="Q23" i="7"/>
  <c r="Q31" i="7"/>
  <c r="Q41" i="7"/>
  <c r="Q49" i="7"/>
  <c r="Q57" i="7"/>
  <c r="G14" i="7"/>
  <c r="G22" i="7"/>
  <c r="G30" i="7"/>
  <c r="G40" i="7"/>
  <c r="G48" i="7"/>
  <c r="G56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E38" i="7" l="1"/>
  <c r="I38" i="7" s="1"/>
  <c r="O37" i="7"/>
  <c r="S37" i="7" s="1"/>
  <c r="E37" i="7"/>
  <c r="I37" i="7" s="1"/>
  <c r="O38" i="7"/>
  <c r="S38" i="7" s="1"/>
  <c r="E55" i="7"/>
  <c r="I55" i="7" s="1"/>
  <c r="O16" i="7"/>
  <c r="S16" i="7" s="1"/>
  <c r="O24" i="7"/>
  <c r="S24" i="7" s="1"/>
  <c r="O32" i="7"/>
  <c r="S32" i="7" s="1"/>
  <c r="O42" i="7"/>
  <c r="S42" i="7" s="1"/>
  <c r="O50" i="7"/>
  <c r="S50" i="7" s="1"/>
  <c r="O58" i="7"/>
  <c r="S58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1" i="7"/>
  <c r="S51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2" i="7"/>
  <c r="S52" i="7" s="1"/>
  <c r="O29" i="7"/>
  <c r="S29" i="7" s="1"/>
  <c r="E40" i="7"/>
  <c r="I40" i="7" s="1"/>
  <c r="O11" i="7"/>
  <c r="S11" i="7" s="1"/>
  <c r="O19" i="7"/>
  <c r="S19" i="7" s="1"/>
  <c r="O27" i="7"/>
  <c r="S27" i="7" s="1"/>
  <c r="O35" i="7"/>
  <c r="S35" i="7" s="1"/>
  <c r="O45" i="7"/>
  <c r="S45" i="7" s="1"/>
  <c r="O53" i="7"/>
  <c r="S53" i="7" s="1"/>
  <c r="E43" i="7"/>
  <c r="I43" i="7" s="1"/>
  <c r="O12" i="7"/>
  <c r="S12" i="7" s="1"/>
  <c r="O20" i="7"/>
  <c r="S20" i="7" s="1"/>
  <c r="O28" i="7"/>
  <c r="S28" i="7" s="1"/>
  <c r="O36" i="7"/>
  <c r="S36" i="7" s="1"/>
  <c r="O46" i="7"/>
  <c r="S46" i="7" s="1"/>
  <c r="O54" i="7"/>
  <c r="S54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8" i="7"/>
  <c r="S48" i="7" s="1"/>
  <c r="O56" i="7"/>
  <c r="S56" i="7" s="1"/>
  <c r="O13" i="7"/>
  <c r="S13" i="7" s="1"/>
  <c r="O55" i="7"/>
  <c r="S55" i="7" s="1"/>
  <c r="E51" i="7"/>
  <c r="I51" i="7" s="1"/>
  <c r="O15" i="7"/>
  <c r="S15" i="7" s="1"/>
  <c r="O23" i="7"/>
  <c r="S23" i="7" s="1"/>
  <c r="O31" i="7"/>
  <c r="S31" i="7" s="1"/>
  <c r="O41" i="7"/>
  <c r="S41" i="7" s="1"/>
  <c r="O49" i="7"/>
  <c r="S49" i="7" s="1"/>
  <c r="O57" i="7"/>
  <c r="S57" i="7" s="1"/>
  <c r="E45" i="7"/>
  <c r="I45" i="7" s="1"/>
  <c r="E34" i="7"/>
  <c r="I34" i="7" s="1"/>
  <c r="E14" i="7"/>
  <c r="I14" i="7" s="1"/>
  <c r="E58" i="7"/>
  <c r="I58" i="7" s="1"/>
  <c r="E42" i="7"/>
  <c r="I42" i="7" s="1"/>
  <c r="E8" i="7"/>
  <c r="I8" i="7" s="1"/>
  <c r="E25" i="7"/>
  <c r="I25" i="7" s="1"/>
  <c r="E52" i="7"/>
  <c r="I52" i="7" s="1"/>
  <c r="E24" i="7"/>
  <c r="I24" i="7" s="1"/>
  <c r="E48" i="7"/>
  <c r="I48" i="7" s="1"/>
  <c r="E49" i="7"/>
  <c r="I49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7" i="7"/>
  <c r="I57" i="7" s="1"/>
  <c r="E56" i="7"/>
  <c r="I56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4" i="7"/>
  <c r="I54" i="7" s="1"/>
  <c r="E18" i="7"/>
  <c r="I18" i="7" s="1"/>
  <c r="E53" i="7"/>
  <c r="I53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0" i="7"/>
  <c r="I50" i="7" s="1"/>
  <c r="E23" i="7"/>
  <c r="I23" i="7" s="1"/>
  <c r="G8" i="3"/>
  <c r="M8" i="3" l="1"/>
  <c r="G8" i="8" s="1"/>
  <c r="G9" i="8" s="1"/>
  <c r="I8" i="8" s="1"/>
  <c r="I9" i="8" s="1"/>
  <c r="C8" i="8"/>
  <c r="I59" i="7"/>
  <c r="C9" i="8"/>
  <c r="C8" i="10" s="1"/>
  <c r="I9" i="2"/>
  <c r="K9" i="2" s="1"/>
  <c r="G9" i="2"/>
  <c r="E9" i="2"/>
  <c r="C9" i="2"/>
  <c r="K8" i="7" l="1"/>
  <c r="K38" i="7"/>
  <c r="K37" i="7"/>
  <c r="K28" i="7"/>
  <c r="K16" i="7"/>
  <c r="K53" i="7"/>
  <c r="K34" i="7"/>
  <c r="K50" i="7"/>
  <c r="K11" i="7"/>
  <c r="K17" i="7"/>
  <c r="K15" i="7"/>
  <c r="K26" i="7"/>
  <c r="K13" i="7"/>
  <c r="K56" i="7"/>
  <c r="K42" i="7"/>
  <c r="K52" i="7"/>
  <c r="K35" i="7"/>
  <c r="K18" i="7"/>
  <c r="K23" i="7"/>
  <c r="K43" i="7"/>
  <c r="K32" i="7"/>
  <c r="K44" i="7"/>
  <c r="C7" i="10"/>
  <c r="K22" i="7"/>
  <c r="K10" i="7"/>
  <c r="K41" i="7"/>
  <c r="K14" i="7"/>
  <c r="K51" i="7"/>
  <c r="K30" i="7"/>
  <c r="K48" i="7"/>
  <c r="K31" i="7"/>
  <c r="K12" i="7"/>
  <c r="K27" i="7"/>
  <c r="K40" i="7"/>
  <c r="K19" i="7"/>
  <c r="K45" i="7"/>
  <c r="K47" i="7"/>
  <c r="K29" i="7"/>
  <c r="K55" i="7"/>
  <c r="K54" i="7"/>
  <c r="K9" i="7"/>
  <c r="K24" i="7"/>
  <c r="K49" i="7"/>
  <c r="K33" i="7"/>
  <c r="K21" i="7"/>
  <c r="K46" i="7"/>
  <c r="K58" i="7"/>
  <c r="K57" i="7"/>
  <c r="K20" i="7"/>
  <c r="K25" i="7"/>
  <c r="K36" i="7"/>
  <c r="K39" i="7"/>
  <c r="E8" i="8"/>
  <c r="E9" i="8" s="1"/>
  <c r="E54" i="1"/>
  <c r="G46" i="5"/>
  <c r="M46" i="5"/>
  <c r="O46" i="5"/>
  <c r="Q46" i="5"/>
  <c r="M9" i="3"/>
  <c r="K9" i="3"/>
  <c r="I9" i="3"/>
  <c r="G9" i="3"/>
  <c r="E9" i="3"/>
  <c r="C9" i="3"/>
  <c r="C59" i="7"/>
  <c r="G59" i="7"/>
  <c r="M59" i="7" l="1"/>
  <c r="E59" i="7"/>
  <c r="Q59" i="7"/>
  <c r="O59" i="7"/>
  <c r="S59" i="7" l="1"/>
  <c r="E46" i="5"/>
  <c r="U37" i="7" l="1"/>
  <c r="U38" i="7"/>
  <c r="U52" i="7"/>
  <c r="U53" i="7"/>
  <c r="U14" i="7"/>
  <c r="U22" i="7"/>
  <c r="U30" i="7"/>
  <c r="U40" i="7"/>
  <c r="U48" i="7"/>
  <c r="U56" i="7"/>
  <c r="U15" i="7"/>
  <c r="U23" i="7"/>
  <c r="U31" i="7"/>
  <c r="U41" i="7"/>
  <c r="U57" i="7"/>
  <c r="U16" i="7"/>
  <c r="U24" i="7"/>
  <c r="U32" i="7"/>
  <c r="U42" i="7"/>
  <c r="U58" i="7"/>
  <c r="U26" i="7"/>
  <c r="U44" i="7"/>
  <c r="U19" i="7"/>
  <c r="U27" i="7"/>
  <c r="U51" i="7"/>
  <c r="U9" i="7"/>
  <c r="U17" i="7"/>
  <c r="U25" i="7"/>
  <c r="U33" i="7"/>
  <c r="U43" i="7"/>
  <c r="U49" i="7"/>
  <c r="U8" i="7"/>
  <c r="U10" i="7"/>
  <c r="U18" i="7"/>
  <c r="U34" i="7"/>
  <c r="U50" i="7"/>
  <c r="U35" i="7"/>
  <c r="U11" i="7"/>
  <c r="U45" i="7"/>
  <c r="U12" i="7"/>
  <c r="U20" i="7"/>
  <c r="U28" i="7"/>
  <c r="U36" i="7"/>
  <c r="U46" i="7"/>
  <c r="U54" i="7"/>
  <c r="U13" i="7"/>
  <c r="U21" i="7"/>
  <c r="U29" i="7"/>
  <c r="U39" i="7"/>
  <c r="U47" i="7"/>
  <c r="U55" i="7"/>
  <c r="K59" i="7"/>
  <c r="U59" i="7" l="1"/>
  <c r="C9" i="10"/>
  <c r="E7" i="10" l="1"/>
  <c r="E8" i="10"/>
  <c r="G9" i="10"/>
  <c r="E9" i="10" l="1"/>
</calcChain>
</file>

<file path=xl/sharedStrings.xml><?xml version="1.0" encoding="utf-8"?>
<sst xmlns="http://schemas.openxmlformats.org/spreadsheetml/2006/main" count="879" uniqueCount="123">
  <si>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</si>
  <si>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</si>
  <si>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</si>
  <si>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</si>
  <si>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</si>
  <si>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</si>
  <si>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</si>
  <si>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</si>
  <si>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</si>
  <si>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</si>
  <si>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</si>
  <si>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</si>
  <si>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</si>
  <si>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</si>
  <si>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</si>
  <si>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</si>
  <si>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</si>
  <si>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</si>
  <si>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</si>
  <si>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</si>
  <si>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</si>
  <si>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</si>
  <si>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</si>
  <si>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</si>
  <si>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</si>
  <si>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</si>
  <si>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</si>
  <si>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</si>
  <si>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</si>
  <si>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</si>
  <si>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</si>
  <si>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</si>
  <si>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</si>
  <si>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</si>
  <si>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</si>
  <si>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</si>
  <si>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</si>
  <si>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</si>
  <si>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</si>
  <si>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</si>
  <si>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</si>
  <si>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</si>
  <si>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</si>
  <si>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</si>
  <si>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</si>
  <si>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</si>
  <si>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</si>
  <si>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</si>
  <si>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</si>
  <si>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</si>
  <si>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</si>
  <si>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</si>
  <si>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</si>
  <si>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</si>
  <si>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</si>
  <si>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</si>
  <si>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</si>
  <si>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</si>
  <si>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</si>
  <si>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</si>
  <si>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</si>
  <si>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</si>
  <si>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</si>
  <si>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</si>
  <si>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</si>
  <si>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</si>
  <si>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</si>
  <si>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</si>
  <si>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</si>
  <si>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</si>
  <si>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</si>
  <si>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</si>
  <si>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</si>
  <si>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</si>
  <si>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</si>
  <si>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</si>
  <si>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</si>
  <si>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</si>
  <si>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</si>
  <si>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</si>
  <si>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</si>
  <si>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</si>
  <si>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</si>
  <si>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</si>
  <si>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</si>
  <si>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</si>
  <si>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</si>
  <si>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</si>
  <si>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</si>
  <si>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</si>
  <si>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</si>
  <si>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</si>
  <si>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</si>
  <si>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</si>
  <si>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</si>
  <si>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</si>
  <si>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</si>
  <si>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</si>
  <si>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</si>
  <si>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</si>
  <si>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</si>
  <si>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</si>
  <si>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</si>
  <si>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</si>
  <si>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</si>
  <si>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</si>
  <si>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</si>
  <si>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</si>
  <si>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</si>
  <si>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</si>
  <si>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</si>
  <si>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</si>
  <si>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ح . سرمایه گذاری‌البرز(هلدینگ‌</t>
  </si>
  <si>
    <t>مواد اولیه دارویی البرز بالک</t>
  </si>
  <si>
    <t>1404/04/31</t>
  </si>
  <si>
    <t>ح . داروسازی سبحان انکولوژی</t>
  </si>
  <si>
    <t>برای ماه منتهی به 1404/05/31</t>
  </si>
  <si>
    <t>1404/05/31</t>
  </si>
  <si>
    <t>1404/05/15</t>
  </si>
  <si>
    <t>1404/05/19</t>
  </si>
  <si>
    <t>1404/05/09</t>
  </si>
  <si>
    <t>ح. داروسازی تولید دارو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</si>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</sst>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11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Z55"/>
  <sheetViews>
    <sheetView rightToLeft="1" topLeftCell="A31" zoomScale="70" zoomScaleNormal="70" workbookViewId="0">
      <selection activeCell="K43" sqref="K43"/>
    </sheetView>
  </sheetViews>
  <sheetFormatPr defaultRowHeight="22.5" x14ac:dyDescent="0.2"/>
  <cols>
    <col min="1" max="1" width="28.375" style="5" bestFit="1" customWidth="1"/>
    <col min="2" max="2" width="0.875" style="5" customWidth="1"/>
    <col min="3" max="3" width="16.625" style="5" customWidth="1"/>
    <col min="4" max="4" width="0.875" style="5" customWidth="1"/>
    <col min="5" max="5" width="20.125" style="5" customWidth="1"/>
    <col min="6" max="6" width="0.875" style="5" customWidth="1"/>
    <col min="7" max="7" width="22.75" style="5" customWidth="1"/>
    <col min="8" max="8" width="0.875" style="5" customWidth="1"/>
    <col min="9" max="9" width="16.625" style="5" customWidth="1"/>
    <col min="10" max="10" width="0.875" style="5" customWidth="1"/>
    <col min="11" max="11" width="19.25" style="5" customWidth="1"/>
    <col min="12" max="12" width="0.875" style="5" customWidth="1"/>
    <col min="13" max="13" width="16.625" style="5" customWidth="1"/>
    <col min="14" max="14" width="0.875" style="5" customWidth="1"/>
    <col min="15" max="15" width="19.25" style="5" customWidth="1"/>
    <col min="16" max="16" width="0.875" style="5" customWidth="1"/>
    <col min="17" max="17" width="16.625" style="5" customWidth="1"/>
    <col min="18" max="18" width="0.875" style="5" customWidth="1"/>
    <col min="19" max="19" width="15.75" style="5" customWidth="1"/>
    <col min="20" max="20" width="0.875" style="5" customWidth="1"/>
    <col min="21" max="21" width="20.125" style="5" customWidth="1"/>
    <col min="22" max="22" width="0.875" style="5" customWidth="1"/>
    <col min="23" max="23" width="22.75" style="5" customWidth="1"/>
    <col min="24" max="24" width="0.875" style="5" customWidth="1"/>
    <col min="25" max="25" width="29.875" style="5" bestFit="1" customWidth="1"/>
    <col min="26" max="26" width="13.5" style="5" bestFit="1" customWidth="1"/>
    <col min="27" max="16384" width="9" style="5"/>
  </cols>
  <sheetData>
    <row r="2" spans="1:26" ht="24" x14ac:dyDescent="0.2">
      <c r="A2" s="63" t="s">
        <v>73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  <c r="T2" s="63" t="s">
        <v>0</v>
      </c>
      <c r="U2" s="63" t="s">
        <v>0</v>
      </c>
      <c r="V2" s="63" t="s">
        <v>0</v>
      </c>
      <c r="W2" s="63" t="s">
        <v>0</v>
      </c>
      <c r="X2" s="63" t="s">
        <v>0</v>
      </c>
      <c r="Y2" s="63" t="s">
        <v>0</v>
      </c>
    </row>
    <row r="3" spans="1:26" ht="24" x14ac:dyDescent="0.2">
      <c r="A3" s="63" t="s">
        <v>1</v>
      </c>
      <c r="B3" s="63" t="s">
        <v>1</v>
      </c>
      <c r="C3" s="63" t="s">
        <v>1</v>
      </c>
      <c r="D3" s="63" t="s">
        <v>1</v>
      </c>
      <c r="E3" s="63" t="s">
        <v>1</v>
      </c>
      <c r="F3" s="63" t="s">
        <v>1</v>
      </c>
      <c r="G3" s="63" t="s">
        <v>1</v>
      </c>
      <c r="H3" s="63" t="s">
        <v>1</v>
      </c>
      <c r="I3" s="63" t="s">
        <v>1</v>
      </c>
      <c r="J3" s="63" t="s">
        <v>1</v>
      </c>
      <c r="K3" s="63" t="s">
        <v>1</v>
      </c>
      <c r="L3" s="63" t="s">
        <v>1</v>
      </c>
      <c r="M3" s="63" t="s">
        <v>1</v>
      </c>
      <c r="N3" s="63" t="s">
        <v>1</v>
      </c>
      <c r="O3" s="63" t="s">
        <v>1</v>
      </c>
      <c r="P3" s="63" t="s">
        <v>1</v>
      </c>
      <c r="Q3" s="63" t="s">
        <v>1</v>
      </c>
      <c r="R3" s="63" t="s">
        <v>1</v>
      </c>
      <c r="S3" s="63" t="s">
        <v>1</v>
      </c>
      <c r="T3" s="63" t="s">
        <v>1</v>
      </c>
      <c r="U3" s="63" t="s">
        <v>1</v>
      </c>
      <c r="V3" s="63" t="s">
        <v>1</v>
      </c>
      <c r="W3" s="63" t="s">
        <v>1</v>
      </c>
      <c r="X3" s="63" t="s">
        <v>1</v>
      </c>
      <c r="Y3" s="63" t="s">
        <v>1</v>
      </c>
    </row>
    <row r="4" spans="1:26" ht="24" x14ac:dyDescent="0.2">
      <c r="A4" s="63" t="s">
        <v>116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  <c r="T4" s="63" t="s">
        <v>2</v>
      </c>
      <c r="U4" s="63" t="s">
        <v>2</v>
      </c>
      <c r="V4" s="63" t="s">
        <v>2</v>
      </c>
      <c r="W4" s="63" t="s">
        <v>2</v>
      </c>
      <c r="X4" s="63" t="s">
        <v>2</v>
      </c>
      <c r="Y4" s="63" t="s">
        <v>2</v>
      </c>
    </row>
    <row r="6" spans="1:26" ht="24.75" thickBot="1" x14ac:dyDescent="0.25">
      <c r="A6" s="62" t="s">
        <v>3</v>
      </c>
      <c r="C6" s="62" t="s">
        <v>114</v>
      </c>
      <c r="D6" s="62" t="s">
        <v>4</v>
      </c>
      <c r="E6" s="62" t="s">
        <v>4</v>
      </c>
      <c r="F6" s="62" t="s">
        <v>4</v>
      </c>
      <c r="G6" s="62" t="s">
        <v>4</v>
      </c>
      <c r="I6" s="62" t="s">
        <v>5</v>
      </c>
      <c r="J6" s="62" t="s">
        <v>5</v>
      </c>
      <c r="K6" s="62" t="s">
        <v>5</v>
      </c>
      <c r="L6" s="62" t="s">
        <v>5</v>
      </c>
      <c r="M6" s="62" t="s">
        <v>5</v>
      </c>
      <c r="N6" s="62" t="s">
        <v>5</v>
      </c>
      <c r="O6" s="62" t="s">
        <v>5</v>
      </c>
      <c r="Q6" s="62" t="s">
        <v>117</v>
      </c>
      <c r="R6" s="62" t="s">
        <v>6</v>
      </c>
      <c r="S6" s="62" t="s">
        <v>6</v>
      </c>
      <c r="T6" s="62" t="s">
        <v>6</v>
      </c>
      <c r="U6" s="62" t="s">
        <v>6</v>
      </c>
      <c r="V6" s="62" t="s">
        <v>6</v>
      </c>
      <c r="W6" s="62" t="s">
        <v>6</v>
      </c>
      <c r="X6" s="62" t="s">
        <v>6</v>
      </c>
      <c r="Y6" s="62" t="s">
        <v>6</v>
      </c>
    </row>
    <row r="7" spans="1:26" ht="24.75" thickBot="1" x14ac:dyDescent="0.25">
      <c r="A7" s="62" t="s">
        <v>3</v>
      </c>
      <c r="C7" s="62" t="s">
        <v>7</v>
      </c>
      <c r="E7" s="62" t="s">
        <v>8</v>
      </c>
      <c r="G7" s="62" t="s">
        <v>9</v>
      </c>
      <c r="I7" s="62" t="s">
        <v>10</v>
      </c>
      <c r="J7" s="62" t="s">
        <v>10</v>
      </c>
      <c r="K7" s="62" t="s">
        <v>10</v>
      </c>
      <c r="M7" s="62" t="s">
        <v>11</v>
      </c>
      <c r="N7" s="62" t="s">
        <v>11</v>
      </c>
      <c r="O7" s="62" t="s">
        <v>11</v>
      </c>
      <c r="Q7" s="62" t="s">
        <v>7</v>
      </c>
      <c r="S7" s="62" t="s">
        <v>12</v>
      </c>
      <c r="U7" s="62" t="s">
        <v>8</v>
      </c>
      <c r="W7" s="62" t="s">
        <v>9</v>
      </c>
      <c r="Y7" s="62" t="s">
        <v>13</v>
      </c>
    </row>
    <row r="8" spans="1:26" ht="24.75" thickBot="1" x14ac:dyDescent="0.25">
      <c r="A8" s="62" t="s">
        <v>3</v>
      </c>
      <c r="C8" s="62" t="s">
        <v>7</v>
      </c>
      <c r="E8" s="62" t="s">
        <v>8</v>
      </c>
      <c r="G8" s="62" t="s">
        <v>9</v>
      </c>
      <c r="I8" s="53" t="s">
        <v>7</v>
      </c>
      <c r="K8" s="53" t="s">
        <v>8</v>
      </c>
      <c r="M8" s="53" t="s">
        <v>7</v>
      </c>
      <c r="O8" s="53" t="s">
        <v>14</v>
      </c>
      <c r="Q8" s="62" t="s">
        <v>7</v>
      </c>
      <c r="S8" s="62" t="s">
        <v>12</v>
      </c>
      <c r="U8" s="62" t="s">
        <v>8</v>
      </c>
      <c r="W8" s="62" t="s">
        <v>9</v>
      </c>
      <c r="Y8" s="62" t="s">
        <v>13</v>
      </c>
    </row>
    <row r="9" spans="1:26" ht="24" x14ac:dyDescent="0.2">
      <c r="A9" s="6" t="s">
        <v>46</v>
      </c>
      <c r="C9" s="7">
        <v>132776668</v>
      </c>
      <c r="D9" s="7"/>
      <c r="E9" s="7">
        <v>389508060510</v>
      </c>
      <c r="F9" s="7"/>
      <c r="G9" s="7">
        <v>490066419662.71002</v>
      </c>
      <c r="H9" s="7"/>
      <c r="I9" s="7">
        <v>0</v>
      </c>
      <c r="J9" s="7"/>
      <c r="K9" s="7">
        <v>0</v>
      </c>
      <c r="L9" s="7"/>
      <c r="M9" s="7">
        <v>-4340794</v>
      </c>
      <c r="N9" s="7"/>
      <c r="O9" s="7">
        <v>14985915270</v>
      </c>
      <c r="P9" s="7"/>
      <c r="Q9" s="7">
        <v>128435874</v>
      </c>
      <c r="R9" s="7"/>
      <c r="S9" s="7">
        <v>3370</v>
      </c>
      <c r="T9" s="7"/>
      <c r="U9" s="7">
        <v>376774089417</v>
      </c>
      <c r="V9" s="7"/>
      <c r="W9" s="7">
        <v>430253563452.48901</v>
      </c>
      <c r="Y9" s="8">
        <v>4.3940145804645475E-2</v>
      </c>
      <c r="Z9" s="7"/>
    </row>
    <row r="10" spans="1:26" ht="24" x14ac:dyDescent="0.2">
      <c r="A10" s="6" t="s">
        <v>47</v>
      </c>
      <c r="C10" s="7">
        <v>10862715</v>
      </c>
      <c r="D10" s="7"/>
      <c r="E10" s="7">
        <v>260431085768</v>
      </c>
      <c r="F10" s="7"/>
      <c r="G10" s="7">
        <v>295759461755.09198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10862715</v>
      </c>
      <c r="R10" s="7"/>
      <c r="S10" s="7">
        <v>22650</v>
      </c>
      <c r="T10" s="7"/>
      <c r="U10" s="7">
        <v>260431085768</v>
      </c>
      <c r="V10" s="7"/>
      <c r="W10" s="7">
        <v>244576553806.237</v>
      </c>
      <c r="Y10" s="8">
        <v>2.4977665143337009E-2</v>
      </c>
      <c r="Z10" s="7"/>
    </row>
    <row r="11" spans="1:26" ht="24" x14ac:dyDescent="0.2">
      <c r="A11" s="6" t="s">
        <v>48</v>
      </c>
      <c r="C11" s="7">
        <v>64698036</v>
      </c>
      <c r="D11" s="7"/>
      <c r="E11" s="7">
        <v>299383156522</v>
      </c>
      <c r="F11" s="7"/>
      <c r="G11" s="7">
        <v>348576908157.03601</v>
      </c>
      <c r="H11" s="7"/>
      <c r="I11" s="7">
        <v>0</v>
      </c>
      <c r="J11" s="7"/>
      <c r="K11" s="7">
        <v>0</v>
      </c>
      <c r="L11" s="7"/>
      <c r="M11" s="7">
        <v>-2042264</v>
      </c>
      <c r="N11" s="7"/>
      <c r="O11" s="7">
        <v>10028755924</v>
      </c>
      <c r="P11" s="7"/>
      <c r="Q11" s="7">
        <v>62655772</v>
      </c>
      <c r="R11" s="7"/>
      <c r="S11" s="7">
        <v>4895</v>
      </c>
      <c r="T11" s="7"/>
      <c r="U11" s="7">
        <v>289932800985</v>
      </c>
      <c r="V11" s="7"/>
      <c r="W11" s="7">
        <v>304875138916.55701</v>
      </c>
      <c r="Y11" s="8">
        <v>3.1135728310323102E-2</v>
      </c>
      <c r="Z11" s="7"/>
    </row>
    <row r="12" spans="1:26" ht="24" x14ac:dyDescent="0.2">
      <c r="A12" s="6" t="s">
        <v>49</v>
      </c>
      <c r="C12" s="7">
        <v>136863114</v>
      </c>
      <c r="D12" s="7"/>
      <c r="E12" s="7">
        <v>333871139713</v>
      </c>
      <c r="F12" s="7"/>
      <c r="G12" s="7">
        <v>346788336324.36298</v>
      </c>
      <c r="H12" s="7"/>
      <c r="I12" s="7">
        <v>2082709</v>
      </c>
      <c r="J12" s="7"/>
      <c r="K12" s="7">
        <v>4986363208</v>
      </c>
      <c r="L12" s="7"/>
      <c r="M12" s="7">
        <v>0</v>
      </c>
      <c r="N12" s="7"/>
      <c r="O12" s="7">
        <v>0</v>
      </c>
      <c r="P12" s="7"/>
      <c r="Q12" s="7">
        <v>138945823</v>
      </c>
      <c r="R12" s="7"/>
      <c r="S12" s="7">
        <v>2252</v>
      </c>
      <c r="T12" s="7"/>
      <c r="U12" s="7">
        <v>338857502921</v>
      </c>
      <c r="V12" s="7"/>
      <c r="W12" s="7">
        <v>311044202735.29401</v>
      </c>
      <c r="Y12" s="8">
        <v>3.1765751131048445E-2</v>
      </c>
      <c r="Z12" s="7"/>
    </row>
    <row r="13" spans="1:26" ht="24" x14ac:dyDescent="0.2">
      <c r="A13" s="6" t="s">
        <v>50</v>
      </c>
      <c r="C13" s="7">
        <v>188011349</v>
      </c>
      <c r="D13" s="7"/>
      <c r="E13" s="7">
        <v>292214017329</v>
      </c>
      <c r="F13" s="7"/>
      <c r="G13" s="7">
        <v>286880266061.74597</v>
      </c>
      <c r="H13" s="7"/>
      <c r="I13" s="7">
        <v>0</v>
      </c>
      <c r="J13" s="7"/>
      <c r="K13" s="7">
        <v>0</v>
      </c>
      <c r="L13" s="7"/>
      <c r="M13" s="7">
        <v>-6289831</v>
      </c>
      <c r="N13" s="7"/>
      <c r="O13" s="7">
        <v>9469492321</v>
      </c>
      <c r="P13" s="7"/>
      <c r="Q13" s="7">
        <v>181721518</v>
      </c>
      <c r="R13" s="7"/>
      <c r="S13" s="7">
        <v>1580</v>
      </c>
      <c r="T13" s="7"/>
      <c r="U13" s="7">
        <v>282438135216</v>
      </c>
      <c r="V13" s="7"/>
      <c r="W13" s="7">
        <v>285411634449.28198</v>
      </c>
      <c r="Y13" s="8">
        <v>2.9147995269139648E-2</v>
      </c>
      <c r="Z13" s="7"/>
    </row>
    <row r="14" spans="1:26" ht="24" x14ac:dyDescent="0.2">
      <c r="A14" s="6" t="s">
        <v>51</v>
      </c>
      <c r="C14" s="7">
        <v>2665271</v>
      </c>
      <c r="D14" s="7"/>
      <c r="E14" s="7">
        <v>304406501955</v>
      </c>
      <c r="F14" s="7"/>
      <c r="G14" s="7">
        <v>318459399033.51001</v>
      </c>
      <c r="H14" s="7"/>
      <c r="I14" s="7">
        <v>0</v>
      </c>
      <c r="J14" s="7"/>
      <c r="K14" s="7">
        <v>0</v>
      </c>
      <c r="L14" s="7"/>
      <c r="M14" s="7">
        <v>-170458</v>
      </c>
      <c r="N14" s="7"/>
      <c r="O14" s="7">
        <v>19052072117</v>
      </c>
      <c r="P14" s="7"/>
      <c r="Q14" s="7">
        <v>2494813</v>
      </c>
      <c r="R14" s="7"/>
      <c r="S14" s="7">
        <v>115600</v>
      </c>
      <c r="T14" s="7"/>
      <c r="U14" s="7">
        <v>284938116371</v>
      </c>
      <c r="V14" s="7"/>
      <c r="W14" s="7">
        <v>286684400522.34003</v>
      </c>
      <c r="Y14" s="8">
        <v>2.9277977985323594E-2</v>
      </c>
      <c r="Z14" s="7"/>
    </row>
    <row r="15" spans="1:26" ht="24" x14ac:dyDescent="0.2">
      <c r="A15" s="6" t="s">
        <v>52</v>
      </c>
      <c r="C15" s="7">
        <v>5904705</v>
      </c>
      <c r="D15" s="7"/>
      <c r="E15" s="7">
        <v>435080254075</v>
      </c>
      <c r="F15" s="7"/>
      <c r="G15" s="7">
        <v>341022133505.02502</v>
      </c>
      <c r="H15" s="7"/>
      <c r="I15" s="7">
        <v>557518</v>
      </c>
      <c r="J15" s="7"/>
      <c r="K15" s="7">
        <v>29970685845</v>
      </c>
      <c r="L15" s="7"/>
      <c r="M15" s="7">
        <v>0</v>
      </c>
      <c r="N15" s="7"/>
      <c r="O15" s="7">
        <v>0</v>
      </c>
      <c r="P15" s="7"/>
      <c r="Q15" s="7">
        <v>6462223</v>
      </c>
      <c r="R15" s="7"/>
      <c r="S15" s="7">
        <v>48270</v>
      </c>
      <c r="T15" s="7"/>
      <c r="U15" s="7">
        <v>465050939920</v>
      </c>
      <c r="V15" s="7"/>
      <c r="W15" s="7">
        <v>310075511759.95099</v>
      </c>
      <c r="Y15" s="8">
        <v>3.1666822438036195E-2</v>
      </c>
      <c r="Z15" s="7"/>
    </row>
    <row r="16" spans="1:26" ht="24" x14ac:dyDescent="0.2">
      <c r="A16" s="6" t="s">
        <v>53</v>
      </c>
      <c r="C16" s="7">
        <v>29170643</v>
      </c>
      <c r="D16" s="7"/>
      <c r="E16" s="7">
        <v>411099360753</v>
      </c>
      <c r="F16" s="7"/>
      <c r="G16" s="7">
        <v>371162594229.12</v>
      </c>
      <c r="H16" s="7"/>
      <c r="I16" s="7">
        <v>0</v>
      </c>
      <c r="J16" s="7"/>
      <c r="K16" s="7">
        <v>0</v>
      </c>
      <c r="L16" s="7"/>
      <c r="M16" s="7">
        <v>-2262065</v>
      </c>
      <c r="N16" s="7"/>
      <c r="O16" s="7">
        <v>27169637738</v>
      </c>
      <c r="P16" s="7"/>
      <c r="Q16" s="7">
        <v>26908578</v>
      </c>
      <c r="R16" s="7"/>
      <c r="S16" s="7">
        <v>11930</v>
      </c>
      <c r="T16" s="7"/>
      <c r="U16" s="7">
        <v>379220273428</v>
      </c>
      <c r="V16" s="7"/>
      <c r="W16" s="7">
        <v>319109270493.53699</v>
      </c>
      <c r="Y16" s="8">
        <v>3.2589405560259632E-2</v>
      </c>
      <c r="Z16" s="7"/>
    </row>
    <row r="17" spans="1:26" ht="24" x14ac:dyDescent="0.2">
      <c r="A17" s="6" t="s">
        <v>54</v>
      </c>
      <c r="C17" s="7">
        <v>102940143</v>
      </c>
      <c r="D17" s="7"/>
      <c r="E17" s="7">
        <v>214025502675</v>
      </c>
      <c r="F17" s="7"/>
      <c r="G17" s="7">
        <v>185622355556.55801</v>
      </c>
      <c r="H17" s="7"/>
      <c r="I17" s="7">
        <v>0</v>
      </c>
      <c r="J17" s="7"/>
      <c r="K17" s="7">
        <v>0</v>
      </c>
      <c r="L17" s="7"/>
      <c r="M17" s="7">
        <v>-12648757</v>
      </c>
      <c r="N17" s="7"/>
      <c r="O17" s="7">
        <v>19059384540</v>
      </c>
      <c r="P17" s="7"/>
      <c r="Q17" s="7">
        <v>90291386</v>
      </c>
      <c r="R17" s="7"/>
      <c r="S17" s="7">
        <v>1541</v>
      </c>
      <c r="T17" s="7"/>
      <c r="U17" s="7">
        <v>187727146213</v>
      </c>
      <c r="V17" s="7"/>
      <c r="W17" s="7">
        <v>138311148622.33499</v>
      </c>
      <c r="Y17" s="8">
        <v>1.4125186989984084E-2</v>
      </c>
      <c r="Z17" s="7"/>
    </row>
    <row r="18" spans="1:26" ht="24" x14ac:dyDescent="0.2">
      <c r="A18" s="6" t="s">
        <v>55</v>
      </c>
      <c r="C18" s="7">
        <v>65982046</v>
      </c>
      <c r="D18" s="7"/>
      <c r="E18" s="7">
        <v>378217984596</v>
      </c>
      <c r="F18" s="7"/>
      <c r="G18" s="7">
        <v>444040595634.05103</v>
      </c>
      <c r="H18" s="7"/>
      <c r="I18" s="7">
        <v>1244645</v>
      </c>
      <c r="J18" s="7"/>
      <c r="K18" s="7">
        <v>7799259796</v>
      </c>
      <c r="L18" s="7"/>
      <c r="M18" s="7">
        <v>-1266910</v>
      </c>
      <c r="N18" s="7"/>
      <c r="O18" s="7">
        <v>7821662039</v>
      </c>
      <c r="P18" s="7"/>
      <c r="Q18" s="7">
        <v>65959781</v>
      </c>
      <c r="R18" s="7"/>
      <c r="S18" s="7">
        <v>6080</v>
      </c>
      <c r="T18" s="7"/>
      <c r="U18" s="7">
        <v>378746861064</v>
      </c>
      <c r="V18" s="7"/>
      <c r="W18" s="7">
        <v>398649307442.54401</v>
      </c>
      <c r="Y18" s="8">
        <v>4.0712524385357281E-2</v>
      </c>
      <c r="Z18" s="7"/>
    </row>
    <row r="19" spans="1:26" ht="24" x14ac:dyDescent="0.2">
      <c r="A19" s="6" t="s">
        <v>56</v>
      </c>
      <c r="C19" s="7">
        <v>60666420</v>
      </c>
      <c r="D19" s="7"/>
      <c r="E19" s="7">
        <v>319785060935</v>
      </c>
      <c r="F19" s="7"/>
      <c r="G19" s="7">
        <v>491790983902.15503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60666420</v>
      </c>
      <c r="R19" s="7"/>
      <c r="S19" s="7">
        <v>8155</v>
      </c>
      <c r="T19" s="7"/>
      <c r="U19" s="7">
        <v>319785060935</v>
      </c>
      <c r="V19" s="7"/>
      <c r="W19" s="7">
        <v>491790983902.15503</v>
      </c>
      <c r="Y19" s="8">
        <v>5.0224726472153841E-2</v>
      </c>
      <c r="Z19" s="7"/>
    </row>
    <row r="20" spans="1:26" ht="24" x14ac:dyDescent="0.2">
      <c r="A20" s="6" t="s">
        <v>101</v>
      </c>
      <c r="C20" s="7">
        <v>26327517</v>
      </c>
      <c r="D20" s="7"/>
      <c r="E20" s="7">
        <v>418164845438</v>
      </c>
      <c r="F20" s="7"/>
      <c r="G20" s="7">
        <v>395965236983.35101</v>
      </c>
      <c r="H20" s="7"/>
      <c r="I20" s="7">
        <v>0</v>
      </c>
      <c r="J20" s="7"/>
      <c r="K20" s="7">
        <v>0</v>
      </c>
      <c r="L20" s="7"/>
      <c r="M20" s="7">
        <v>-1065943</v>
      </c>
      <c r="N20" s="7"/>
      <c r="O20" s="7">
        <v>17310318393</v>
      </c>
      <c r="P20" s="7"/>
      <c r="Q20" s="7">
        <v>25261574</v>
      </c>
      <c r="R20" s="7"/>
      <c r="S20" s="7">
        <v>17490</v>
      </c>
      <c r="T20" s="7"/>
      <c r="U20" s="7">
        <v>401234274659</v>
      </c>
      <c r="V20" s="7"/>
      <c r="W20" s="7">
        <v>439196070930.90302</v>
      </c>
      <c r="Y20" s="8">
        <v>4.4853409786255787E-2</v>
      </c>
      <c r="Z20" s="7"/>
    </row>
    <row r="21" spans="1:26" ht="24" x14ac:dyDescent="0.2">
      <c r="A21" s="6" t="s">
        <v>100</v>
      </c>
      <c r="C21" s="7">
        <v>3779569</v>
      </c>
      <c r="D21" s="7"/>
      <c r="E21" s="7">
        <v>146957545169</v>
      </c>
      <c r="F21" s="7"/>
      <c r="G21" s="7">
        <v>110307885372.252</v>
      </c>
      <c r="H21" s="7"/>
      <c r="I21" s="7">
        <v>0</v>
      </c>
      <c r="J21" s="7"/>
      <c r="K21" s="7">
        <v>0</v>
      </c>
      <c r="L21" s="7"/>
      <c r="M21" s="7">
        <v>-1003664</v>
      </c>
      <c r="N21" s="7"/>
      <c r="O21" s="7">
        <v>27354147073</v>
      </c>
      <c r="P21" s="7"/>
      <c r="Q21" s="7">
        <v>2775905</v>
      </c>
      <c r="R21" s="7"/>
      <c r="S21" s="7">
        <v>26470</v>
      </c>
      <c r="T21" s="7"/>
      <c r="U21" s="7">
        <v>107932990337</v>
      </c>
      <c r="V21" s="7"/>
      <c r="W21" s="7">
        <v>73041010028.167496</v>
      </c>
      <c r="Y21" s="8">
        <v>7.4593981386296068E-3</v>
      </c>
      <c r="Z21" s="7"/>
    </row>
    <row r="22" spans="1:26" ht="24" x14ac:dyDescent="0.2">
      <c r="A22" s="6" t="s">
        <v>59</v>
      </c>
      <c r="C22" s="7">
        <v>50881805</v>
      </c>
      <c r="D22" s="7"/>
      <c r="E22" s="7">
        <v>416735779776</v>
      </c>
      <c r="F22" s="7"/>
      <c r="G22" s="7">
        <v>335490893440.23798</v>
      </c>
      <c r="H22" s="7"/>
      <c r="I22" s="7">
        <v>0</v>
      </c>
      <c r="J22" s="7"/>
      <c r="K22" s="7">
        <v>0</v>
      </c>
      <c r="L22" s="7"/>
      <c r="M22" s="7">
        <v>-2563340</v>
      </c>
      <c r="N22" s="7"/>
      <c r="O22" s="7">
        <v>14829139676</v>
      </c>
      <c r="P22" s="7"/>
      <c r="Q22" s="7">
        <v>48318465</v>
      </c>
      <c r="R22" s="7"/>
      <c r="S22" s="7">
        <v>5930</v>
      </c>
      <c r="T22" s="7"/>
      <c r="U22" s="7">
        <v>395741330098</v>
      </c>
      <c r="V22" s="7"/>
      <c r="W22" s="7">
        <v>284823652890.172</v>
      </c>
      <c r="Y22" s="8">
        <v>2.9087946968248381E-2</v>
      </c>
      <c r="Z22" s="7"/>
    </row>
    <row r="23" spans="1:26" ht="24" x14ac:dyDescent="0.2">
      <c r="A23" s="6" t="s">
        <v>60</v>
      </c>
      <c r="C23" s="7">
        <v>12595938</v>
      </c>
      <c r="D23" s="7"/>
      <c r="E23" s="7">
        <v>257746451520</v>
      </c>
      <c r="F23" s="7"/>
      <c r="G23" s="7">
        <v>362858353054.72198</v>
      </c>
      <c r="H23" s="7"/>
      <c r="I23" s="7">
        <v>183731</v>
      </c>
      <c r="J23" s="7"/>
      <c r="K23" s="7">
        <v>5000842582</v>
      </c>
      <c r="L23" s="7"/>
      <c r="M23" s="7">
        <v>0</v>
      </c>
      <c r="N23" s="7"/>
      <c r="O23" s="7">
        <v>0</v>
      </c>
      <c r="P23" s="7"/>
      <c r="Q23" s="7">
        <v>12779669</v>
      </c>
      <c r="R23" s="7"/>
      <c r="S23" s="7">
        <v>28420</v>
      </c>
      <c r="T23" s="7"/>
      <c r="U23" s="7">
        <v>262747294102</v>
      </c>
      <c r="V23" s="7"/>
      <c r="W23" s="7">
        <v>361037163731.76898</v>
      </c>
      <c r="Y23" s="8">
        <v>3.6871340443927279E-2</v>
      </c>
      <c r="Z23" s="7"/>
    </row>
    <row r="24" spans="1:26" ht="24" x14ac:dyDescent="0.2">
      <c r="A24" s="6" t="s">
        <v>106</v>
      </c>
      <c r="C24" s="7">
        <v>15701089</v>
      </c>
      <c r="D24" s="7"/>
      <c r="E24" s="7">
        <v>436754739256</v>
      </c>
      <c r="F24" s="7"/>
      <c r="G24" s="7">
        <v>455431738246.73102</v>
      </c>
      <c r="H24" s="7"/>
      <c r="I24" s="7">
        <v>74639052</v>
      </c>
      <c r="J24" s="7"/>
      <c r="K24" s="7">
        <v>0</v>
      </c>
      <c r="L24" s="7"/>
      <c r="M24" s="7">
        <v>-1</v>
      </c>
      <c r="N24" s="7"/>
      <c r="O24" s="7">
        <v>1</v>
      </c>
      <c r="P24" s="7"/>
      <c r="Q24" s="7">
        <v>90340140</v>
      </c>
      <c r="R24" s="7"/>
      <c r="S24" s="7">
        <v>4770</v>
      </c>
      <c r="T24" s="7"/>
      <c r="U24" s="7">
        <v>436754734421</v>
      </c>
      <c r="V24" s="7"/>
      <c r="W24" s="7">
        <v>428358479116.59003</v>
      </c>
      <c r="Y24" s="8">
        <v>4.3746608111748027E-2</v>
      </c>
      <c r="Z24" s="7"/>
    </row>
    <row r="25" spans="1:26" ht="24" x14ac:dyDescent="0.2">
      <c r="A25" s="6" t="s">
        <v>62</v>
      </c>
      <c r="C25" s="7">
        <v>114250262</v>
      </c>
      <c r="D25" s="7"/>
      <c r="E25" s="7">
        <v>213167398850</v>
      </c>
      <c r="F25" s="7"/>
      <c r="G25" s="7">
        <v>172854259816.354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114250262</v>
      </c>
      <c r="R25" s="7"/>
      <c r="S25" s="7">
        <v>1233</v>
      </c>
      <c r="T25" s="7"/>
      <c r="U25" s="7">
        <v>213167398850</v>
      </c>
      <c r="V25" s="7"/>
      <c r="W25" s="7">
        <v>140032393136.37601</v>
      </c>
      <c r="Y25" s="8">
        <v>1.4300971088796691E-2</v>
      </c>
      <c r="Z25" s="7"/>
    </row>
    <row r="26" spans="1:26" ht="24" x14ac:dyDescent="0.2">
      <c r="A26" s="6" t="s">
        <v>99</v>
      </c>
      <c r="C26" s="7">
        <v>8037919</v>
      </c>
      <c r="D26" s="7"/>
      <c r="E26" s="7">
        <v>85101329577</v>
      </c>
      <c r="F26" s="7"/>
      <c r="G26" s="7">
        <v>63920747055.599998</v>
      </c>
      <c r="H26" s="7"/>
      <c r="I26" s="7">
        <v>57216779</v>
      </c>
      <c r="J26" s="7"/>
      <c r="K26" s="7">
        <v>0</v>
      </c>
      <c r="L26" s="7"/>
      <c r="M26" s="7">
        <v>-200001</v>
      </c>
      <c r="N26" s="7"/>
      <c r="O26" s="7">
        <v>1461253539</v>
      </c>
      <c r="P26" s="7"/>
      <c r="Q26" s="7">
        <v>65054697</v>
      </c>
      <c r="R26" s="7"/>
      <c r="S26" s="7">
        <v>878</v>
      </c>
      <c r="T26" s="7"/>
      <c r="U26" s="7">
        <v>82983831729</v>
      </c>
      <c r="V26" s="7"/>
      <c r="W26" s="7">
        <v>56778171723.402298</v>
      </c>
      <c r="Y26" s="8">
        <v>5.7985368535430851E-3</v>
      </c>
      <c r="Z26" s="7"/>
    </row>
    <row r="27" spans="1:26" ht="24" x14ac:dyDescent="0.2">
      <c r="A27" s="6" t="s">
        <v>64</v>
      </c>
      <c r="C27" s="7">
        <v>95437892</v>
      </c>
      <c r="D27" s="7"/>
      <c r="E27" s="7">
        <v>270484263363</v>
      </c>
      <c r="F27" s="7"/>
      <c r="G27" s="7">
        <v>236985351283.41501</v>
      </c>
      <c r="H27" s="7"/>
      <c r="I27" s="7">
        <v>0</v>
      </c>
      <c r="J27" s="7"/>
      <c r="K27" s="7">
        <v>0</v>
      </c>
      <c r="L27" s="7"/>
      <c r="M27" s="7">
        <v>-32329504</v>
      </c>
      <c r="N27" s="7"/>
      <c r="O27" s="7">
        <v>69781772988</v>
      </c>
      <c r="P27" s="7"/>
      <c r="Q27" s="7">
        <v>63108388</v>
      </c>
      <c r="R27" s="7"/>
      <c r="S27" s="7">
        <v>2045</v>
      </c>
      <c r="T27" s="7"/>
      <c r="U27" s="7">
        <v>178857951279</v>
      </c>
      <c r="V27" s="7"/>
      <c r="W27" s="7">
        <v>128288766371.91299</v>
      </c>
      <c r="Y27" s="8">
        <v>1.3101639540755199E-2</v>
      </c>
      <c r="Z27" s="7"/>
    </row>
    <row r="28" spans="1:26" ht="24" x14ac:dyDescent="0.2">
      <c r="A28" s="6" t="s">
        <v>65</v>
      </c>
      <c r="C28" s="7">
        <v>22965102</v>
      </c>
      <c r="D28" s="7"/>
      <c r="E28" s="7">
        <v>591745264711</v>
      </c>
      <c r="F28" s="7"/>
      <c r="G28" s="7">
        <v>640110008392.52405</v>
      </c>
      <c r="H28" s="7"/>
      <c r="I28" s="7">
        <v>0</v>
      </c>
      <c r="J28" s="7"/>
      <c r="K28" s="7">
        <v>0</v>
      </c>
      <c r="L28" s="7"/>
      <c r="M28" s="7">
        <v>-3996817</v>
      </c>
      <c r="N28" s="7"/>
      <c r="O28" s="7">
        <v>104609364049</v>
      </c>
      <c r="P28" s="7"/>
      <c r="Q28" s="7">
        <v>18968285</v>
      </c>
      <c r="R28" s="7"/>
      <c r="S28" s="7">
        <v>25090</v>
      </c>
      <c r="T28" s="7"/>
      <c r="U28" s="7">
        <v>488758675174</v>
      </c>
      <c r="V28" s="7"/>
      <c r="W28" s="7">
        <v>473082580739.633</v>
      </c>
      <c r="Y28" s="8">
        <v>4.8314109030343659E-2</v>
      </c>
      <c r="Z28" s="7"/>
    </row>
    <row r="29" spans="1:26" ht="24" x14ac:dyDescent="0.2">
      <c r="A29" s="6" t="s">
        <v>66</v>
      </c>
      <c r="C29" s="7">
        <v>17411642</v>
      </c>
      <c r="D29" s="7"/>
      <c r="E29" s="7">
        <v>244506586454</v>
      </c>
      <c r="F29" s="7"/>
      <c r="G29" s="7">
        <v>192984676440.61499</v>
      </c>
      <c r="H29" s="7"/>
      <c r="I29" s="7">
        <v>0</v>
      </c>
      <c r="J29" s="7"/>
      <c r="K29" s="7">
        <v>0</v>
      </c>
      <c r="L29" s="7"/>
      <c r="M29" s="7">
        <v>-4611578</v>
      </c>
      <c r="N29" s="7"/>
      <c r="O29" s="7">
        <v>47824828636</v>
      </c>
      <c r="P29" s="7"/>
      <c r="Q29" s="7">
        <v>12800064</v>
      </c>
      <c r="R29" s="7"/>
      <c r="S29" s="7">
        <v>9750</v>
      </c>
      <c r="T29" s="7"/>
      <c r="U29" s="7">
        <v>179747547940</v>
      </c>
      <c r="V29" s="7"/>
      <c r="W29" s="7">
        <v>124058060287.2</v>
      </c>
      <c r="Y29" s="8">
        <v>1.2669573759063149E-2</v>
      </c>
      <c r="Z29" s="7"/>
    </row>
    <row r="30" spans="1:26" ht="24" x14ac:dyDescent="0.2">
      <c r="A30" s="6" t="s">
        <v>67</v>
      </c>
      <c r="C30" s="7">
        <v>83959232</v>
      </c>
      <c r="D30" s="7"/>
      <c r="E30" s="7">
        <v>206904320831</v>
      </c>
      <c r="F30" s="7"/>
      <c r="G30" s="7">
        <v>167670486210.32599</v>
      </c>
      <c r="H30" s="7"/>
      <c r="I30" s="7">
        <v>18997715</v>
      </c>
      <c r="J30" s="7"/>
      <c r="K30" s="7">
        <v>206904320831</v>
      </c>
      <c r="L30" s="7"/>
      <c r="M30" s="7">
        <v>-12543061</v>
      </c>
      <c r="N30" s="7"/>
      <c r="O30" s="7">
        <v>21107944205</v>
      </c>
      <c r="P30" s="7"/>
      <c r="Q30" s="7">
        <v>90413886</v>
      </c>
      <c r="R30" s="7"/>
      <c r="S30" s="7">
        <v>1618</v>
      </c>
      <c r="T30" s="7"/>
      <c r="U30" s="7">
        <v>222804508955</v>
      </c>
      <c r="V30" s="7"/>
      <c r="W30" s="7">
        <v>145419244026.08899</v>
      </c>
      <c r="Y30" s="8">
        <v>1.4851109503973373E-2</v>
      </c>
      <c r="Z30" s="7"/>
    </row>
    <row r="31" spans="1:26" ht="24" x14ac:dyDescent="0.2">
      <c r="A31" s="6" t="s">
        <v>112</v>
      </c>
      <c r="C31" s="7">
        <v>18997715</v>
      </c>
      <c r="D31" s="7"/>
      <c r="E31" s="7">
        <v>27812654760</v>
      </c>
      <c r="F31" s="7"/>
      <c r="G31" s="7">
        <v>16467439735.493999</v>
      </c>
      <c r="H31" s="7"/>
      <c r="I31" s="7">
        <v>0</v>
      </c>
      <c r="J31" s="7"/>
      <c r="K31" s="7">
        <v>0</v>
      </c>
      <c r="L31" s="7"/>
      <c r="M31" s="7">
        <v>-18997715</v>
      </c>
      <c r="N31" s="7"/>
      <c r="O31" s="7">
        <v>27812654760</v>
      </c>
      <c r="P31" s="7"/>
      <c r="Q31" s="7">
        <v>0</v>
      </c>
      <c r="R31" s="7"/>
      <c r="S31" s="7">
        <v>0</v>
      </c>
      <c r="T31" s="7"/>
      <c r="U31" s="7">
        <v>0</v>
      </c>
      <c r="V31" s="7"/>
      <c r="W31" s="7">
        <v>0</v>
      </c>
      <c r="Y31" s="8">
        <v>0</v>
      </c>
      <c r="Z31" s="7"/>
    </row>
    <row r="32" spans="1:26" ht="24" x14ac:dyDescent="0.2">
      <c r="A32" s="6" t="s">
        <v>45</v>
      </c>
      <c r="C32" s="7">
        <v>4610</v>
      </c>
      <c r="D32" s="7"/>
      <c r="E32" s="7">
        <v>30813249520</v>
      </c>
      <c r="F32" s="7"/>
      <c r="G32" s="7">
        <v>44149831589.360001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4610</v>
      </c>
      <c r="R32" s="7"/>
      <c r="S32" s="7">
        <v>10150000</v>
      </c>
      <c r="T32" s="7"/>
      <c r="U32" s="7">
        <v>30813249520</v>
      </c>
      <c r="V32" s="7"/>
      <c r="W32" s="7">
        <v>46679200400</v>
      </c>
      <c r="Y32" s="8">
        <v>4.767167656118107E-3</v>
      </c>
      <c r="Z32" s="7"/>
    </row>
    <row r="33" spans="1:26" ht="24" x14ac:dyDescent="0.2">
      <c r="A33" s="6" t="s">
        <v>111</v>
      </c>
      <c r="C33" s="7">
        <v>8216684</v>
      </c>
      <c r="D33" s="7"/>
      <c r="E33" s="7">
        <v>175534676490</v>
      </c>
      <c r="F33" s="7"/>
      <c r="G33" s="7">
        <v>131664851050.82401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8216684</v>
      </c>
      <c r="R33" s="7"/>
      <c r="S33" s="7">
        <v>14230</v>
      </c>
      <c r="T33" s="7"/>
      <c r="U33" s="7">
        <v>175534676490</v>
      </c>
      <c r="V33" s="7"/>
      <c r="W33" s="7">
        <v>116227719010.746</v>
      </c>
      <c r="Y33" s="8">
        <v>1.1869891044929123E-2</v>
      </c>
      <c r="Z33" s="7"/>
    </row>
    <row r="34" spans="1:26" ht="24" x14ac:dyDescent="0.2">
      <c r="A34" s="6" t="s">
        <v>68</v>
      </c>
      <c r="C34" s="7">
        <v>5610123</v>
      </c>
      <c r="D34" s="7"/>
      <c r="E34" s="7">
        <v>126537610265</v>
      </c>
      <c r="F34" s="7"/>
      <c r="G34" s="7">
        <v>197695531130.918</v>
      </c>
      <c r="H34" s="7"/>
      <c r="I34" s="7">
        <v>0</v>
      </c>
      <c r="J34" s="7"/>
      <c r="K34" s="7">
        <v>0</v>
      </c>
      <c r="L34" s="7"/>
      <c r="M34" s="7">
        <v>-361451</v>
      </c>
      <c r="N34" s="7"/>
      <c r="O34" s="7">
        <v>12606801626</v>
      </c>
      <c r="P34" s="7"/>
      <c r="Q34" s="7">
        <v>5248672</v>
      </c>
      <c r="R34" s="7"/>
      <c r="S34" s="7">
        <v>34150</v>
      </c>
      <c r="T34" s="7"/>
      <c r="U34" s="7">
        <v>118385000104</v>
      </c>
      <c r="V34" s="7"/>
      <c r="W34" s="7">
        <v>178175658014.64001</v>
      </c>
      <c r="Y34" s="8">
        <v>1.8196396397461703E-2</v>
      </c>
      <c r="Z34" s="7"/>
    </row>
    <row r="35" spans="1:26" ht="24" x14ac:dyDescent="0.2">
      <c r="A35" s="6" t="s">
        <v>69</v>
      </c>
      <c r="C35" s="7">
        <v>5392791</v>
      </c>
      <c r="D35" s="7"/>
      <c r="E35" s="7">
        <v>36096656207</v>
      </c>
      <c r="F35" s="7"/>
      <c r="G35" s="7">
        <v>22600727615.206799</v>
      </c>
      <c r="H35" s="7"/>
      <c r="I35" s="7">
        <v>0</v>
      </c>
      <c r="J35" s="7"/>
      <c r="K35" s="7">
        <v>0</v>
      </c>
      <c r="L35" s="7"/>
      <c r="M35" s="7">
        <v>-5392791</v>
      </c>
      <c r="N35" s="7"/>
      <c r="O35" s="7">
        <v>21153953960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v>0</v>
      </c>
      <c r="Y35" s="8">
        <v>0</v>
      </c>
      <c r="Z35" s="7"/>
    </row>
    <row r="36" spans="1:26" ht="24" x14ac:dyDescent="0.2">
      <c r="A36" s="6" t="s">
        <v>70</v>
      </c>
      <c r="C36" s="7">
        <v>46666766</v>
      </c>
      <c r="D36" s="7"/>
      <c r="E36" s="7">
        <v>526466088141</v>
      </c>
      <c r="F36" s="7"/>
      <c r="G36" s="7">
        <v>501466157404.263</v>
      </c>
      <c r="H36" s="7"/>
      <c r="I36" s="7">
        <v>0</v>
      </c>
      <c r="J36" s="7"/>
      <c r="K36" s="7">
        <v>0</v>
      </c>
      <c r="L36" s="7"/>
      <c r="M36" s="7">
        <v>-7395424</v>
      </c>
      <c r="N36" s="7"/>
      <c r="O36" s="7">
        <v>76829731945</v>
      </c>
      <c r="P36" s="7"/>
      <c r="Q36" s="7">
        <v>39271342</v>
      </c>
      <c r="R36" s="7"/>
      <c r="S36" s="7">
        <v>10100</v>
      </c>
      <c r="T36" s="7"/>
      <c r="U36" s="7">
        <v>443035409786</v>
      </c>
      <c r="V36" s="7"/>
      <c r="W36" s="7">
        <v>394280542902.51001</v>
      </c>
      <c r="Y36" s="8">
        <v>4.0266359223272673E-2</v>
      </c>
      <c r="Z36" s="7"/>
    </row>
    <row r="37" spans="1:26" ht="24" x14ac:dyDescent="0.2">
      <c r="A37" s="6" t="s">
        <v>71</v>
      </c>
      <c r="C37" s="7">
        <v>17435978</v>
      </c>
      <c r="D37" s="7"/>
      <c r="E37" s="7">
        <v>333607852967</v>
      </c>
      <c r="F37" s="7"/>
      <c r="G37" s="7">
        <v>427759533414.612</v>
      </c>
      <c r="H37" s="7"/>
      <c r="I37" s="7">
        <v>329942353</v>
      </c>
      <c r="J37" s="7"/>
      <c r="K37" s="7">
        <v>0</v>
      </c>
      <c r="L37" s="7"/>
      <c r="M37" s="7">
        <v>-1</v>
      </c>
      <c r="N37" s="7"/>
      <c r="O37" s="7">
        <v>1</v>
      </c>
      <c r="P37" s="7"/>
      <c r="Q37" s="7">
        <v>347378330</v>
      </c>
      <c r="R37" s="7"/>
      <c r="S37" s="7">
        <v>1276</v>
      </c>
      <c r="T37" s="7"/>
      <c r="U37" s="7">
        <v>333607852007</v>
      </c>
      <c r="V37" s="7"/>
      <c r="W37" s="7">
        <v>440617383322.974</v>
      </c>
      <c r="Y37" s="8">
        <v>4.4998562968115358E-2</v>
      </c>
      <c r="Z37" s="7"/>
    </row>
    <row r="38" spans="1:26" ht="24" x14ac:dyDescent="0.2">
      <c r="A38" s="6" t="s">
        <v>74</v>
      </c>
      <c r="C38" s="7">
        <v>13522788</v>
      </c>
      <c r="D38" s="7"/>
      <c r="E38" s="7">
        <v>400147194377</v>
      </c>
      <c r="F38" s="7"/>
      <c r="G38" s="7">
        <v>362942840107.79999</v>
      </c>
      <c r="H38" s="7"/>
      <c r="I38" s="7">
        <v>210825</v>
      </c>
      <c r="J38" s="7"/>
      <c r="K38" s="7">
        <v>5679596603</v>
      </c>
      <c r="L38" s="7"/>
      <c r="M38" s="7">
        <v>0</v>
      </c>
      <c r="N38" s="7"/>
      <c r="O38" s="7">
        <v>0</v>
      </c>
      <c r="P38" s="7"/>
      <c r="Q38" s="7">
        <v>13733613</v>
      </c>
      <c r="R38" s="7"/>
      <c r="S38" s="7">
        <v>28150</v>
      </c>
      <c r="T38" s="7"/>
      <c r="U38" s="7">
        <v>405826790980</v>
      </c>
      <c r="V38" s="7"/>
      <c r="W38" s="7">
        <v>384300928774.59698</v>
      </c>
      <c r="Y38" s="8">
        <v>3.9247179518319408E-2</v>
      </c>
      <c r="Z38" s="7"/>
    </row>
    <row r="39" spans="1:26" ht="24" x14ac:dyDescent="0.2">
      <c r="A39" s="6" t="s">
        <v>113</v>
      </c>
      <c r="C39" s="7">
        <v>3680847</v>
      </c>
      <c r="D39" s="7"/>
      <c r="E39" s="7">
        <v>11709163445</v>
      </c>
      <c r="F39" s="7"/>
      <c r="G39" s="7">
        <v>10757301123.429001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3680847</v>
      </c>
      <c r="R39" s="7"/>
      <c r="S39" s="7">
        <v>2563</v>
      </c>
      <c r="T39" s="7"/>
      <c r="U39" s="7">
        <v>11709163445</v>
      </c>
      <c r="V39" s="7"/>
      <c r="W39" s="7">
        <v>9377878496.3770504</v>
      </c>
      <c r="Y39" s="8">
        <v>9.5772675341144412E-4</v>
      </c>
      <c r="Z39" s="7"/>
    </row>
    <row r="40" spans="1:26" ht="24" x14ac:dyDescent="0.2">
      <c r="A40" s="6" t="s">
        <v>75</v>
      </c>
      <c r="C40" s="7">
        <v>18316004</v>
      </c>
      <c r="D40" s="7"/>
      <c r="E40" s="7">
        <v>144961267453</v>
      </c>
      <c r="F40" s="7"/>
      <c r="G40" s="7">
        <v>85591218771.916199</v>
      </c>
      <c r="H40" s="7"/>
      <c r="I40" s="7">
        <v>0</v>
      </c>
      <c r="J40" s="7"/>
      <c r="K40" s="7">
        <v>0</v>
      </c>
      <c r="L40" s="7"/>
      <c r="M40" s="7">
        <v>-2958444</v>
      </c>
      <c r="N40" s="7"/>
      <c r="O40" s="7">
        <v>11732832223</v>
      </c>
      <c r="P40" s="7"/>
      <c r="Q40" s="7">
        <v>15357560</v>
      </c>
      <c r="R40" s="7"/>
      <c r="S40" s="7">
        <v>3739</v>
      </c>
      <c r="T40" s="7"/>
      <c r="U40" s="7">
        <v>121546782936</v>
      </c>
      <c r="V40" s="7"/>
      <c r="W40" s="7">
        <v>57080256434.802002</v>
      </c>
      <c r="Y40" s="8">
        <v>5.8293876061963467E-3</v>
      </c>
      <c r="Z40" s="7"/>
    </row>
    <row r="41" spans="1:26" ht="24" x14ac:dyDescent="0.2">
      <c r="A41" s="6" t="s">
        <v>76</v>
      </c>
      <c r="C41" s="7">
        <v>26798793</v>
      </c>
      <c r="D41" s="7"/>
      <c r="E41" s="7">
        <v>349849312034</v>
      </c>
      <c r="F41" s="7"/>
      <c r="G41" s="7">
        <v>292233561792.70099</v>
      </c>
      <c r="H41" s="7"/>
      <c r="I41" s="7">
        <v>0</v>
      </c>
      <c r="J41" s="7"/>
      <c r="K41" s="7">
        <v>0</v>
      </c>
      <c r="L41" s="7"/>
      <c r="M41" s="7">
        <v>-1082457</v>
      </c>
      <c r="N41" s="7"/>
      <c r="O41" s="7">
        <v>11068173442</v>
      </c>
      <c r="P41" s="7"/>
      <c r="Q41" s="7">
        <v>25716336</v>
      </c>
      <c r="R41" s="7"/>
      <c r="S41" s="7">
        <v>10390</v>
      </c>
      <c r="T41" s="7"/>
      <c r="U41" s="7">
        <v>335718196636</v>
      </c>
      <c r="V41" s="7"/>
      <c r="W41" s="7">
        <v>265602934290.31201</v>
      </c>
      <c r="Y41" s="8">
        <v>2.7125008716276947E-2</v>
      </c>
      <c r="Z41" s="7"/>
    </row>
    <row r="42" spans="1:26" ht="24" x14ac:dyDescent="0.2">
      <c r="A42" s="6" t="s">
        <v>87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0</v>
      </c>
      <c r="R42" s="7"/>
      <c r="S42" s="7">
        <v>0</v>
      </c>
      <c r="T42" s="7"/>
      <c r="U42" s="7">
        <v>0</v>
      </c>
      <c r="V42" s="7"/>
      <c r="W42" s="7">
        <v>0</v>
      </c>
      <c r="Y42" s="8">
        <v>0</v>
      </c>
      <c r="Z42" s="7"/>
    </row>
    <row r="43" spans="1:26" ht="24" x14ac:dyDescent="0.2">
      <c r="A43" s="6" t="s">
        <v>110</v>
      </c>
      <c r="C43" s="7">
        <v>750000</v>
      </c>
      <c r="D43" s="7"/>
      <c r="E43" s="7">
        <v>2282820921</v>
      </c>
      <c r="F43" s="7"/>
      <c r="G43" s="7">
        <v>2730903862.5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750000</v>
      </c>
      <c r="R43" s="7"/>
      <c r="S43" s="7">
        <v>3084</v>
      </c>
      <c r="T43" s="7"/>
      <c r="U43" s="7">
        <v>2282820921</v>
      </c>
      <c r="V43" s="7"/>
      <c r="W43" s="7">
        <v>2299237650</v>
      </c>
      <c r="Y43" s="8">
        <v>2.3481232036718874E-4</v>
      </c>
      <c r="Z43" s="7"/>
    </row>
    <row r="44" spans="1:26" ht="24" x14ac:dyDescent="0.2">
      <c r="A44" s="6" t="s">
        <v>108</v>
      </c>
      <c r="C44" s="7">
        <v>9072700</v>
      </c>
      <c r="D44" s="7"/>
      <c r="E44" s="7">
        <v>72676718973</v>
      </c>
      <c r="F44" s="7"/>
      <c r="G44" s="7">
        <v>61688027255.400002</v>
      </c>
      <c r="H44" s="7"/>
      <c r="I44" s="7">
        <v>0</v>
      </c>
      <c r="J44" s="7"/>
      <c r="K44" s="7">
        <v>0</v>
      </c>
      <c r="L44" s="7"/>
      <c r="M44" s="7">
        <v>-731304</v>
      </c>
      <c r="N44" s="7"/>
      <c r="O44" s="7">
        <v>5124606928</v>
      </c>
      <c r="P44" s="7"/>
      <c r="Q44" s="7">
        <v>8341396</v>
      </c>
      <c r="R44" s="7"/>
      <c r="S44" s="7">
        <v>7000</v>
      </c>
      <c r="T44" s="7"/>
      <c r="U44" s="7">
        <v>66818619919</v>
      </c>
      <c r="V44" s="7"/>
      <c r="W44" s="7">
        <v>58042352856.599998</v>
      </c>
      <c r="Y44" s="8">
        <v>5.9276428227544777E-3</v>
      </c>
      <c r="Z44" s="7"/>
    </row>
    <row r="45" spans="1:26" ht="24" x14ac:dyDescent="0.2">
      <c r="A45" s="6" t="s">
        <v>90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0</v>
      </c>
      <c r="R45" s="7"/>
      <c r="S45" s="7">
        <v>0</v>
      </c>
      <c r="T45" s="7"/>
      <c r="U45" s="7">
        <v>0</v>
      </c>
      <c r="V45" s="7"/>
      <c r="W45" s="7">
        <v>0</v>
      </c>
      <c r="Y45" s="8">
        <v>0</v>
      </c>
      <c r="Z45" s="7"/>
    </row>
    <row r="46" spans="1:26" ht="24" x14ac:dyDescent="0.2">
      <c r="A46" s="6" t="s">
        <v>77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Y46" s="8">
        <v>0</v>
      </c>
      <c r="Z46" s="7"/>
    </row>
    <row r="47" spans="1:26" ht="24" x14ac:dyDescent="0.2">
      <c r="A47" s="6" t="s">
        <v>109</v>
      </c>
      <c r="C47" s="7">
        <v>929403</v>
      </c>
      <c r="D47" s="7"/>
      <c r="E47" s="7">
        <v>11927756942</v>
      </c>
      <c r="F47" s="7"/>
      <c r="G47" s="7">
        <v>9155581946.8064995</v>
      </c>
      <c r="H47" s="7"/>
      <c r="I47" s="7">
        <v>0</v>
      </c>
      <c r="J47" s="7"/>
      <c r="K47" s="7">
        <v>0</v>
      </c>
      <c r="L47" s="7"/>
      <c r="M47" s="7">
        <v>-929403</v>
      </c>
      <c r="N47" s="7"/>
      <c r="O47" s="7">
        <v>8974045290</v>
      </c>
      <c r="P47" s="7"/>
      <c r="Q47" s="7">
        <v>0</v>
      </c>
      <c r="R47" s="7"/>
      <c r="S47" s="7">
        <v>0</v>
      </c>
      <c r="T47" s="7"/>
      <c r="U47" s="7">
        <v>0</v>
      </c>
      <c r="V47" s="7"/>
      <c r="W47" s="7">
        <v>0</v>
      </c>
      <c r="Y47" s="8">
        <v>0</v>
      </c>
      <c r="Z47" s="7"/>
    </row>
    <row r="48" spans="1:26" ht="24" x14ac:dyDescent="0.2">
      <c r="A48" s="6" t="s">
        <v>98</v>
      </c>
      <c r="C48" s="7">
        <v>13473021</v>
      </c>
      <c r="D48" s="7"/>
      <c r="E48" s="7">
        <v>209141957451</v>
      </c>
      <c r="F48" s="7"/>
      <c r="G48" s="7">
        <v>134196422381.00101</v>
      </c>
      <c r="H48" s="7"/>
      <c r="I48" s="7">
        <v>0</v>
      </c>
      <c r="J48" s="7"/>
      <c r="K48" s="7">
        <v>0</v>
      </c>
      <c r="L48" s="7"/>
      <c r="M48" s="7">
        <v>-4833087</v>
      </c>
      <c r="N48" s="7"/>
      <c r="O48" s="7">
        <v>43758820671</v>
      </c>
      <c r="P48" s="7"/>
      <c r="Q48" s="7">
        <v>8639934</v>
      </c>
      <c r="R48" s="7"/>
      <c r="S48" s="7">
        <v>9640</v>
      </c>
      <c r="T48" s="7"/>
      <c r="U48" s="7">
        <v>134117857386</v>
      </c>
      <c r="V48" s="7"/>
      <c r="W48" s="7">
        <v>82793394425.628006</v>
      </c>
      <c r="Y48" s="8">
        <v>8.4553717429590551E-3</v>
      </c>
      <c r="Z48" s="7"/>
    </row>
    <row r="49" spans="1:26" ht="24" x14ac:dyDescent="0.2">
      <c r="A49" s="6" t="s">
        <v>79</v>
      </c>
      <c r="C49" s="7">
        <v>35387598</v>
      </c>
      <c r="D49" s="7"/>
      <c r="E49" s="7">
        <v>397334858195</v>
      </c>
      <c r="F49" s="7"/>
      <c r="G49" s="7">
        <v>291617676454.85101</v>
      </c>
      <c r="H49" s="7"/>
      <c r="I49" s="7">
        <v>4657492</v>
      </c>
      <c r="K49" s="7">
        <v>36396600335</v>
      </c>
      <c r="L49" s="7"/>
      <c r="M49" s="7">
        <v>0</v>
      </c>
      <c r="N49" s="7"/>
      <c r="O49" s="7">
        <v>0</v>
      </c>
      <c r="P49" s="7"/>
      <c r="Q49" s="7">
        <v>40045090</v>
      </c>
      <c r="R49" s="7"/>
      <c r="S49" s="7">
        <v>7800</v>
      </c>
      <c r="T49" s="7"/>
      <c r="U49" s="7">
        <v>433731458530</v>
      </c>
      <c r="V49" s="7"/>
      <c r="W49" s="7">
        <v>310493209373.09998</v>
      </c>
      <c r="Y49" s="8">
        <v>3.1709480292806166E-2</v>
      </c>
      <c r="Z49" s="7"/>
    </row>
    <row r="50" spans="1:26" ht="24" x14ac:dyDescent="0.2">
      <c r="A50" s="6" t="s">
        <v>80</v>
      </c>
      <c r="C50" s="7">
        <v>11318806</v>
      </c>
      <c r="D50" s="7"/>
      <c r="E50" s="7">
        <v>347838496889</v>
      </c>
      <c r="F50" s="7"/>
      <c r="G50" s="7">
        <v>405052527754.79999</v>
      </c>
      <c r="H50" s="7"/>
      <c r="I50" s="7">
        <v>0</v>
      </c>
      <c r="J50" s="7"/>
      <c r="K50" s="7">
        <v>0</v>
      </c>
      <c r="L50" s="7"/>
      <c r="M50" s="7">
        <v>-137252</v>
      </c>
      <c r="N50" s="7"/>
      <c r="O50" s="7">
        <v>5015546255</v>
      </c>
      <c r="P50" s="7"/>
      <c r="Q50" s="7">
        <v>11181554</v>
      </c>
      <c r="R50" s="7"/>
      <c r="S50" s="7">
        <v>29550</v>
      </c>
      <c r="T50" s="7"/>
      <c r="U50" s="7">
        <v>343620602406</v>
      </c>
      <c r="V50" s="7"/>
      <c r="W50" s="7">
        <v>328448951921.83502</v>
      </c>
      <c r="Y50" s="8">
        <v>3.3543231393647933E-2</v>
      </c>
      <c r="Z50" s="7"/>
    </row>
    <row r="51" spans="1:26" ht="24" x14ac:dyDescent="0.2">
      <c r="A51" s="6" t="s">
        <v>84</v>
      </c>
      <c r="C51" s="7">
        <v>1780522</v>
      </c>
      <c r="D51" s="7"/>
      <c r="E51" s="7">
        <v>47854590355</v>
      </c>
      <c r="F51" s="7"/>
      <c r="G51" s="7">
        <v>33044553782.847</v>
      </c>
      <c r="H51" s="7"/>
      <c r="I51" s="7">
        <v>0</v>
      </c>
      <c r="J51" s="7"/>
      <c r="K51" s="7">
        <v>0</v>
      </c>
      <c r="L51" s="7"/>
      <c r="M51" s="7">
        <v>-1170315</v>
      </c>
      <c r="N51" s="7"/>
      <c r="O51" s="7">
        <v>20377319797</v>
      </c>
      <c r="P51" s="7"/>
      <c r="Q51" s="7">
        <v>610207</v>
      </c>
      <c r="R51" s="7"/>
      <c r="S51" s="7">
        <v>16390</v>
      </c>
      <c r="T51" s="7"/>
      <c r="U51" s="7">
        <v>16400362375</v>
      </c>
      <c r="V51" s="7"/>
      <c r="W51" s="7">
        <v>9941785038.2565002</v>
      </c>
      <c r="Y51" s="8">
        <v>1.0153163651546891E-3</v>
      </c>
      <c r="Z51" s="7"/>
    </row>
    <row r="52" spans="1:26" ht="24" x14ac:dyDescent="0.2">
      <c r="A52" s="6" t="s">
        <v>102</v>
      </c>
      <c r="C52" s="7">
        <v>13128220</v>
      </c>
      <c r="D52" s="7"/>
      <c r="E52" s="7">
        <v>57363100112</v>
      </c>
      <c r="F52" s="7"/>
      <c r="G52" s="7">
        <v>67077550447.739998</v>
      </c>
      <c r="H52" s="7"/>
      <c r="I52" s="7">
        <v>2021030</v>
      </c>
      <c r="J52" s="7"/>
      <c r="K52" s="7">
        <v>9956734432</v>
      </c>
      <c r="L52" s="7"/>
      <c r="M52" s="7">
        <v>-1190963</v>
      </c>
      <c r="N52" s="7"/>
      <c r="O52" s="7">
        <v>5000781919</v>
      </c>
      <c r="P52" s="7"/>
      <c r="Q52" s="7">
        <v>13958287</v>
      </c>
      <c r="R52" s="7"/>
      <c r="S52" s="7">
        <v>4356</v>
      </c>
      <c r="T52" s="7"/>
      <c r="U52" s="7">
        <v>62027464818</v>
      </c>
      <c r="V52" s="7"/>
      <c r="W52" s="7">
        <v>60440524497.876602</v>
      </c>
      <c r="Y52" s="8">
        <v>6.1725588920990048E-3</v>
      </c>
      <c r="Z52" s="7"/>
    </row>
    <row r="53" spans="1:26" ht="24.75" thickBot="1" x14ac:dyDescent="0.25">
      <c r="A53" s="6" t="s">
        <v>97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0</v>
      </c>
      <c r="R53" s="7"/>
      <c r="S53" s="7">
        <v>0</v>
      </c>
      <c r="T53" s="7"/>
      <c r="U53" s="7">
        <v>0</v>
      </c>
      <c r="V53" s="7"/>
      <c r="W53" s="7">
        <v>0</v>
      </c>
      <c r="Y53" s="8">
        <v>0</v>
      </c>
      <c r="Z53" s="7"/>
    </row>
    <row r="54" spans="1:26" s="6" customFormat="1" ht="24.75" thickBot="1" x14ac:dyDescent="0.25">
      <c r="E54" s="9">
        <f>SUM(E9:E53)</f>
        <v>10236246675273</v>
      </c>
      <c r="G54" s="9">
        <f>SUM(G9:G53)</f>
        <v>10152641327739.971</v>
      </c>
      <c r="I54" s="6" t="s">
        <v>15</v>
      </c>
      <c r="K54" s="9">
        <f>SUM(K9:K53)</f>
        <v>306694403632</v>
      </c>
      <c r="M54" s="6" t="s">
        <v>15</v>
      </c>
      <c r="O54" s="9">
        <f>SUM(O9:O53)</f>
        <v>661320957326</v>
      </c>
      <c r="Q54" s="59"/>
      <c r="S54" s="6" t="s">
        <v>15</v>
      </c>
      <c r="U54" s="9">
        <f>SUM(U9:U53)</f>
        <v>9569808858041</v>
      </c>
      <c r="W54" s="9">
        <f>SUM(W9:W53)</f>
        <v>8919699266495.1855</v>
      </c>
      <c r="Y54" s="42">
        <f>SUM(Y9:Y53)</f>
        <v>0.91093466642878207</v>
      </c>
    </row>
    <row r="55" spans="1:26" ht="23.2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G15" sqref="G15:G17"/>
    </sheetView>
  </sheetViews>
  <sheetFormatPr defaultRowHeight="22.5" x14ac:dyDescent="0.2"/>
  <cols>
    <col min="1" max="1" width="24.75" style="37" bestFit="1" customWidth="1"/>
    <col min="2" max="2" width="0.875" style="37" customWidth="1"/>
    <col min="3" max="3" width="18" style="37" bestFit="1" customWidth="1"/>
    <col min="4" max="4" width="0.875" style="37" customWidth="1"/>
    <col min="5" max="5" width="19.125" style="37" bestFit="1" customWidth="1"/>
    <col min="6" max="6" width="0.875" style="37" customWidth="1"/>
    <col min="7" max="7" width="19.125" style="37" bestFit="1" customWidth="1"/>
    <col min="8" max="8" width="0.875" style="37" customWidth="1"/>
    <col min="9" max="9" width="19" style="37" bestFit="1" customWidth="1"/>
    <col min="10" max="10" width="0.875" style="37" customWidth="1"/>
    <col min="11" max="11" width="18.25" style="37" bestFit="1" customWidth="1"/>
    <col min="12" max="12" width="0.875" style="37" customWidth="1"/>
    <col min="13" max="13" width="8" style="37" customWidth="1"/>
    <col min="14" max="16384" width="9" style="37"/>
  </cols>
  <sheetData>
    <row r="2" spans="1:20" ht="24" x14ac:dyDescent="0.2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20" ht="24" x14ac:dyDescent="0.2">
      <c r="A3" s="64" t="s">
        <v>1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 t="s">
        <v>1</v>
      </c>
      <c r="H3" s="64" t="s">
        <v>1</v>
      </c>
      <c r="I3" s="64" t="s">
        <v>1</v>
      </c>
      <c r="J3" s="64" t="s">
        <v>1</v>
      </c>
      <c r="K3" s="64" t="s">
        <v>1</v>
      </c>
    </row>
    <row r="4" spans="1:20" ht="24" x14ac:dyDescent="0.2">
      <c r="A4" s="64" t="str">
        <f>+سهام!A4</f>
        <v>برای ماه منتهی به 1404/05/31</v>
      </c>
      <c r="B4" s="64" t="s">
        <v>16</v>
      </c>
      <c r="C4" s="64" t="s">
        <v>16</v>
      </c>
      <c r="D4" s="64" t="s">
        <v>16</v>
      </c>
      <c r="E4" s="64" t="s">
        <v>16</v>
      </c>
      <c r="F4" s="64" t="s">
        <v>16</v>
      </c>
      <c r="G4" s="64" t="s">
        <v>16</v>
      </c>
      <c r="H4" s="64" t="s">
        <v>16</v>
      </c>
      <c r="I4" s="64" t="s">
        <v>16</v>
      </c>
      <c r="J4" s="64" t="s">
        <v>16</v>
      </c>
      <c r="K4" s="64" t="s">
        <v>16</v>
      </c>
    </row>
    <row r="5" spans="1:20" ht="25.5" x14ac:dyDescent="0.2">
      <c r="A5" s="65" t="s">
        <v>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4.75" thickBot="1" x14ac:dyDescent="0.25">
      <c r="A6" s="66" t="s">
        <v>18</v>
      </c>
      <c r="C6" s="54" t="s">
        <v>114</v>
      </c>
      <c r="E6" s="66" t="s">
        <v>5</v>
      </c>
      <c r="F6" s="66" t="s">
        <v>5</v>
      </c>
      <c r="G6" s="66" t="s">
        <v>5</v>
      </c>
      <c r="I6" s="66" t="s">
        <v>117</v>
      </c>
      <c r="J6" s="66" t="s">
        <v>4</v>
      </c>
      <c r="K6" s="66" t="s">
        <v>4</v>
      </c>
    </row>
    <row r="7" spans="1:20" ht="24.75" thickBot="1" x14ac:dyDescent="0.25">
      <c r="A7" s="66" t="s">
        <v>18</v>
      </c>
      <c r="C7" s="54" t="s">
        <v>19</v>
      </c>
      <c r="E7" s="54" t="s">
        <v>20</v>
      </c>
      <c r="G7" s="54" t="s">
        <v>21</v>
      </c>
      <c r="I7" s="54" t="s">
        <v>19</v>
      </c>
      <c r="K7" s="54" t="s">
        <v>22</v>
      </c>
    </row>
    <row r="8" spans="1:20" ht="24.75" thickBot="1" x14ac:dyDescent="0.25">
      <c r="A8" s="38" t="s">
        <v>23</v>
      </c>
      <c r="C8" s="39">
        <v>20639068402</v>
      </c>
      <c r="D8" s="39"/>
      <c r="E8" s="39">
        <v>621797675513</v>
      </c>
      <c r="F8" s="39"/>
      <c r="G8" s="39">
        <v>504313632832</v>
      </c>
      <c r="H8" s="39"/>
      <c r="I8" s="39">
        <f>+C8+E8-G8</f>
        <v>138123111083</v>
      </c>
      <c r="K8" s="40">
        <v>1.4105983437481633E-2</v>
      </c>
      <c r="M8" s="39"/>
    </row>
    <row r="9" spans="1:20" ht="24.75" thickBot="1" x14ac:dyDescent="0.25">
      <c r="A9" s="37" t="s">
        <v>15</v>
      </c>
      <c r="C9" s="45">
        <f>SUM(C8:C8)</f>
        <v>20639068402</v>
      </c>
      <c r="D9" s="46"/>
      <c r="E9" s="45">
        <f>SUM(E8:E8)</f>
        <v>621797675513</v>
      </c>
      <c r="F9" s="46"/>
      <c r="G9" s="45">
        <f>SUM(G8:G8)</f>
        <v>504313632832</v>
      </c>
      <c r="H9" s="46"/>
      <c r="I9" s="45">
        <f>SUM(I8:I8)</f>
        <v>138123111083</v>
      </c>
      <c r="J9" s="46"/>
      <c r="K9" s="47">
        <f>SUM(K8:K8)</f>
        <v>1.4105983437481633E-2</v>
      </c>
      <c r="M9" s="39"/>
    </row>
    <row r="10" spans="1:20" ht="23.25" thickTop="1" x14ac:dyDescent="0.2"/>
    <row r="11" spans="1:20" x14ac:dyDescent="0.45">
      <c r="C11" s="39"/>
      <c r="E11" s="39"/>
      <c r="I11" s="30"/>
    </row>
    <row r="12" spans="1:20" x14ac:dyDescent="0.45">
      <c r="C12" s="39"/>
      <c r="E12" s="39"/>
      <c r="K12" s="3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A48" sqref="A48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</row>
    <row r="3" spans="1:7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</row>
    <row r="4" spans="1:7" ht="26.25" x14ac:dyDescent="0.45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</row>
    <row r="6" spans="1:7" ht="27" thickBot="1" x14ac:dyDescent="0.5">
      <c r="A6" s="55" t="s">
        <v>28</v>
      </c>
      <c r="C6" s="55" t="s">
        <v>19</v>
      </c>
      <c r="E6" s="55" t="s">
        <v>38</v>
      </c>
      <c r="G6" s="55" t="s">
        <v>13</v>
      </c>
    </row>
    <row r="7" spans="1:7" ht="21" x14ac:dyDescent="0.55000000000000004">
      <c r="A7" s="32" t="s">
        <v>43</v>
      </c>
      <c r="C7" s="18">
        <f>+'درآمد سرمایه‌گذاری در سهام'!I59</f>
        <v>-719017769859</v>
      </c>
      <c r="D7" s="15"/>
      <c r="E7" s="1">
        <f>+C7/$C$9</f>
        <v>1.0011513511324839</v>
      </c>
      <c r="F7" s="15"/>
      <c r="G7" s="1">
        <v>-7.343052638592322E-2</v>
      </c>
    </row>
    <row r="8" spans="1:7" ht="21.75" thickBot="1" x14ac:dyDescent="0.6">
      <c r="A8" s="32" t="s">
        <v>44</v>
      </c>
      <c r="C8" s="16">
        <f>+'درآمد سپرده بانکی'!C9</f>
        <v>826889883</v>
      </c>
      <c r="D8" s="15"/>
      <c r="E8" s="1">
        <f>+C8/$C$9</f>
        <v>-1.151351132483933E-3</v>
      </c>
      <c r="F8" s="15"/>
      <c r="G8" s="1">
        <v>8.4447091458937794E-5</v>
      </c>
    </row>
    <row r="9" spans="1:7" ht="21.75" thickBot="1" x14ac:dyDescent="0.5">
      <c r="A9" s="31" t="s">
        <v>15</v>
      </c>
      <c r="C9" s="19">
        <f>SUM(C7:C8)</f>
        <v>-718190879976</v>
      </c>
      <c r="D9" s="2"/>
      <c r="E9" s="33">
        <f>SUM(E7:E8)</f>
        <v>1</v>
      </c>
      <c r="F9" s="2"/>
      <c r="G9" s="34">
        <f>SUM(G7:G8)</f>
        <v>-7.3346079294464281E-2</v>
      </c>
    </row>
    <row r="10" spans="1:7" ht="19.5" thickTop="1" x14ac:dyDescent="0.45"/>
    <row r="11" spans="1:7" x14ac:dyDescent="0.45">
      <c r="C11" s="30"/>
      <c r="G11" s="35"/>
    </row>
    <row r="12" spans="1:7" x14ac:dyDescent="0.45">
      <c r="C12" s="36"/>
      <c r="E12" s="35"/>
      <c r="G12" s="61"/>
    </row>
    <row r="13" spans="1:7" x14ac:dyDescent="0.45">
      <c r="C13" s="36"/>
      <c r="E13" s="35"/>
      <c r="G13" s="30"/>
    </row>
    <row r="14" spans="1:7" x14ac:dyDescent="0.45">
      <c r="C14" s="35"/>
      <c r="E14" s="35"/>
    </row>
    <row r="15" spans="1:7" x14ac:dyDescent="0.45">
      <c r="C15" s="44"/>
      <c r="E15" s="35"/>
    </row>
    <row r="16" spans="1:7" x14ac:dyDescent="0.45">
      <c r="C16" s="35"/>
      <c r="E16" s="35"/>
    </row>
    <row r="17" spans="3:7" x14ac:dyDescent="0.45">
      <c r="C17" s="35"/>
    </row>
    <row r="18" spans="3:7" x14ac:dyDescent="0.45">
      <c r="C18" s="35"/>
    </row>
    <row r="19" spans="3:7" x14ac:dyDescent="0.45">
      <c r="C19" s="35"/>
      <c r="G19" s="5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topLeftCell="A43" zoomScale="85" zoomScaleNormal="85" workbookViewId="0">
      <selection activeCell="A48" sqref="A48"/>
    </sheetView>
  </sheetViews>
  <sheetFormatPr defaultRowHeight="18.75" x14ac:dyDescent="0.45"/>
  <cols>
    <col min="1" max="1" width="35.25" style="20" bestFit="1" customWidth="1"/>
    <col min="2" max="2" width="0.875" style="20" customWidth="1"/>
    <col min="3" max="3" width="19.2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19.25" style="20" customWidth="1"/>
    <col min="10" max="10" width="0.875" style="20" customWidth="1"/>
    <col min="11" max="11" width="20.125" style="20" customWidth="1"/>
    <col min="12" max="12" width="0.875" style="20" customWidth="1"/>
    <col min="13" max="13" width="19.25" style="20" customWidth="1"/>
    <col min="14" max="14" width="0.875" style="20" customWidth="1"/>
    <col min="15" max="15" width="20.125" style="20" customWidth="1"/>
    <col min="16" max="16" width="0.875" style="20" customWidth="1"/>
    <col min="17" max="17" width="19.25" style="20" customWidth="1"/>
    <col min="18" max="18" width="0.875" style="20" customWidth="1"/>
    <col min="19" max="19" width="20.125" style="20" customWidth="1"/>
    <col min="20" max="20" width="0.875" style="20" customWidth="1"/>
    <col min="21" max="21" width="20.125" style="20" customWidth="1"/>
    <col min="22" max="22" width="0.875" style="20" customWidth="1"/>
    <col min="23" max="23" width="8" style="20" customWidth="1"/>
    <col min="24" max="16384" width="9" style="20"/>
  </cols>
  <sheetData>
    <row r="2" spans="1:21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  <c r="R2" s="67" t="s">
        <v>0</v>
      </c>
      <c r="S2" s="67" t="s">
        <v>0</v>
      </c>
      <c r="T2" s="67" t="s">
        <v>0</v>
      </c>
      <c r="U2" s="67" t="s">
        <v>0</v>
      </c>
    </row>
    <row r="3" spans="1:21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  <c r="R3" s="67" t="s">
        <v>24</v>
      </c>
      <c r="S3" s="67" t="s">
        <v>24</v>
      </c>
      <c r="T3" s="67" t="s">
        <v>24</v>
      </c>
      <c r="U3" s="67" t="s">
        <v>24</v>
      </c>
    </row>
    <row r="4" spans="1:21" ht="26.25" x14ac:dyDescent="0.45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  <c r="R4" s="67" t="s">
        <v>2</v>
      </c>
      <c r="S4" s="67" t="s">
        <v>2</v>
      </c>
      <c r="T4" s="67" t="s">
        <v>2</v>
      </c>
      <c r="U4" s="67" t="s">
        <v>2</v>
      </c>
    </row>
    <row r="6" spans="1:21" ht="27" thickBot="1" x14ac:dyDescent="0.5">
      <c r="A6" s="68" t="s">
        <v>3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H6" s="68" t="s">
        <v>26</v>
      </c>
      <c r="I6" s="68" t="s">
        <v>26</v>
      </c>
      <c r="J6" s="68" t="s">
        <v>26</v>
      </c>
      <c r="K6" s="68" t="s">
        <v>26</v>
      </c>
      <c r="M6" s="68" t="s">
        <v>27</v>
      </c>
      <c r="N6" s="68" t="s">
        <v>27</v>
      </c>
      <c r="O6" s="68" t="s">
        <v>27</v>
      </c>
      <c r="P6" s="68" t="s">
        <v>27</v>
      </c>
      <c r="Q6" s="68" t="s">
        <v>27</v>
      </c>
      <c r="R6" s="68" t="s">
        <v>27</v>
      </c>
      <c r="S6" s="68" t="s">
        <v>27</v>
      </c>
      <c r="T6" s="68" t="s">
        <v>27</v>
      </c>
      <c r="U6" s="68" t="s">
        <v>27</v>
      </c>
    </row>
    <row r="7" spans="1:21" ht="27" thickBot="1" x14ac:dyDescent="0.5">
      <c r="A7" s="68" t="s">
        <v>3</v>
      </c>
      <c r="C7" s="55" t="s">
        <v>35</v>
      </c>
      <c r="E7" s="55" t="s">
        <v>36</v>
      </c>
      <c r="G7" s="55" t="s">
        <v>37</v>
      </c>
      <c r="I7" s="55" t="s">
        <v>19</v>
      </c>
      <c r="K7" s="55" t="s">
        <v>38</v>
      </c>
      <c r="M7" s="55" t="s">
        <v>35</v>
      </c>
      <c r="O7" s="55" t="s">
        <v>36</v>
      </c>
      <c r="Q7" s="55" t="s">
        <v>37</v>
      </c>
      <c r="S7" s="55" t="s">
        <v>19</v>
      </c>
      <c r="U7" s="55" t="s">
        <v>38</v>
      </c>
    </row>
    <row r="8" spans="1:21" ht="21" x14ac:dyDescent="0.55000000000000004">
      <c r="A8" s="27" t="s">
        <v>66</v>
      </c>
      <c r="C8" s="18">
        <f>IFERROR(VLOOKUP(A8,'درآمد سود سهام'!A:S,13,0),0)</f>
        <v>0</v>
      </c>
      <c r="D8" s="18"/>
      <c r="E8" s="18">
        <f>IFERROR(VLOOKUP(A8,'درآمد ناشی از تغییر قیمت اوراق'!A:Q,9,0),0)</f>
        <v>-4255162960</v>
      </c>
      <c r="F8" s="18"/>
      <c r="G8" s="18">
        <f>IFERROR(VLOOKUP(A8,'درآمد ناشی از فروش'!A:Q,9,0),0)</f>
        <v>-16846624557</v>
      </c>
      <c r="H8" s="18"/>
      <c r="I8" s="18">
        <f>+G8+E8+C8</f>
        <v>-21101787517</v>
      </c>
      <c r="J8" s="15"/>
      <c r="K8" s="1">
        <f t="shared" ref="K8:K39" si="0">+I8/$I$59</f>
        <v>2.9348075112438567E-2</v>
      </c>
      <c r="L8" s="15"/>
      <c r="M8" s="18">
        <f>IFERROR(VLOOKUP(A8,'درآمد سود سهام'!A:S,19,0),0)</f>
        <v>11723661670</v>
      </c>
      <c r="N8" s="18"/>
      <c r="O8" s="18">
        <f>IFERROR(VLOOKUP(A8,'درآمد ناشی از تغییر قیمت اوراق'!A:Q,17,0),0)</f>
        <v>-55446382711</v>
      </c>
      <c r="P8" s="18"/>
      <c r="Q8" s="18">
        <f>IFERROR(VLOOKUP(A8,'درآمد ناشی از فروش'!A:Q,17,0),0)</f>
        <v>-23371920267</v>
      </c>
      <c r="R8" s="18"/>
      <c r="S8" s="18">
        <f>+Q8+O8+M8</f>
        <v>-67094641308</v>
      </c>
      <c r="T8" s="15"/>
      <c r="U8" s="1">
        <f t="shared" ref="U8:U39" si="1">+S8/$S$59</f>
        <v>-0.17553846736191006</v>
      </c>
    </row>
    <row r="9" spans="1:21" ht="21" x14ac:dyDescent="0.55000000000000004">
      <c r="A9" s="27" t="s">
        <v>77</v>
      </c>
      <c r="C9" s="18">
        <f>IFERROR(VLOOKUP(A9,'درآمد سود سهام'!A:S,13,0),0)</f>
        <v>0</v>
      </c>
      <c r="D9" s="18"/>
      <c r="E9" s="18">
        <f>IFERROR(VLOOKUP(A9,'درآمد ناشی از تغییر قیمت اوراق'!A:Q,9,0),0)</f>
        <v>0</v>
      </c>
      <c r="F9" s="18"/>
      <c r="G9" s="18">
        <f>IFERROR(VLOOKUP(A9,'درآمد ناشی از فروش'!A:Q,9,0),0)</f>
        <v>0</v>
      </c>
      <c r="H9" s="18"/>
      <c r="I9" s="18">
        <f t="shared" ref="I9:I58" si="2">+G9+E9+C9</f>
        <v>0</v>
      </c>
      <c r="J9" s="15"/>
      <c r="K9" s="1">
        <f t="shared" si="0"/>
        <v>0</v>
      </c>
      <c r="L9" s="15"/>
      <c r="M9" s="18">
        <f>IFERROR(VLOOKUP(A9,'درآمد سود سهام'!A:S,19,0),0)</f>
        <v>72242630</v>
      </c>
      <c r="N9" s="18"/>
      <c r="O9" s="18">
        <f>IFERROR(VLOOKUP(A9,'درآمد ناشی از تغییر قیمت اوراق'!A:Q,17,0),0)</f>
        <v>0</v>
      </c>
      <c r="P9" s="18"/>
      <c r="Q9" s="18">
        <f>IFERROR(VLOOKUP(A9,'درآمد ناشی از فروش'!A:Q,17,0),0)</f>
        <v>54415580550</v>
      </c>
      <c r="R9" s="18"/>
      <c r="S9" s="18">
        <f t="shared" ref="S9:S58" si="3">+Q9+O9+M9</f>
        <v>54487823180</v>
      </c>
      <c r="T9" s="15"/>
      <c r="U9" s="1">
        <f t="shared" si="1"/>
        <v>0.14255548259058226</v>
      </c>
    </row>
    <row r="10" spans="1:21" ht="21" x14ac:dyDescent="0.55000000000000004">
      <c r="A10" s="27" t="s">
        <v>53</v>
      </c>
      <c r="C10" s="18">
        <f>IFERROR(VLOOKUP(A10,'درآمد سود سهام'!A:S,13,0),0)</f>
        <v>0</v>
      </c>
      <c r="D10" s="18"/>
      <c r="E10" s="18">
        <f>IFERROR(VLOOKUP(A10,'درآمد ناشی از تغییر قیمت اوراق'!A:Q,9,0),0)</f>
        <v>-20360130618</v>
      </c>
      <c r="F10" s="18"/>
      <c r="G10" s="18">
        <f>IFERROR(VLOOKUP(A10,'درآمد ناشی از فروش'!A:Q,9,0),0)</f>
        <v>-4523555380</v>
      </c>
      <c r="H10" s="18"/>
      <c r="I10" s="18">
        <f t="shared" si="2"/>
        <v>-24883685998</v>
      </c>
      <c r="J10" s="15"/>
      <c r="K10" s="1">
        <f t="shared" si="0"/>
        <v>3.4607887372352021E-2</v>
      </c>
      <c r="L10" s="15"/>
      <c r="M10" s="18">
        <f>IFERROR(VLOOKUP(A10,'درآمد سود سهام'!A:S,19,0),0)</f>
        <v>39541173335</v>
      </c>
      <c r="N10" s="18"/>
      <c r="O10" s="18">
        <f>IFERROR(VLOOKUP(A10,'درآمد ناشی از تغییر قیمت اوراق'!A:Q,17,0),0)</f>
        <v>-57899683340</v>
      </c>
      <c r="P10" s="18"/>
      <c r="Q10" s="18">
        <f>IFERROR(VLOOKUP(A10,'درآمد ناشی از فروش'!A:Q,17,0),0)</f>
        <v>-2185546787</v>
      </c>
      <c r="R10" s="18"/>
      <c r="S10" s="18">
        <f t="shared" si="3"/>
        <v>-20544056792</v>
      </c>
      <c r="T10" s="15"/>
      <c r="U10" s="1">
        <f t="shared" si="1"/>
        <v>-5.3749035278525682E-2</v>
      </c>
    </row>
    <row r="11" spans="1:21" ht="21" x14ac:dyDescent="0.55000000000000004">
      <c r="A11" s="27" t="s">
        <v>109</v>
      </c>
      <c r="C11" s="18">
        <f>IFERROR(VLOOKUP(A11,'درآمد سود سهام'!A:S,13,0),0)</f>
        <v>0</v>
      </c>
      <c r="D11" s="18"/>
      <c r="E11" s="18">
        <f>IFERROR(VLOOKUP(A11,'درآمد ناشی از تغییر قیمت اوراق'!A:Q,9,0),0)</f>
        <v>0</v>
      </c>
      <c r="F11" s="18"/>
      <c r="G11" s="18">
        <f>IFERROR(VLOOKUP(A11,'درآمد ناشی از فروش'!A:Q,9,0),0)</f>
        <v>-2953711652</v>
      </c>
      <c r="H11" s="18"/>
      <c r="I11" s="18">
        <f t="shared" si="2"/>
        <v>-2953711652</v>
      </c>
      <c r="J11" s="15"/>
      <c r="K11" s="1">
        <f t="shared" si="0"/>
        <v>4.1079814377594946E-3</v>
      </c>
      <c r="L11" s="15"/>
      <c r="M11" s="18">
        <f>IFERROR(VLOOKUP(A11,'درآمد سود سهام'!A:S,19,0),0)</f>
        <v>11389339996</v>
      </c>
      <c r="N11" s="18"/>
      <c r="O11" s="18">
        <f>IFERROR(VLOOKUP(A11,'درآمد ناشی از تغییر قیمت اوراق'!A:Q,17,0),0)</f>
        <v>0</v>
      </c>
      <c r="P11" s="18"/>
      <c r="Q11" s="18">
        <f>IFERROR(VLOOKUP(A11,'درآمد ناشی از فروش'!A:Q,17,0),0)</f>
        <v>-24981070636</v>
      </c>
      <c r="R11" s="18"/>
      <c r="S11" s="18">
        <f t="shared" si="3"/>
        <v>-13591730640</v>
      </c>
      <c r="T11" s="15"/>
      <c r="U11" s="1">
        <f t="shared" si="1"/>
        <v>-3.5559793134433741E-2</v>
      </c>
    </row>
    <row r="12" spans="1:21" ht="21" x14ac:dyDescent="0.55000000000000004">
      <c r="A12" s="27" t="s">
        <v>54</v>
      </c>
      <c r="C12" s="18">
        <f>IFERROR(VLOOKUP(A12,'درآمد سود سهام'!A:S,13,0),0)</f>
        <v>0</v>
      </c>
      <c r="D12" s="18"/>
      <c r="E12" s="18">
        <f>IFERROR(VLOOKUP(A12,'درآمد ناشی از تغییر قیمت اوراق'!A:Q,9,0),0)</f>
        <v>-21512100311</v>
      </c>
      <c r="F12" s="18"/>
      <c r="G12" s="18">
        <f>IFERROR(VLOOKUP(A12,'درآمد ناشی از فروش'!A:Q,9,0),0)</f>
        <v>-6739722083</v>
      </c>
      <c r="H12" s="18"/>
      <c r="I12" s="18">
        <f t="shared" si="2"/>
        <v>-28251822394</v>
      </c>
      <c r="J12" s="15"/>
      <c r="K12" s="1">
        <f t="shared" si="0"/>
        <v>3.9292245029688498E-2</v>
      </c>
      <c r="L12" s="15"/>
      <c r="M12" s="18">
        <f>IFERROR(VLOOKUP(A12,'درآمد سود سهام'!A:S,19,0),0)</f>
        <v>1413330240</v>
      </c>
      <c r="N12" s="18"/>
      <c r="O12" s="18">
        <f>IFERROR(VLOOKUP(A12,'درآمد ناشی از تغییر قیمت اوراق'!A:Q,17,0),0)</f>
        <v>-45852172378</v>
      </c>
      <c r="P12" s="18"/>
      <c r="Q12" s="18">
        <f>IFERROR(VLOOKUP(A12,'درآمد ناشی از فروش'!A:Q,17,0),0)</f>
        <v>-7400505770</v>
      </c>
      <c r="R12" s="18"/>
      <c r="S12" s="18">
        <f t="shared" si="3"/>
        <v>-51839347908</v>
      </c>
      <c r="T12" s="15"/>
      <c r="U12" s="1">
        <f t="shared" si="1"/>
        <v>-0.1356263257901365</v>
      </c>
    </row>
    <row r="13" spans="1:21" ht="21" x14ac:dyDescent="0.55000000000000004">
      <c r="A13" s="27" t="s">
        <v>111</v>
      </c>
      <c r="C13" s="18">
        <f>IFERROR(VLOOKUP(A13,'درآمد سود سهام'!A:S,13,0),0)</f>
        <v>0</v>
      </c>
      <c r="D13" s="18"/>
      <c r="E13" s="18">
        <f>IFERROR(VLOOKUP(A13,'درآمد ناشی از تغییر قیمت اوراق'!A:Q,9,0),0)</f>
        <v>-15437132040</v>
      </c>
      <c r="F13" s="18"/>
      <c r="G13" s="18">
        <f>IFERROR(VLOOKUP(A13,'درآمد ناشی از فروش'!A:Q,9,0),0)</f>
        <v>0</v>
      </c>
      <c r="H13" s="18"/>
      <c r="I13" s="18">
        <f t="shared" si="2"/>
        <v>-15437132040</v>
      </c>
      <c r="J13" s="15"/>
      <c r="K13" s="1">
        <f t="shared" si="0"/>
        <v>2.1469750383258587E-2</v>
      </c>
      <c r="L13" s="15"/>
      <c r="M13" s="18">
        <f>IFERROR(VLOOKUP(A13,'درآمد سود سهام'!A:S,19,0),0)</f>
        <v>7413031509</v>
      </c>
      <c r="N13" s="18"/>
      <c r="O13" s="18">
        <f>IFERROR(VLOOKUP(A13,'درآمد ناشی از تغییر قیمت اوراق'!A:Q,17,0),0)</f>
        <v>-57053373361</v>
      </c>
      <c r="P13" s="18"/>
      <c r="Q13" s="18">
        <f>IFERROR(VLOOKUP(A13,'درآمد ناشی از فروش'!A:Q,17,0),0)</f>
        <v>-2075417302</v>
      </c>
      <c r="R13" s="18"/>
      <c r="S13" s="18">
        <f t="shared" si="3"/>
        <v>-51715759154</v>
      </c>
      <c r="T13" s="15"/>
      <c r="U13" s="1">
        <f t="shared" si="1"/>
        <v>-0.13530298282209322</v>
      </c>
    </row>
    <row r="14" spans="1:21" ht="21" x14ac:dyDescent="0.55000000000000004">
      <c r="A14" s="27" t="s">
        <v>64</v>
      </c>
      <c r="C14" s="18">
        <f>IFERROR(VLOOKUP(A14,'درآمد سود سهام'!A:S,13,0),0)</f>
        <v>0</v>
      </c>
      <c r="D14" s="18"/>
      <c r="E14" s="18">
        <f>IFERROR(VLOOKUP(A14,'درآمد ناشی از تغییر قیمت اوراق'!A:Q,9,0),0)</f>
        <v>-17093381578</v>
      </c>
      <c r="F14" s="18"/>
      <c r="G14" s="18">
        <f>IFERROR(VLOOKUP(A14,'درآمد ناشی از فروش'!A:Q,9,0),0)</f>
        <v>-21821430345</v>
      </c>
      <c r="H14" s="18"/>
      <c r="I14" s="18">
        <f t="shared" si="2"/>
        <v>-38914811923</v>
      </c>
      <c r="J14" s="15"/>
      <c r="K14" s="1">
        <f t="shared" si="0"/>
        <v>5.4122183837864296E-2</v>
      </c>
      <c r="L14" s="15"/>
      <c r="M14" s="18">
        <f>IFERROR(VLOOKUP(A14,'درآمد سود سهام'!A:S,19,0),0)</f>
        <v>10495204765</v>
      </c>
      <c r="N14" s="18"/>
      <c r="O14" s="18">
        <f>IFERROR(VLOOKUP(A14,'درآمد ناشی از تغییر قیمت اوراق'!A:Q,17,0),0)</f>
        <v>-50524075763</v>
      </c>
      <c r="P14" s="18"/>
      <c r="Q14" s="18">
        <f>IFERROR(VLOOKUP(A14,'درآمد ناشی از فروش'!A:Q,17,0),0)</f>
        <v>-24270437355</v>
      </c>
      <c r="R14" s="18"/>
      <c r="S14" s="18">
        <f t="shared" si="3"/>
        <v>-64299308353</v>
      </c>
      <c r="T14" s="15"/>
      <c r="U14" s="1">
        <f t="shared" si="1"/>
        <v>-0.16822508952545337</v>
      </c>
    </row>
    <row r="15" spans="1:21" ht="21" x14ac:dyDescent="0.55000000000000004">
      <c r="A15" s="27" t="s">
        <v>63</v>
      </c>
      <c r="C15" s="18">
        <f>IFERROR(VLOOKUP(A15,'درآمد سود سهام'!A:S,13,0),0)</f>
        <v>0</v>
      </c>
      <c r="D15" s="18"/>
      <c r="E15" s="18">
        <f>IFERROR(VLOOKUP(A15,'درآمد ناشی از تغییر قیمت اوراق'!A:Q,9,0),0)</f>
        <v>-5121480711</v>
      </c>
      <c r="F15" s="18"/>
      <c r="G15" s="18">
        <f>IFERROR(VLOOKUP(A15,'درآمد ناشی از فروش'!A:Q,9,0),0)</f>
        <v>-559841082</v>
      </c>
      <c r="H15" s="18"/>
      <c r="I15" s="18">
        <f t="shared" si="2"/>
        <v>-5681321793</v>
      </c>
      <c r="J15" s="15"/>
      <c r="K15" s="1">
        <f t="shared" si="0"/>
        <v>7.90150401166596E-3</v>
      </c>
      <c r="L15" s="15"/>
      <c r="M15" s="18">
        <f>IFERROR(VLOOKUP(A15,'درآمد سود سهام'!A:S,19,0),0)</f>
        <v>11677723</v>
      </c>
      <c r="N15" s="18"/>
      <c r="O15" s="18">
        <f>IFERROR(VLOOKUP(A15,'درآمد ناشی از تغییر قیمت اوراق'!A:Q,17,0),0)</f>
        <v>-22427658924</v>
      </c>
      <c r="P15" s="18"/>
      <c r="Q15" s="18">
        <f>IFERROR(VLOOKUP(A15,'درآمد ناشی از فروش'!A:Q,17,0),0)</f>
        <v>-12052354820</v>
      </c>
      <c r="R15" s="18"/>
      <c r="S15" s="18">
        <f t="shared" si="3"/>
        <v>-34468336021</v>
      </c>
      <c r="T15" s="15"/>
      <c r="U15" s="1">
        <f t="shared" si="1"/>
        <v>-9.0178869127067324E-2</v>
      </c>
    </row>
    <row r="16" spans="1:21" ht="21" x14ac:dyDescent="0.55000000000000004">
      <c r="A16" s="27" t="s">
        <v>69</v>
      </c>
      <c r="C16" s="18">
        <f>IFERROR(VLOOKUP(A16,'درآمد سود سهام'!A:S,13,0),0)</f>
        <v>0</v>
      </c>
      <c r="D16" s="18"/>
      <c r="E16" s="18">
        <f>IFERROR(VLOOKUP(A16,'درآمد ناشی از تغییر قیمت اوراق'!A:Q,9,0),0)</f>
        <v>0</v>
      </c>
      <c r="F16" s="18"/>
      <c r="G16" s="18">
        <f>IFERROR(VLOOKUP(A16,'درآمد ناشی از فروش'!A:Q,9,0),0)</f>
        <v>-14594706312</v>
      </c>
      <c r="H16" s="18"/>
      <c r="I16" s="18">
        <f t="shared" si="2"/>
        <v>-14594706312</v>
      </c>
      <c r="J16" s="15"/>
      <c r="K16" s="1">
        <f t="shared" si="0"/>
        <v>2.0298116296711324E-2</v>
      </c>
      <c r="L16" s="15"/>
      <c r="M16" s="18">
        <f>IFERROR(VLOOKUP(A16,'درآمد سود سهام'!A:S,19,0),0)</f>
        <v>758243700</v>
      </c>
      <c r="N16" s="18"/>
      <c r="O16" s="18">
        <f>IFERROR(VLOOKUP(A16,'درآمد ناشی از تغییر قیمت اوراق'!A:Q,17,0),0)</f>
        <v>0</v>
      </c>
      <c r="P16" s="18"/>
      <c r="Q16" s="18">
        <f>IFERROR(VLOOKUP(A16,'درآمد ناشی از فروش'!A:Q,17,0),0)</f>
        <v>-44236479025</v>
      </c>
      <c r="R16" s="18"/>
      <c r="S16" s="18">
        <f t="shared" si="3"/>
        <v>-43478235325</v>
      </c>
      <c r="T16" s="15"/>
      <c r="U16" s="1">
        <f t="shared" si="1"/>
        <v>-0.11375130179943219</v>
      </c>
    </row>
    <row r="17" spans="1:21" ht="21" x14ac:dyDescent="0.55000000000000004">
      <c r="A17" s="27" t="s">
        <v>67</v>
      </c>
      <c r="C17" s="18">
        <f>IFERROR(VLOOKUP(A17,'درآمد سود سهام'!A:S,13,0),0)</f>
        <v>0</v>
      </c>
      <c r="D17" s="18"/>
      <c r="E17" s="18">
        <f>IFERROR(VLOOKUP(A17,'درآمد ناشی از تغییر قیمت اوراق'!A:Q,9,0),0)</f>
        <v>-39508795299</v>
      </c>
      <c r="F17" s="18"/>
      <c r="G17" s="18">
        <f>IFERROR(VLOOKUP(A17,'درآمد ناشی از فروش'!A:Q,9,0),0)</f>
        <v>-8444872440</v>
      </c>
      <c r="H17" s="18"/>
      <c r="I17" s="18">
        <f t="shared" si="2"/>
        <v>-47953667739</v>
      </c>
      <c r="J17" s="15"/>
      <c r="K17" s="1">
        <f t="shared" si="0"/>
        <v>6.6693299872691264E-2</v>
      </c>
      <c r="L17" s="15"/>
      <c r="M17" s="18">
        <f>IFERROR(VLOOKUP(A17,'درآمد سود سهام'!A:S,19,0),0)</f>
        <v>7537537563</v>
      </c>
      <c r="N17" s="18"/>
      <c r="O17" s="18">
        <f>IFERROR(VLOOKUP(A17,'درآمد ناشی از تغییر قیمت اوراق'!A:Q,17,0),0)</f>
        <v>-69168586581</v>
      </c>
      <c r="P17" s="18"/>
      <c r="Q17" s="18">
        <f>IFERROR(VLOOKUP(A17,'درآمد ناشی از فروش'!A:Q,17,0),0)</f>
        <v>-14520915115</v>
      </c>
      <c r="R17" s="18"/>
      <c r="S17" s="18">
        <f t="shared" si="3"/>
        <v>-76151964133</v>
      </c>
      <c r="T17" s="15"/>
      <c r="U17" s="1">
        <f t="shared" si="1"/>
        <v>-0.19923497331391332</v>
      </c>
    </row>
    <row r="18" spans="1:21" ht="21" x14ac:dyDescent="0.55000000000000004">
      <c r="A18" s="27" t="s">
        <v>58</v>
      </c>
      <c r="C18" s="18">
        <f>IFERROR(VLOOKUP(A18,'درآمد سود سهام'!A:S,13,0),0)</f>
        <v>0</v>
      </c>
      <c r="D18" s="18"/>
      <c r="E18" s="18">
        <f>IFERROR(VLOOKUP(A18,'درآمد ناشی از تغییر قیمت اوراق'!A:Q,9,0),0)</f>
        <v>1760518169</v>
      </c>
      <c r="F18" s="18"/>
      <c r="G18" s="18">
        <f>IFERROR(VLOOKUP(A18,'درآمد ناشی از فروش'!A:Q,9,0),0)</f>
        <v>-11673246440</v>
      </c>
      <c r="H18" s="18"/>
      <c r="I18" s="18">
        <f t="shared" si="2"/>
        <v>-9912728271</v>
      </c>
      <c r="J18" s="15"/>
      <c r="K18" s="1">
        <f t="shared" si="0"/>
        <v>1.3786485795676363E-2</v>
      </c>
      <c r="L18" s="15"/>
      <c r="M18" s="18">
        <f>IFERROR(VLOOKUP(A18,'درآمد سود سهام'!A:S,19,0),0)</f>
        <v>0</v>
      </c>
      <c r="N18" s="18"/>
      <c r="O18" s="18">
        <f>IFERROR(VLOOKUP(A18,'درآمد ناشی از تغییر قیمت اوراق'!A:Q,17,0),0)</f>
        <v>-34899831510</v>
      </c>
      <c r="P18" s="18"/>
      <c r="Q18" s="18">
        <f>IFERROR(VLOOKUP(A18,'درآمد ناشی از فروش'!A:Q,17,0),0)</f>
        <v>-16474422731</v>
      </c>
      <c r="R18" s="18"/>
      <c r="S18" s="18">
        <f t="shared" si="3"/>
        <v>-51374254241</v>
      </c>
      <c r="T18" s="15"/>
      <c r="U18" s="1">
        <f t="shared" si="1"/>
        <v>-0.13440950984338851</v>
      </c>
    </row>
    <row r="19" spans="1:21" ht="21" x14ac:dyDescent="0.55000000000000004">
      <c r="A19" s="27" t="s">
        <v>74</v>
      </c>
      <c r="C19" s="18">
        <f>IFERROR(VLOOKUP(A19,'درآمد سود سهام'!A:S,13,0),0)</f>
        <v>0</v>
      </c>
      <c r="D19" s="18"/>
      <c r="E19" s="18">
        <f>IFERROR(VLOOKUP(A19,'درآمد ناشی از تغییر قیمت اوراق'!A:Q,9,0),0)</f>
        <v>15678492064</v>
      </c>
      <c r="F19" s="18"/>
      <c r="G19" s="18">
        <f>IFERROR(VLOOKUP(A19,'درآمد ناشی از فروش'!A:Q,9,0),0)</f>
        <v>0</v>
      </c>
      <c r="H19" s="18"/>
      <c r="I19" s="18">
        <f t="shared" si="2"/>
        <v>15678492064</v>
      </c>
      <c r="J19" s="15"/>
      <c r="K19" s="1">
        <f t="shared" si="0"/>
        <v>-2.1805430576596969E-2</v>
      </c>
      <c r="L19" s="15"/>
      <c r="M19" s="18">
        <f>IFERROR(VLOOKUP(A19,'درآمد سود سهام'!A:S,19,0),0)</f>
        <v>40479851392</v>
      </c>
      <c r="N19" s="18"/>
      <c r="O19" s="18">
        <f>IFERROR(VLOOKUP(A19,'درآمد ناشی از تغییر قیمت اوراق'!A:Q,17,0),0)</f>
        <v>-21525862206</v>
      </c>
      <c r="P19" s="18"/>
      <c r="Q19" s="18">
        <f>IFERROR(VLOOKUP(A19,'درآمد ناشی از فروش'!A:Q,17,0),0)</f>
        <v>-1341010552</v>
      </c>
      <c r="R19" s="18"/>
      <c r="S19" s="18">
        <f t="shared" si="3"/>
        <v>17612978634</v>
      </c>
      <c r="T19" s="15"/>
      <c r="U19" s="1">
        <f t="shared" si="1"/>
        <v>4.6080509781662463E-2</v>
      </c>
    </row>
    <row r="20" spans="1:21" ht="21" x14ac:dyDescent="0.55000000000000004">
      <c r="A20" s="27" t="s">
        <v>50</v>
      </c>
      <c r="C20" s="18">
        <f>IFERROR(VLOOKUP(A20,'درآمد سود سهام'!A:S,13,0),0)</f>
        <v>0</v>
      </c>
      <c r="D20" s="18"/>
      <c r="E20" s="18">
        <f>IFERROR(VLOOKUP(A20,'درآمد ناشی از تغییر قیمت اوراق'!A:Q,9,0),0)</f>
        <v>8323538270</v>
      </c>
      <c r="F20" s="18"/>
      <c r="G20" s="18">
        <f>IFERROR(VLOOKUP(A20,'درآمد ناشی از فروش'!A:Q,9,0),0)</f>
        <v>-322677561</v>
      </c>
      <c r="H20" s="18"/>
      <c r="I20" s="18">
        <f t="shared" si="2"/>
        <v>8000860709</v>
      </c>
      <c r="J20" s="15"/>
      <c r="K20" s="1">
        <f t="shared" si="0"/>
        <v>-1.1127486752613883E-2</v>
      </c>
      <c r="L20" s="15"/>
      <c r="M20" s="18">
        <f>IFERROR(VLOOKUP(A20,'درآمد سود سهام'!A:S,19,0),0)</f>
        <v>30683787750</v>
      </c>
      <c r="N20" s="18"/>
      <c r="O20" s="18">
        <f>IFERROR(VLOOKUP(A20,'درآمد ناشی از تغییر قیمت اوراق'!A:Q,17,0),0)</f>
        <v>2502924137</v>
      </c>
      <c r="P20" s="18"/>
      <c r="Q20" s="18">
        <f>IFERROR(VLOOKUP(A20,'درآمد ناشی از فروش'!A:Q,17,0),0)</f>
        <v>-1733399243</v>
      </c>
      <c r="R20" s="18"/>
      <c r="S20" s="18">
        <f t="shared" si="3"/>
        <v>31453312644</v>
      </c>
      <c r="T20" s="15"/>
      <c r="U20" s="1">
        <f t="shared" si="1"/>
        <v>8.2290719308524288E-2</v>
      </c>
    </row>
    <row r="21" spans="1:21" ht="21" x14ac:dyDescent="0.55000000000000004">
      <c r="A21" s="27" t="s">
        <v>56</v>
      </c>
      <c r="C21" s="18">
        <f>IFERROR(VLOOKUP(A21,'درآمد سود سهام'!A:S,13,0),0)</f>
        <v>0</v>
      </c>
      <c r="D21" s="18"/>
      <c r="E21" s="18">
        <f>IFERROR(VLOOKUP(A21,'درآمد ناشی از تغییر قیمت اوراق'!A:Q,9,0),0)</f>
        <v>0</v>
      </c>
      <c r="F21" s="18"/>
      <c r="G21" s="18">
        <f>IFERROR(VLOOKUP(A21,'درآمد ناشی از فروش'!A:Q,9,0),0)</f>
        <v>0</v>
      </c>
      <c r="H21" s="18"/>
      <c r="I21" s="18">
        <f t="shared" si="2"/>
        <v>0</v>
      </c>
      <c r="J21" s="15"/>
      <c r="K21" s="1">
        <f t="shared" si="0"/>
        <v>0</v>
      </c>
      <c r="L21" s="15"/>
      <c r="M21" s="18">
        <f>IFERROR(VLOOKUP(A21,'درآمد سود سهام'!A:S,19,0),0)</f>
        <v>62742692042</v>
      </c>
      <c r="N21" s="18"/>
      <c r="O21" s="18">
        <f>IFERROR(VLOOKUP(A21,'درآمد ناشی از تغییر قیمت اوراق'!A:Q,17,0),0)</f>
        <v>175255276193</v>
      </c>
      <c r="P21" s="18"/>
      <c r="Q21" s="18">
        <f>IFERROR(VLOOKUP(A21,'درآمد ناشی از فروش'!A:Q,17,0),0)</f>
        <v>43963059000</v>
      </c>
      <c r="R21" s="18"/>
      <c r="S21" s="18">
        <f t="shared" si="3"/>
        <v>281961027235</v>
      </c>
      <c r="T21" s="15"/>
      <c r="U21" s="1">
        <f t="shared" si="1"/>
        <v>0.7376894132187598</v>
      </c>
    </row>
    <row r="22" spans="1:21" ht="21" x14ac:dyDescent="0.55000000000000004">
      <c r="A22" s="27" t="s">
        <v>57</v>
      </c>
      <c r="C22" s="18">
        <f>IFERROR(VLOOKUP(A22,'درآمد سود سهام'!A:S,13,0),0)</f>
        <v>0</v>
      </c>
      <c r="D22" s="18"/>
      <c r="E22" s="18">
        <f>IFERROR(VLOOKUP(A22,'درآمد ناشی از تغییر قیمت اوراق'!A:Q,9,0),0)</f>
        <v>60135903640</v>
      </c>
      <c r="F22" s="18"/>
      <c r="G22" s="18">
        <f>IFERROR(VLOOKUP(A22,'درآمد ناشی از فروش'!A:Q,9,0),0)</f>
        <v>405248701</v>
      </c>
      <c r="H22" s="18"/>
      <c r="I22" s="18">
        <f t="shared" si="2"/>
        <v>60541152341</v>
      </c>
      <c r="J22" s="15"/>
      <c r="K22" s="1">
        <f t="shared" si="0"/>
        <v>-8.419979989211139E-2</v>
      </c>
      <c r="L22" s="15"/>
      <c r="M22" s="18">
        <f>IFERROR(VLOOKUP(A22,'درآمد سود سهام'!A:S,19,0),0)</f>
        <v>15246426884</v>
      </c>
      <c r="N22" s="18"/>
      <c r="O22" s="18">
        <f>IFERROR(VLOOKUP(A22,'درآمد ناشی از تغییر قیمت اوراق'!A:Q,17,0),0)</f>
        <v>38566141845</v>
      </c>
      <c r="P22" s="18"/>
      <c r="Q22" s="18">
        <f>IFERROR(VLOOKUP(A22,'درآمد ناشی از فروش'!A:Q,17,0),0)</f>
        <v>664938921</v>
      </c>
      <c r="R22" s="18"/>
      <c r="S22" s="18">
        <f t="shared" si="3"/>
        <v>54477507650</v>
      </c>
      <c r="T22" s="15"/>
      <c r="U22" s="1">
        <f t="shared" si="1"/>
        <v>0.14252849426050218</v>
      </c>
    </row>
    <row r="23" spans="1:21" ht="21" x14ac:dyDescent="0.55000000000000004">
      <c r="A23" s="27" t="s">
        <v>60</v>
      </c>
      <c r="C23" s="18">
        <f>IFERROR(VLOOKUP(A23,'درآمد سود سهام'!A:S,13,0),0)</f>
        <v>0</v>
      </c>
      <c r="D23" s="18"/>
      <c r="E23" s="18">
        <f>IFERROR(VLOOKUP(A23,'درآمد ناشی از تغییر قیمت اوراق'!A:Q,9,0),0)</f>
        <v>-6822031904</v>
      </c>
      <c r="F23" s="18"/>
      <c r="G23" s="18">
        <f>IFERROR(VLOOKUP(A23,'درآمد ناشی از فروش'!A:Q,9,0),0)</f>
        <v>0</v>
      </c>
      <c r="H23" s="18"/>
      <c r="I23" s="18">
        <f t="shared" si="2"/>
        <v>-6822031904</v>
      </c>
      <c r="J23" s="15"/>
      <c r="K23" s="1">
        <f t="shared" si="0"/>
        <v>9.4879879051359278E-3</v>
      </c>
      <c r="L23" s="15"/>
      <c r="M23" s="18">
        <f>IFERROR(VLOOKUP(A23,'درآمد سود سهام'!A:S,19,0),0)</f>
        <v>30734088720</v>
      </c>
      <c r="N23" s="18"/>
      <c r="O23" s="18">
        <f>IFERROR(VLOOKUP(A23,'درآمد ناشی از تغییر قیمت اوراق'!A:Q,17,0),0)</f>
        <v>98417095132</v>
      </c>
      <c r="P23" s="18"/>
      <c r="Q23" s="18">
        <f>IFERROR(VLOOKUP(A23,'درآمد ناشی از فروش'!A:Q,17,0),0)</f>
        <v>50320395787</v>
      </c>
      <c r="R23" s="18"/>
      <c r="S23" s="18">
        <f t="shared" si="3"/>
        <v>179471579639</v>
      </c>
      <c r="T23" s="15"/>
      <c r="U23" s="1">
        <f t="shared" si="1"/>
        <v>0.46954816972983293</v>
      </c>
    </row>
    <row r="24" spans="1:21" ht="21" x14ac:dyDescent="0.55000000000000004">
      <c r="A24" s="27" t="s">
        <v>61</v>
      </c>
      <c r="C24" s="18">
        <f>IFERROR(VLOOKUP(A24,'درآمد سود سهام'!A:S,13,0),0)</f>
        <v>0</v>
      </c>
      <c r="D24" s="18"/>
      <c r="E24" s="18">
        <f>IFERROR(VLOOKUP(A24,'درآمد ناشی از تغییر قیمت اوراق'!A:Q,9,0),0)</f>
        <v>-27073254299</v>
      </c>
      <c r="F24" s="18"/>
      <c r="G24" s="18">
        <f>IFERROR(VLOOKUP(A24,'درآمد ناشی از فروش'!A:Q,9,0),0)</f>
        <v>-4829</v>
      </c>
      <c r="H24" s="18"/>
      <c r="I24" s="18">
        <f t="shared" si="2"/>
        <v>-27073259128</v>
      </c>
      <c r="J24" s="15"/>
      <c r="K24" s="1">
        <f t="shared" si="0"/>
        <v>3.7653115490190306E-2</v>
      </c>
      <c r="L24" s="15"/>
      <c r="M24" s="18">
        <f>IFERROR(VLOOKUP(A24,'درآمد سود سهام'!A:S,19,0),0)</f>
        <v>94345925711</v>
      </c>
      <c r="N24" s="18"/>
      <c r="O24" s="18">
        <f>IFERROR(VLOOKUP(A24,'درآمد ناشی از تغییر قیمت اوراق'!A:Q,17,0),0)</f>
        <v>-7914856290</v>
      </c>
      <c r="P24" s="18"/>
      <c r="Q24" s="18">
        <f>IFERROR(VLOOKUP(A24,'درآمد ناشی از فروش'!A:Q,17,0),0)</f>
        <v>20282750552</v>
      </c>
      <c r="R24" s="18"/>
      <c r="S24" s="18">
        <f t="shared" si="3"/>
        <v>106713819973</v>
      </c>
      <c r="T24" s="15"/>
      <c r="U24" s="1">
        <f t="shared" si="1"/>
        <v>0.27919339069723381</v>
      </c>
    </row>
    <row r="25" spans="1:21" ht="21" x14ac:dyDescent="0.55000000000000004">
      <c r="A25" s="27" t="s">
        <v>59</v>
      </c>
      <c r="C25" s="18">
        <f>IFERROR(VLOOKUP(A25,'درآمد سود سهام'!A:S,13,0),0)</f>
        <v>0</v>
      </c>
      <c r="D25" s="18"/>
      <c r="E25" s="18">
        <f>IFERROR(VLOOKUP(A25,'درآمد ناشی از تغییر قیمت اوراق'!A:Q,9,0),0)</f>
        <v>-29714300019</v>
      </c>
      <c r="F25" s="18"/>
      <c r="G25" s="18">
        <f>IFERROR(VLOOKUP(A25,'درآمد ناشی از فروش'!A:Q,9,0),0)</f>
        <v>-6123800855</v>
      </c>
      <c r="H25" s="18"/>
      <c r="I25" s="18">
        <f t="shared" si="2"/>
        <v>-35838100874</v>
      </c>
      <c r="J25" s="15"/>
      <c r="K25" s="1">
        <f t="shared" si="0"/>
        <v>4.9843136534758914E-2</v>
      </c>
      <c r="L25" s="15"/>
      <c r="M25" s="18">
        <f>IFERROR(VLOOKUP(A25,'درآمد سود سهام'!A:S,19,0),0)</f>
        <v>44637835773</v>
      </c>
      <c r="N25" s="18"/>
      <c r="O25" s="18">
        <f>IFERROR(VLOOKUP(A25,'درآمد ناشی از تغییر قیمت اوراق'!A:Q,17,0),0)</f>
        <v>-110135237691</v>
      </c>
      <c r="P25" s="18"/>
      <c r="Q25" s="18">
        <f>IFERROR(VLOOKUP(A25,'درآمد ناشی از فروش'!A:Q,17,0),0)</f>
        <v>-9156856815</v>
      </c>
      <c r="R25" s="18"/>
      <c r="S25" s="18">
        <f t="shared" si="3"/>
        <v>-74654258733</v>
      </c>
      <c r="T25" s="15"/>
      <c r="U25" s="1">
        <f t="shared" si="1"/>
        <v>-0.19531655441561735</v>
      </c>
    </row>
    <row r="26" spans="1:21" ht="21" x14ac:dyDescent="0.55000000000000004">
      <c r="A26" s="27" t="s">
        <v>49</v>
      </c>
      <c r="C26" s="18">
        <f>IFERROR(VLOOKUP(A26,'درآمد سود سهام'!A:S,13,0),0)</f>
        <v>0</v>
      </c>
      <c r="D26" s="18"/>
      <c r="E26" s="18">
        <f>IFERROR(VLOOKUP(A26,'درآمد ناشی از تغییر قیمت اوراق'!A:Q,9,0),0)</f>
        <v>-40730496797</v>
      </c>
      <c r="F26" s="18"/>
      <c r="G26" s="18">
        <f>IFERROR(VLOOKUP(A26,'درآمد ناشی از فروش'!A:Q,9,0),0)</f>
        <v>0</v>
      </c>
      <c r="H26" s="18"/>
      <c r="I26" s="18">
        <f t="shared" si="2"/>
        <v>-40730496797</v>
      </c>
      <c r="J26" s="15"/>
      <c r="K26" s="1">
        <f t="shared" si="0"/>
        <v>5.6647413324690553E-2</v>
      </c>
      <c r="L26" s="15"/>
      <c r="M26" s="18">
        <f>IFERROR(VLOOKUP(A26,'درآمد سود سهام'!A:S,19,0),0)</f>
        <v>49075230149</v>
      </c>
      <c r="N26" s="18"/>
      <c r="O26" s="18">
        <f>IFERROR(VLOOKUP(A26,'درآمد ناشی از تغییر قیمت اوراق'!A:Q,17,0),0)</f>
        <v>-26204869167</v>
      </c>
      <c r="P26" s="18"/>
      <c r="Q26" s="18">
        <f>IFERROR(VLOOKUP(A26,'درآمد ناشی از فروش'!A:Q,17,0),0)</f>
        <v>2434905779</v>
      </c>
      <c r="R26" s="18"/>
      <c r="S26" s="18">
        <f t="shared" si="3"/>
        <v>25305266761</v>
      </c>
      <c r="T26" s="15"/>
      <c r="U26" s="1">
        <f t="shared" si="1"/>
        <v>6.6205700735754297E-2</v>
      </c>
    </row>
    <row r="27" spans="1:21" ht="21" x14ac:dyDescent="0.55000000000000004">
      <c r="A27" s="27" t="s">
        <v>51</v>
      </c>
      <c r="C27" s="18">
        <f>IFERROR(VLOOKUP(A27,'درآمد سود سهام'!A:S,13,0),0)</f>
        <v>0</v>
      </c>
      <c r="D27" s="18"/>
      <c r="E27" s="18">
        <f>IFERROR(VLOOKUP(A27,'درآمد ناشی از تغییر قیمت اوراق'!A:Q,9,0),0)</f>
        <v>-12381634210</v>
      </c>
      <c r="F27" s="18"/>
      <c r="G27" s="18">
        <f>IFERROR(VLOOKUP(A27,'درآمد ناشی از فروش'!A:Q,9,0),0)</f>
        <v>-341292184</v>
      </c>
      <c r="H27" s="18"/>
      <c r="I27" s="18">
        <f t="shared" si="2"/>
        <v>-12722926394</v>
      </c>
      <c r="J27" s="15"/>
      <c r="K27" s="1">
        <f t="shared" si="0"/>
        <v>1.7694870596167572E-2</v>
      </c>
      <c r="L27" s="15"/>
      <c r="M27" s="18">
        <f>IFERROR(VLOOKUP(A27,'درآمد سود سهام'!A:S,19,0),0)</f>
        <v>49376705000</v>
      </c>
      <c r="N27" s="18"/>
      <c r="O27" s="18">
        <f>IFERROR(VLOOKUP(A27,'درآمد ناشی از تغییر قیمت اوراق'!A:Q,17,0),0)</f>
        <v>2844291614</v>
      </c>
      <c r="P27" s="18"/>
      <c r="Q27" s="18">
        <f>IFERROR(VLOOKUP(A27,'درآمد ناشی از فروش'!A:Q,17,0),0)</f>
        <v>4502728221</v>
      </c>
      <c r="R27" s="18"/>
      <c r="S27" s="18">
        <f t="shared" si="3"/>
        <v>56723724835</v>
      </c>
      <c r="T27" s="15"/>
      <c r="U27" s="1">
        <f t="shared" si="1"/>
        <v>0.14840523067834588</v>
      </c>
    </row>
    <row r="28" spans="1:21" ht="21" x14ac:dyDescent="0.55000000000000004">
      <c r="A28" s="27" t="s">
        <v>71</v>
      </c>
      <c r="C28" s="18">
        <f>IFERROR(VLOOKUP(A28,'درآمد سود سهام'!A:S,13,0),0)</f>
        <v>0</v>
      </c>
      <c r="D28" s="18"/>
      <c r="E28" s="18">
        <f>IFERROR(VLOOKUP(A28,'درآمد ناشی از تغییر قیمت اوراق'!A:Q,9,0),0)</f>
        <v>12857850873</v>
      </c>
      <c r="F28" s="18"/>
      <c r="G28" s="18">
        <f>IFERROR(VLOOKUP(A28,'درآمد ناشی از فروش'!A:Q,9,0),0)</f>
        <v>-963</v>
      </c>
      <c r="H28" s="18"/>
      <c r="I28" s="18">
        <f t="shared" si="2"/>
        <v>12857849910</v>
      </c>
      <c r="J28" s="15"/>
      <c r="K28" s="1">
        <f t="shared" si="0"/>
        <v>-1.7882520361800564E-2</v>
      </c>
      <c r="L28" s="15"/>
      <c r="M28" s="18">
        <f>IFERROR(VLOOKUP(A28,'درآمد سود سهام'!A:S,19,0),0)</f>
        <v>18310029575</v>
      </c>
      <c r="N28" s="18"/>
      <c r="O28" s="18">
        <f>IFERROR(VLOOKUP(A28,'درآمد ناشی از تغییر قیمت اوراق'!A:Q,17,0),0)</f>
        <v>105742066315</v>
      </c>
      <c r="P28" s="18"/>
      <c r="Q28" s="18">
        <f>IFERROR(VLOOKUP(A28,'درآمد ناشی از فروش'!A:Q,17,0),0)</f>
        <v>1535580487</v>
      </c>
      <c r="R28" s="18"/>
      <c r="S28" s="18">
        <f t="shared" si="3"/>
        <v>125587676377</v>
      </c>
      <c r="T28" s="15"/>
      <c r="U28" s="1">
        <f t="shared" si="1"/>
        <v>0.328572711635222</v>
      </c>
    </row>
    <row r="29" spans="1:21" ht="21" x14ac:dyDescent="0.55000000000000004">
      <c r="A29" s="27" t="s">
        <v>55</v>
      </c>
      <c r="C29" s="18">
        <f>IFERROR(VLOOKUP(A29,'درآمد سود سهام'!A:S,13,0),0)</f>
        <v>0</v>
      </c>
      <c r="D29" s="18"/>
      <c r="E29" s="18">
        <f>IFERROR(VLOOKUP(A29,'درآمد ناشی از تغییر قیمت اوراق'!A:Q,9,0),0)</f>
        <v>-45920596710</v>
      </c>
      <c r="F29" s="18"/>
      <c r="G29" s="18">
        <f>IFERROR(VLOOKUP(A29,'درآمد ناشی از فروش'!A:Q,9,0),0)</f>
        <v>551710762</v>
      </c>
      <c r="H29" s="18"/>
      <c r="I29" s="18">
        <f t="shared" si="2"/>
        <v>-45368885948</v>
      </c>
      <c r="J29" s="15"/>
      <c r="K29" s="1">
        <f t="shared" si="0"/>
        <v>6.3098420998547608E-2</v>
      </c>
      <c r="L29" s="15"/>
      <c r="M29" s="18">
        <f>IFERROR(VLOOKUP(A29,'درآمد سود سهام'!A:S,19,0),0)</f>
        <v>33554552328</v>
      </c>
      <c r="N29" s="18"/>
      <c r="O29" s="18">
        <f>IFERROR(VLOOKUP(A29,'درآمد ناشی از تغییر قیمت اوراق'!A:Q,17,0),0)</f>
        <v>19924794876</v>
      </c>
      <c r="P29" s="18"/>
      <c r="Q29" s="18">
        <f>IFERROR(VLOOKUP(A29,'درآمد ناشی از فروش'!A:Q,17,0),0)</f>
        <v>2571406710</v>
      </c>
      <c r="R29" s="18"/>
      <c r="S29" s="18">
        <f t="shared" si="3"/>
        <v>56050753914</v>
      </c>
      <c r="T29" s="15"/>
      <c r="U29" s="1">
        <f t="shared" si="1"/>
        <v>0.14664454932215257</v>
      </c>
    </row>
    <row r="30" spans="1:21" ht="21" x14ac:dyDescent="0.55000000000000004">
      <c r="A30" s="27" t="s">
        <v>47</v>
      </c>
      <c r="C30" s="18">
        <f>IFERROR(VLOOKUP(A30,'درآمد سود سهام'!A:S,13,0),0)</f>
        <v>0</v>
      </c>
      <c r="D30" s="18"/>
      <c r="E30" s="18">
        <f>IFERROR(VLOOKUP(A30,'درآمد ناشی از تغییر قیمت اوراق'!A:Q,9,0),0)</f>
        <v>-51182907949</v>
      </c>
      <c r="F30" s="18"/>
      <c r="G30" s="18">
        <f>IFERROR(VLOOKUP(A30,'درآمد ناشی از فروش'!A:Q,9,0),0)</f>
        <v>0</v>
      </c>
      <c r="H30" s="18"/>
      <c r="I30" s="18">
        <f t="shared" si="2"/>
        <v>-51182907949</v>
      </c>
      <c r="J30" s="15"/>
      <c r="K30" s="1">
        <f t="shared" si="0"/>
        <v>7.1184482629736687E-2</v>
      </c>
      <c r="L30" s="15"/>
      <c r="M30" s="18">
        <f>IFERROR(VLOOKUP(A30,'درآمد سود سهام'!A:S,19,0),0)</f>
        <v>41575005058</v>
      </c>
      <c r="N30" s="18"/>
      <c r="O30" s="18">
        <f>IFERROR(VLOOKUP(A30,'درآمد ناشی از تغییر قیمت اوراق'!A:Q,17,0),0)</f>
        <v>-16057080934</v>
      </c>
      <c r="P30" s="18"/>
      <c r="Q30" s="18">
        <f>IFERROR(VLOOKUP(A30,'درآمد ناشی از فروش'!A:Q,17,0),0)</f>
        <v>8118072340</v>
      </c>
      <c r="R30" s="18"/>
      <c r="S30" s="18">
        <f t="shared" si="3"/>
        <v>33635996464</v>
      </c>
      <c r="T30" s="15"/>
      <c r="U30" s="1">
        <f t="shared" si="1"/>
        <v>8.800123456025058E-2</v>
      </c>
    </row>
    <row r="31" spans="1:21" ht="21" x14ac:dyDescent="0.55000000000000004">
      <c r="A31" s="27" t="s">
        <v>79</v>
      </c>
      <c r="C31" s="18">
        <f>IFERROR(VLOOKUP(A31,'درآمد سود سهام'!A:S,13,0),0)</f>
        <v>0</v>
      </c>
      <c r="D31" s="18"/>
      <c r="E31" s="18">
        <f>IFERROR(VLOOKUP(A31,'درآمد ناشی از تغییر قیمت اوراق'!A:Q,9,0),0)</f>
        <v>-17521067416</v>
      </c>
      <c r="F31" s="18"/>
      <c r="G31" s="18">
        <f>IFERROR(VLOOKUP(A31,'درآمد ناشی از فروش'!A:Q,9,0),0)</f>
        <v>0</v>
      </c>
      <c r="H31" s="18"/>
      <c r="I31" s="18">
        <f t="shared" si="2"/>
        <v>-17521067416</v>
      </c>
      <c r="J31" s="15"/>
      <c r="K31" s="1">
        <f t="shared" si="0"/>
        <v>2.4368058969440904E-2</v>
      </c>
      <c r="L31" s="15"/>
      <c r="M31" s="18">
        <f>IFERROR(VLOOKUP(A31,'درآمد سود سهام'!A:S,19,0),0)</f>
        <v>31958178585</v>
      </c>
      <c r="N31" s="18"/>
      <c r="O31" s="18">
        <f>IFERROR(VLOOKUP(A31,'درآمد ناشی از تغییر قیمت اوراق'!A:Q,17,0),0)</f>
        <v>-123238249157</v>
      </c>
      <c r="P31" s="18"/>
      <c r="Q31" s="18">
        <f>IFERROR(VLOOKUP(A31,'درآمد ناشی از فروش'!A:Q,17,0),0)</f>
        <v>654114816</v>
      </c>
      <c r="R31" s="18"/>
      <c r="S31" s="18">
        <f t="shared" si="3"/>
        <v>-90625955756</v>
      </c>
      <c r="T31" s="15"/>
      <c r="U31" s="1">
        <f t="shared" si="1"/>
        <v>-0.23710300951738877</v>
      </c>
    </row>
    <row r="32" spans="1:21" ht="21" x14ac:dyDescent="0.55000000000000004">
      <c r="A32" s="27" t="s">
        <v>48</v>
      </c>
      <c r="C32" s="18">
        <f>IFERROR(VLOOKUP(A32,'درآمد سود سهام'!A:S,13,0),0)</f>
        <v>0</v>
      </c>
      <c r="D32" s="18"/>
      <c r="E32" s="18">
        <f>IFERROR(VLOOKUP(A32,'درآمد ناشی از تغییر قیمت اوراق'!A:Q,9,0),0)</f>
        <v>-34368053026</v>
      </c>
      <c r="F32" s="18"/>
      <c r="G32" s="18">
        <f>IFERROR(VLOOKUP(A32,'درآمد ناشی از فروش'!A:Q,9,0),0)</f>
        <v>695039709</v>
      </c>
      <c r="H32" s="18"/>
      <c r="I32" s="18">
        <f t="shared" si="2"/>
        <v>-33673013317</v>
      </c>
      <c r="J32" s="15"/>
      <c r="K32" s="1">
        <f t="shared" si="0"/>
        <v>4.6831962614224829E-2</v>
      </c>
      <c r="L32" s="15"/>
      <c r="M32" s="18">
        <f>IFERROR(VLOOKUP(A32,'درآمد سود سهام'!A:S,19,0),0)</f>
        <v>17744358026</v>
      </c>
      <c r="N32" s="18"/>
      <c r="O32" s="18">
        <f>IFERROR(VLOOKUP(A32,'درآمد ناشی از تغییر قیمت اوراق'!A:Q,17,0),0)</f>
        <v>18520781650</v>
      </c>
      <c r="P32" s="18"/>
      <c r="Q32" s="18">
        <f>IFERROR(VLOOKUP(A32,'درآمد ناشی از فروش'!A:Q,17,0),0)</f>
        <v>5954567187</v>
      </c>
      <c r="R32" s="18"/>
      <c r="S32" s="18">
        <f t="shared" si="3"/>
        <v>42219706863</v>
      </c>
      <c r="T32" s="15"/>
      <c r="U32" s="1">
        <f t="shared" si="1"/>
        <v>0.1104586370941142</v>
      </c>
    </row>
    <row r="33" spans="1:21" ht="21" x14ac:dyDescent="0.55000000000000004">
      <c r="A33" s="27" t="s">
        <v>75</v>
      </c>
      <c r="C33" s="18">
        <f>IFERROR(VLOOKUP(A33,'درآمد سود سهام'!A:S,13,0),0)</f>
        <v>0</v>
      </c>
      <c r="D33" s="18"/>
      <c r="E33" s="18">
        <f>IFERROR(VLOOKUP(A33,'درآمد ناشی از تغییر قیمت اوراق'!A:Q,9,0),0)</f>
        <v>-5096477819</v>
      </c>
      <c r="F33" s="18"/>
      <c r="G33" s="18">
        <f>IFERROR(VLOOKUP(A33,'درآمد ناشی از فروش'!A:Q,9,0),0)</f>
        <v>-11681652294</v>
      </c>
      <c r="H33" s="18"/>
      <c r="I33" s="18">
        <f t="shared" si="2"/>
        <v>-16778130113</v>
      </c>
      <c r="J33" s="15"/>
      <c r="K33" s="1">
        <f t="shared" si="0"/>
        <v>2.3334792012567652E-2</v>
      </c>
      <c r="L33" s="15"/>
      <c r="M33" s="18">
        <f>IFERROR(VLOOKUP(A33,'درآمد سود سهام'!A:S,19,0),0)</f>
        <v>827585790</v>
      </c>
      <c r="N33" s="18"/>
      <c r="O33" s="18">
        <f>IFERROR(VLOOKUP(A33,'درآمد ناشی از تغییر قیمت اوراق'!A:Q,17,0),0)</f>
        <v>-64466526501</v>
      </c>
      <c r="P33" s="18"/>
      <c r="Q33" s="18">
        <f>IFERROR(VLOOKUP(A33,'درآمد ناشی از فروش'!A:Q,17,0),0)</f>
        <v>-19344682236</v>
      </c>
      <c r="R33" s="18"/>
      <c r="S33" s="18">
        <f t="shared" si="3"/>
        <v>-82983622947</v>
      </c>
      <c r="T33" s="15"/>
      <c r="U33" s="1">
        <f t="shared" si="1"/>
        <v>-0.21710851573653381</v>
      </c>
    </row>
    <row r="34" spans="1:21" ht="21" x14ac:dyDescent="0.55000000000000004">
      <c r="A34" s="27" t="s">
        <v>65</v>
      </c>
      <c r="C34" s="18">
        <f>IFERROR(VLOOKUP(A34,'درآمد سود سهام'!A:S,13,0),0)</f>
        <v>0</v>
      </c>
      <c r="D34" s="18"/>
      <c r="E34" s="18">
        <f>IFERROR(VLOOKUP(A34,'درآمد ناشی از تغییر قیمت اوراق'!A:Q,9,0),0)</f>
        <v>-65084444857</v>
      </c>
      <c r="F34" s="18"/>
      <c r="G34" s="18">
        <f>IFERROR(VLOOKUP(A34,'درآمد ناشی از فروش'!A:Q,9,0),0)</f>
        <v>2666381254</v>
      </c>
      <c r="H34" s="18"/>
      <c r="I34" s="18">
        <f t="shared" si="2"/>
        <v>-62418063603</v>
      </c>
      <c r="J34" s="15"/>
      <c r="K34" s="1">
        <f t="shared" si="0"/>
        <v>8.6810182195135782E-2</v>
      </c>
      <c r="L34" s="15"/>
      <c r="M34" s="18">
        <f>IFERROR(VLOOKUP(A34,'درآمد سود سهام'!A:S,19,0),0)</f>
        <v>0</v>
      </c>
      <c r="N34" s="18"/>
      <c r="O34" s="18">
        <f>IFERROR(VLOOKUP(A34,'درآمد ناشی از تغییر قیمت اوراق'!A:Q,17,0),0)</f>
        <v>-10723294831</v>
      </c>
      <c r="P34" s="18"/>
      <c r="Q34" s="18">
        <f>IFERROR(VLOOKUP(A34,'درآمد ناشی از فروش'!A:Q,17,0),0)</f>
        <v>87020253231</v>
      </c>
      <c r="R34" s="18"/>
      <c r="S34" s="18">
        <f t="shared" si="3"/>
        <v>76296958400</v>
      </c>
      <c r="T34" s="15"/>
      <c r="U34" s="1">
        <f t="shared" si="1"/>
        <v>0.19961431912915667</v>
      </c>
    </row>
    <row r="35" spans="1:21" ht="21" x14ac:dyDescent="0.55000000000000004">
      <c r="A35" s="27" t="s">
        <v>84</v>
      </c>
      <c r="C35" s="18">
        <f>IFERROR(VLOOKUP(A35,'درآمد سود سهام'!A:S,13,0),0)</f>
        <v>0</v>
      </c>
      <c r="D35" s="18"/>
      <c r="E35" s="18">
        <f>IFERROR(VLOOKUP(A35,'درآمد ناشی از تغییر قیمت اوراق'!A:Q,9,0),0)</f>
        <v>8351459236</v>
      </c>
      <c r="F35" s="18"/>
      <c r="G35" s="18">
        <f>IFERROR(VLOOKUP(A35,'درآمد ناشی از فروش'!A:Q,9,0),0)</f>
        <v>-11076908183</v>
      </c>
      <c r="H35" s="18"/>
      <c r="I35" s="18">
        <f t="shared" si="2"/>
        <v>-2725448947</v>
      </c>
      <c r="J35" s="15"/>
      <c r="K35" s="1">
        <f t="shared" si="0"/>
        <v>3.7905168150913194E-3</v>
      </c>
      <c r="L35" s="15"/>
      <c r="M35" s="18">
        <f>IFERROR(VLOOKUP(A35,'درآمد سود سهام'!A:S,19,0),0)</f>
        <v>0</v>
      </c>
      <c r="N35" s="18"/>
      <c r="O35" s="18">
        <f>IFERROR(VLOOKUP(A35,'درآمد ناشی از تغییر قیمت اوراق'!A:Q,17,0),0)</f>
        <v>-6458577337</v>
      </c>
      <c r="P35" s="18"/>
      <c r="Q35" s="18">
        <f>IFERROR(VLOOKUP(A35,'درآمد ناشی از فروش'!A:Q,17,0),0)</f>
        <v>-13174920854</v>
      </c>
      <c r="R35" s="18"/>
      <c r="S35" s="18">
        <f t="shared" si="3"/>
        <v>-19633498191</v>
      </c>
      <c r="T35" s="15"/>
      <c r="U35" s="1">
        <f t="shared" si="1"/>
        <v>-5.1366757675624382E-2</v>
      </c>
    </row>
    <row r="36" spans="1:21" ht="21" x14ac:dyDescent="0.55000000000000004">
      <c r="A36" s="27" t="s">
        <v>76</v>
      </c>
      <c r="C36" s="18">
        <f>IFERROR(VLOOKUP(A36,'درآمد سود سهام'!A:S,13,0),0)</f>
        <v>0</v>
      </c>
      <c r="D36" s="18"/>
      <c r="E36" s="18">
        <f>IFERROR(VLOOKUP(A36,'درآمد ناشی از تغییر قیمت اوراق'!A:Q,9,0),0)</f>
        <v>-12499512103</v>
      </c>
      <c r="F36" s="18"/>
      <c r="G36" s="18">
        <f>IFERROR(VLOOKUP(A36,'درآمد ناشی از فروش'!A:Q,9,0),0)</f>
        <v>-3062941956</v>
      </c>
      <c r="H36" s="18"/>
      <c r="I36" s="18">
        <f t="shared" si="2"/>
        <v>-15562454059</v>
      </c>
      <c r="J36" s="15"/>
      <c r="K36" s="1">
        <f t="shared" si="0"/>
        <v>2.1644046519256138E-2</v>
      </c>
      <c r="L36" s="15"/>
      <c r="M36" s="18">
        <f>IFERROR(VLOOKUP(A36,'درآمد سود سهام'!A:S,19,0),0)</f>
        <v>14225519880</v>
      </c>
      <c r="N36" s="18"/>
      <c r="O36" s="18">
        <f>IFERROR(VLOOKUP(A36,'درآمد ناشی از تغییر قیمت اوراق'!A:Q,17,0),0)</f>
        <v>-70115262345</v>
      </c>
      <c r="P36" s="18"/>
      <c r="Q36" s="18">
        <f>IFERROR(VLOOKUP(A36,'درآمد ناشی از فروش'!A:Q,17,0),0)</f>
        <v>-4971046974</v>
      </c>
      <c r="R36" s="18"/>
      <c r="S36" s="18">
        <f t="shared" si="3"/>
        <v>-60860789439</v>
      </c>
      <c r="T36" s="15"/>
      <c r="U36" s="1">
        <f t="shared" si="1"/>
        <v>-0.1592289561772223</v>
      </c>
    </row>
    <row r="37" spans="1:21" ht="21" x14ac:dyDescent="0.55000000000000004">
      <c r="A37" s="27" t="s">
        <v>113</v>
      </c>
      <c r="C37" s="18">
        <f>IFERROR(VLOOKUP(A37,'درآمد سود سهام'!A:S,13,0),0)</f>
        <v>0</v>
      </c>
      <c r="D37" s="18"/>
      <c r="E37" s="18">
        <f>IFERROR(VLOOKUP(A37,'درآمد ناشی از تغییر قیمت اوراق'!A:Q,9,0),0)</f>
        <v>-1379422626</v>
      </c>
      <c r="F37" s="18"/>
      <c r="G37" s="18">
        <f>IFERROR(VLOOKUP(A37,'درآمد ناشی از فروش'!A:Q,9,0),0)</f>
        <v>0</v>
      </c>
      <c r="H37" s="18"/>
      <c r="I37" s="18">
        <f t="shared" si="2"/>
        <v>-1379422626</v>
      </c>
      <c r="J37" s="15"/>
      <c r="K37" s="1">
        <f t="shared" si="0"/>
        <v>1.9184819677968543E-3</v>
      </c>
      <c r="L37" s="15"/>
      <c r="M37" s="18">
        <f>IFERROR(VLOOKUP(A37,'درآمد سود سهام'!A:S,19,0),0)</f>
        <v>0</v>
      </c>
      <c r="N37" s="18"/>
      <c r="O37" s="18">
        <f>IFERROR(VLOOKUP(A37,'درآمد ناشی از تغییر قیمت اوراق'!A:Q,17,0),0)</f>
        <v>-2331284948</v>
      </c>
      <c r="P37" s="18"/>
      <c r="Q37" s="18">
        <f>IFERROR(VLOOKUP(A37,'درآمد ناشی از فروش'!A:Q,17,0),0)</f>
        <v>0</v>
      </c>
      <c r="R37" s="18"/>
      <c r="S37" s="18">
        <f t="shared" si="3"/>
        <v>-2331284948</v>
      </c>
      <c r="T37" s="15"/>
      <c r="U37" s="1">
        <f t="shared" si="1"/>
        <v>-6.0992976305995362E-3</v>
      </c>
    </row>
    <row r="38" spans="1:21" ht="21" x14ac:dyDescent="0.55000000000000004">
      <c r="A38" s="27" t="s">
        <v>112</v>
      </c>
      <c r="C38" s="18">
        <f>IFERROR(VLOOKUP(A38,'درآمد سود سهام'!A:S,13,0),0)</f>
        <v>0</v>
      </c>
      <c r="D38" s="18"/>
      <c r="E38" s="18">
        <f>IFERROR(VLOOKUP(A38,'درآمد ناشی از تغییر قیمت اوراق'!A:Q,9,0),0)</f>
        <v>0</v>
      </c>
      <c r="F38" s="18"/>
      <c r="G38" s="18">
        <f>IFERROR(VLOOKUP(A38,'درآمد ناشی از فروش'!A:Q,9,0),0)</f>
        <v>0</v>
      </c>
      <c r="H38" s="18"/>
      <c r="I38" s="18">
        <f t="shared" si="2"/>
        <v>0</v>
      </c>
      <c r="J38" s="15"/>
      <c r="K38" s="1">
        <f t="shared" si="0"/>
        <v>0</v>
      </c>
      <c r="L38" s="15"/>
      <c r="M38" s="18">
        <f>IFERROR(VLOOKUP(A38,'درآمد سود سهام'!A:S,19,0),0)</f>
        <v>0</v>
      </c>
      <c r="N38" s="18"/>
      <c r="O38" s="18">
        <f>IFERROR(VLOOKUP(A38,'درآمد ناشی از تغییر قیمت اوراق'!A:Q,17,0),0)</f>
        <v>0</v>
      </c>
      <c r="P38" s="18"/>
      <c r="Q38" s="18">
        <f>IFERROR(VLOOKUP(A38,'درآمد ناشی از فروش'!A:Q,17,0),0)</f>
        <v>0</v>
      </c>
      <c r="R38" s="18"/>
      <c r="S38" s="18">
        <f t="shared" si="3"/>
        <v>0</v>
      </c>
      <c r="T38" s="15"/>
      <c r="U38" s="1">
        <f t="shared" si="1"/>
        <v>0</v>
      </c>
    </row>
    <row r="39" spans="1:21" ht="21" x14ac:dyDescent="0.55000000000000004">
      <c r="A39" s="27" t="s">
        <v>62</v>
      </c>
      <c r="C39" s="18">
        <f>IFERROR(VLOOKUP(A39,'درآمد سود سهام'!A:S,13,0),0)</f>
        <v>0</v>
      </c>
      <c r="D39" s="18"/>
      <c r="E39" s="18">
        <f>IFERROR(VLOOKUP(A39,'درآمد ناشی از تغییر قیمت اوراق'!A:Q,9,0),0)</f>
        <v>-32821866679</v>
      </c>
      <c r="F39" s="18"/>
      <c r="G39" s="18">
        <f>IFERROR(VLOOKUP(A39,'درآمد ناشی از فروش'!A:Q,9,0),0)</f>
        <v>0</v>
      </c>
      <c r="H39" s="18"/>
      <c r="I39" s="18">
        <f t="shared" si="2"/>
        <v>-32821866679</v>
      </c>
      <c r="J39" s="15"/>
      <c r="K39" s="1">
        <f t="shared" si="0"/>
        <v>4.5648199606299573E-2</v>
      </c>
      <c r="L39" s="15"/>
      <c r="M39" s="18">
        <f>IFERROR(VLOOKUP(A39,'درآمد سود سهام'!A:S,19,0),0)</f>
        <v>1633377428</v>
      </c>
      <c r="N39" s="18"/>
      <c r="O39" s="18">
        <f>IFERROR(VLOOKUP(A39,'درآمد ناشی از تغییر قیمت اوراق'!A:Q,17,0),0)</f>
        <v>-70084188284</v>
      </c>
      <c r="P39" s="18"/>
      <c r="Q39" s="18">
        <f>IFERROR(VLOOKUP(A39,'درآمد ناشی از فروش'!A:Q,17,0),0)</f>
        <v>-1638306242</v>
      </c>
      <c r="R39" s="18"/>
      <c r="S39" s="18">
        <f t="shared" si="3"/>
        <v>-70089117098</v>
      </c>
      <c r="T39" s="15"/>
      <c r="U39" s="1">
        <f t="shared" si="1"/>
        <v>-0.18337285890915675</v>
      </c>
    </row>
    <row r="40" spans="1:21" ht="21" x14ac:dyDescent="0.55000000000000004">
      <c r="A40" s="27" t="s">
        <v>83</v>
      </c>
      <c r="C40" s="18">
        <f>IFERROR(VLOOKUP(A40,'درآمد سود سهام'!A:S,13,0),0)</f>
        <v>0</v>
      </c>
      <c r="D40" s="18"/>
      <c r="E40" s="18">
        <f>IFERROR(VLOOKUP(A40,'درآمد ناشی از تغییر قیمت اوراق'!A:Q,9,0),0)</f>
        <v>0</v>
      </c>
      <c r="F40" s="18"/>
      <c r="G40" s="18">
        <f>IFERROR(VLOOKUP(A40,'درآمد ناشی از فروش'!A:Q,9,0),0)</f>
        <v>0</v>
      </c>
      <c r="H40" s="18"/>
      <c r="I40" s="18">
        <f t="shared" si="2"/>
        <v>0</v>
      </c>
      <c r="J40" s="15"/>
      <c r="K40" s="1">
        <f t="shared" ref="K40:K58" si="4">+I40/$I$59</f>
        <v>0</v>
      </c>
      <c r="L40" s="15"/>
      <c r="M40" s="18">
        <f>IFERROR(VLOOKUP(A40,'درآمد سود سهام'!A:S,19,0),0)</f>
        <v>0</v>
      </c>
      <c r="N40" s="18"/>
      <c r="O40" s="18">
        <f>IFERROR(VLOOKUP(A40,'درآمد ناشی از تغییر قیمت اوراق'!A:Q,17,0),0)</f>
        <v>0</v>
      </c>
      <c r="P40" s="18"/>
      <c r="Q40" s="18">
        <f>IFERROR(VLOOKUP(A40,'درآمد ناشی از فروش'!A:Q,17,0),0)</f>
        <v>4536896404</v>
      </c>
      <c r="R40" s="18"/>
      <c r="S40" s="18">
        <f t="shared" si="3"/>
        <v>4536896404</v>
      </c>
      <c r="T40" s="15"/>
      <c r="U40" s="1">
        <f t="shared" ref="U40:U58" si="5">+S40/$S$59</f>
        <v>1.1869798031738829E-2</v>
      </c>
    </row>
    <row r="41" spans="1:21" ht="21" x14ac:dyDescent="0.55000000000000004">
      <c r="A41" s="27" t="s">
        <v>45</v>
      </c>
      <c r="C41" s="18">
        <f>IFERROR(VLOOKUP(A41,'درآمد سود سهام'!A:S,13,0),0)</f>
        <v>0</v>
      </c>
      <c r="D41" s="18"/>
      <c r="E41" s="18">
        <f>IFERROR(VLOOKUP(A41,'درآمد ناشی از تغییر قیمت اوراق'!A:Q,9,0),0)</f>
        <v>2529368811</v>
      </c>
      <c r="F41" s="18"/>
      <c r="G41" s="18">
        <f>IFERROR(VLOOKUP(A41,'درآمد ناشی از فروش'!A:Q,9,0),0)</f>
        <v>0</v>
      </c>
      <c r="H41" s="18"/>
      <c r="I41" s="18">
        <f t="shared" si="2"/>
        <v>2529368811</v>
      </c>
      <c r="J41" s="15"/>
      <c r="K41" s="1">
        <f t="shared" si="4"/>
        <v>-3.5178112656325746E-3</v>
      </c>
      <c r="L41" s="15"/>
      <c r="M41" s="18">
        <f>IFERROR(VLOOKUP(A41,'درآمد سود سهام'!A:S,19,0),0)</f>
        <v>0</v>
      </c>
      <c r="N41" s="18"/>
      <c r="O41" s="18">
        <f>IFERROR(VLOOKUP(A41,'درآمد ناشی از تغییر قیمت اوراق'!A:Q,17,0),0)</f>
        <v>16540671190</v>
      </c>
      <c r="P41" s="18"/>
      <c r="Q41" s="18">
        <f>IFERROR(VLOOKUP(A41,'درآمد ناشی از فروش'!A:Q,17,0),0)</f>
        <v>148323557386</v>
      </c>
      <c r="R41" s="18"/>
      <c r="S41" s="18">
        <f t="shared" si="3"/>
        <v>164864228576</v>
      </c>
      <c r="T41" s="15"/>
      <c r="U41" s="1">
        <f t="shared" si="5"/>
        <v>0.43133122769349996</v>
      </c>
    </row>
    <row r="42" spans="1:21" ht="21" x14ac:dyDescent="0.55000000000000004">
      <c r="A42" s="27" t="s">
        <v>80</v>
      </c>
      <c r="C42" s="18">
        <f>IFERROR(VLOOKUP(A42,'درآمد سود سهام'!A:S,13,0),0)</f>
        <v>25557837714</v>
      </c>
      <c r="D42" s="18"/>
      <c r="E42" s="18">
        <f>IFERROR(VLOOKUP(A42,'درآمد ناشی از تغییر قیمت اوراق'!A:Q,9,0),0)</f>
        <v>-72385681350</v>
      </c>
      <c r="F42" s="18"/>
      <c r="G42" s="18">
        <f>IFERROR(VLOOKUP(A42,'درآمد ناشی از فروش'!A:Q,9,0),0)</f>
        <v>797651772</v>
      </c>
      <c r="H42" s="18"/>
      <c r="I42" s="18">
        <f t="shared" si="2"/>
        <v>-46030191864</v>
      </c>
      <c r="J42" s="15"/>
      <c r="K42" s="1">
        <f t="shared" si="4"/>
        <v>6.4018156147971919E-2</v>
      </c>
      <c r="L42" s="15"/>
      <c r="M42" s="18">
        <f>IFERROR(VLOOKUP(A42,'درآمد سود سهام'!A:S,19,0),0)</f>
        <v>25557837714</v>
      </c>
      <c r="N42" s="18"/>
      <c r="O42" s="18">
        <f>IFERROR(VLOOKUP(A42,'درآمد ناشی از تغییر قیمت اوراق'!A:Q,17,0),0)</f>
        <v>-15171650485</v>
      </c>
      <c r="P42" s="18"/>
      <c r="Q42" s="18">
        <f>IFERROR(VLOOKUP(A42,'درآمد ناشی از فروش'!A:Q,17,0),0)</f>
        <v>22655504859</v>
      </c>
      <c r="R42" s="18"/>
      <c r="S42" s="18">
        <f t="shared" si="3"/>
        <v>33041692088</v>
      </c>
      <c r="T42" s="15"/>
      <c r="U42" s="1">
        <f t="shared" si="5"/>
        <v>8.6446367028719759E-2</v>
      </c>
    </row>
    <row r="43" spans="1:21" ht="21" x14ac:dyDescent="0.55000000000000004">
      <c r="A43" s="27" t="s">
        <v>86</v>
      </c>
      <c r="C43" s="18">
        <f>IFERROR(VLOOKUP(A43,'درآمد سود سهام'!A:S,13,0),0)</f>
        <v>0</v>
      </c>
      <c r="D43" s="18"/>
      <c r="E43" s="18">
        <f>IFERROR(VLOOKUP(A43,'درآمد ناشی از تغییر قیمت اوراق'!A:Q,9,0),0)</f>
        <v>0</v>
      </c>
      <c r="F43" s="18"/>
      <c r="G43" s="18">
        <f>IFERROR(VLOOKUP(A43,'درآمد ناشی از فروش'!A:Q,9,0),0)</f>
        <v>0</v>
      </c>
      <c r="H43" s="18"/>
      <c r="I43" s="18">
        <f t="shared" si="2"/>
        <v>0</v>
      </c>
      <c r="J43" s="15"/>
      <c r="K43" s="1">
        <f t="shared" si="4"/>
        <v>0</v>
      </c>
      <c r="L43" s="15"/>
      <c r="M43" s="18">
        <f>IFERROR(VLOOKUP(A43,'درآمد سود سهام'!A:S,19,0),0)</f>
        <v>1257291200</v>
      </c>
      <c r="N43" s="18"/>
      <c r="O43" s="18">
        <f>IFERROR(VLOOKUP(A43,'درآمد ناشی از تغییر قیمت اوراق'!A:Q,17,0),0)</f>
        <v>0</v>
      </c>
      <c r="P43" s="18"/>
      <c r="Q43" s="18">
        <f>IFERROR(VLOOKUP(A43,'درآمد ناشی از فروش'!A:Q,17,0),0)</f>
        <v>5660700788</v>
      </c>
      <c r="R43" s="18"/>
      <c r="S43" s="18">
        <f t="shared" si="3"/>
        <v>6917991988</v>
      </c>
      <c r="T43" s="15"/>
      <c r="U43" s="1">
        <f t="shared" si="5"/>
        <v>1.8099414306738351E-2</v>
      </c>
    </row>
    <row r="44" spans="1:21" ht="21" x14ac:dyDescent="0.55000000000000004">
      <c r="A44" s="27" t="s">
        <v>46</v>
      </c>
      <c r="C44" s="18">
        <f>IFERROR(VLOOKUP(A44,'درآمد سود سهام'!A:S,13,0),0)</f>
        <v>0</v>
      </c>
      <c r="D44" s="18"/>
      <c r="E44" s="18">
        <f>IFERROR(VLOOKUP(A44,'درآمد ناشی از تغییر قیمت اوراق'!A:Q,9,0),0)</f>
        <v>-47126723010</v>
      </c>
      <c r="F44" s="18"/>
      <c r="G44" s="18">
        <f>IFERROR(VLOOKUP(A44,'درآمد ناشی از فروش'!A:Q,9,0),0)</f>
        <v>2299782070</v>
      </c>
      <c r="H44" s="18"/>
      <c r="I44" s="18">
        <f t="shared" si="2"/>
        <v>-44826940940</v>
      </c>
      <c r="J44" s="15"/>
      <c r="K44" s="1">
        <f t="shared" si="4"/>
        <v>6.2344691354138025E-2</v>
      </c>
      <c r="L44" s="15"/>
      <c r="M44" s="18">
        <f>IFERROR(VLOOKUP(A44,'درآمد سود سهام'!A:S,19,0),0)</f>
        <v>11097428597</v>
      </c>
      <c r="N44" s="18"/>
      <c r="O44" s="18">
        <f>IFERROR(VLOOKUP(A44,'درآمد ناشی از تغییر قیمت اوراق'!A:Q,17,0),0)</f>
        <v>54894907023</v>
      </c>
      <c r="P44" s="18"/>
      <c r="Q44" s="18">
        <f>IFERROR(VLOOKUP(A44,'درآمد ناشی از فروش'!A:Q,17,0),0)</f>
        <v>7236240455</v>
      </c>
      <c r="R44" s="18"/>
      <c r="S44" s="18">
        <f t="shared" si="3"/>
        <v>73228576075</v>
      </c>
      <c r="T44" s="15"/>
      <c r="U44" s="1">
        <f t="shared" si="5"/>
        <v>0.19158656728324805</v>
      </c>
    </row>
    <row r="45" spans="1:21" ht="21" x14ac:dyDescent="0.55000000000000004">
      <c r="A45" s="27" t="s">
        <v>82</v>
      </c>
      <c r="C45" s="18">
        <f>IFERROR(VLOOKUP(A45,'درآمد سود سهام'!A:S,13,0),0)</f>
        <v>0</v>
      </c>
      <c r="D45" s="18"/>
      <c r="E45" s="18">
        <f>IFERROR(VLOOKUP(A45,'درآمد ناشی از تغییر قیمت اوراق'!A:Q,9,0),0)</f>
        <v>0</v>
      </c>
      <c r="F45" s="18"/>
      <c r="G45" s="18">
        <f>IFERROR(VLOOKUP(A45,'درآمد ناشی از فروش'!A:Q,9,0),0)</f>
        <v>0</v>
      </c>
      <c r="H45" s="18"/>
      <c r="I45" s="18">
        <f t="shared" si="2"/>
        <v>0</v>
      </c>
      <c r="J45" s="15"/>
      <c r="K45" s="1">
        <f t="shared" si="4"/>
        <v>0</v>
      </c>
      <c r="L45" s="15"/>
      <c r="M45" s="18">
        <f>IFERROR(VLOOKUP(A45,'درآمد سود سهام'!A:S,19,0),0)</f>
        <v>0</v>
      </c>
      <c r="N45" s="18"/>
      <c r="O45" s="18">
        <f>IFERROR(VLOOKUP(A45,'درآمد ناشی از تغییر قیمت اوراق'!A:Q,17,0),0)</f>
        <v>0</v>
      </c>
      <c r="P45" s="18"/>
      <c r="Q45" s="18">
        <f>IFERROR(VLOOKUP(A45,'درآمد ناشی از فروش'!A:Q,17,0),0)</f>
        <v>4492275817</v>
      </c>
      <c r="R45" s="18"/>
      <c r="S45" s="18">
        <f t="shared" si="3"/>
        <v>4492275817</v>
      </c>
      <c r="T45" s="15"/>
      <c r="U45" s="1">
        <f t="shared" si="5"/>
        <v>1.1753058016410141E-2</v>
      </c>
    </row>
    <row r="46" spans="1:21" ht="21" x14ac:dyDescent="0.55000000000000004">
      <c r="A46" s="27" t="s">
        <v>78</v>
      </c>
      <c r="C46" s="18">
        <f>IFERROR(VLOOKUP(A46,'درآمد سود سهام'!A:S,13,0),0)</f>
        <v>195944756</v>
      </c>
      <c r="D46" s="18"/>
      <c r="E46" s="18">
        <f>IFERROR(VLOOKUP(A46,'درآمد ناشی از تغییر قیمت اوراق'!A:Q,9,0),0)</f>
        <v>23621072109</v>
      </c>
      <c r="F46" s="18"/>
      <c r="G46" s="18">
        <f>IFERROR(VLOOKUP(A46,'درآمد ناشی از فروش'!A:Q,9,0),0)</f>
        <v>-31265279394</v>
      </c>
      <c r="H46" s="18"/>
      <c r="I46" s="18">
        <f t="shared" si="2"/>
        <v>-7448262529</v>
      </c>
      <c r="J46" s="15"/>
      <c r="K46" s="1">
        <f t="shared" si="4"/>
        <v>1.035894082348008E-2</v>
      </c>
      <c r="L46" s="15"/>
      <c r="M46" s="18">
        <f>IFERROR(VLOOKUP(A46,'درآمد سود سهام'!A:S,19,0),0)</f>
        <v>195944756</v>
      </c>
      <c r="N46" s="18"/>
      <c r="O46" s="18">
        <f>IFERROR(VLOOKUP(A46,'درآمد ناشی از تغییر قیمت اوراق'!A:Q,17,0),0)</f>
        <v>-51324462961</v>
      </c>
      <c r="P46" s="18"/>
      <c r="Q46" s="18">
        <f>IFERROR(VLOOKUP(A46,'درآمد ناشی از فروش'!A:Q,17,0),0)</f>
        <v>-34938047489</v>
      </c>
      <c r="R46" s="18"/>
      <c r="S46" s="18">
        <f t="shared" si="3"/>
        <v>-86066565694</v>
      </c>
      <c r="T46" s="15"/>
      <c r="U46" s="1">
        <f t="shared" si="5"/>
        <v>-0.22517436174484046</v>
      </c>
    </row>
    <row r="47" spans="1:21" ht="21" x14ac:dyDescent="0.55000000000000004">
      <c r="A47" s="27" t="s">
        <v>89</v>
      </c>
      <c r="C47" s="18">
        <f>IFERROR(VLOOKUP(A47,'درآمد سود سهام'!A:S,13,0),0)</f>
        <v>0</v>
      </c>
      <c r="D47" s="18"/>
      <c r="E47" s="18">
        <f>IFERROR(VLOOKUP(A47,'درآمد ناشی از تغییر قیمت اوراق'!A:Q,9,0),0)</f>
        <v>0</v>
      </c>
      <c r="F47" s="18"/>
      <c r="G47" s="18">
        <f>IFERROR(VLOOKUP(A47,'درآمد ناشی از فروش'!A:Q,9,0),0)</f>
        <v>0</v>
      </c>
      <c r="H47" s="18"/>
      <c r="I47" s="18">
        <f t="shared" si="2"/>
        <v>0</v>
      </c>
      <c r="J47" s="15"/>
      <c r="K47" s="1">
        <f t="shared" si="4"/>
        <v>0</v>
      </c>
      <c r="L47" s="15"/>
      <c r="M47" s="18">
        <f>IFERROR(VLOOKUP(A47,'درآمد سود سهام'!A:S,19,0),0)</f>
        <v>0</v>
      </c>
      <c r="N47" s="18"/>
      <c r="O47" s="18">
        <f>IFERROR(VLOOKUP(A47,'درآمد ناشی از تغییر قیمت اوراق'!A:Q,17,0),0)</f>
        <v>0</v>
      </c>
      <c r="P47" s="18"/>
      <c r="Q47" s="18">
        <f>IFERROR(VLOOKUP(A47,'درآمد ناشی از فروش'!A:Q,17,0),0)</f>
        <v>-1833</v>
      </c>
      <c r="R47" s="18"/>
      <c r="S47" s="18">
        <f t="shared" si="3"/>
        <v>-1833</v>
      </c>
      <c r="T47" s="15"/>
      <c r="U47" s="1">
        <f t="shared" si="5"/>
        <v>-4.795643950122973E-9</v>
      </c>
    </row>
    <row r="48" spans="1:21" ht="21" x14ac:dyDescent="0.55000000000000004">
      <c r="A48" s="27" t="s">
        <v>97</v>
      </c>
      <c r="C48" s="18">
        <f>IFERROR(VLOOKUP(A48,'درآمد سود سهام'!A:S,13,0),0)</f>
        <v>0</v>
      </c>
      <c r="D48" s="18"/>
      <c r="E48" s="18">
        <f>IFERROR(VLOOKUP(A48,'درآمد ناشی از تغییر قیمت اوراق'!A:Q,9,0),0)</f>
        <v>0</v>
      </c>
      <c r="F48" s="18"/>
      <c r="G48" s="18">
        <f>IFERROR(VLOOKUP(A48,'درآمد ناشی از فروش'!A:Q,9,0),0)</f>
        <v>0</v>
      </c>
      <c r="H48" s="18"/>
      <c r="I48" s="18">
        <f t="shared" si="2"/>
        <v>0</v>
      </c>
      <c r="J48" s="15"/>
      <c r="K48" s="1">
        <f t="shared" si="4"/>
        <v>0</v>
      </c>
      <c r="L48" s="15"/>
      <c r="M48" s="18">
        <f>IFERROR(VLOOKUP(A48,'درآمد سود سهام'!A:S,19,0),0)</f>
        <v>0</v>
      </c>
      <c r="N48" s="18"/>
      <c r="O48" s="18">
        <f>IFERROR(VLOOKUP(A48,'درآمد ناشی از تغییر قیمت اوراق'!A:Q,17,0),0)</f>
        <v>0</v>
      </c>
      <c r="P48" s="18"/>
      <c r="Q48" s="18">
        <f>IFERROR(VLOOKUP(A48,'درآمد ناشی از فروش'!A:Q,17,0),0)</f>
        <v>0</v>
      </c>
      <c r="R48" s="18"/>
      <c r="S48" s="18">
        <f t="shared" si="3"/>
        <v>0</v>
      </c>
      <c r="T48" s="15"/>
      <c r="U48" s="1">
        <f t="shared" si="5"/>
        <v>0</v>
      </c>
    </row>
    <row r="49" spans="1:21" ht="21" x14ac:dyDescent="0.55000000000000004">
      <c r="A49" s="27" t="s">
        <v>87</v>
      </c>
      <c r="C49" s="18">
        <f>IFERROR(VLOOKUP(A49,'درآمد سود سهام'!A:S,13,0),0)</f>
        <v>0</v>
      </c>
      <c r="D49" s="18"/>
      <c r="E49" s="18">
        <f>IFERROR(VLOOKUP(A49,'درآمد ناشی از تغییر قیمت اوراق'!A:Q,9,0),0)</f>
        <v>0</v>
      </c>
      <c r="F49" s="18"/>
      <c r="G49" s="18">
        <f>IFERROR(VLOOKUP(A49,'درآمد ناشی از فروش'!A:Q,9,0),0)</f>
        <v>0</v>
      </c>
      <c r="H49" s="18"/>
      <c r="I49" s="18">
        <f t="shared" si="2"/>
        <v>0</v>
      </c>
      <c r="J49" s="15"/>
      <c r="K49" s="1">
        <f t="shared" si="4"/>
        <v>0</v>
      </c>
      <c r="L49" s="15"/>
      <c r="M49" s="18">
        <f>IFERROR(VLOOKUP(A49,'درآمد سود سهام'!A:S,19,0),0)</f>
        <v>0</v>
      </c>
      <c r="N49" s="18"/>
      <c r="O49" s="18">
        <f>IFERROR(VLOOKUP(A49,'درآمد ناشی از تغییر قیمت اوراق'!A:Q,17,0),0)</f>
        <v>0</v>
      </c>
      <c r="P49" s="18"/>
      <c r="Q49" s="18">
        <f>IFERROR(VLOOKUP(A49,'درآمد ناشی از فروش'!A:Q,17,0),0)</f>
        <v>137983799</v>
      </c>
      <c r="R49" s="18"/>
      <c r="S49" s="18">
        <f t="shared" si="3"/>
        <v>137983799</v>
      </c>
      <c r="T49" s="15"/>
      <c r="U49" s="1">
        <f t="shared" si="5"/>
        <v>3.6100445765921131E-4</v>
      </c>
    </row>
    <row r="50" spans="1:21" ht="21" x14ac:dyDescent="0.55000000000000004">
      <c r="A50" s="27" t="s">
        <v>90</v>
      </c>
      <c r="C50" s="18">
        <f>IFERROR(VLOOKUP(A50,'درآمد سود سهام'!A:S,13,0),0)</f>
        <v>0</v>
      </c>
      <c r="D50" s="18"/>
      <c r="E50" s="18">
        <f>IFERROR(VLOOKUP(A50,'درآمد ناشی از تغییر قیمت اوراق'!A:Q,9,0),0)</f>
        <v>0</v>
      </c>
      <c r="F50" s="18"/>
      <c r="G50" s="18">
        <f>IFERROR(VLOOKUP(A50,'درآمد ناشی از فروش'!A:Q,9,0),0)</f>
        <v>0</v>
      </c>
      <c r="H50" s="18"/>
      <c r="I50" s="18">
        <f t="shared" si="2"/>
        <v>0</v>
      </c>
      <c r="J50" s="15"/>
      <c r="K50" s="1">
        <f t="shared" si="4"/>
        <v>0</v>
      </c>
      <c r="L50" s="15"/>
      <c r="M50" s="18">
        <f>IFERROR(VLOOKUP(A50,'درآمد سود سهام'!A:S,19,0),0)</f>
        <v>8000000</v>
      </c>
      <c r="N50" s="18"/>
      <c r="O50" s="18">
        <f>IFERROR(VLOOKUP(A50,'درآمد ناشی از تغییر قیمت اوراق'!A:Q,17,0),0)</f>
        <v>0</v>
      </c>
      <c r="P50" s="18"/>
      <c r="Q50" s="18">
        <f>IFERROR(VLOOKUP(A50,'درآمد ناشی از فروش'!A:Q,17,0),0)</f>
        <v>-1229220452</v>
      </c>
      <c r="R50" s="18"/>
      <c r="S50" s="18">
        <f t="shared" si="3"/>
        <v>-1221220452</v>
      </c>
      <c r="T50" s="15"/>
      <c r="U50" s="1">
        <f t="shared" si="5"/>
        <v>-3.1950564497546332E-3</v>
      </c>
    </row>
    <row r="51" spans="1:21" ht="21" x14ac:dyDescent="0.55000000000000004">
      <c r="A51" s="27" t="s">
        <v>88</v>
      </c>
      <c r="C51" s="18">
        <f>IFERROR(VLOOKUP(A51,'درآمد سود سهام'!A:S,13,0),0)</f>
        <v>0</v>
      </c>
      <c r="D51" s="18"/>
      <c r="E51" s="18">
        <f>IFERROR(VLOOKUP(A51,'درآمد ناشی از تغییر قیمت اوراق'!A:Q,9,0),0)</f>
        <v>0</v>
      </c>
      <c r="F51" s="18"/>
      <c r="G51" s="18">
        <f>IFERROR(VLOOKUP(A51,'درآمد ناشی از فروش'!A:Q,9,0),0)</f>
        <v>0</v>
      </c>
      <c r="H51" s="18"/>
      <c r="I51" s="18">
        <f t="shared" si="2"/>
        <v>0</v>
      </c>
      <c r="J51" s="15"/>
      <c r="K51" s="1">
        <f t="shared" si="4"/>
        <v>0</v>
      </c>
      <c r="L51" s="15"/>
      <c r="M51" s="18">
        <f>IFERROR(VLOOKUP(A51,'درآمد سود سهام'!A:S,19,0),0)</f>
        <v>0</v>
      </c>
      <c r="N51" s="18"/>
      <c r="O51" s="18">
        <f>IFERROR(VLOOKUP(A51,'درآمد ناشی از تغییر قیمت اوراق'!A:Q,17,0),0)</f>
        <v>0</v>
      </c>
      <c r="P51" s="18"/>
      <c r="Q51" s="18">
        <f>IFERROR(VLOOKUP(A51,'درآمد ناشی از فروش'!A:Q,17,0),0)</f>
        <v>-345795745</v>
      </c>
      <c r="R51" s="18"/>
      <c r="S51" s="18">
        <f t="shared" si="3"/>
        <v>-345795745</v>
      </c>
      <c r="T51" s="15"/>
      <c r="U51" s="1">
        <f t="shared" si="5"/>
        <v>-9.0469900299373505E-4</v>
      </c>
    </row>
    <row r="52" spans="1:21" ht="21" x14ac:dyDescent="0.55000000000000004">
      <c r="A52" s="27" t="s">
        <v>108</v>
      </c>
      <c r="C52" s="18">
        <f>IFERROR(VLOOKUP(A52,'درآمد سود سهام'!A:S,13,0),0)</f>
        <v>0</v>
      </c>
      <c r="D52" s="18"/>
      <c r="E52" s="18">
        <f>IFERROR(VLOOKUP(A52,'درآمد ناشی از تغییر قیمت اوراق'!A:Q,9,0),0)</f>
        <v>2212424656</v>
      </c>
      <c r="F52" s="18"/>
      <c r="G52" s="18">
        <f>IFERROR(VLOOKUP(A52,'درآمد ناشی از فروش'!A:Q,9,0),0)</f>
        <v>-733492126</v>
      </c>
      <c r="H52" s="18"/>
      <c r="I52" s="18">
        <f t="shared" si="2"/>
        <v>1478932530</v>
      </c>
      <c r="J52" s="15"/>
      <c r="K52" s="1">
        <f t="shared" si="4"/>
        <v>-2.0568789701678998E-3</v>
      </c>
      <c r="L52" s="15"/>
      <c r="M52" s="18">
        <f>IFERROR(VLOOKUP(A52,'درآمد سود سهام'!A:S,19,0),0)</f>
        <v>7478354017</v>
      </c>
      <c r="N52" s="18"/>
      <c r="O52" s="18">
        <f>IFERROR(VLOOKUP(A52,'درآمد ناشی از تغییر قیمت اوراق'!A:Q,17,0),0)</f>
        <v>-8776267062</v>
      </c>
      <c r="P52" s="18"/>
      <c r="Q52" s="18">
        <f>IFERROR(VLOOKUP(A52,'درآمد ناشی از فروش'!A:Q,17,0),0)</f>
        <v>-733492126</v>
      </c>
      <c r="R52" s="18"/>
      <c r="S52" s="18">
        <f t="shared" si="3"/>
        <v>-2031405171</v>
      </c>
      <c r="T52" s="15"/>
      <c r="U52" s="1">
        <f t="shared" si="5"/>
        <v>-5.3147277242524132E-3</v>
      </c>
    </row>
    <row r="53" spans="1:21" ht="21" x14ac:dyDescent="0.55000000000000004">
      <c r="A53" s="27" t="s">
        <v>110</v>
      </c>
      <c r="C53" s="18">
        <f>IFERROR(VLOOKUP(A53,'درآمد سود سهام'!A:S,13,0),0)</f>
        <v>0</v>
      </c>
      <c r="D53" s="18"/>
      <c r="E53" s="18">
        <f>IFERROR(VLOOKUP(A53,'درآمد ناشی از تغییر قیمت اوراق'!A:Q,9,0),0)</f>
        <v>-431666212</v>
      </c>
      <c r="F53" s="18"/>
      <c r="G53" s="18">
        <f>IFERROR(VLOOKUP(A53,'درآمد ناشی از فروش'!A:Q,9,0),0)</f>
        <v>0</v>
      </c>
      <c r="H53" s="18"/>
      <c r="I53" s="18">
        <f t="shared" si="2"/>
        <v>-431666212</v>
      </c>
      <c r="J53" s="15"/>
      <c r="K53" s="1">
        <f t="shared" si="4"/>
        <v>6.0035541553395838E-4</v>
      </c>
      <c r="L53" s="15"/>
      <c r="M53" s="18">
        <f>IFERROR(VLOOKUP(A53,'درآمد سود سهام'!A:S,19,0),0)</f>
        <v>0</v>
      </c>
      <c r="N53" s="18"/>
      <c r="O53" s="18">
        <f>IFERROR(VLOOKUP(A53,'درآمد ناشی از تغییر قیمت اوراق'!A:Q,17,0),0)</f>
        <v>16416729</v>
      </c>
      <c r="P53" s="18"/>
      <c r="Q53" s="18">
        <f>IFERROR(VLOOKUP(A53,'درآمد ناشی از فروش'!A:Q,17,0),0)</f>
        <v>257970887</v>
      </c>
      <c r="R53" s="18"/>
      <c r="S53" s="18">
        <f t="shared" si="3"/>
        <v>274387616</v>
      </c>
      <c r="T53" s="15"/>
      <c r="U53" s="1">
        <f t="shared" si="5"/>
        <v>7.1787523767543129E-4</v>
      </c>
    </row>
    <row r="54" spans="1:21" ht="21" x14ac:dyDescent="0.55000000000000004">
      <c r="A54" s="27" t="s">
        <v>102</v>
      </c>
      <c r="C54" s="18">
        <f>IFERROR(VLOOKUP(A54,'درآمد سود سهام'!A:S,13,0),0)</f>
        <v>715326811</v>
      </c>
      <c r="D54" s="18"/>
      <c r="E54" s="18">
        <f>IFERROR(VLOOKUP(A54,'درآمد ناشی از تغییر قیمت اوراق'!A:Q,9,0),0)</f>
        <v>-11301390655</v>
      </c>
      <c r="F54" s="18"/>
      <c r="G54" s="18">
        <f>IFERROR(VLOOKUP(A54,'درآمد ناشی از فروش'!A:Q,9,0),0)</f>
        <v>-291587807</v>
      </c>
      <c r="H54" s="18"/>
      <c r="I54" s="18">
        <f t="shared" si="2"/>
        <v>-10877651651</v>
      </c>
      <c r="J54" s="15"/>
      <c r="K54" s="1">
        <f t="shared" si="4"/>
        <v>1.5128487927541925E-2</v>
      </c>
      <c r="L54" s="15"/>
      <c r="M54" s="18">
        <f>IFERROR(VLOOKUP(A54,'درآمد سود سهام'!A:S,19,0),0)</f>
        <v>715326811</v>
      </c>
      <c r="N54" s="18"/>
      <c r="O54" s="18">
        <f>IFERROR(VLOOKUP(A54,'درآمد ناشی از تغییر قیمت اوراق'!A:Q,17,0),0)</f>
        <v>-1586940320</v>
      </c>
      <c r="P54" s="18"/>
      <c r="Q54" s="18">
        <f>IFERROR(VLOOKUP(A54,'درآمد ناشی از فروش'!A:Q,17,0),0)</f>
        <v>26839056926</v>
      </c>
      <c r="R54" s="18"/>
      <c r="S54" s="18">
        <f t="shared" si="3"/>
        <v>25967443417</v>
      </c>
      <c r="T54" s="15"/>
      <c r="U54" s="1">
        <f t="shared" si="5"/>
        <v>6.793814125635389E-2</v>
      </c>
    </row>
    <row r="55" spans="1:21" ht="21" x14ac:dyDescent="0.55000000000000004">
      <c r="A55" s="27" t="s">
        <v>81</v>
      </c>
      <c r="C55" s="18">
        <f>IFERROR(VLOOKUP(A55,'درآمد سود سهام'!A:S,13,0),0)</f>
        <v>0</v>
      </c>
      <c r="D55" s="18"/>
      <c r="E55" s="18">
        <f>IFERROR(VLOOKUP(A55,'درآمد ناشی از تغییر قیمت اوراق'!A:Q,9,0),0)</f>
        <v>0</v>
      </c>
      <c r="F55" s="18"/>
      <c r="G55" s="18">
        <f>IFERROR(VLOOKUP(A55,'درآمد ناشی از فروش'!A:Q,9,0),0)</f>
        <v>0</v>
      </c>
      <c r="H55" s="18"/>
      <c r="I55" s="18">
        <f t="shared" si="2"/>
        <v>0</v>
      </c>
      <c r="J55" s="15"/>
      <c r="K55" s="1">
        <f t="shared" si="4"/>
        <v>0</v>
      </c>
      <c r="L55" s="15"/>
      <c r="M55" s="18">
        <f>IFERROR(VLOOKUP(A55,'درآمد سود سهام'!A:S,19,0),0)</f>
        <v>0</v>
      </c>
      <c r="N55" s="18"/>
      <c r="O55" s="18">
        <f>IFERROR(VLOOKUP(A55,'درآمد ناشی از تغییر قیمت اوراق'!A:Q,17,0),0)</f>
        <v>0</v>
      </c>
      <c r="P55" s="18"/>
      <c r="Q55" s="18">
        <f>IFERROR(VLOOKUP(A55,'درآمد ناشی از فروش'!A:Q,17,0),0)</f>
        <v>658391660</v>
      </c>
      <c r="R55" s="18"/>
      <c r="S55" s="18">
        <f t="shared" si="3"/>
        <v>658391660</v>
      </c>
      <c r="T55" s="15"/>
      <c r="U55" s="1">
        <f t="shared" si="5"/>
        <v>1.7225379056685333E-3</v>
      </c>
    </row>
    <row r="56" spans="1:21" ht="21" x14ac:dyDescent="0.55000000000000004">
      <c r="A56" s="27" t="s">
        <v>52</v>
      </c>
      <c r="C56" s="18">
        <f>IFERROR(VLOOKUP(A56,'درآمد سود سهام'!A:S,13,0),0)</f>
        <v>0</v>
      </c>
      <c r="D56" s="18"/>
      <c r="E56" s="18">
        <f>IFERROR(VLOOKUP(A56,'درآمد ناشی از تغییر قیمت اوراق'!A:Q,9,0),0)</f>
        <v>-60917307590</v>
      </c>
      <c r="F56" s="18"/>
      <c r="G56" s="18">
        <f>IFERROR(VLOOKUP(A56,'درآمد ناشی از فروش'!A:Q,9,0),0)</f>
        <v>0</v>
      </c>
      <c r="H56" s="18"/>
      <c r="I56" s="18">
        <f t="shared" si="2"/>
        <v>-60917307590</v>
      </c>
      <c r="J56" s="15"/>
      <c r="K56" s="1">
        <f t="shared" si="4"/>
        <v>8.4722951425728929E-2</v>
      </c>
      <c r="L56" s="15"/>
      <c r="M56" s="18">
        <f>IFERROR(VLOOKUP(A56,'درآمد سود سهام'!A:S,19,0),0)</f>
        <v>43741304756</v>
      </c>
      <c r="N56" s="18"/>
      <c r="O56" s="18">
        <f>IFERROR(VLOOKUP(A56,'درآمد ناشی از تغییر قیمت اوراق'!A:Q,17,0),0)</f>
        <v>-153024531957</v>
      </c>
      <c r="P56" s="18"/>
      <c r="Q56" s="18">
        <f>IFERROR(VLOOKUP(A56,'درآمد ناشی از فروش'!A:Q,17,0),0)</f>
        <v>0</v>
      </c>
      <c r="R56" s="18"/>
      <c r="S56" s="18">
        <f t="shared" si="3"/>
        <v>-109283227201</v>
      </c>
      <c r="T56" s="15"/>
      <c r="U56" s="1">
        <f t="shared" si="5"/>
        <v>-0.28591568323861977</v>
      </c>
    </row>
    <row r="57" spans="1:21" ht="21" x14ac:dyDescent="0.55000000000000004">
      <c r="A57" s="27" t="s">
        <v>72</v>
      </c>
      <c r="C57" s="18">
        <f>IFERROR(VLOOKUP(A57,'درآمد سود سهام'!A:S,13,0),0)</f>
        <v>0</v>
      </c>
      <c r="D57" s="18"/>
      <c r="E57" s="18">
        <f>IFERROR(VLOOKUP(A57,'درآمد ناشی از تغییر قیمت اوراق'!A:Q,9,0),0)</f>
        <v>-21191657141</v>
      </c>
      <c r="F57" s="18"/>
      <c r="G57" s="18">
        <f>IFERROR(VLOOKUP(A57,'درآمد ناشی از فروش'!A:Q,9,0),0)</f>
        <v>-9164225415</v>
      </c>
      <c r="H57" s="18"/>
      <c r="I57" s="18">
        <f t="shared" si="2"/>
        <v>-30355882556</v>
      </c>
      <c r="J57" s="15"/>
      <c r="K57" s="1">
        <f t="shared" si="4"/>
        <v>4.2218542890744989E-2</v>
      </c>
      <c r="L57" s="15"/>
      <c r="M57" s="18">
        <f>IFERROR(VLOOKUP(A57,'درآمد سود سهام'!A:S,19,0),0)</f>
        <v>5073689790</v>
      </c>
      <c r="N57" s="18"/>
      <c r="O57" s="18">
        <f>IFERROR(VLOOKUP(A57,'درآمد ناشی از تغییر قیمت اوراق'!A:Q,17,0),0)</f>
        <v>-62366447078</v>
      </c>
      <c r="P57" s="18"/>
      <c r="Q57" s="18">
        <f>IFERROR(VLOOKUP(A57,'درآمد ناشی از فروش'!A:Q,17,0),0)</f>
        <v>-12918677445</v>
      </c>
      <c r="R57" s="18"/>
      <c r="S57" s="18">
        <f t="shared" si="3"/>
        <v>-70211434733</v>
      </c>
      <c r="T57" s="15"/>
      <c r="U57" s="1">
        <f t="shared" si="5"/>
        <v>-0.18369287627210334</v>
      </c>
    </row>
    <row r="58" spans="1:21" ht="21.75" thickBot="1" x14ac:dyDescent="0.6">
      <c r="A58" s="27" t="s">
        <v>68</v>
      </c>
      <c r="C58" s="18">
        <f>IFERROR(VLOOKUP(A58,'درآمد سود سهام'!A:S,13,0),0)</f>
        <v>0</v>
      </c>
      <c r="D58" s="18"/>
      <c r="E58" s="18">
        <f>IFERROR(VLOOKUP(A58,'درآمد ناشی از تغییر قیمت اوراق'!A:Q,9,0),0)</f>
        <v>-11307830042</v>
      </c>
      <c r="F58" s="18"/>
      <c r="G58" s="18">
        <f>IFERROR(VLOOKUP(A58,'درآمد ناشی از فروش'!A:Q,9,0),0)</f>
        <v>4394758553</v>
      </c>
      <c r="H58" s="18"/>
      <c r="I58" s="18">
        <f t="shared" si="2"/>
        <v>-6913071489</v>
      </c>
      <c r="J58" s="15"/>
      <c r="K58" s="1">
        <f t="shared" si="4"/>
        <v>9.6146045046364564E-3</v>
      </c>
      <c r="L58" s="15"/>
      <c r="M58" s="18">
        <f>IFERROR(VLOOKUP(A58,'درآمد سود سهام'!A:S,19,0),0)</f>
        <v>7677297963</v>
      </c>
      <c r="N58" s="18"/>
      <c r="O58" s="18">
        <f>IFERROR(VLOOKUP(A58,'درآمد ناشی از تغییر قیمت اوراق'!A:Q,17,0),0)</f>
        <v>58927625610</v>
      </c>
      <c r="P58" s="18"/>
      <c r="Q58" s="18">
        <f>IFERROR(VLOOKUP(A58,'درآمد ناشی از فروش'!A:Q,17,0),0)</f>
        <v>4394758553</v>
      </c>
      <c r="R58" s="18"/>
      <c r="S58" s="18">
        <f t="shared" si="3"/>
        <v>70999682126</v>
      </c>
      <c r="T58" s="15"/>
      <c r="U58" s="1">
        <f t="shared" si="5"/>
        <v>0.18575515332689913</v>
      </c>
    </row>
    <row r="59" spans="1:21" s="27" customFormat="1" ht="21.75" thickBot="1" x14ac:dyDescent="0.6">
      <c r="A59" s="27" t="s">
        <v>15</v>
      </c>
      <c r="C59" s="17">
        <f>SUM(C8:C58)</f>
        <v>26469109281</v>
      </c>
      <c r="D59" s="2"/>
      <c r="E59" s="19">
        <f>SUM(E8:E58)</f>
        <v>-595075878103</v>
      </c>
      <c r="F59" s="4"/>
      <c r="G59" s="19">
        <f>SUM(G8:G58)</f>
        <v>-150411001037</v>
      </c>
      <c r="H59" s="4"/>
      <c r="I59" s="19">
        <f>SUM(I8:I58)</f>
        <v>-719017769859</v>
      </c>
      <c r="J59" s="2"/>
      <c r="K59" s="28">
        <f>SUM(K8:K58)</f>
        <v>1</v>
      </c>
      <c r="L59" s="2"/>
      <c r="M59" s="19">
        <f>SUM(M8:M58)</f>
        <v>770309068826</v>
      </c>
      <c r="N59" s="4"/>
      <c r="O59" s="19">
        <f>SUM(O8:O58)</f>
        <v>-622624361808</v>
      </c>
      <c r="P59" s="4"/>
      <c r="Q59" s="19">
        <f>SUM(Q8:Q58)</f>
        <v>234537163301</v>
      </c>
      <c r="R59" s="4"/>
      <c r="S59" s="19">
        <f>SUM(S8:S58)</f>
        <v>382221870319</v>
      </c>
      <c r="T59" s="2"/>
      <c r="U59" s="28">
        <f>SUM(U8:U58)</f>
        <v>1.0000000000000004</v>
      </c>
    </row>
    <row r="60" spans="1:21" ht="19.5" thickTop="1" x14ac:dyDescent="0.45">
      <c r="C60" s="50"/>
      <c r="E60" s="51"/>
      <c r="G60" s="50"/>
      <c r="M60" s="50"/>
      <c r="O60" s="51"/>
      <c r="Q60" s="50"/>
    </row>
    <row r="61" spans="1:21" x14ac:dyDescent="0.45">
      <c r="C61" s="50"/>
      <c r="E61" s="51"/>
      <c r="G61" s="51"/>
      <c r="M61" s="51"/>
      <c r="O61" s="51"/>
      <c r="Q61" s="50"/>
    </row>
    <row r="62" spans="1:21" x14ac:dyDescent="0.45">
      <c r="C62" s="50"/>
      <c r="E62" s="51"/>
      <c r="G62" s="51"/>
      <c r="M62" s="51"/>
      <c r="O62" s="51"/>
      <c r="Q62" s="50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A48" sqref="A48"/>
    </sheetView>
  </sheetViews>
  <sheetFormatPr defaultRowHeight="18.75" x14ac:dyDescent="0.45"/>
  <cols>
    <col min="1" max="1" width="17.125" style="20" bestFit="1" customWidth="1"/>
    <col min="2" max="2" width="0.875" style="20" customWidth="1"/>
    <col min="3" max="3" width="32.125" style="20" bestFit="1" customWidth="1"/>
    <col min="4" max="4" width="0.875" style="20" customWidth="1"/>
    <col min="5" max="5" width="27.875" style="20" bestFit="1" customWidth="1"/>
    <col min="6" max="6" width="0.875" style="20" customWidth="1"/>
    <col min="7" max="7" width="32.125" style="20" bestFit="1" customWidth="1"/>
    <col min="8" max="8" width="0.875" style="20" customWidth="1"/>
    <col min="9" max="9" width="27.875" style="20" bestFit="1" customWidth="1"/>
    <col min="10" max="10" width="0.875" style="20" customWidth="1"/>
    <col min="11" max="11" width="8" style="20" customWidth="1"/>
    <col min="12" max="16384" width="9" style="20"/>
  </cols>
  <sheetData>
    <row r="2" spans="1:9" ht="26.25" x14ac:dyDescent="0.45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</row>
    <row r="3" spans="1:9" ht="26.25" x14ac:dyDescent="0.45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</row>
    <row r="4" spans="1:9" ht="26.25" x14ac:dyDescent="0.45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</row>
    <row r="6" spans="1:9" ht="27" thickBot="1" x14ac:dyDescent="0.5">
      <c r="A6" s="68" t="s">
        <v>39</v>
      </c>
      <c r="B6" s="68" t="s">
        <v>39</v>
      </c>
      <c r="C6" s="68" t="s">
        <v>26</v>
      </c>
      <c r="D6" s="68" t="s">
        <v>26</v>
      </c>
      <c r="E6" s="68" t="s">
        <v>26</v>
      </c>
      <c r="G6" s="68" t="s">
        <v>27</v>
      </c>
      <c r="H6" s="68" t="s">
        <v>27</v>
      </c>
      <c r="I6" s="68" t="s">
        <v>27</v>
      </c>
    </row>
    <row r="7" spans="1:9" ht="27" thickBot="1" x14ac:dyDescent="0.5">
      <c r="A7" s="55" t="s">
        <v>40</v>
      </c>
      <c r="C7" s="55" t="s">
        <v>41</v>
      </c>
      <c r="E7" s="55" t="s">
        <v>42</v>
      </c>
      <c r="G7" s="55" t="s">
        <v>41</v>
      </c>
      <c r="I7" s="55" t="s">
        <v>42</v>
      </c>
    </row>
    <row r="8" spans="1:9" ht="23.25" thickBot="1" x14ac:dyDescent="0.6">
      <c r="A8" s="21" t="s">
        <v>23</v>
      </c>
      <c r="B8" s="22"/>
      <c r="C8" s="23">
        <f>+'سود سپرده بانکی'!G8</f>
        <v>826889883</v>
      </c>
      <c r="D8" s="24"/>
      <c r="E8" s="25">
        <f>+C8/$C$9</f>
        <v>1</v>
      </c>
      <c r="F8" s="24"/>
      <c r="G8" s="23">
        <f>+'سود سپرده بانکی'!M8</f>
        <v>52032253013</v>
      </c>
      <c r="H8" s="22"/>
      <c r="I8" s="26">
        <f>+G8/$G$9</f>
        <v>1</v>
      </c>
    </row>
    <row r="9" spans="1:9" ht="24.75" thickBot="1" x14ac:dyDescent="0.5">
      <c r="C9" s="45">
        <f>SUM(C8:C8)</f>
        <v>826889883</v>
      </c>
      <c r="D9" s="46"/>
      <c r="E9" s="48">
        <f>SUM(E8:E8)</f>
        <v>1</v>
      </c>
      <c r="F9" s="46"/>
      <c r="G9" s="45">
        <f>SUM(G8:G8)</f>
        <v>52032253013</v>
      </c>
      <c r="H9" s="46"/>
      <c r="I9" s="48">
        <f>SUM(I8:I8)</f>
        <v>1</v>
      </c>
    </row>
    <row r="10" spans="1:9" ht="19.5" thickTop="1" x14ac:dyDescent="0.45">
      <c r="E10" s="29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6"/>
  <sheetViews>
    <sheetView rightToLeft="1" tabSelected="1" zoomScale="85" zoomScaleNormal="85" workbookViewId="0">
      <selection activeCell="E15" sqref="E15"/>
    </sheetView>
  </sheetViews>
  <sheetFormatPr defaultRowHeight="18.75" x14ac:dyDescent="0.2"/>
  <cols>
    <col min="1" max="1" width="24" style="15" bestFit="1" customWidth="1"/>
    <col min="2" max="2" width="0.875" style="15" customWidth="1"/>
    <col min="3" max="3" width="17.5" style="15" customWidth="1"/>
    <col min="4" max="4" width="0.875" style="15" customWidth="1"/>
    <col min="5" max="5" width="30.625" style="15" customWidth="1"/>
    <col min="6" max="6" width="0.875" style="15" customWidth="1"/>
    <col min="7" max="7" width="21" style="15" customWidth="1"/>
    <col min="8" max="8" width="0.875" style="15" customWidth="1"/>
    <col min="9" max="9" width="20.125" style="15" customWidth="1"/>
    <col min="10" max="10" width="0.875" style="15" customWidth="1"/>
    <col min="11" max="11" width="17.5" style="15" customWidth="1"/>
    <col min="12" max="12" width="0.875" style="15" customWidth="1"/>
    <col min="13" max="13" width="21" style="15" customWidth="1"/>
    <col min="14" max="14" width="0.875" style="15" customWidth="1"/>
    <col min="15" max="15" width="20.125" style="15" customWidth="1"/>
    <col min="16" max="16" width="0.875" style="15" customWidth="1"/>
    <col min="17" max="17" width="17.5" style="15" customWidth="1"/>
    <col min="18" max="18" width="0.875" style="15" customWidth="1"/>
    <col min="19" max="19" width="21" style="15" customWidth="1"/>
    <col min="20" max="20" width="0.875" style="15" customWidth="1"/>
    <col min="21" max="16384" width="9" style="15"/>
  </cols>
  <sheetData>
    <row r="2" spans="1:19" ht="26.25" x14ac:dyDescent="0.2">
      <c r="A2" s="67" t="s">
        <v>73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  <c r="R2" s="67" t="s">
        <v>0</v>
      </c>
      <c r="S2" s="67" t="s">
        <v>0</v>
      </c>
    </row>
    <row r="3" spans="1:19" ht="26.25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  <c r="N3" s="67" t="s">
        <v>24</v>
      </c>
      <c r="O3" s="67" t="s">
        <v>24</v>
      </c>
      <c r="P3" s="67" t="s">
        <v>24</v>
      </c>
      <c r="Q3" s="67" t="s">
        <v>24</v>
      </c>
      <c r="R3" s="67" t="s">
        <v>24</v>
      </c>
      <c r="S3" s="67" t="s">
        <v>24</v>
      </c>
    </row>
    <row r="4" spans="1:19" ht="26.25" x14ac:dyDescent="0.2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  <c r="R4" s="67" t="s">
        <v>2</v>
      </c>
      <c r="S4" s="67" t="s">
        <v>2</v>
      </c>
    </row>
    <row r="6" spans="1:19" ht="27" thickBot="1" x14ac:dyDescent="0.25">
      <c r="A6" s="68" t="s">
        <v>3</v>
      </c>
      <c r="C6" s="68" t="s">
        <v>91</v>
      </c>
      <c r="D6" s="68" t="s">
        <v>91</v>
      </c>
      <c r="E6" s="68" t="s">
        <v>91</v>
      </c>
      <c r="F6" s="68" t="s">
        <v>91</v>
      </c>
      <c r="G6" s="68" t="s">
        <v>91</v>
      </c>
      <c r="I6" s="68" t="s">
        <v>26</v>
      </c>
      <c r="J6" s="68" t="s">
        <v>26</v>
      </c>
      <c r="K6" s="68" t="s">
        <v>26</v>
      </c>
      <c r="L6" s="68" t="s">
        <v>26</v>
      </c>
      <c r="M6" s="68" t="s">
        <v>26</v>
      </c>
      <c r="O6" s="68" t="s">
        <v>27</v>
      </c>
      <c r="P6" s="68" t="s">
        <v>27</v>
      </c>
      <c r="Q6" s="68" t="s">
        <v>27</v>
      </c>
      <c r="R6" s="68" t="s">
        <v>27</v>
      </c>
      <c r="S6" s="68" t="s">
        <v>27</v>
      </c>
    </row>
    <row r="7" spans="1:19" ht="27" thickBot="1" x14ac:dyDescent="0.25">
      <c r="A7" s="68" t="s">
        <v>3</v>
      </c>
      <c r="C7" s="55" t="s">
        <v>92</v>
      </c>
      <c r="E7" s="55" t="s">
        <v>93</v>
      </c>
      <c r="G7" s="55" t="s">
        <v>94</v>
      </c>
      <c r="I7" s="55" t="s">
        <v>95</v>
      </c>
      <c r="K7" s="55" t="s">
        <v>30</v>
      </c>
      <c r="M7" s="55" t="s">
        <v>96</v>
      </c>
      <c r="O7" s="55" t="s">
        <v>95</v>
      </c>
      <c r="Q7" s="55" t="s">
        <v>30</v>
      </c>
      <c r="S7" s="55" t="s">
        <v>96</v>
      </c>
    </row>
    <row r="8" spans="1:19" ht="21" x14ac:dyDescent="0.2">
      <c r="A8" s="2" t="s">
        <v>67</v>
      </c>
      <c r="C8" s="18" t="s">
        <v>122</v>
      </c>
      <c r="D8" s="18"/>
      <c r="E8" s="18">
        <v>0</v>
      </c>
      <c r="F8" s="18"/>
      <c r="G8" s="18">
        <v>0</v>
      </c>
      <c r="H8" s="18"/>
      <c r="I8" s="18">
        <v>0</v>
      </c>
      <c r="J8" s="18"/>
      <c r="K8" s="18">
        <v>0</v>
      </c>
      <c r="L8" s="18"/>
      <c r="M8" s="18">
        <v>0</v>
      </c>
      <c r="N8" s="18"/>
      <c r="O8" s="18">
        <v>8379057168</v>
      </c>
      <c r="P8" s="18"/>
      <c r="Q8" s="18">
        <v>-841519605</v>
      </c>
      <c r="R8" s="18"/>
      <c r="S8" s="18">
        <f>+Q8+O8</f>
        <v>7537537563</v>
      </c>
    </row>
    <row r="9" spans="1:19" ht="21" x14ac:dyDescent="0.2">
      <c r="A9" s="2" t="s">
        <v>108</v>
      </c>
      <c r="C9" s="18" t="s">
        <v>122</v>
      </c>
      <c r="D9" s="18"/>
      <c r="E9" s="18">
        <v>0</v>
      </c>
      <c r="F9" s="18"/>
      <c r="G9" s="18">
        <v>0</v>
      </c>
      <c r="H9" s="18"/>
      <c r="I9" s="18">
        <v>0</v>
      </c>
      <c r="J9" s="18"/>
      <c r="K9" s="18">
        <v>0</v>
      </c>
      <c r="L9" s="18"/>
      <c r="M9" s="18">
        <v>0</v>
      </c>
      <c r="N9" s="18"/>
      <c r="O9" s="18">
        <v>7893249000</v>
      </c>
      <c r="P9" s="18"/>
      <c r="Q9" s="18">
        <v>-414894983</v>
      </c>
      <c r="R9" s="18"/>
      <c r="S9" s="18">
        <f t="shared" ref="S9:S44" si="0">+Q9+O9</f>
        <v>7478354017</v>
      </c>
    </row>
    <row r="10" spans="1:19" ht="21" x14ac:dyDescent="0.2">
      <c r="A10" s="2" t="s">
        <v>103</v>
      </c>
      <c r="C10" s="18" t="s">
        <v>122</v>
      </c>
      <c r="D10" s="18"/>
      <c r="E10" s="18">
        <v>0</v>
      </c>
      <c r="F10" s="18"/>
      <c r="G10" s="18">
        <v>0</v>
      </c>
      <c r="H10" s="18"/>
      <c r="I10" s="18">
        <v>0</v>
      </c>
      <c r="J10" s="18"/>
      <c r="K10" s="18">
        <v>0</v>
      </c>
      <c r="L10" s="18"/>
      <c r="M10" s="18">
        <v>0</v>
      </c>
      <c r="N10" s="18"/>
      <c r="O10" s="18">
        <v>12165628</v>
      </c>
      <c r="P10" s="18"/>
      <c r="Q10" s="18">
        <v>-487905</v>
      </c>
      <c r="R10" s="18"/>
      <c r="S10" s="18">
        <f t="shared" si="0"/>
        <v>11677723</v>
      </c>
    </row>
    <row r="11" spans="1:19" ht="21" x14ac:dyDescent="0.2">
      <c r="A11" s="2" t="s">
        <v>62</v>
      </c>
      <c r="C11" s="18" t="s">
        <v>122</v>
      </c>
      <c r="D11" s="18"/>
      <c r="E11" s="18">
        <v>0</v>
      </c>
      <c r="F11" s="18"/>
      <c r="G11" s="18">
        <v>0</v>
      </c>
      <c r="H11" s="18"/>
      <c r="I11" s="18">
        <v>0</v>
      </c>
      <c r="J11" s="18"/>
      <c r="K11" s="18">
        <v>0</v>
      </c>
      <c r="L11" s="18"/>
      <c r="M11" s="18">
        <v>0</v>
      </c>
      <c r="N11" s="18"/>
      <c r="O11" s="18">
        <v>1647921200</v>
      </c>
      <c r="P11" s="18"/>
      <c r="Q11" s="18">
        <v>-14543772</v>
      </c>
      <c r="R11" s="18"/>
      <c r="S11" s="18">
        <f t="shared" si="0"/>
        <v>1633377428</v>
      </c>
    </row>
    <row r="12" spans="1:19" ht="21" x14ac:dyDescent="0.2">
      <c r="A12" s="2" t="s">
        <v>107</v>
      </c>
      <c r="C12" s="18" t="s">
        <v>118</v>
      </c>
      <c r="D12" s="18"/>
      <c r="E12" s="18">
        <v>9050337</v>
      </c>
      <c r="F12" s="18"/>
      <c r="G12" s="18">
        <v>23</v>
      </c>
      <c r="H12" s="18"/>
      <c r="I12" s="18">
        <v>208157751</v>
      </c>
      <c r="J12" s="18"/>
      <c r="K12" s="18">
        <v>-12212995</v>
      </c>
      <c r="L12" s="18"/>
      <c r="M12" s="18">
        <v>195944756</v>
      </c>
      <c r="N12" s="18"/>
      <c r="O12" s="18">
        <v>208157751</v>
      </c>
      <c r="P12" s="18"/>
      <c r="Q12" s="18">
        <v>-12212995</v>
      </c>
      <c r="R12" s="18"/>
      <c r="S12" s="18">
        <f t="shared" si="0"/>
        <v>195944756</v>
      </c>
    </row>
    <row r="13" spans="1:19" ht="21" x14ac:dyDescent="0.2">
      <c r="A13" s="2" t="s">
        <v>61</v>
      </c>
      <c r="C13" s="18" t="s">
        <v>122</v>
      </c>
      <c r="D13" s="18"/>
      <c r="E13" s="18">
        <v>0</v>
      </c>
      <c r="F13" s="18"/>
      <c r="G13" s="18">
        <v>0</v>
      </c>
      <c r="H13" s="18"/>
      <c r="I13" s="18">
        <v>0</v>
      </c>
      <c r="J13" s="18"/>
      <c r="K13" s="18">
        <v>0</v>
      </c>
      <c r="L13" s="18"/>
      <c r="M13" s="18">
        <v>0</v>
      </c>
      <c r="N13" s="18"/>
      <c r="O13" s="18">
        <v>104491343750</v>
      </c>
      <c r="P13" s="18"/>
      <c r="Q13" s="18">
        <v>-10145418039</v>
      </c>
      <c r="R13" s="18"/>
      <c r="S13" s="18">
        <f t="shared" si="0"/>
        <v>94345925711</v>
      </c>
    </row>
    <row r="14" spans="1:19" ht="21" x14ac:dyDescent="0.2">
      <c r="A14" s="2" t="s">
        <v>68</v>
      </c>
      <c r="C14" s="18" t="s">
        <v>122</v>
      </c>
      <c r="D14" s="18"/>
      <c r="E14" s="18">
        <v>0</v>
      </c>
      <c r="F14" s="18"/>
      <c r="G14" s="18">
        <v>0</v>
      </c>
      <c r="H14" s="18"/>
      <c r="I14" s="18">
        <v>0</v>
      </c>
      <c r="J14" s="18"/>
      <c r="K14" s="18">
        <v>0</v>
      </c>
      <c r="L14" s="18"/>
      <c r="M14" s="18">
        <v>0</v>
      </c>
      <c r="N14" s="18"/>
      <c r="O14" s="18">
        <v>8639589420</v>
      </c>
      <c r="P14" s="18"/>
      <c r="Q14" s="18">
        <v>-962291457</v>
      </c>
      <c r="R14" s="18"/>
      <c r="S14" s="18">
        <f t="shared" si="0"/>
        <v>7677297963</v>
      </c>
    </row>
    <row r="15" spans="1:19" ht="21" x14ac:dyDescent="0.2">
      <c r="A15" s="2" t="s">
        <v>60</v>
      </c>
      <c r="C15" s="18" t="s">
        <v>122</v>
      </c>
      <c r="D15" s="18"/>
      <c r="E15" s="18">
        <v>0</v>
      </c>
      <c r="F15" s="18"/>
      <c r="G15" s="18">
        <v>0</v>
      </c>
      <c r="H15" s="18"/>
      <c r="I15" s="18">
        <v>0</v>
      </c>
      <c r="J15" s="18"/>
      <c r="K15" s="18">
        <v>0</v>
      </c>
      <c r="L15" s="18"/>
      <c r="M15" s="18">
        <v>0</v>
      </c>
      <c r="N15" s="18"/>
      <c r="O15" s="18">
        <v>30734088720</v>
      </c>
      <c r="P15" s="18"/>
      <c r="Q15" s="18">
        <v>0</v>
      </c>
      <c r="R15" s="18"/>
      <c r="S15" s="18">
        <f t="shared" si="0"/>
        <v>30734088720</v>
      </c>
    </row>
    <row r="16" spans="1:19" ht="21" x14ac:dyDescent="0.2">
      <c r="A16" s="2" t="s">
        <v>52</v>
      </c>
      <c r="C16" s="18" t="s">
        <v>122</v>
      </c>
      <c r="D16" s="18"/>
      <c r="E16" s="18">
        <v>0</v>
      </c>
      <c r="F16" s="18"/>
      <c r="G16" s="18">
        <v>0</v>
      </c>
      <c r="H16" s="18"/>
      <c r="I16" s="18">
        <v>0</v>
      </c>
      <c r="J16" s="18"/>
      <c r="K16" s="18">
        <v>0</v>
      </c>
      <c r="L16" s="18"/>
      <c r="M16" s="18">
        <v>0</v>
      </c>
      <c r="N16" s="18"/>
      <c r="O16" s="18">
        <v>44490299700</v>
      </c>
      <c r="P16" s="18"/>
      <c r="Q16" s="18">
        <v>-748994944</v>
      </c>
      <c r="R16" s="18"/>
      <c r="S16" s="18">
        <f t="shared" si="0"/>
        <v>43741304756</v>
      </c>
    </row>
    <row r="17" spans="1:19" ht="21" x14ac:dyDescent="0.2">
      <c r="A17" s="2" t="s">
        <v>111</v>
      </c>
      <c r="C17" s="18" t="s">
        <v>122</v>
      </c>
      <c r="D17" s="18"/>
      <c r="E17" s="18">
        <v>0</v>
      </c>
      <c r="F17" s="18"/>
      <c r="G17" s="18">
        <v>0</v>
      </c>
      <c r="H17" s="18"/>
      <c r="I17" s="18">
        <v>0</v>
      </c>
      <c r="J17" s="18"/>
      <c r="K17" s="18">
        <v>0</v>
      </c>
      <c r="L17" s="18"/>
      <c r="M17" s="18">
        <v>0</v>
      </c>
      <c r="N17" s="18"/>
      <c r="O17" s="18">
        <v>8174644335</v>
      </c>
      <c r="P17" s="18"/>
      <c r="Q17" s="18">
        <v>-761612826</v>
      </c>
      <c r="R17" s="18"/>
      <c r="S17" s="18">
        <f t="shared" si="0"/>
        <v>7413031509</v>
      </c>
    </row>
    <row r="18" spans="1:19" ht="21" x14ac:dyDescent="0.2">
      <c r="A18" s="2" t="s">
        <v>47</v>
      </c>
      <c r="C18" s="18" t="s">
        <v>122</v>
      </c>
      <c r="D18" s="18"/>
      <c r="E18" s="18">
        <v>0</v>
      </c>
      <c r="F18" s="18"/>
      <c r="G18" s="18">
        <v>0</v>
      </c>
      <c r="H18" s="18"/>
      <c r="I18" s="18">
        <v>0</v>
      </c>
      <c r="J18" s="18"/>
      <c r="K18" s="18">
        <v>0</v>
      </c>
      <c r="L18" s="18"/>
      <c r="M18" s="18">
        <v>0</v>
      </c>
      <c r="N18" s="18"/>
      <c r="O18" s="18">
        <v>43966991650</v>
      </c>
      <c r="P18" s="18"/>
      <c r="Q18" s="18">
        <v>-2391986592</v>
      </c>
      <c r="R18" s="18"/>
      <c r="S18" s="18">
        <f t="shared" si="0"/>
        <v>41575005058</v>
      </c>
    </row>
    <row r="19" spans="1:19" ht="21" x14ac:dyDescent="0.2">
      <c r="A19" s="2" t="s">
        <v>59</v>
      </c>
      <c r="C19" s="18" t="s">
        <v>122</v>
      </c>
      <c r="D19" s="18"/>
      <c r="E19" s="18">
        <v>0</v>
      </c>
      <c r="F19" s="18"/>
      <c r="G19" s="18">
        <v>0</v>
      </c>
      <c r="H19" s="18"/>
      <c r="I19" s="18">
        <v>0</v>
      </c>
      <c r="J19" s="18"/>
      <c r="K19" s="18">
        <v>0</v>
      </c>
      <c r="L19" s="18"/>
      <c r="M19" s="18">
        <v>0</v>
      </c>
      <c r="N19" s="18"/>
      <c r="O19" s="18">
        <v>46502841240</v>
      </c>
      <c r="P19" s="18"/>
      <c r="Q19" s="18">
        <v>-1865005467</v>
      </c>
      <c r="R19" s="18"/>
      <c r="S19" s="18">
        <f t="shared" si="0"/>
        <v>44637835773</v>
      </c>
    </row>
    <row r="20" spans="1:19" ht="21" x14ac:dyDescent="0.2">
      <c r="A20" s="2" t="s">
        <v>53</v>
      </c>
      <c r="C20" s="18" t="s">
        <v>122</v>
      </c>
      <c r="D20" s="18"/>
      <c r="E20" s="18">
        <v>0</v>
      </c>
      <c r="F20" s="18"/>
      <c r="G20" s="18">
        <v>0</v>
      </c>
      <c r="H20" s="18"/>
      <c r="I20" s="18">
        <v>0</v>
      </c>
      <c r="J20" s="18"/>
      <c r="K20" s="18">
        <v>0</v>
      </c>
      <c r="L20" s="18"/>
      <c r="M20" s="18">
        <v>0</v>
      </c>
      <c r="N20" s="18"/>
      <c r="O20" s="18">
        <v>42005725920</v>
      </c>
      <c r="P20" s="18"/>
      <c r="Q20" s="18">
        <v>-2464552585</v>
      </c>
      <c r="R20" s="18"/>
      <c r="S20" s="18">
        <f t="shared" si="0"/>
        <v>39541173335</v>
      </c>
    </row>
    <row r="21" spans="1:19" ht="21" x14ac:dyDescent="0.2">
      <c r="A21" s="2" t="s">
        <v>71</v>
      </c>
      <c r="C21" s="18" t="s">
        <v>122</v>
      </c>
      <c r="D21" s="18"/>
      <c r="E21" s="18">
        <v>0</v>
      </c>
      <c r="F21" s="18"/>
      <c r="G21" s="18">
        <v>0</v>
      </c>
      <c r="H21" s="18"/>
      <c r="I21" s="18">
        <v>0</v>
      </c>
      <c r="J21" s="18"/>
      <c r="K21" s="18">
        <v>0</v>
      </c>
      <c r="L21" s="18"/>
      <c r="M21" s="18">
        <v>0</v>
      </c>
      <c r="N21" s="18"/>
      <c r="O21" s="18">
        <v>19075037660</v>
      </c>
      <c r="P21" s="18"/>
      <c r="Q21" s="18">
        <v>-765008085</v>
      </c>
      <c r="R21" s="18"/>
      <c r="S21" s="18">
        <f t="shared" si="0"/>
        <v>18310029575</v>
      </c>
    </row>
    <row r="22" spans="1:19" ht="21" x14ac:dyDescent="0.2">
      <c r="A22" s="2" t="s">
        <v>69</v>
      </c>
      <c r="C22" s="18" t="s">
        <v>122</v>
      </c>
      <c r="D22" s="18"/>
      <c r="E22" s="18">
        <v>0</v>
      </c>
      <c r="F22" s="18"/>
      <c r="G22" s="18">
        <v>0</v>
      </c>
      <c r="H22" s="18"/>
      <c r="I22" s="18">
        <v>0</v>
      </c>
      <c r="J22" s="18"/>
      <c r="K22" s="18">
        <v>0</v>
      </c>
      <c r="L22" s="18"/>
      <c r="M22" s="18">
        <v>0</v>
      </c>
      <c r="N22" s="18"/>
      <c r="O22" s="18">
        <v>839261520</v>
      </c>
      <c r="P22" s="18"/>
      <c r="Q22" s="18">
        <v>-81017820</v>
      </c>
      <c r="R22" s="18"/>
      <c r="S22" s="18">
        <f t="shared" si="0"/>
        <v>758243700</v>
      </c>
    </row>
    <row r="23" spans="1:19" ht="21" x14ac:dyDescent="0.2">
      <c r="A23" s="2" t="s">
        <v>109</v>
      </c>
      <c r="C23" s="18" t="s">
        <v>122</v>
      </c>
      <c r="D23" s="18"/>
      <c r="E23" s="18">
        <v>0</v>
      </c>
      <c r="F23" s="18"/>
      <c r="G23" s="18">
        <v>0</v>
      </c>
      <c r="H23" s="18"/>
      <c r="I23" s="18">
        <v>0</v>
      </c>
      <c r="J23" s="18"/>
      <c r="K23" s="18">
        <v>0</v>
      </c>
      <c r="L23" s="18"/>
      <c r="M23" s="18">
        <v>0</v>
      </c>
      <c r="N23" s="18"/>
      <c r="O23" s="18">
        <v>11872996900</v>
      </c>
      <c r="P23" s="18"/>
      <c r="Q23" s="18">
        <v>-483656904</v>
      </c>
      <c r="R23" s="18"/>
      <c r="S23" s="18">
        <f t="shared" si="0"/>
        <v>11389339996</v>
      </c>
    </row>
    <row r="24" spans="1:19" ht="21" x14ac:dyDescent="0.2">
      <c r="A24" s="2" t="s">
        <v>72</v>
      </c>
      <c r="C24" s="18" t="s">
        <v>122</v>
      </c>
      <c r="D24" s="18"/>
      <c r="E24" s="18">
        <v>0</v>
      </c>
      <c r="F24" s="18"/>
      <c r="G24" s="18">
        <v>0</v>
      </c>
      <c r="H24" s="18"/>
      <c r="I24" s="18">
        <v>0</v>
      </c>
      <c r="J24" s="18"/>
      <c r="K24" s="18">
        <v>0</v>
      </c>
      <c r="L24" s="18"/>
      <c r="M24" s="18">
        <v>0</v>
      </c>
      <c r="N24" s="18"/>
      <c r="O24" s="18">
        <v>5073689790</v>
      </c>
      <c r="P24" s="18"/>
      <c r="Q24" s="18">
        <v>0</v>
      </c>
      <c r="R24" s="18"/>
      <c r="S24" s="18">
        <f t="shared" si="0"/>
        <v>5073689790</v>
      </c>
    </row>
    <row r="25" spans="1:19" ht="21" x14ac:dyDescent="0.2">
      <c r="A25" s="2" t="s">
        <v>46</v>
      </c>
      <c r="C25" s="18" t="s">
        <v>122</v>
      </c>
      <c r="D25" s="18"/>
      <c r="E25" s="18">
        <v>0</v>
      </c>
      <c r="F25" s="18"/>
      <c r="G25" s="18">
        <v>0</v>
      </c>
      <c r="H25" s="18"/>
      <c r="I25" s="18">
        <v>0</v>
      </c>
      <c r="J25" s="18"/>
      <c r="K25" s="18">
        <v>0</v>
      </c>
      <c r="L25" s="18"/>
      <c r="M25" s="18">
        <v>0</v>
      </c>
      <c r="N25" s="18"/>
      <c r="O25" s="18">
        <v>11333058930</v>
      </c>
      <c r="P25" s="18"/>
      <c r="Q25" s="18">
        <v>-235630333</v>
      </c>
      <c r="R25" s="18"/>
      <c r="S25" s="18">
        <f t="shared" si="0"/>
        <v>11097428597</v>
      </c>
    </row>
    <row r="26" spans="1:19" ht="21" x14ac:dyDescent="0.2">
      <c r="A26" s="2" t="s">
        <v>105</v>
      </c>
      <c r="C26" s="18" t="s">
        <v>122</v>
      </c>
      <c r="D26" s="18"/>
      <c r="E26" s="18">
        <v>0</v>
      </c>
      <c r="F26" s="18"/>
      <c r="G26" s="18">
        <v>0</v>
      </c>
      <c r="H26" s="18"/>
      <c r="I26" s="18">
        <v>0</v>
      </c>
      <c r="J26" s="18"/>
      <c r="K26" s="18">
        <v>0</v>
      </c>
      <c r="L26" s="18"/>
      <c r="M26" s="18">
        <v>0</v>
      </c>
      <c r="N26" s="18"/>
      <c r="O26" s="18">
        <v>16823283363</v>
      </c>
      <c r="P26" s="18"/>
      <c r="Q26" s="18">
        <v>-1576856479</v>
      </c>
      <c r="R26" s="18"/>
      <c r="S26" s="18">
        <f t="shared" si="0"/>
        <v>15246426884</v>
      </c>
    </row>
    <row r="27" spans="1:19" ht="21" x14ac:dyDescent="0.2">
      <c r="A27" s="2" t="s">
        <v>77</v>
      </c>
      <c r="C27" s="18" t="s">
        <v>122</v>
      </c>
      <c r="D27" s="18"/>
      <c r="E27" s="18">
        <v>0</v>
      </c>
      <c r="F27" s="18"/>
      <c r="G27" s="18">
        <v>0</v>
      </c>
      <c r="H27" s="18"/>
      <c r="I27" s="18">
        <v>0</v>
      </c>
      <c r="J27" s="18"/>
      <c r="K27" s="18">
        <v>0</v>
      </c>
      <c r="L27" s="18"/>
      <c r="M27" s="18">
        <v>0</v>
      </c>
      <c r="N27" s="18"/>
      <c r="O27" s="18">
        <v>76745424</v>
      </c>
      <c r="P27" s="18"/>
      <c r="Q27" s="18">
        <v>-4502794</v>
      </c>
      <c r="R27" s="18"/>
      <c r="S27" s="18">
        <f t="shared" si="0"/>
        <v>72242630</v>
      </c>
    </row>
    <row r="28" spans="1:19" ht="21" x14ac:dyDescent="0.2">
      <c r="A28" s="2" t="s">
        <v>48</v>
      </c>
      <c r="C28" s="18" t="s">
        <v>122</v>
      </c>
      <c r="D28" s="18"/>
      <c r="E28" s="18">
        <v>0</v>
      </c>
      <c r="F28" s="18"/>
      <c r="G28" s="18">
        <v>0</v>
      </c>
      <c r="H28" s="18"/>
      <c r="I28" s="18">
        <v>0</v>
      </c>
      <c r="J28" s="18"/>
      <c r="K28" s="18">
        <v>0</v>
      </c>
      <c r="L28" s="18"/>
      <c r="M28" s="18">
        <v>0</v>
      </c>
      <c r="N28" s="18"/>
      <c r="O28" s="18">
        <v>19409410800</v>
      </c>
      <c r="P28" s="18"/>
      <c r="Q28" s="18">
        <v>-1665052774</v>
      </c>
      <c r="R28" s="18"/>
      <c r="S28" s="18">
        <f t="shared" si="0"/>
        <v>17744358026</v>
      </c>
    </row>
    <row r="29" spans="1:19" ht="21" x14ac:dyDescent="0.2">
      <c r="A29" s="2" t="s">
        <v>90</v>
      </c>
      <c r="C29" s="18" t="s">
        <v>122</v>
      </c>
      <c r="D29" s="18"/>
      <c r="E29" s="18">
        <v>0</v>
      </c>
      <c r="F29" s="18"/>
      <c r="G29" s="18">
        <v>0</v>
      </c>
      <c r="H29" s="18"/>
      <c r="I29" s="18">
        <v>0</v>
      </c>
      <c r="J29" s="18"/>
      <c r="K29" s="18">
        <v>0</v>
      </c>
      <c r="L29" s="18"/>
      <c r="M29" s="18">
        <v>0</v>
      </c>
      <c r="N29" s="18"/>
      <c r="O29" s="18">
        <v>8000000</v>
      </c>
      <c r="P29" s="18"/>
      <c r="Q29" s="18">
        <v>0</v>
      </c>
      <c r="R29" s="18"/>
      <c r="S29" s="18">
        <f t="shared" si="0"/>
        <v>8000000</v>
      </c>
    </row>
    <row r="30" spans="1:19" ht="21" x14ac:dyDescent="0.2">
      <c r="A30" s="2" t="s">
        <v>56</v>
      </c>
      <c r="C30" s="18" t="s">
        <v>122</v>
      </c>
      <c r="D30" s="18"/>
      <c r="E30" s="18">
        <v>0</v>
      </c>
      <c r="F30" s="18"/>
      <c r="G30" s="18">
        <v>0</v>
      </c>
      <c r="H30" s="18"/>
      <c r="I30" s="18">
        <v>0</v>
      </c>
      <c r="J30" s="18"/>
      <c r="K30" s="18">
        <v>0</v>
      </c>
      <c r="L30" s="18"/>
      <c r="M30" s="18">
        <v>0</v>
      </c>
      <c r="N30" s="18"/>
      <c r="O30" s="18">
        <v>63903002100</v>
      </c>
      <c r="P30" s="18"/>
      <c r="Q30" s="18">
        <v>-1160310058</v>
      </c>
      <c r="R30" s="18"/>
      <c r="S30" s="18">
        <f t="shared" si="0"/>
        <v>62742692042</v>
      </c>
    </row>
    <row r="31" spans="1:19" ht="21" x14ac:dyDescent="0.2">
      <c r="A31" s="2" t="s">
        <v>54</v>
      </c>
      <c r="C31" s="18" t="s">
        <v>122</v>
      </c>
      <c r="D31" s="18"/>
      <c r="E31" s="18">
        <v>0</v>
      </c>
      <c r="F31" s="18"/>
      <c r="G31" s="18">
        <v>0</v>
      </c>
      <c r="H31" s="18"/>
      <c r="I31" s="18">
        <v>0</v>
      </c>
      <c r="J31" s="18"/>
      <c r="K31" s="18">
        <v>0</v>
      </c>
      <c r="L31" s="18"/>
      <c r="M31" s="18">
        <v>0</v>
      </c>
      <c r="N31" s="18"/>
      <c r="O31" s="18">
        <v>1413330240</v>
      </c>
      <c r="P31" s="18"/>
      <c r="Q31" s="18">
        <v>0</v>
      </c>
      <c r="R31" s="18"/>
      <c r="S31" s="18">
        <f t="shared" si="0"/>
        <v>1413330240</v>
      </c>
    </row>
    <row r="32" spans="1:19" ht="21" x14ac:dyDescent="0.2">
      <c r="A32" s="2" t="s">
        <v>64</v>
      </c>
      <c r="C32" s="18" t="s">
        <v>122</v>
      </c>
      <c r="D32" s="18"/>
      <c r="E32" s="18">
        <v>0</v>
      </c>
      <c r="F32" s="18"/>
      <c r="G32" s="18">
        <v>0</v>
      </c>
      <c r="H32" s="18"/>
      <c r="I32" s="18">
        <v>0</v>
      </c>
      <c r="J32" s="18"/>
      <c r="K32" s="18">
        <v>0</v>
      </c>
      <c r="L32" s="18"/>
      <c r="M32" s="18">
        <v>0</v>
      </c>
      <c r="N32" s="18"/>
      <c r="O32" s="18">
        <v>10825875600</v>
      </c>
      <c r="P32" s="18"/>
      <c r="Q32" s="18">
        <v>-330670835</v>
      </c>
      <c r="R32" s="18"/>
      <c r="S32" s="18">
        <f t="shared" si="0"/>
        <v>10495204765</v>
      </c>
    </row>
    <row r="33" spans="1:19" ht="21" x14ac:dyDescent="0.2">
      <c r="A33" s="2" t="s">
        <v>66</v>
      </c>
      <c r="C33" s="18" t="s">
        <v>122</v>
      </c>
      <c r="D33" s="18"/>
      <c r="E33" s="18">
        <v>0</v>
      </c>
      <c r="F33" s="18"/>
      <c r="G33" s="18">
        <v>0</v>
      </c>
      <c r="H33" s="18"/>
      <c r="I33" s="18">
        <v>0</v>
      </c>
      <c r="J33" s="18"/>
      <c r="K33" s="18">
        <v>0</v>
      </c>
      <c r="L33" s="18"/>
      <c r="M33" s="18">
        <v>0</v>
      </c>
      <c r="N33" s="18"/>
      <c r="O33" s="18">
        <v>11723661670</v>
      </c>
      <c r="P33" s="18"/>
      <c r="Q33" s="18">
        <v>0</v>
      </c>
      <c r="R33" s="18"/>
      <c r="S33" s="18">
        <f t="shared" si="0"/>
        <v>11723661670</v>
      </c>
    </row>
    <row r="34" spans="1:19" ht="21" x14ac:dyDescent="0.2">
      <c r="A34" s="2" t="s">
        <v>75</v>
      </c>
      <c r="C34" s="18" t="s">
        <v>122</v>
      </c>
      <c r="D34" s="18"/>
      <c r="E34" s="18">
        <v>0</v>
      </c>
      <c r="F34" s="18"/>
      <c r="G34" s="18">
        <v>0</v>
      </c>
      <c r="H34" s="18"/>
      <c r="I34" s="18">
        <v>0</v>
      </c>
      <c r="J34" s="18"/>
      <c r="K34" s="18">
        <v>0</v>
      </c>
      <c r="L34" s="18"/>
      <c r="M34" s="18">
        <v>0</v>
      </c>
      <c r="N34" s="18"/>
      <c r="O34" s="18">
        <v>879168192</v>
      </c>
      <c r="P34" s="18"/>
      <c r="Q34" s="18">
        <v>-51582402</v>
      </c>
      <c r="R34" s="18"/>
      <c r="S34" s="18">
        <f t="shared" si="0"/>
        <v>827585790</v>
      </c>
    </row>
    <row r="35" spans="1:19" ht="21" x14ac:dyDescent="0.2">
      <c r="A35" s="2" t="s">
        <v>51</v>
      </c>
      <c r="C35" s="18" t="s">
        <v>122</v>
      </c>
      <c r="D35" s="18"/>
      <c r="E35" s="18">
        <v>0</v>
      </c>
      <c r="F35" s="18"/>
      <c r="G35" s="18">
        <v>0</v>
      </c>
      <c r="H35" s="18"/>
      <c r="I35" s="18">
        <v>0</v>
      </c>
      <c r="J35" s="18"/>
      <c r="K35" s="18">
        <v>0</v>
      </c>
      <c r="L35" s="18"/>
      <c r="M35" s="18">
        <v>0</v>
      </c>
      <c r="N35" s="18"/>
      <c r="O35" s="18">
        <v>49376705000</v>
      </c>
      <c r="P35" s="18"/>
      <c r="Q35" s="18">
        <v>0</v>
      </c>
      <c r="R35" s="18"/>
      <c r="S35" s="18">
        <f t="shared" si="0"/>
        <v>49376705000</v>
      </c>
    </row>
    <row r="36" spans="1:19" ht="21" x14ac:dyDescent="0.2">
      <c r="A36" s="2" t="s">
        <v>79</v>
      </c>
      <c r="C36" s="18" t="s">
        <v>122</v>
      </c>
      <c r="D36" s="18"/>
      <c r="E36" s="18">
        <v>0</v>
      </c>
      <c r="F36" s="18"/>
      <c r="G36" s="18">
        <v>0</v>
      </c>
      <c r="H36" s="18"/>
      <c r="I36" s="18">
        <v>0</v>
      </c>
      <c r="J36" s="18"/>
      <c r="K36" s="18">
        <v>0</v>
      </c>
      <c r="L36" s="18"/>
      <c r="M36" s="18">
        <v>0</v>
      </c>
      <c r="N36" s="18"/>
      <c r="O36" s="18">
        <v>32308405200</v>
      </c>
      <c r="P36" s="18"/>
      <c r="Q36" s="18">
        <v>-350226615</v>
      </c>
      <c r="R36" s="18"/>
      <c r="S36" s="18">
        <f t="shared" si="0"/>
        <v>31958178585</v>
      </c>
    </row>
    <row r="37" spans="1:19" ht="21" x14ac:dyDescent="0.2">
      <c r="A37" s="2" t="s">
        <v>49</v>
      </c>
      <c r="C37" s="18" t="s">
        <v>122</v>
      </c>
      <c r="D37" s="18"/>
      <c r="E37" s="18">
        <v>0</v>
      </c>
      <c r="F37" s="18"/>
      <c r="G37" s="18">
        <v>0</v>
      </c>
      <c r="H37" s="18"/>
      <c r="I37" s="18">
        <v>0</v>
      </c>
      <c r="J37" s="18"/>
      <c r="K37" s="18">
        <v>0</v>
      </c>
      <c r="L37" s="18"/>
      <c r="M37" s="18">
        <v>0</v>
      </c>
      <c r="N37" s="18"/>
      <c r="O37" s="18">
        <v>53142423880</v>
      </c>
      <c r="P37" s="18"/>
      <c r="Q37" s="18">
        <v>-4067193731</v>
      </c>
      <c r="R37" s="18"/>
      <c r="S37" s="18">
        <f t="shared" si="0"/>
        <v>49075230149</v>
      </c>
    </row>
    <row r="38" spans="1:19" ht="21" x14ac:dyDescent="0.2">
      <c r="A38" s="2" t="s">
        <v>50</v>
      </c>
      <c r="C38" s="18" t="s">
        <v>122</v>
      </c>
      <c r="D38" s="18"/>
      <c r="E38" s="18">
        <v>0</v>
      </c>
      <c r="F38" s="18"/>
      <c r="G38" s="18">
        <v>0</v>
      </c>
      <c r="H38" s="18"/>
      <c r="I38" s="18">
        <v>0</v>
      </c>
      <c r="J38" s="18"/>
      <c r="K38" s="18">
        <v>0</v>
      </c>
      <c r="L38" s="18"/>
      <c r="M38" s="18">
        <v>0</v>
      </c>
      <c r="N38" s="18"/>
      <c r="O38" s="18">
        <v>31965781622</v>
      </c>
      <c r="P38" s="18"/>
      <c r="Q38" s="18">
        <v>-1281993872</v>
      </c>
      <c r="R38" s="18"/>
      <c r="S38" s="18">
        <f t="shared" si="0"/>
        <v>30683787750</v>
      </c>
    </row>
    <row r="39" spans="1:19" ht="21" x14ac:dyDescent="0.2">
      <c r="A39" s="2" t="s">
        <v>76</v>
      </c>
      <c r="C39" s="18" t="s">
        <v>122</v>
      </c>
      <c r="D39" s="18"/>
      <c r="E39" s="18">
        <v>0</v>
      </c>
      <c r="F39" s="18"/>
      <c r="G39" s="18">
        <v>0</v>
      </c>
      <c r="H39" s="18"/>
      <c r="I39" s="18">
        <v>0</v>
      </c>
      <c r="J39" s="18"/>
      <c r="K39" s="18">
        <v>0</v>
      </c>
      <c r="L39" s="18"/>
      <c r="M39" s="18">
        <v>0</v>
      </c>
      <c r="N39" s="18"/>
      <c r="O39" s="18">
        <v>14225519880</v>
      </c>
      <c r="P39" s="18"/>
      <c r="Q39" s="18">
        <v>0</v>
      </c>
      <c r="R39" s="18"/>
      <c r="S39" s="18">
        <f t="shared" si="0"/>
        <v>14225519880</v>
      </c>
    </row>
    <row r="40" spans="1:19" ht="21" x14ac:dyDescent="0.2">
      <c r="A40" s="2" t="s">
        <v>74</v>
      </c>
      <c r="C40" s="18" t="s">
        <v>122</v>
      </c>
      <c r="D40" s="18"/>
      <c r="E40" s="18">
        <v>0</v>
      </c>
      <c r="F40" s="18"/>
      <c r="G40" s="18">
        <v>0</v>
      </c>
      <c r="H40" s="18"/>
      <c r="I40" s="18">
        <v>0</v>
      </c>
      <c r="J40" s="18"/>
      <c r="K40" s="18">
        <v>0</v>
      </c>
      <c r="L40" s="18"/>
      <c r="M40" s="18">
        <v>0</v>
      </c>
      <c r="N40" s="18"/>
      <c r="O40" s="18">
        <v>44472384680</v>
      </c>
      <c r="P40" s="18"/>
      <c r="Q40" s="18">
        <v>-3992533288</v>
      </c>
      <c r="R40" s="18"/>
      <c r="S40" s="18">
        <f t="shared" si="0"/>
        <v>40479851392</v>
      </c>
    </row>
    <row r="41" spans="1:19" ht="21" x14ac:dyDescent="0.2">
      <c r="A41" s="2" t="s">
        <v>55</v>
      </c>
      <c r="C41" s="18" t="s">
        <v>122</v>
      </c>
      <c r="D41" s="18"/>
      <c r="E41" s="18">
        <v>0</v>
      </c>
      <c r="F41" s="18"/>
      <c r="G41" s="18">
        <v>0</v>
      </c>
      <c r="H41" s="18"/>
      <c r="I41" s="18">
        <v>0</v>
      </c>
      <c r="J41" s="18"/>
      <c r="K41" s="18">
        <v>0</v>
      </c>
      <c r="L41" s="18"/>
      <c r="M41" s="18">
        <v>0</v>
      </c>
      <c r="N41" s="18"/>
      <c r="O41" s="18">
        <v>36726147000</v>
      </c>
      <c r="P41" s="18"/>
      <c r="Q41" s="18">
        <v>-3171594672</v>
      </c>
      <c r="R41" s="18"/>
      <c r="S41" s="18">
        <f t="shared" si="0"/>
        <v>33554552328</v>
      </c>
    </row>
    <row r="42" spans="1:19" ht="21" x14ac:dyDescent="0.2">
      <c r="A42" s="2" t="s">
        <v>80</v>
      </c>
      <c r="C42" s="18" t="s">
        <v>119</v>
      </c>
      <c r="D42" s="18"/>
      <c r="E42" s="18">
        <v>11181554</v>
      </c>
      <c r="F42" s="18"/>
      <c r="G42" s="18">
        <v>2400</v>
      </c>
      <c r="H42" s="18"/>
      <c r="I42" s="18">
        <v>26835729600</v>
      </c>
      <c r="J42" s="18"/>
      <c r="K42" s="18">
        <v>-1277891886</v>
      </c>
      <c r="L42" s="18"/>
      <c r="M42" s="18">
        <v>25557837714</v>
      </c>
      <c r="N42" s="18"/>
      <c r="O42" s="18">
        <v>26835729600</v>
      </c>
      <c r="P42" s="18"/>
      <c r="Q42" s="18">
        <v>-1277891886</v>
      </c>
      <c r="R42" s="18"/>
      <c r="S42" s="18">
        <f t="shared" si="0"/>
        <v>25557837714</v>
      </c>
    </row>
    <row r="43" spans="1:19" ht="21" x14ac:dyDescent="0.2">
      <c r="A43" s="2" t="s">
        <v>86</v>
      </c>
      <c r="C43" s="18" t="s">
        <v>122</v>
      </c>
      <c r="D43" s="18"/>
      <c r="E43" s="18">
        <v>0</v>
      </c>
      <c r="F43" s="18"/>
      <c r="G43" s="18">
        <v>0</v>
      </c>
      <c r="H43" s="18"/>
      <c r="I43" s="18">
        <v>0</v>
      </c>
      <c r="J43" s="18"/>
      <c r="K43" s="18">
        <v>0</v>
      </c>
      <c r="L43" s="18"/>
      <c r="M43" s="18">
        <v>0</v>
      </c>
      <c r="N43" s="18"/>
      <c r="O43" s="18">
        <v>1257291200</v>
      </c>
      <c r="P43" s="18"/>
      <c r="Q43" s="18">
        <v>0</v>
      </c>
      <c r="R43" s="18"/>
      <c r="S43" s="18">
        <f t="shared" si="0"/>
        <v>1257291200</v>
      </c>
    </row>
    <row r="44" spans="1:19" ht="21.75" thickBot="1" x14ac:dyDescent="0.25">
      <c r="A44" s="2" t="s">
        <v>102</v>
      </c>
      <c r="C44" s="18" t="s">
        <v>120</v>
      </c>
      <c r="D44" s="18"/>
      <c r="E44" s="18">
        <v>15149250</v>
      </c>
      <c r="F44" s="18"/>
      <c r="G44" s="18">
        <v>50</v>
      </c>
      <c r="H44" s="18"/>
      <c r="I44" s="18">
        <v>757462500</v>
      </c>
      <c r="J44" s="18"/>
      <c r="K44" s="18">
        <v>-42135689</v>
      </c>
      <c r="L44" s="18"/>
      <c r="M44" s="18">
        <v>715326811</v>
      </c>
      <c r="N44" s="18"/>
      <c r="O44" s="18">
        <v>757462500</v>
      </c>
      <c r="P44" s="18"/>
      <c r="Q44" s="18">
        <v>-42135689</v>
      </c>
      <c r="R44" s="18"/>
      <c r="S44" s="18">
        <f t="shared" si="0"/>
        <v>715326811</v>
      </c>
    </row>
    <row r="45" spans="1:19" ht="21.75" thickBot="1" x14ac:dyDescent="0.25">
      <c r="I45" s="19">
        <f>SUM(I8:I44)</f>
        <v>27801349851</v>
      </c>
      <c r="J45" s="4"/>
      <c r="K45" s="19">
        <f>SUM(K8:K44)</f>
        <v>-1332240570</v>
      </c>
      <c r="L45" s="4"/>
      <c r="M45" s="19">
        <f>SUM(M8:M44)</f>
        <v>26469109281</v>
      </c>
      <c r="N45" s="4"/>
      <c r="O45" s="19">
        <f>SUM(O8:O44)</f>
        <v>811470448233</v>
      </c>
      <c r="P45" s="4"/>
      <c r="Q45" s="19">
        <f>SUM(Q8:Q44)</f>
        <v>-41161379407</v>
      </c>
      <c r="R45" s="4"/>
      <c r="S45" s="19">
        <f>SUM(S8:S44)</f>
        <v>770309068826</v>
      </c>
    </row>
    <row r="46" spans="1:19" ht="19.5" thickTop="1" x14ac:dyDescent="0.2">
      <c r="K46" s="18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A48" sqref="A48"/>
    </sheetView>
  </sheetViews>
  <sheetFormatPr defaultRowHeight="18.75" x14ac:dyDescent="0.2"/>
  <cols>
    <col min="1" max="1" width="17.125" style="15" bestFit="1" customWidth="1"/>
    <col min="2" max="2" width="0.875" style="15" customWidth="1"/>
    <col min="3" max="3" width="18.375" style="15" customWidth="1"/>
    <col min="4" max="4" width="0.875" style="15" customWidth="1"/>
    <col min="5" max="5" width="15.75" style="15" customWidth="1"/>
    <col min="6" max="6" width="0.875" style="15" customWidth="1"/>
    <col min="7" max="7" width="18.375" style="15" customWidth="1"/>
    <col min="8" max="8" width="0.875" style="15" customWidth="1"/>
    <col min="9" max="9" width="19.25" style="15" customWidth="1"/>
    <col min="10" max="10" width="0.875" style="15" customWidth="1"/>
    <col min="11" max="11" width="14" style="15" customWidth="1"/>
    <col min="12" max="12" width="0.875" style="15" customWidth="1"/>
    <col min="13" max="13" width="19.25" style="15" customWidth="1"/>
    <col min="14" max="14" width="0.875" style="15" customWidth="1"/>
    <col min="15" max="15" width="8" style="15" customWidth="1"/>
    <col min="16" max="16384" width="9" style="15"/>
  </cols>
  <sheetData>
    <row r="2" spans="1:13" ht="26.25" x14ac:dyDescent="0.2">
      <c r="A2" s="67" t="str">
        <f>+سهام!A2</f>
        <v>صندوق سرمایه‌گذاری بخشی صنایع مفید - دارونو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</row>
    <row r="3" spans="1:13" ht="26.25" x14ac:dyDescent="0.2">
      <c r="A3" s="67" t="s">
        <v>24</v>
      </c>
      <c r="B3" s="67" t="s">
        <v>24</v>
      </c>
      <c r="C3" s="67" t="s">
        <v>24</v>
      </c>
      <c r="D3" s="67" t="s">
        <v>24</v>
      </c>
      <c r="E3" s="67" t="s">
        <v>24</v>
      </c>
      <c r="F3" s="67" t="s">
        <v>24</v>
      </c>
      <c r="G3" s="67" t="s">
        <v>24</v>
      </c>
      <c r="H3" s="67" t="s">
        <v>24</v>
      </c>
      <c r="I3" s="67" t="s">
        <v>24</v>
      </c>
      <c r="J3" s="67" t="s">
        <v>24</v>
      </c>
      <c r="K3" s="67" t="s">
        <v>24</v>
      </c>
      <c r="L3" s="67" t="s">
        <v>24</v>
      </c>
      <c r="M3" s="67" t="s">
        <v>24</v>
      </c>
    </row>
    <row r="4" spans="1:13" ht="26.25" x14ac:dyDescent="0.2">
      <c r="A4" s="67" t="str">
        <f>+سهام!A4</f>
        <v>برای ماه منتهی به 1404/05/31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</row>
    <row r="6" spans="1:13" ht="27" thickBot="1" x14ac:dyDescent="0.25">
      <c r="A6" s="68" t="s">
        <v>25</v>
      </c>
      <c r="B6" s="68" t="s">
        <v>25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I6" s="68" t="s">
        <v>27</v>
      </c>
      <c r="J6" s="68" t="s">
        <v>27</v>
      </c>
      <c r="K6" s="68" t="s">
        <v>27</v>
      </c>
      <c r="L6" s="68" t="s">
        <v>27</v>
      </c>
      <c r="M6" s="68" t="s">
        <v>27</v>
      </c>
    </row>
    <row r="7" spans="1:13" ht="27" thickBot="1" x14ac:dyDescent="0.25">
      <c r="A7" s="55" t="s">
        <v>28</v>
      </c>
      <c r="C7" s="55" t="s">
        <v>29</v>
      </c>
      <c r="E7" s="55" t="s">
        <v>30</v>
      </c>
      <c r="G7" s="55" t="s">
        <v>31</v>
      </c>
      <c r="I7" s="55" t="s">
        <v>29</v>
      </c>
      <c r="K7" s="55" t="s">
        <v>30</v>
      </c>
      <c r="M7" s="55" t="s">
        <v>31</v>
      </c>
    </row>
    <row r="8" spans="1:13" ht="19.5" customHeight="1" thickBot="1" x14ac:dyDescent="0.25">
      <c r="A8" s="2" t="s">
        <v>23</v>
      </c>
      <c r="C8" s="16">
        <v>826889883</v>
      </c>
      <c r="E8" s="16">
        <v>0</v>
      </c>
      <c r="G8" s="16">
        <f>+C8-E8</f>
        <v>826889883</v>
      </c>
      <c r="I8" s="16">
        <v>52032253013</v>
      </c>
      <c r="K8" s="16">
        <v>0</v>
      </c>
      <c r="M8" s="16">
        <f>+I8-K8</f>
        <v>52032253013</v>
      </c>
    </row>
    <row r="9" spans="1:13" s="2" customFormat="1" ht="21.75" thickBot="1" x14ac:dyDescent="0.25">
      <c r="A9" s="2" t="s">
        <v>15</v>
      </c>
      <c r="C9" s="17">
        <f>SUM(C8:C8)</f>
        <v>826889883</v>
      </c>
      <c r="E9" s="17">
        <f>SUM(E8:E8)</f>
        <v>0</v>
      </c>
      <c r="G9" s="17">
        <f>SUM(G8:G8)</f>
        <v>826889883</v>
      </c>
      <c r="I9" s="17">
        <f>SUM(I8:I8)</f>
        <v>52032253013</v>
      </c>
      <c r="K9" s="17">
        <f>SUM(K8:K8)</f>
        <v>0</v>
      </c>
      <c r="M9" s="17">
        <f>SUM(M8:M8)</f>
        <v>52032253013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T60"/>
  <sheetViews>
    <sheetView rightToLeft="1" topLeftCell="A6" zoomScale="90" zoomScaleNormal="90" workbookViewId="0">
      <selection activeCell="A48" sqref="A48"/>
    </sheetView>
  </sheetViews>
  <sheetFormatPr defaultRowHeight="22.5" x14ac:dyDescent="0.2"/>
  <cols>
    <col min="1" max="1" width="29.375" style="12" bestFit="1" customWidth="1"/>
    <col min="2" max="2" width="0.875" style="12" customWidth="1"/>
    <col min="3" max="3" width="15.7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24.5" style="12" customWidth="1"/>
    <col min="10" max="10" width="0.875" style="12" customWidth="1"/>
    <col min="11" max="11" width="16.625" style="12" customWidth="1"/>
    <col min="12" max="12" width="0.875" style="12" customWidth="1"/>
    <col min="13" max="13" width="20.125" style="12" customWidth="1"/>
    <col min="14" max="14" width="0.875" style="12" customWidth="1"/>
    <col min="15" max="15" width="20.125" style="12" customWidth="1"/>
    <col min="16" max="16" width="0.875" style="12" customWidth="1"/>
    <col min="17" max="17" width="24.5" style="12" customWidth="1"/>
    <col min="18" max="18" width="0.875" style="12" customWidth="1"/>
    <col min="19" max="19" width="16.125" style="12" bestFit="1" customWidth="1"/>
    <col min="20" max="20" width="15.875" style="12" bestFit="1" customWidth="1"/>
    <col min="21" max="21" width="17" style="12" bestFit="1" customWidth="1"/>
    <col min="22" max="16384" width="9" style="12"/>
  </cols>
  <sheetData>
    <row r="2" spans="1:20" ht="24" x14ac:dyDescent="0.2">
      <c r="A2" s="69" t="str">
        <f>+سهام!A2</f>
        <v>صندوق سرمایه‌گذاری بخشی صنایع مفید - دارونو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20" ht="24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</row>
    <row r="4" spans="1:20" ht="24" x14ac:dyDescent="0.2">
      <c r="A4" s="69" t="str">
        <f>+سهام!A4</f>
        <v>برای ماه منتهی به 1404/05/31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20" ht="24.75" thickBot="1" x14ac:dyDescent="0.25">
      <c r="A6" s="69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K6" s="70" t="s">
        <v>27</v>
      </c>
      <c r="L6" s="70" t="s">
        <v>27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</row>
    <row r="7" spans="1:20" ht="24.75" thickBot="1" x14ac:dyDescent="0.25">
      <c r="A7" s="70" t="s">
        <v>3</v>
      </c>
      <c r="C7" s="56" t="s">
        <v>7</v>
      </c>
      <c r="E7" s="56" t="s">
        <v>32</v>
      </c>
      <c r="G7" s="56" t="s">
        <v>33</v>
      </c>
      <c r="I7" s="56" t="s">
        <v>85</v>
      </c>
      <c r="K7" s="56" t="s">
        <v>7</v>
      </c>
      <c r="M7" s="56" t="s">
        <v>32</v>
      </c>
      <c r="O7" s="56" t="s">
        <v>33</v>
      </c>
      <c r="Q7" s="56" t="s">
        <v>85</v>
      </c>
    </row>
    <row r="8" spans="1:20" x14ac:dyDescent="0.55000000000000004">
      <c r="A8" s="27" t="s">
        <v>47</v>
      </c>
      <c r="B8" s="13"/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932260</v>
      </c>
      <c r="L8" s="13"/>
      <c r="M8" s="13">
        <v>30947014399</v>
      </c>
      <c r="N8" s="13"/>
      <c r="O8" s="13">
        <v>22828942059</v>
      </c>
      <c r="P8" s="13"/>
      <c r="Q8" s="13">
        <f>+M8-O8</f>
        <v>8118072340</v>
      </c>
    </row>
    <row r="9" spans="1:20" x14ac:dyDescent="0.55000000000000004">
      <c r="A9" s="27" t="s">
        <v>62</v>
      </c>
      <c r="B9" s="13"/>
      <c r="C9" s="13">
        <v>0</v>
      </c>
      <c r="D9" s="13"/>
      <c r="E9" s="13">
        <v>0</v>
      </c>
      <c r="F9" s="13"/>
      <c r="G9" s="13">
        <v>0</v>
      </c>
      <c r="H9" s="13"/>
      <c r="I9" s="13">
        <v>0</v>
      </c>
      <c r="J9" s="13"/>
      <c r="K9" s="13">
        <v>6446857</v>
      </c>
      <c r="L9" s="13"/>
      <c r="M9" s="13">
        <v>10218047782</v>
      </c>
      <c r="N9" s="13"/>
      <c r="O9" s="13">
        <v>11856354024</v>
      </c>
      <c r="P9" s="13"/>
      <c r="Q9" s="13">
        <f t="shared" ref="Q9:Q58" si="0">+M9-O9</f>
        <v>-1638306242</v>
      </c>
    </row>
    <row r="10" spans="1:20" x14ac:dyDescent="0.55000000000000004">
      <c r="A10" s="27" t="s">
        <v>88</v>
      </c>
      <c r="B10" s="13"/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16720314</v>
      </c>
      <c r="L10" s="13"/>
      <c r="M10" s="13">
        <v>31364343534</v>
      </c>
      <c r="N10" s="13"/>
      <c r="O10" s="13">
        <v>31710139279</v>
      </c>
      <c r="P10" s="13"/>
      <c r="Q10" s="13">
        <f t="shared" si="0"/>
        <v>-345795745</v>
      </c>
    </row>
    <row r="11" spans="1:20" x14ac:dyDescent="0.55000000000000004">
      <c r="A11" s="27" t="s">
        <v>112</v>
      </c>
      <c r="B11" s="13"/>
      <c r="C11" s="13">
        <v>18997715</v>
      </c>
      <c r="D11" s="13"/>
      <c r="E11" s="13">
        <v>27812654760</v>
      </c>
      <c r="F11" s="13"/>
      <c r="G11" s="13">
        <v>27812654760</v>
      </c>
      <c r="H11" s="13"/>
      <c r="I11" s="13">
        <v>0</v>
      </c>
      <c r="J11" s="13"/>
      <c r="K11" s="13">
        <v>18997715</v>
      </c>
      <c r="L11" s="13"/>
      <c r="M11" s="13">
        <v>27812654760</v>
      </c>
      <c r="N11" s="13"/>
      <c r="O11" s="13">
        <v>27812654760</v>
      </c>
      <c r="P11" s="13"/>
      <c r="Q11" s="13">
        <f t="shared" si="0"/>
        <v>0</v>
      </c>
      <c r="T11" s="49"/>
    </row>
    <row r="12" spans="1:20" x14ac:dyDescent="0.55000000000000004">
      <c r="A12" s="27" t="s">
        <v>64</v>
      </c>
      <c r="B12" s="13"/>
      <c r="C12" s="13">
        <v>32329504</v>
      </c>
      <c r="D12" s="13"/>
      <c r="E12" s="13">
        <v>69781772988</v>
      </c>
      <c r="F12" s="13"/>
      <c r="G12" s="13">
        <v>91603203333</v>
      </c>
      <c r="H12" s="13"/>
      <c r="I12" s="13">
        <v>-21821430345</v>
      </c>
      <c r="J12" s="13"/>
      <c r="K12" s="13">
        <v>53687408</v>
      </c>
      <c r="L12" s="13"/>
      <c r="M12" s="13">
        <v>127846555117</v>
      </c>
      <c r="N12" s="13"/>
      <c r="O12" s="13">
        <v>152116992472</v>
      </c>
      <c r="P12" s="13"/>
      <c r="Q12" s="13">
        <f t="shared" si="0"/>
        <v>-24270437355</v>
      </c>
      <c r="T12" s="49"/>
    </row>
    <row r="13" spans="1:20" x14ac:dyDescent="0.55000000000000004">
      <c r="A13" s="27" t="s">
        <v>103</v>
      </c>
      <c r="B13" s="13"/>
      <c r="C13" s="13">
        <v>200001</v>
      </c>
      <c r="D13" s="13"/>
      <c r="E13" s="13">
        <v>1461253539</v>
      </c>
      <c r="F13" s="13"/>
      <c r="G13" s="13">
        <v>2021094621</v>
      </c>
      <c r="H13" s="13"/>
      <c r="I13" s="13">
        <v>-559841082</v>
      </c>
      <c r="J13" s="13"/>
      <c r="K13" s="13">
        <v>5458740</v>
      </c>
      <c r="L13" s="13"/>
      <c r="M13" s="13">
        <v>43110753308</v>
      </c>
      <c r="N13" s="13"/>
      <c r="O13" s="13">
        <v>55163108128</v>
      </c>
      <c r="P13" s="13"/>
      <c r="Q13" s="13">
        <f t="shared" si="0"/>
        <v>-12052354820</v>
      </c>
      <c r="T13" s="49"/>
    </row>
    <row r="14" spans="1:20" x14ac:dyDescent="0.55000000000000004">
      <c r="A14" s="27" t="s">
        <v>69</v>
      </c>
      <c r="B14" s="13"/>
      <c r="C14" s="13">
        <v>5392791</v>
      </c>
      <c r="D14" s="13"/>
      <c r="E14" s="13">
        <v>21153953960</v>
      </c>
      <c r="F14" s="13"/>
      <c r="G14" s="13">
        <v>35748660272</v>
      </c>
      <c r="H14" s="13"/>
      <c r="I14" s="13">
        <v>-14594706312</v>
      </c>
      <c r="J14" s="13"/>
      <c r="K14" s="13">
        <v>20589651</v>
      </c>
      <c r="L14" s="13"/>
      <c r="M14" s="13">
        <v>92251739962</v>
      </c>
      <c r="N14" s="13"/>
      <c r="O14" s="13">
        <v>136488218987</v>
      </c>
      <c r="P14" s="13"/>
      <c r="Q14" s="13">
        <f t="shared" si="0"/>
        <v>-44236479025</v>
      </c>
      <c r="T14" s="74"/>
    </row>
    <row r="15" spans="1:20" x14ac:dyDescent="0.55000000000000004">
      <c r="A15" s="27" t="s">
        <v>97</v>
      </c>
      <c r="B15" s="13"/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7214002</v>
      </c>
      <c r="L15" s="13"/>
      <c r="M15" s="13">
        <v>165734481948</v>
      </c>
      <c r="N15" s="13"/>
      <c r="O15" s="13">
        <v>165734481948</v>
      </c>
      <c r="P15" s="13"/>
      <c r="Q15" s="13">
        <f t="shared" si="0"/>
        <v>0</v>
      </c>
      <c r="T15" s="49"/>
    </row>
    <row r="16" spans="1:20" x14ac:dyDescent="0.55000000000000004">
      <c r="A16" s="27" t="s">
        <v>67</v>
      </c>
      <c r="B16" s="13"/>
      <c r="C16" s="13">
        <v>12543061</v>
      </c>
      <c r="D16" s="13"/>
      <c r="E16" s="13">
        <v>21107944205</v>
      </c>
      <c r="F16" s="13"/>
      <c r="G16" s="13">
        <v>29552816645</v>
      </c>
      <c r="H16" s="13"/>
      <c r="I16" s="13">
        <v>-8444872440</v>
      </c>
      <c r="J16" s="13"/>
      <c r="K16" s="13">
        <v>35004412</v>
      </c>
      <c r="L16" s="13"/>
      <c r="M16" s="13">
        <v>79418352540</v>
      </c>
      <c r="N16" s="13"/>
      <c r="O16" s="13">
        <v>93939267655</v>
      </c>
      <c r="P16" s="13"/>
      <c r="Q16" s="13">
        <f t="shared" si="0"/>
        <v>-14520915115</v>
      </c>
    </row>
    <row r="17" spans="1:17" x14ac:dyDescent="0.55000000000000004">
      <c r="A17" s="27" t="s">
        <v>72</v>
      </c>
      <c r="B17" s="13"/>
      <c r="C17" s="13">
        <v>7395424</v>
      </c>
      <c r="D17" s="13"/>
      <c r="E17" s="13">
        <v>76829731945</v>
      </c>
      <c r="F17" s="13"/>
      <c r="G17" s="13">
        <v>85993957360</v>
      </c>
      <c r="H17" s="13"/>
      <c r="I17" s="13">
        <v>-9164225415</v>
      </c>
      <c r="J17" s="13"/>
      <c r="K17" s="13">
        <v>20573999</v>
      </c>
      <c r="L17" s="13"/>
      <c r="M17" s="13">
        <v>226386296129</v>
      </c>
      <c r="N17" s="13"/>
      <c r="O17" s="13">
        <v>239304973574</v>
      </c>
      <c r="P17" s="13"/>
      <c r="Q17" s="13">
        <f t="shared" si="0"/>
        <v>-12918677445</v>
      </c>
    </row>
    <row r="18" spans="1:17" x14ac:dyDescent="0.55000000000000004">
      <c r="A18" s="27" t="s">
        <v>110</v>
      </c>
      <c r="B18" s="13"/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750000</v>
      </c>
      <c r="L18" s="13"/>
      <c r="M18" s="13">
        <v>2540791808</v>
      </c>
      <c r="N18" s="13"/>
      <c r="O18" s="13">
        <v>2282820921</v>
      </c>
      <c r="P18" s="13"/>
      <c r="Q18" s="13">
        <f t="shared" si="0"/>
        <v>257970887</v>
      </c>
    </row>
    <row r="19" spans="1:17" x14ac:dyDescent="0.55000000000000004">
      <c r="A19" s="27" t="s">
        <v>68</v>
      </c>
      <c r="B19" s="13"/>
      <c r="C19" s="13">
        <v>361451</v>
      </c>
      <c r="D19" s="13"/>
      <c r="E19" s="13">
        <v>12606801626</v>
      </c>
      <c r="F19" s="13"/>
      <c r="G19" s="13">
        <v>8212043073</v>
      </c>
      <c r="H19" s="13"/>
      <c r="I19" s="13">
        <v>4394758553</v>
      </c>
      <c r="J19" s="13"/>
      <c r="K19" s="13">
        <v>361451</v>
      </c>
      <c r="L19" s="13"/>
      <c r="M19" s="13">
        <v>12606801626</v>
      </c>
      <c r="N19" s="13"/>
      <c r="O19" s="13">
        <v>8212043073</v>
      </c>
      <c r="P19" s="13"/>
      <c r="Q19" s="13">
        <f t="shared" si="0"/>
        <v>4394758553</v>
      </c>
    </row>
    <row r="20" spans="1:17" x14ac:dyDescent="0.55000000000000004">
      <c r="A20" s="27" t="s">
        <v>104</v>
      </c>
      <c r="B20" s="13"/>
      <c r="C20" s="13">
        <v>1003664</v>
      </c>
      <c r="D20" s="13"/>
      <c r="E20" s="13">
        <v>27354147073</v>
      </c>
      <c r="F20" s="13"/>
      <c r="G20" s="13">
        <v>39027393513</v>
      </c>
      <c r="H20" s="13"/>
      <c r="I20" s="13">
        <v>-11673246440</v>
      </c>
      <c r="J20" s="13"/>
      <c r="K20" s="13">
        <v>1518227</v>
      </c>
      <c r="L20" s="13"/>
      <c r="M20" s="13">
        <v>42561711259</v>
      </c>
      <c r="N20" s="13"/>
      <c r="O20" s="13">
        <v>59036133990</v>
      </c>
      <c r="P20" s="13"/>
      <c r="Q20" s="13">
        <f t="shared" si="0"/>
        <v>-16474422731</v>
      </c>
    </row>
    <row r="21" spans="1:17" x14ac:dyDescent="0.55000000000000004">
      <c r="A21" s="27" t="s">
        <v>108</v>
      </c>
      <c r="B21" s="13"/>
      <c r="C21" s="13">
        <v>731304</v>
      </c>
      <c r="D21" s="13"/>
      <c r="E21" s="13">
        <v>5124606928</v>
      </c>
      <c r="F21" s="13"/>
      <c r="G21" s="13">
        <v>5858099054</v>
      </c>
      <c r="H21" s="13"/>
      <c r="I21" s="13">
        <v>-733492126</v>
      </c>
      <c r="J21" s="13"/>
      <c r="K21" s="13">
        <v>731304</v>
      </c>
      <c r="L21" s="13"/>
      <c r="M21" s="13">
        <v>5124606928</v>
      </c>
      <c r="N21" s="13"/>
      <c r="O21" s="13">
        <v>5858099054</v>
      </c>
      <c r="P21" s="13"/>
      <c r="Q21" s="13">
        <f t="shared" si="0"/>
        <v>-733492126</v>
      </c>
    </row>
    <row r="22" spans="1:17" x14ac:dyDescent="0.55000000000000004">
      <c r="A22" s="27" t="s">
        <v>74</v>
      </c>
      <c r="B22" s="13"/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426952</v>
      </c>
      <c r="L22" s="13"/>
      <c r="M22" s="13">
        <v>11292748467</v>
      </c>
      <c r="N22" s="13"/>
      <c r="O22" s="13">
        <v>12633759019</v>
      </c>
      <c r="P22" s="13"/>
      <c r="Q22" s="13">
        <f t="shared" si="0"/>
        <v>-1341010552</v>
      </c>
    </row>
    <row r="23" spans="1:17" x14ac:dyDescent="0.55000000000000004">
      <c r="A23" s="27" t="s">
        <v>50</v>
      </c>
      <c r="B23" s="13"/>
      <c r="C23" s="13">
        <v>6289831</v>
      </c>
      <c r="D23" s="13"/>
      <c r="E23" s="13">
        <v>9469492321</v>
      </c>
      <c r="F23" s="13"/>
      <c r="G23" s="13">
        <v>9792169882</v>
      </c>
      <c r="H23" s="13"/>
      <c r="I23" s="13">
        <v>-322677561</v>
      </c>
      <c r="J23" s="13"/>
      <c r="K23" s="13">
        <v>10108104</v>
      </c>
      <c r="L23" s="13"/>
      <c r="M23" s="13">
        <v>24192312052</v>
      </c>
      <c r="N23" s="13"/>
      <c r="O23" s="13">
        <v>25925711295</v>
      </c>
      <c r="P23" s="13"/>
      <c r="Q23" s="13">
        <f t="shared" si="0"/>
        <v>-1733399243</v>
      </c>
    </row>
    <row r="24" spans="1:17" x14ac:dyDescent="0.55000000000000004">
      <c r="A24" s="27" t="s">
        <v>46</v>
      </c>
      <c r="B24" s="13"/>
      <c r="C24" s="13">
        <v>4340794</v>
      </c>
      <c r="D24" s="13"/>
      <c r="E24" s="13">
        <v>14985915270</v>
      </c>
      <c r="F24" s="13"/>
      <c r="G24" s="13">
        <v>12686133200</v>
      </c>
      <c r="H24" s="13"/>
      <c r="I24" s="13">
        <v>2299782070</v>
      </c>
      <c r="J24" s="13"/>
      <c r="K24" s="13">
        <v>12916065</v>
      </c>
      <c r="L24" s="13"/>
      <c r="M24" s="13">
        <v>44983924618</v>
      </c>
      <c r="N24" s="13"/>
      <c r="O24" s="13">
        <v>37747684163</v>
      </c>
      <c r="P24" s="13"/>
      <c r="Q24" s="13">
        <f t="shared" si="0"/>
        <v>7236240455</v>
      </c>
    </row>
    <row r="25" spans="1:17" x14ac:dyDescent="0.55000000000000004">
      <c r="A25" s="27" t="s">
        <v>102</v>
      </c>
      <c r="B25" s="13"/>
      <c r="C25" s="13">
        <v>1190963</v>
      </c>
      <c r="D25" s="13"/>
      <c r="E25" s="13">
        <v>5000781919</v>
      </c>
      <c r="F25" s="13"/>
      <c r="G25" s="13">
        <v>5292369726</v>
      </c>
      <c r="H25" s="13"/>
      <c r="I25" s="13">
        <v>-291587807</v>
      </c>
      <c r="J25" s="13"/>
      <c r="K25" s="13">
        <v>22076718</v>
      </c>
      <c r="L25" s="13"/>
      <c r="M25" s="13">
        <v>123390687613</v>
      </c>
      <c r="N25" s="13"/>
      <c r="O25" s="13">
        <v>96551630687</v>
      </c>
      <c r="P25" s="13"/>
      <c r="Q25" s="13">
        <f t="shared" si="0"/>
        <v>26839056926</v>
      </c>
    </row>
    <row r="26" spans="1:17" x14ac:dyDescent="0.55000000000000004">
      <c r="A26" s="27" t="s">
        <v>59</v>
      </c>
      <c r="B26" s="13"/>
      <c r="C26" s="13">
        <v>2563340</v>
      </c>
      <c r="D26" s="13"/>
      <c r="E26" s="13">
        <v>14829139676</v>
      </c>
      <c r="F26" s="13"/>
      <c r="G26" s="13">
        <v>20952940531</v>
      </c>
      <c r="H26" s="13"/>
      <c r="I26" s="13">
        <v>-6123800855</v>
      </c>
      <c r="J26" s="13"/>
      <c r="K26" s="13">
        <v>3390178</v>
      </c>
      <c r="L26" s="13"/>
      <c r="M26" s="13">
        <v>39477329829</v>
      </c>
      <c r="N26" s="13"/>
      <c r="O26" s="13">
        <v>48634186644</v>
      </c>
      <c r="P26" s="13"/>
      <c r="Q26" s="13">
        <f t="shared" si="0"/>
        <v>-9156856815</v>
      </c>
    </row>
    <row r="27" spans="1:17" x14ac:dyDescent="0.55000000000000004">
      <c r="A27" s="27" t="s">
        <v>49</v>
      </c>
      <c r="B27" s="13"/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556697</v>
      </c>
      <c r="L27" s="13"/>
      <c r="M27" s="13">
        <v>19674161674</v>
      </c>
      <c r="N27" s="13"/>
      <c r="O27" s="13">
        <v>17239255895</v>
      </c>
      <c r="P27" s="13"/>
      <c r="Q27" s="13">
        <f t="shared" si="0"/>
        <v>2434905779</v>
      </c>
    </row>
    <row r="28" spans="1:17" x14ac:dyDescent="0.55000000000000004">
      <c r="A28" s="27" t="s">
        <v>51</v>
      </c>
      <c r="B28" s="13"/>
      <c r="C28" s="13">
        <v>170458</v>
      </c>
      <c r="D28" s="13"/>
      <c r="E28" s="13">
        <v>19052072117</v>
      </c>
      <c r="F28" s="13"/>
      <c r="G28" s="13">
        <v>19393364301</v>
      </c>
      <c r="H28" s="13"/>
      <c r="I28" s="13">
        <v>-341292184</v>
      </c>
      <c r="J28" s="13"/>
      <c r="K28" s="13">
        <v>989031</v>
      </c>
      <c r="L28" s="13"/>
      <c r="M28" s="13">
        <v>117180085429</v>
      </c>
      <c r="N28" s="13"/>
      <c r="O28" s="13">
        <v>112677357208</v>
      </c>
      <c r="P28" s="13"/>
      <c r="Q28" s="13">
        <f t="shared" si="0"/>
        <v>4502728221</v>
      </c>
    </row>
    <row r="29" spans="1:17" x14ac:dyDescent="0.55000000000000004">
      <c r="A29" s="27" t="s">
        <v>71</v>
      </c>
      <c r="B29" s="13"/>
      <c r="C29" s="13">
        <v>1</v>
      </c>
      <c r="D29" s="13"/>
      <c r="E29" s="13">
        <v>1</v>
      </c>
      <c r="F29" s="13"/>
      <c r="G29" s="13">
        <v>964</v>
      </c>
      <c r="H29" s="13"/>
      <c r="I29" s="13">
        <v>-963</v>
      </c>
      <c r="J29" s="13"/>
      <c r="K29" s="13">
        <v>1466152</v>
      </c>
      <c r="L29" s="13"/>
      <c r="M29" s="13">
        <v>29686492118</v>
      </c>
      <c r="N29" s="13"/>
      <c r="O29" s="13">
        <v>28150911631</v>
      </c>
      <c r="P29" s="13"/>
      <c r="Q29" s="13">
        <f t="shared" si="0"/>
        <v>1535580487</v>
      </c>
    </row>
    <row r="30" spans="1:17" x14ac:dyDescent="0.55000000000000004">
      <c r="A30" s="27" t="s">
        <v>55</v>
      </c>
      <c r="B30" s="13"/>
      <c r="C30" s="13">
        <v>1266910</v>
      </c>
      <c r="D30" s="13"/>
      <c r="E30" s="13">
        <v>7821662039</v>
      </c>
      <c r="F30" s="13"/>
      <c r="G30" s="13">
        <v>7269951277</v>
      </c>
      <c r="H30" s="13"/>
      <c r="I30" s="13">
        <v>551710762</v>
      </c>
      <c r="J30" s="13"/>
      <c r="K30" s="13">
        <v>3895110</v>
      </c>
      <c r="L30" s="13"/>
      <c r="M30" s="13">
        <v>24905647252</v>
      </c>
      <c r="N30" s="13"/>
      <c r="O30" s="13">
        <v>22334240542</v>
      </c>
      <c r="P30" s="13"/>
      <c r="Q30" s="13">
        <f t="shared" si="0"/>
        <v>2571406710</v>
      </c>
    </row>
    <row r="31" spans="1:17" x14ac:dyDescent="0.55000000000000004">
      <c r="A31" s="27" t="s">
        <v>82</v>
      </c>
      <c r="B31" s="13"/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1600000</v>
      </c>
      <c r="L31" s="13"/>
      <c r="M31" s="13">
        <v>25272727349</v>
      </c>
      <c r="N31" s="13"/>
      <c r="O31" s="13">
        <v>20780451532</v>
      </c>
      <c r="P31" s="13"/>
      <c r="Q31" s="13">
        <f t="shared" si="0"/>
        <v>4492275817</v>
      </c>
    </row>
    <row r="32" spans="1:17" x14ac:dyDescent="0.55000000000000004">
      <c r="A32" s="27" t="s">
        <v>107</v>
      </c>
      <c r="B32" s="13"/>
      <c r="C32" s="13">
        <v>4833087</v>
      </c>
      <c r="D32" s="13"/>
      <c r="E32" s="13">
        <v>43758820671</v>
      </c>
      <c r="F32" s="13"/>
      <c r="G32" s="13">
        <v>75024100065</v>
      </c>
      <c r="H32" s="13"/>
      <c r="I32" s="13">
        <v>-31265279394</v>
      </c>
      <c r="J32" s="13"/>
      <c r="K32" s="13">
        <v>5715746</v>
      </c>
      <c r="L32" s="13"/>
      <c r="M32" s="13">
        <v>53787584771</v>
      </c>
      <c r="N32" s="13"/>
      <c r="O32" s="13">
        <v>88725632260</v>
      </c>
      <c r="P32" s="13"/>
      <c r="Q32" s="13">
        <f t="shared" si="0"/>
        <v>-34938047489</v>
      </c>
    </row>
    <row r="33" spans="1:17" x14ac:dyDescent="0.55000000000000004">
      <c r="A33" s="27" t="s">
        <v>81</v>
      </c>
      <c r="B33" s="13"/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500000</v>
      </c>
      <c r="L33" s="13"/>
      <c r="M33" s="13">
        <v>4237138194</v>
      </c>
      <c r="N33" s="13"/>
      <c r="O33" s="13">
        <v>3578746534</v>
      </c>
      <c r="P33" s="13"/>
      <c r="Q33" s="13">
        <f t="shared" si="0"/>
        <v>658391660</v>
      </c>
    </row>
    <row r="34" spans="1:17" x14ac:dyDescent="0.55000000000000004">
      <c r="A34" s="27" t="s">
        <v>66</v>
      </c>
      <c r="B34" s="13"/>
      <c r="C34" s="13">
        <v>4611578</v>
      </c>
      <c r="D34" s="13"/>
      <c r="E34" s="13">
        <v>47824828636</v>
      </c>
      <c r="F34" s="13"/>
      <c r="G34" s="13">
        <v>64671453193</v>
      </c>
      <c r="H34" s="13"/>
      <c r="I34" s="13">
        <v>-16846624557</v>
      </c>
      <c r="J34" s="13"/>
      <c r="K34" s="13">
        <v>7298600</v>
      </c>
      <c r="L34" s="13"/>
      <c r="M34" s="13">
        <v>78981562200</v>
      </c>
      <c r="N34" s="13"/>
      <c r="O34" s="13">
        <v>102353482467</v>
      </c>
      <c r="P34" s="13"/>
      <c r="Q34" s="13">
        <f t="shared" si="0"/>
        <v>-23371920267</v>
      </c>
    </row>
    <row r="35" spans="1:17" x14ac:dyDescent="0.55000000000000004">
      <c r="A35" s="27" t="s">
        <v>77</v>
      </c>
      <c r="B35" s="13"/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12962267</v>
      </c>
      <c r="L35" s="13"/>
      <c r="M35" s="13">
        <v>180395243350</v>
      </c>
      <c r="N35" s="13"/>
      <c r="O35" s="13">
        <v>125979662800</v>
      </c>
      <c r="P35" s="13"/>
      <c r="Q35" s="13">
        <f t="shared" si="0"/>
        <v>54415580550</v>
      </c>
    </row>
    <row r="36" spans="1:17" x14ac:dyDescent="0.55000000000000004">
      <c r="A36" s="27" t="s">
        <v>53</v>
      </c>
      <c r="B36" s="13"/>
      <c r="C36" s="13">
        <v>2262065</v>
      </c>
      <c r="D36" s="13"/>
      <c r="E36" s="13">
        <v>27169637738</v>
      </c>
      <c r="F36" s="13"/>
      <c r="G36" s="13">
        <v>31693193118</v>
      </c>
      <c r="H36" s="13"/>
      <c r="I36" s="13">
        <v>-4523555380</v>
      </c>
      <c r="J36" s="13"/>
      <c r="K36" s="13">
        <v>8826130</v>
      </c>
      <c r="L36" s="13"/>
      <c r="M36" s="13">
        <v>121910517511</v>
      </c>
      <c r="N36" s="13"/>
      <c r="O36" s="13">
        <v>124096064298</v>
      </c>
      <c r="P36" s="13"/>
      <c r="Q36" s="13">
        <f t="shared" si="0"/>
        <v>-2185546787</v>
      </c>
    </row>
    <row r="37" spans="1:17" x14ac:dyDescent="0.55000000000000004">
      <c r="A37" s="27" t="s">
        <v>109</v>
      </c>
      <c r="B37" s="13"/>
      <c r="C37" s="13">
        <v>929403</v>
      </c>
      <c r="D37" s="13"/>
      <c r="E37" s="13">
        <v>8974045290</v>
      </c>
      <c r="F37" s="13"/>
      <c r="G37" s="13">
        <v>11927756942</v>
      </c>
      <c r="H37" s="13"/>
      <c r="I37" s="13">
        <v>-2953711652</v>
      </c>
      <c r="J37" s="13"/>
      <c r="K37" s="13">
        <v>7659998</v>
      </c>
      <c r="L37" s="13"/>
      <c r="M37" s="13">
        <v>73325685765</v>
      </c>
      <c r="N37" s="13"/>
      <c r="O37" s="13">
        <v>98306756401</v>
      </c>
      <c r="P37" s="13"/>
      <c r="Q37" s="13">
        <f t="shared" si="0"/>
        <v>-24981070636</v>
      </c>
    </row>
    <row r="38" spans="1:17" x14ac:dyDescent="0.55000000000000004">
      <c r="A38" s="27" t="s">
        <v>54</v>
      </c>
      <c r="B38" s="13"/>
      <c r="C38" s="13">
        <v>12648757</v>
      </c>
      <c r="D38" s="13"/>
      <c r="E38" s="13">
        <v>19059384540</v>
      </c>
      <c r="F38" s="13"/>
      <c r="G38" s="13">
        <v>25799106623</v>
      </c>
      <c r="H38" s="13"/>
      <c r="I38" s="13">
        <v>-6739722083</v>
      </c>
      <c r="J38" s="13"/>
      <c r="K38" s="13">
        <v>15362365</v>
      </c>
      <c r="L38" s="13"/>
      <c r="M38" s="13">
        <v>23933426388</v>
      </c>
      <c r="N38" s="13"/>
      <c r="O38" s="13">
        <v>31333932158</v>
      </c>
      <c r="P38" s="13"/>
      <c r="Q38" s="13">
        <f t="shared" si="0"/>
        <v>-7400505770</v>
      </c>
    </row>
    <row r="39" spans="1:17" x14ac:dyDescent="0.55000000000000004">
      <c r="A39" s="27" t="s">
        <v>111</v>
      </c>
      <c r="B39" s="13"/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343153</v>
      </c>
      <c r="L39" s="13"/>
      <c r="M39" s="13">
        <v>5161313071</v>
      </c>
      <c r="N39" s="13"/>
      <c r="O39" s="13">
        <v>7236730373</v>
      </c>
      <c r="P39" s="13"/>
      <c r="Q39" s="13">
        <f t="shared" si="0"/>
        <v>-2075417302</v>
      </c>
    </row>
    <row r="40" spans="1:17" x14ac:dyDescent="0.55000000000000004">
      <c r="A40" s="27" t="s">
        <v>115</v>
      </c>
      <c r="B40" s="13"/>
      <c r="C40" s="13">
        <v>0</v>
      </c>
      <c r="D40" s="13"/>
      <c r="E40" s="13">
        <v>0</v>
      </c>
      <c r="F40" s="13"/>
      <c r="G40" s="13">
        <v>0</v>
      </c>
      <c r="H40" s="13"/>
      <c r="I40" s="13">
        <v>0</v>
      </c>
      <c r="J40" s="13"/>
      <c r="K40" s="13">
        <v>72003031</v>
      </c>
      <c r="L40" s="13"/>
      <c r="M40" s="13">
        <v>77691270449</v>
      </c>
      <c r="N40" s="13"/>
      <c r="O40" s="13">
        <v>77691270449</v>
      </c>
      <c r="P40" s="13"/>
      <c r="Q40" s="13">
        <f t="shared" si="0"/>
        <v>0</v>
      </c>
    </row>
    <row r="41" spans="1:17" x14ac:dyDescent="0.55000000000000004">
      <c r="A41" s="27" t="s">
        <v>87</v>
      </c>
      <c r="B41" s="13"/>
      <c r="C41" s="13">
        <v>0</v>
      </c>
      <c r="D41" s="13"/>
      <c r="E41" s="13">
        <v>0</v>
      </c>
      <c r="F41" s="13"/>
      <c r="G41" s="13">
        <v>0</v>
      </c>
      <c r="H41" s="13"/>
      <c r="I41" s="13">
        <v>0</v>
      </c>
      <c r="J41" s="13"/>
      <c r="K41" s="13">
        <v>490000</v>
      </c>
      <c r="L41" s="13"/>
      <c r="M41" s="13">
        <v>3743244403</v>
      </c>
      <c r="N41" s="13"/>
      <c r="O41" s="13">
        <v>3605260604</v>
      </c>
      <c r="P41" s="13"/>
      <c r="Q41" s="13">
        <f t="shared" si="0"/>
        <v>137983799</v>
      </c>
    </row>
    <row r="42" spans="1:17" x14ac:dyDescent="0.55000000000000004">
      <c r="A42" s="27" t="s">
        <v>90</v>
      </c>
      <c r="B42" s="13"/>
      <c r="C42" s="13">
        <v>0</v>
      </c>
      <c r="D42" s="13"/>
      <c r="E42" s="13">
        <v>0</v>
      </c>
      <c r="F42" s="13"/>
      <c r="G42" s="13">
        <v>0</v>
      </c>
      <c r="H42" s="13"/>
      <c r="I42" s="13">
        <v>0</v>
      </c>
      <c r="J42" s="13"/>
      <c r="K42" s="13">
        <v>1000000</v>
      </c>
      <c r="L42" s="13"/>
      <c r="M42" s="13">
        <v>2323094948</v>
      </c>
      <c r="N42" s="13"/>
      <c r="O42" s="13">
        <v>3552315400</v>
      </c>
      <c r="P42" s="13"/>
      <c r="Q42" s="13">
        <f t="shared" si="0"/>
        <v>-1229220452</v>
      </c>
    </row>
    <row r="43" spans="1:17" x14ac:dyDescent="0.55000000000000004">
      <c r="A43" s="27" t="s">
        <v>83</v>
      </c>
      <c r="B43" s="13"/>
      <c r="C43" s="13">
        <v>0</v>
      </c>
      <c r="D43" s="13"/>
      <c r="E43" s="13">
        <v>0</v>
      </c>
      <c r="F43" s="13"/>
      <c r="G43" s="13">
        <v>0</v>
      </c>
      <c r="H43" s="13"/>
      <c r="I43" s="13">
        <v>0</v>
      </c>
      <c r="J43" s="13"/>
      <c r="K43" s="13">
        <v>450000</v>
      </c>
      <c r="L43" s="13"/>
      <c r="M43" s="13">
        <v>6766869381</v>
      </c>
      <c r="N43" s="13"/>
      <c r="O43" s="13">
        <v>2229972977</v>
      </c>
      <c r="P43" s="13"/>
      <c r="Q43" s="13">
        <f t="shared" si="0"/>
        <v>4536896404</v>
      </c>
    </row>
    <row r="44" spans="1:17" x14ac:dyDescent="0.55000000000000004">
      <c r="A44" s="27" t="s">
        <v>45</v>
      </c>
      <c r="B44" s="13"/>
      <c r="C44" s="13">
        <v>0</v>
      </c>
      <c r="D44" s="13"/>
      <c r="E44" s="13">
        <v>0</v>
      </c>
      <c r="F44" s="13"/>
      <c r="G44" s="13">
        <v>0</v>
      </c>
      <c r="H44" s="13"/>
      <c r="I44" s="13">
        <v>0</v>
      </c>
      <c r="J44" s="13"/>
      <c r="K44" s="13">
        <v>70195</v>
      </c>
      <c r="L44" s="13"/>
      <c r="M44" s="13">
        <v>607233331403</v>
      </c>
      <c r="N44" s="13"/>
      <c r="O44" s="13">
        <v>458909774017</v>
      </c>
      <c r="P44" s="13"/>
      <c r="Q44" s="13">
        <f t="shared" si="0"/>
        <v>148323557386</v>
      </c>
    </row>
    <row r="45" spans="1:17" x14ac:dyDescent="0.55000000000000004">
      <c r="A45" s="27" t="s">
        <v>80</v>
      </c>
      <c r="B45" s="13"/>
      <c r="C45" s="13">
        <v>137252</v>
      </c>
      <c r="D45" s="13"/>
      <c r="E45" s="13">
        <v>5015546255</v>
      </c>
      <c r="F45" s="13"/>
      <c r="G45" s="13">
        <v>4217894483</v>
      </c>
      <c r="H45" s="13"/>
      <c r="I45" s="13">
        <v>797651772</v>
      </c>
      <c r="J45" s="13"/>
      <c r="K45" s="13">
        <v>2651052</v>
      </c>
      <c r="L45" s="13"/>
      <c r="M45" s="13">
        <v>104125047046</v>
      </c>
      <c r="N45" s="13"/>
      <c r="O45" s="13">
        <v>81469542187</v>
      </c>
      <c r="P45" s="13"/>
      <c r="Q45" s="13">
        <f t="shared" si="0"/>
        <v>22655504859</v>
      </c>
    </row>
    <row r="46" spans="1:17" x14ac:dyDescent="0.55000000000000004">
      <c r="A46" s="27" t="s">
        <v>56</v>
      </c>
      <c r="B46" s="13"/>
      <c r="C46" s="13">
        <v>0</v>
      </c>
      <c r="D46" s="13"/>
      <c r="E46" s="13">
        <v>0</v>
      </c>
      <c r="F46" s="13"/>
      <c r="G46" s="13">
        <v>0</v>
      </c>
      <c r="H46" s="13"/>
      <c r="I46" s="13">
        <v>0</v>
      </c>
      <c r="J46" s="13"/>
      <c r="K46" s="13">
        <v>1836620</v>
      </c>
      <c r="L46" s="13"/>
      <c r="M46" s="13">
        <v>98311353992</v>
      </c>
      <c r="N46" s="13"/>
      <c r="O46" s="13">
        <v>54348294992</v>
      </c>
      <c r="P46" s="13"/>
      <c r="Q46" s="13">
        <f t="shared" si="0"/>
        <v>43963059000</v>
      </c>
    </row>
    <row r="47" spans="1:17" x14ac:dyDescent="0.55000000000000004">
      <c r="A47" s="27" t="s">
        <v>79</v>
      </c>
      <c r="B47" s="13"/>
      <c r="C47" s="13">
        <v>0</v>
      </c>
      <c r="D47" s="13"/>
      <c r="E47" s="13">
        <v>0</v>
      </c>
      <c r="F47" s="13"/>
      <c r="G47" s="13">
        <v>0</v>
      </c>
      <c r="H47" s="13"/>
      <c r="I47" s="13">
        <v>0</v>
      </c>
      <c r="J47" s="13"/>
      <c r="K47" s="13">
        <v>73448</v>
      </c>
      <c r="L47" s="13"/>
      <c r="M47" s="13">
        <v>9735637446</v>
      </c>
      <c r="N47" s="13"/>
      <c r="O47" s="13">
        <v>9081522630</v>
      </c>
      <c r="P47" s="13"/>
      <c r="Q47" s="13">
        <f t="shared" si="0"/>
        <v>654114816</v>
      </c>
    </row>
    <row r="48" spans="1:17" x14ac:dyDescent="0.55000000000000004">
      <c r="A48" s="27" t="s">
        <v>48</v>
      </c>
      <c r="B48" s="13"/>
      <c r="C48" s="13">
        <v>2042264</v>
      </c>
      <c r="D48" s="13"/>
      <c r="E48" s="13">
        <v>10028755924</v>
      </c>
      <c r="F48" s="13"/>
      <c r="G48" s="13">
        <v>9333716215</v>
      </c>
      <c r="H48" s="13"/>
      <c r="I48" s="13">
        <v>695039709</v>
      </c>
      <c r="J48" s="13"/>
      <c r="K48" s="13">
        <v>9597374</v>
      </c>
      <c r="L48" s="13"/>
      <c r="M48" s="13">
        <v>49817243700</v>
      </c>
      <c r="N48" s="13"/>
      <c r="O48" s="13">
        <v>43862676513</v>
      </c>
      <c r="P48" s="13"/>
      <c r="Q48" s="13">
        <f t="shared" si="0"/>
        <v>5954567187</v>
      </c>
    </row>
    <row r="49" spans="1:17" x14ac:dyDescent="0.55000000000000004">
      <c r="A49" s="27" t="s">
        <v>75</v>
      </c>
      <c r="B49" s="13"/>
      <c r="C49" s="13">
        <v>2958444</v>
      </c>
      <c r="D49" s="13"/>
      <c r="E49" s="13">
        <v>11732832223</v>
      </c>
      <c r="F49" s="13"/>
      <c r="G49" s="13">
        <v>23414484517</v>
      </c>
      <c r="H49" s="13"/>
      <c r="I49" s="13">
        <v>-11681652294</v>
      </c>
      <c r="J49" s="13"/>
      <c r="K49" s="13">
        <v>5273710</v>
      </c>
      <c r="L49" s="13"/>
      <c r="M49" s="13">
        <v>22393880715</v>
      </c>
      <c r="N49" s="13"/>
      <c r="O49" s="13">
        <v>41738562951</v>
      </c>
      <c r="P49" s="13"/>
      <c r="Q49" s="13">
        <f t="shared" si="0"/>
        <v>-19344682236</v>
      </c>
    </row>
    <row r="50" spans="1:17" x14ac:dyDescent="0.55000000000000004">
      <c r="A50" s="27" t="s">
        <v>65</v>
      </c>
      <c r="B50" s="13"/>
      <c r="C50" s="13">
        <v>3996817</v>
      </c>
      <c r="D50" s="13"/>
      <c r="E50" s="13">
        <v>104609364049</v>
      </c>
      <c r="F50" s="13"/>
      <c r="G50" s="13">
        <v>101942982795</v>
      </c>
      <c r="H50" s="13"/>
      <c r="I50" s="13">
        <v>2666381254</v>
      </c>
      <c r="J50" s="13"/>
      <c r="K50" s="13">
        <v>32515025</v>
      </c>
      <c r="L50" s="13"/>
      <c r="M50" s="13">
        <v>920656041312</v>
      </c>
      <c r="N50" s="13"/>
      <c r="O50" s="13">
        <v>833635788081</v>
      </c>
      <c r="P50" s="13"/>
      <c r="Q50" s="13">
        <f t="shared" si="0"/>
        <v>87020253231</v>
      </c>
    </row>
    <row r="51" spans="1:17" x14ac:dyDescent="0.55000000000000004">
      <c r="A51" s="27" t="s">
        <v>84</v>
      </c>
      <c r="B51" s="13"/>
      <c r="C51" s="13">
        <v>1170315</v>
      </c>
      <c r="D51" s="13"/>
      <c r="E51" s="13">
        <v>20377319797</v>
      </c>
      <c r="F51" s="13"/>
      <c r="G51" s="13">
        <v>31454227980</v>
      </c>
      <c r="H51" s="13"/>
      <c r="I51" s="13">
        <v>-11076908183</v>
      </c>
      <c r="J51" s="13"/>
      <c r="K51" s="13">
        <v>1446250</v>
      </c>
      <c r="L51" s="13"/>
      <c r="M51" s="13">
        <v>25695534703</v>
      </c>
      <c r="N51" s="13"/>
      <c r="O51" s="13">
        <v>38870455557</v>
      </c>
      <c r="P51" s="13"/>
      <c r="Q51" s="13">
        <f t="shared" si="0"/>
        <v>-13174920854</v>
      </c>
    </row>
    <row r="52" spans="1:17" x14ac:dyDescent="0.55000000000000004">
      <c r="A52" s="27" t="s">
        <v>76</v>
      </c>
      <c r="B52" s="13"/>
      <c r="C52" s="13">
        <v>1082457</v>
      </c>
      <c r="D52" s="13"/>
      <c r="E52" s="13">
        <v>11068173442</v>
      </c>
      <c r="F52" s="13"/>
      <c r="G52" s="13">
        <v>14131115398</v>
      </c>
      <c r="H52" s="13"/>
      <c r="I52" s="13">
        <v>-3062941956</v>
      </c>
      <c r="J52" s="13"/>
      <c r="K52" s="13">
        <v>1982457</v>
      </c>
      <c r="L52" s="13"/>
      <c r="M52" s="13">
        <v>20909268502</v>
      </c>
      <c r="N52" s="13"/>
      <c r="O52" s="13">
        <v>25880315476</v>
      </c>
      <c r="P52" s="13"/>
      <c r="Q52" s="13">
        <f t="shared" si="0"/>
        <v>-4971046974</v>
      </c>
    </row>
    <row r="53" spans="1:17" x14ac:dyDescent="0.55000000000000004">
      <c r="A53" s="27" t="s">
        <v>121</v>
      </c>
      <c r="B53" s="13"/>
      <c r="C53" s="13">
        <v>0</v>
      </c>
      <c r="D53" s="13"/>
      <c r="E53" s="13">
        <v>0</v>
      </c>
      <c r="F53" s="13"/>
      <c r="G53" s="13">
        <v>0</v>
      </c>
      <c r="H53" s="13"/>
      <c r="I53" s="13">
        <v>0</v>
      </c>
      <c r="J53" s="13"/>
      <c r="K53" s="13">
        <v>1000000</v>
      </c>
      <c r="L53" s="13"/>
      <c r="M53" s="13">
        <v>2552315400</v>
      </c>
      <c r="N53" s="13"/>
      <c r="O53" s="13">
        <v>2552315400</v>
      </c>
      <c r="P53" s="13"/>
      <c r="Q53" s="13">
        <f t="shared" si="0"/>
        <v>0</v>
      </c>
    </row>
    <row r="54" spans="1:17" x14ac:dyDescent="0.55000000000000004">
      <c r="A54" s="27" t="s">
        <v>105</v>
      </c>
      <c r="B54" s="13"/>
      <c r="C54" s="13">
        <v>1065943</v>
      </c>
      <c r="D54" s="13"/>
      <c r="E54" s="13">
        <v>17310318393</v>
      </c>
      <c r="F54" s="13"/>
      <c r="G54" s="13">
        <v>16905069692</v>
      </c>
      <c r="H54" s="13"/>
      <c r="I54" s="13">
        <v>405248701</v>
      </c>
      <c r="J54" s="13"/>
      <c r="K54" s="13">
        <v>1354912</v>
      </c>
      <c r="L54" s="13"/>
      <c r="M54" s="13">
        <v>22233413594</v>
      </c>
      <c r="N54" s="13"/>
      <c r="O54" s="13">
        <v>21568474673</v>
      </c>
      <c r="P54" s="13"/>
      <c r="Q54" s="13">
        <f t="shared" si="0"/>
        <v>664938921</v>
      </c>
    </row>
    <row r="55" spans="1:17" x14ac:dyDescent="0.55000000000000004">
      <c r="A55" s="27" t="s">
        <v>89</v>
      </c>
      <c r="B55" s="13"/>
      <c r="C55" s="13">
        <v>0</v>
      </c>
      <c r="D55" s="13"/>
      <c r="E55" s="13">
        <v>0</v>
      </c>
      <c r="F55" s="13"/>
      <c r="G55" s="13">
        <v>0</v>
      </c>
      <c r="H55" s="13"/>
      <c r="I55" s="13">
        <v>0</v>
      </c>
      <c r="J55" s="13"/>
      <c r="K55" s="13">
        <v>37141063</v>
      </c>
      <c r="L55" s="13"/>
      <c r="M55" s="13">
        <v>68116707709</v>
      </c>
      <c r="N55" s="13"/>
      <c r="O55" s="13">
        <v>68116709542</v>
      </c>
      <c r="P55" s="13"/>
      <c r="Q55" s="13">
        <f t="shared" si="0"/>
        <v>-1833</v>
      </c>
    </row>
    <row r="56" spans="1:17" x14ac:dyDescent="0.55000000000000004">
      <c r="A56" s="27" t="s">
        <v>60</v>
      </c>
      <c r="B56" s="13"/>
      <c r="C56" s="13">
        <v>0</v>
      </c>
      <c r="D56" s="13"/>
      <c r="E56" s="13">
        <v>0</v>
      </c>
      <c r="F56" s="13"/>
      <c r="G56" s="13">
        <v>0</v>
      </c>
      <c r="H56" s="13"/>
      <c r="I56" s="13">
        <v>0</v>
      </c>
      <c r="J56" s="13"/>
      <c r="K56" s="13">
        <v>4395898</v>
      </c>
      <c r="L56" s="13"/>
      <c r="M56" s="13">
        <v>140227780308</v>
      </c>
      <c r="N56" s="13"/>
      <c r="O56" s="13">
        <v>89907384521</v>
      </c>
      <c r="P56" s="13"/>
      <c r="Q56" s="13">
        <f t="shared" si="0"/>
        <v>50320395787</v>
      </c>
    </row>
    <row r="57" spans="1:17" x14ac:dyDescent="0.55000000000000004">
      <c r="A57" s="27" t="s">
        <v>61</v>
      </c>
      <c r="B57" s="13"/>
      <c r="C57" s="13">
        <v>1</v>
      </c>
      <c r="D57" s="13"/>
      <c r="E57" s="13">
        <v>1</v>
      </c>
      <c r="F57" s="13"/>
      <c r="G57" s="13">
        <v>4830</v>
      </c>
      <c r="H57" s="13"/>
      <c r="I57" s="13">
        <v>-4829</v>
      </c>
      <c r="J57" s="13"/>
      <c r="K57" s="13">
        <v>15890740</v>
      </c>
      <c r="L57" s="13"/>
      <c r="M57" s="13">
        <v>462389124062</v>
      </c>
      <c r="N57" s="13"/>
      <c r="O57" s="13">
        <v>442106373510</v>
      </c>
      <c r="P57" s="13"/>
      <c r="Q57" s="13">
        <f t="shared" si="0"/>
        <v>20282750552</v>
      </c>
    </row>
    <row r="58" spans="1:17" ht="23.25" thickBot="1" x14ac:dyDescent="0.6">
      <c r="A58" s="27" t="s">
        <v>86</v>
      </c>
      <c r="B58" s="13"/>
      <c r="C58" s="13">
        <v>0</v>
      </c>
      <c r="D58" s="13"/>
      <c r="E58" s="13">
        <v>0</v>
      </c>
      <c r="F58" s="13"/>
      <c r="G58" s="13">
        <v>0</v>
      </c>
      <c r="H58" s="13"/>
      <c r="I58" s="13">
        <v>0</v>
      </c>
      <c r="J58" s="13"/>
      <c r="K58" s="13">
        <v>571500</v>
      </c>
      <c r="L58" s="13"/>
      <c r="M58" s="13">
        <v>29742697400</v>
      </c>
      <c r="N58" s="13"/>
      <c r="O58" s="13">
        <v>24081996612</v>
      </c>
      <c r="P58" s="13"/>
      <c r="Q58" s="13">
        <f t="shared" si="0"/>
        <v>5660700788</v>
      </c>
    </row>
    <row r="59" spans="1:17" ht="24.75" thickBot="1" x14ac:dyDescent="0.25">
      <c r="E59" s="43">
        <f>SUM(E8:E58)</f>
        <v>661320957326</v>
      </c>
      <c r="F59" s="14"/>
      <c r="G59" s="43">
        <f>SUM(G8:G58)</f>
        <v>811731958363</v>
      </c>
      <c r="H59" s="14"/>
      <c r="I59" s="60">
        <f>SUM(I8:I58)</f>
        <v>-150411001037</v>
      </c>
      <c r="J59" s="14"/>
      <c r="K59" s="14"/>
      <c r="L59" s="14"/>
      <c r="M59" s="43">
        <f>SUM(M8:M58)</f>
        <v>4574376595224</v>
      </c>
      <c r="N59" s="14"/>
      <c r="O59" s="43">
        <f>SUM(O8:O58)</f>
        <v>4339839431923</v>
      </c>
      <c r="P59" s="14"/>
      <c r="Q59" s="43">
        <f>SUM(Q8:Q58)</f>
        <v>234537163301</v>
      </c>
    </row>
    <row r="60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5"/>
  <sheetViews>
    <sheetView rightToLeft="1" topLeftCell="A28" zoomScale="85" zoomScaleNormal="85" workbookViewId="0">
      <selection activeCell="A48" sqref="A48"/>
    </sheetView>
  </sheetViews>
  <sheetFormatPr defaultRowHeight="18.75" x14ac:dyDescent="0.2"/>
  <cols>
    <col min="1" max="1" width="37.375" style="57" bestFit="1" customWidth="1"/>
    <col min="2" max="2" width="0.875" style="57" customWidth="1"/>
    <col min="3" max="3" width="16.625" style="57" customWidth="1"/>
    <col min="4" max="4" width="0.875" style="57" customWidth="1"/>
    <col min="5" max="5" width="20.125" style="57" customWidth="1"/>
    <col min="6" max="6" width="0.875" style="57" customWidth="1"/>
    <col min="7" max="7" width="20.125" style="57" customWidth="1"/>
    <col min="8" max="8" width="0.875" style="57" customWidth="1"/>
    <col min="9" max="9" width="30.25" style="57" bestFit="1" customWidth="1"/>
    <col min="10" max="10" width="0.875" style="57" customWidth="1"/>
    <col min="11" max="11" width="16.625" style="57" customWidth="1"/>
    <col min="12" max="12" width="0.875" style="57" customWidth="1"/>
    <col min="13" max="13" width="20.125" style="57" customWidth="1"/>
    <col min="14" max="14" width="0.875" style="57" customWidth="1"/>
    <col min="15" max="15" width="20.125" style="57" customWidth="1"/>
    <col min="16" max="16" width="0.875" style="57" customWidth="1"/>
    <col min="17" max="17" width="29.75" style="57" customWidth="1"/>
    <col min="18" max="18" width="0.875" style="57" customWidth="1"/>
    <col min="19" max="16384" width="9" style="57"/>
  </cols>
  <sheetData>
    <row r="1" spans="1:17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26.25" x14ac:dyDescent="0.2">
      <c r="A2" s="72" t="str">
        <f>+سهام!A2</f>
        <v>صندوق سرمایه‌گذاری بخشی صنایع مفید - دارونو</v>
      </c>
      <c r="B2" s="72" t="s">
        <v>0</v>
      </c>
      <c r="C2" s="72" t="s">
        <v>0</v>
      </c>
      <c r="D2" s="72" t="s">
        <v>0</v>
      </c>
      <c r="E2" s="72" t="s">
        <v>0</v>
      </c>
      <c r="F2" s="72" t="s">
        <v>0</v>
      </c>
      <c r="G2" s="72" t="s">
        <v>0</v>
      </c>
      <c r="H2" s="72" t="s">
        <v>0</v>
      </c>
      <c r="I2" s="72" t="s">
        <v>0</v>
      </c>
      <c r="J2" s="72" t="s">
        <v>0</v>
      </c>
      <c r="K2" s="72" t="s">
        <v>0</v>
      </c>
      <c r="L2" s="72" t="s">
        <v>0</v>
      </c>
      <c r="M2" s="72" t="s">
        <v>0</v>
      </c>
      <c r="N2" s="72" t="s">
        <v>0</v>
      </c>
      <c r="O2" s="72" t="s">
        <v>0</v>
      </c>
      <c r="P2" s="72" t="s">
        <v>0</v>
      </c>
      <c r="Q2" s="72" t="s">
        <v>0</v>
      </c>
    </row>
    <row r="3" spans="1:17" ht="26.25" x14ac:dyDescent="0.2">
      <c r="A3" s="72" t="s">
        <v>24</v>
      </c>
      <c r="B3" s="72" t="s">
        <v>24</v>
      </c>
      <c r="C3" s="72" t="s">
        <v>24</v>
      </c>
      <c r="D3" s="72" t="s">
        <v>24</v>
      </c>
      <c r="E3" s="72" t="s">
        <v>24</v>
      </c>
      <c r="F3" s="72" t="s">
        <v>24</v>
      </c>
      <c r="G3" s="72" t="s">
        <v>24</v>
      </c>
      <c r="H3" s="72" t="s">
        <v>24</v>
      </c>
      <c r="I3" s="72" t="s">
        <v>24</v>
      </c>
      <c r="J3" s="72" t="s">
        <v>24</v>
      </c>
      <c r="K3" s="72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</row>
    <row r="4" spans="1:17" ht="26.25" x14ac:dyDescent="0.2">
      <c r="A4" s="72" t="str">
        <f>+سهام!A4</f>
        <v>برای ماه منتهی به 1404/05/31</v>
      </c>
      <c r="B4" s="72" t="s">
        <v>2</v>
      </c>
      <c r="C4" s="72" t="s">
        <v>2</v>
      </c>
      <c r="D4" s="72" t="s">
        <v>2</v>
      </c>
      <c r="E4" s="72" t="s">
        <v>2</v>
      </c>
      <c r="F4" s="72" t="s">
        <v>2</v>
      </c>
      <c r="G4" s="72" t="s">
        <v>2</v>
      </c>
      <c r="H4" s="72" t="s">
        <v>2</v>
      </c>
      <c r="I4" s="72" t="s">
        <v>2</v>
      </c>
      <c r="J4" s="72" t="s">
        <v>2</v>
      </c>
      <c r="K4" s="72" t="s">
        <v>2</v>
      </c>
      <c r="L4" s="72" t="s">
        <v>2</v>
      </c>
      <c r="M4" s="72" t="s">
        <v>2</v>
      </c>
      <c r="N4" s="72" t="s">
        <v>2</v>
      </c>
      <c r="O4" s="72" t="s">
        <v>2</v>
      </c>
      <c r="P4" s="72" t="s">
        <v>2</v>
      </c>
      <c r="Q4" s="72" t="s">
        <v>2</v>
      </c>
    </row>
    <row r="6" spans="1:17" ht="27" thickBot="1" x14ac:dyDescent="0.25">
      <c r="A6" s="73" t="s">
        <v>3</v>
      </c>
      <c r="C6" s="73" t="s">
        <v>26</v>
      </c>
      <c r="D6" s="73" t="s">
        <v>26</v>
      </c>
      <c r="E6" s="73" t="s">
        <v>26</v>
      </c>
      <c r="F6" s="73" t="s">
        <v>26</v>
      </c>
      <c r="G6" s="73" t="s">
        <v>26</v>
      </c>
      <c r="H6" s="73" t="s">
        <v>26</v>
      </c>
      <c r="I6" s="73" t="s">
        <v>26</v>
      </c>
      <c r="K6" s="73" t="s">
        <v>27</v>
      </c>
      <c r="L6" s="73" t="s">
        <v>27</v>
      </c>
      <c r="M6" s="73" t="s">
        <v>27</v>
      </c>
      <c r="N6" s="73" t="s">
        <v>27</v>
      </c>
      <c r="O6" s="73" t="s">
        <v>27</v>
      </c>
      <c r="P6" s="73" t="s">
        <v>27</v>
      </c>
      <c r="Q6" s="73" t="s">
        <v>27</v>
      </c>
    </row>
    <row r="7" spans="1:17" ht="27" thickBot="1" x14ac:dyDescent="0.25">
      <c r="A7" s="73" t="s">
        <v>3</v>
      </c>
      <c r="C7" s="58" t="s">
        <v>7</v>
      </c>
      <c r="E7" s="58" t="s">
        <v>32</v>
      </c>
      <c r="G7" s="58" t="s">
        <v>33</v>
      </c>
      <c r="I7" s="58" t="s">
        <v>34</v>
      </c>
      <c r="K7" s="58" t="s">
        <v>7</v>
      </c>
      <c r="M7" s="58" t="s">
        <v>32</v>
      </c>
      <c r="O7" s="58" t="s">
        <v>33</v>
      </c>
      <c r="Q7" s="58" t="s">
        <v>34</v>
      </c>
    </row>
    <row r="8" spans="1:17" x14ac:dyDescent="0.2">
      <c r="A8" s="3" t="s">
        <v>66</v>
      </c>
      <c r="C8" s="3">
        <v>12800064</v>
      </c>
      <c r="D8" s="3"/>
      <c r="E8" s="3">
        <v>124058060287</v>
      </c>
      <c r="F8" s="3"/>
      <c r="G8" s="3">
        <v>128313223247</v>
      </c>
      <c r="H8" s="3"/>
      <c r="I8" s="3">
        <v>-4255162960</v>
      </c>
      <c r="J8" s="3"/>
      <c r="K8" s="3">
        <v>12800064</v>
      </c>
      <c r="L8" s="3"/>
      <c r="M8" s="3">
        <v>124058060287</v>
      </c>
      <c r="N8" s="3"/>
      <c r="O8" s="3">
        <v>179504442998</v>
      </c>
      <c r="P8" s="3"/>
      <c r="Q8" s="3">
        <f>+M8-O8</f>
        <v>-55446382711</v>
      </c>
    </row>
    <row r="9" spans="1:17" x14ac:dyDescent="0.2">
      <c r="A9" s="3" t="s">
        <v>53</v>
      </c>
      <c r="C9" s="3">
        <v>26908578</v>
      </c>
      <c r="D9" s="3"/>
      <c r="E9" s="3">
        <v>319109270493</v>
      </c>
      <c r="F9" s="3"/>
      <c r="G9" s="3">
        <v>339469401111</v>
      </c>
      <c r="H9" s="3"/>
      <c r="I9" s="3">
        <v>-20360130618</v>
      </c>
      <c r="J9" s="3"/>
      <c r="K9" s="3">
        <v>26908578</v>
      </c>
      <c r="L9" s="3"/>
      <c r="M9" s="3">
        <v>319109270493</v>
      </c>
      <c r="N9" s="3"/>
      <c r="O9" s="3">
        <v>377008953833</v>
      </c>
      <c r="P9" s="3"/>
      <c r="Q9" s="3">
        <f t="shared" ref="Q9:Q45" si="0">+M9-O9</f>
        <v>-57899683340</v>
      </c>
    </row>
    <row r="10" spans="1:17" x14ac:dyDescent="0.2">
      <c r="A10" s="3" t="s">
        <v>54</v>
      </c>
      <c r="C10" s="3">
        <v>90291386</v>
      </c>
      <c r="D10" s="3"/>
      <c r="E10" s="3">
        <v>138311148622</v>
      </c>
      <c r="F10" s="3"/>
      <c r="G10" s="3">
        <v>159823248933</v>
      </c>
      <c r="H10" s="3"/>
      <c r="I10" s="3">
        <v>-21512100311</v>
      </c>
      <c r="J10" s="3"/>
      <c r="K10" s="3">
        <v>90291386</v>
      </c>
      <c r="L10" s="3"/>
      <c r="M10" s="3">
        <v>138311148622</v>
      </c>
      <c r="N10" s="3"/>
      <c r="O10" s="3">
        <v>184163321000</v>
      </c>
      <c r="P10" s="3"/>
      <c r="Q10" s="3">
        <f t="shared" si="0"/>
        <v>-45852172378</v>
      </c>
    </row>
    <row r="11" spans="1:17" x14ac:dyDescent="0.2">
      <c r="A11" s="3" t="s">
        <v>111</v>
      </c>
      <c r="C11" s="3">
        <v>8216684</v>
      </c>
      <c r="D11" s="3"/>
      <c r="E11" s="3">
        <v>116227719010</v>
      </c>
      <c r="F11" s="3"/>
      <c r="G11" s="3">
        <v>131664851050</v>
      </c>
      <c r="H11" s="3"/>
      <c r="I11" s="3">
        <v>-15437132040</v>
      </c>
      <c r="J11" s="3"/>
      <c r="K11" s="3">
        <v>8216684</v>
      </c>
      <c r="L11" s="3"/>
      <c r="M11" s="3">
        <v>116227719010</v>
      </c>
      <c r="N11" s="3"/>
      <c r="O11" s="3">
        <v>173281092371</v>
      </c>
      <c r="P11" s="3"/>
      <c r="Q11" s="3">
        <f t="shared" si="0"/>
        <v>-57053373361</v>
      </c>
    </row>
    <row r="12" spans="1:17" x14ac:dyDescent="0.2">
      <c r="A12" s="3" t="s">
        <v>64</v>
      </c>
      <c r="C12" s="3">
        <v>63108388</v>
      </c>
      <c r="D12" s="3"/>
      <c r="E12" s="3">
        <v>128288766372</v>
      </c>
      <c r="F12" s="3"/>
      <c r="G12" s="3">
        <v>145382147950</v>
      </c>
      <c r="H12" s="3"/>
      <c r="I12" s="3">
        <v>-17093381578</v>
      </c>
      <c r="J12" s="3"/>
      <c r="K12" s="3">
        <v>63108388</v>
      </c>
      <c r="L12" s="3"/>
      <c r="M12" s="3">
        <v>128288766372</v>
      </c>
      <c r="N12" s="3"/>
      <c r="O12" s="3">
        <v>178812842135</v>
      </c>
      <c r="P12" s="3"/>
      <c r="Q12" s="3">
        <f t="shared" si="0"/>
        <v>-50524075763</v>
      </c>
    </row>
    <row r="13" spans="1:17" x14ac:dyDescent="0.2">
      <c r="A13" s="3" t="s">
        <v>103</v>
      </c>
      <c r="C13" s="3">
        <v>65054697</v>
      </c>
      <c r="D13" s="3"/>
      <c r="E13" s="3">
        <v>56778171723</v>
      </c>
      <c r="F13" s="3"/>
      <c r="G13" s="3">
        <v>61899652434</v>
      </c>
      <c r="H13" s="3"/>
      <c r="I13" s="3">
        <v>-5121480711</v>
      </c>
      <c r="J13" s="3"/>
      <c r="K13" s="3">
        <v>65054697</v>
      </c>
      <c r="L13" s="3"/>
      <c r="M13" s="3">
        <v>56778171723</v>
      </c>
      <c r="N13" s="3"/>
      <c r="O13" s="3">
        <v>79205830647</v>
      </c>
      <c r="P13" s="3"/>
      <c r="Q13" s="3">
        <f t="shared" si="0"/>
        <v>-22427658924</v>
      </c>
    </row>
    <row r="14" spans="1:17" x14ac:dyDescent="0.2">
      <c r="A14" s="3" t="s">
        <v>67</v>
      </c>
      <c r="C14" s="3">
        <v>90413886</v>
      </c>
      <c r="D14" s="3"/>
      <c r="E14" s="3">
        <v>145419244026</v>
      </c>
      <c r="F14" s="3"/>
      <c r="G14" s="3">
        <v>184928039325</v>
      </c>
      <c r="H14" s="3"/>
      <c r="I14" s="3">
        <v>-39508795299</v>
      </c>
      <c r="J14" s="3"/>
      <c r="K14" s="3">
        <v>90413886</v>
      </c>
      <c r="L14" s="3"/>
      <c r="M14" s="3">
        <v>145419244026</v>
      </c>
      <c r="N14" s="3"/>
      <c r="O14" s="3">
        <v>214587830607</v>
      </c>
      <c r="P14" s="3"/>
      <c r="Q14" s="3">
        <f t="shared" si="0"/>
        <v>-69168586581</v>
      </c>
    </row>
    <row r="15" spans="1:17" x14ac:dyDescent="0.2">
      <c r="A15" s="3" t="s">
        <v>104</v>
      </c>
      <c r="C15" s="3">
        <v>2775905</v>
      </c>
      <c r="D15" s="3"/>
      <c r="E15" s="3">
        <v>73041010028</v>
      </c>
      <c r="F15" s="3"/>
      <c r="G15" s="3">
        <v>71280491859</v>
      </c>
      <c r="H15" s="3"/>
      <c r="I15" s="3">
        <v>1760518169</v>
      </c>
      <c r="J15" s="3"/>
      <c r="K15" s="3">
        <v>2775905</v>
      </c>
      <c r="L15" s="3"/>
      <c r="M15" s="3">
        <v>73041010028</v>
      </c>
      <c r="N15" s="3"/>
      <c r="O15" s="3">
        <v>107940841538</v>
      </c>
      <c r="P15" s="3"/>
      <c r="Q15" s="3">
        <f t="shared" si="0"/>
        <v>-34899831510</v>
      </c>
    </row>
    <row r="16" spans="1:17" x14ac:dyDescent="0.2">
      <c r="A16" s="3" t="s">
        <v>108</v>
      </c>
      <c r="C16" s="3">
        <v>8341396</v>
      </c>
      <c r="D16" s="3"/>
      <c r="E16" s="3">
        <v>58042352857</v>
      </c>
      <c r="F16" s="3"/>
      <c r="G16" s="3">
        <v>55829928201</v>
      </c>
      <c r="H16" s="3"/>
      <c r="I16" s="3">
        <v>2212424656</v>
      </c>
      <c r="J16" s="3"/>
      <c r="K16" s="3">
        <v>8341396</v>
      </c>
      <c r="L16" s="3"/>
      <c r="M16" s="3">
        <v>58042352857</v>
      </c>
      <c r="N16" s="3"/>
      <c r="O16" s="3">
        <v>66818619919</v>
      </c>
      <c r="P16" s="3"/>
      <c r="Q16" s="3">
        <f t="shared" si="0"/>
        <v>-8776267062</v>
      </c>
    </row>
    <row r="17" spans="1:17" x14ac:dyDescent="0.2">
      <c r="A17" s="3" t="s">
        <v>74</v>
      </c>
      <c r="C17" s="3">
        <v>13733613</v>
      </c>
      <c r="D17" s="3"/>
      <c r="E17" s="3">
        <v>384300928774</v>
      </c>
      <c r="F17" s="3"/>
      <c r="G17" s="3">
        <v>368622436710</v>
      </c>
      <c r="H17" s="3"/>
      <c r="I17" s="3">
        <v>15678492064</v>
      </c>
      <c r="J17" s="3"/>
      <c r="K17" s="3">
        <v>13733613</v>
      </c>
      <c r="L17" s="3"/>
      <c r="M17" s="3">
        <v>384300928774</v>
      </c>
      <c r="N17" s="3"/>
      <c r="O17" s="3">
        <v>405826790980</v>
      </c>
      <c r="P17" s="3"/>
      <c r="Q17" s="3">
        <f t="shared" si="0"/>
        <v>-21525862206</v>
      </c>
    </row>
    <row r="18" spans="1:17" x14ac:dyDescent="0.2">
      <c r="A18" s="3" t="s">
        <v>50</v>
      </c>
      <c r="C18" s="3">
        <v>181721518</v>
      </c>
      <c r="D18" s="3"/>
      <c r="E18" s="3">
        <v>285411634449</v>
      </c>
      <c r="F18" s="3"/>
      <c r="G18" s="3">
        <v>277088096179</v>
      </c>
      <c r="H18" s="3"/>
      <c r="I18" s="3">
        <v>8323538270</v>
      </c>
      <c r="J18" s="3"/>
      <c r="K18" s="3">
        <v>181721518</v>
      </c>
      <c r="L18" s="3"/>
      <c r="M18" s="3">
        <v>285411634449</v>
      </c>
      <c r="N18" s="3"/>
      <c r="O18" s="3">
        <v>282908710312</v>
      </c>
      <c r="P18" s="3"/>
      <c r="Q18" s="3">
        <f t="shared" si="0"/>
        <v>2502924137</v>
      </c>
    </row>
    <row r="19" spans="1:17" x14ac:dyDescent="0.2">
      <c r="A19" s="3" t="s">
        <v>56</v>
      </c>
      <c r="C19" s="3">
        <v>60666420</v>
      </c>
      <c r="D19" s="3"/>
      <c r="E19" s="3">
        <v>491790983902</v>
      </c>
      <c r="F19" s="3"/>
      <c r="G19" s="3">
        <v>491790983902</v>
      </c>
      <c r="H19" s="3"/>
      <c r="I19" s="3">
        <v>0</v>
      </c>
      <c r="J19" s="3"/>
      <c r="K19" s="3">
        <v>60666420</v>
      </c>
      <c r="L19" s="3"/>
      <c r="M19" s="3">
        <v>491790983902</v>
      </c>
      <c r="N19" s="3"/>
      <c r="O19" s="3">
        <v>316535707709</v>
      </c>
      <c r="P19" s="3"/>
      <c r="Q19" s="3">
        <f t="shared" si="0"/>
        <v>175255276193</v>
      </c>
    </row>
    <row r="20" spans="1:17" x14ac:dyDescent="0.2">
      <c r="A20" s="3" t="s">
        <v>105</v>
      </c>
      <c r="C20" s="3">
        <v>25261574</v>
      </c>
      <c r="D20" s="3"/>
      <c r="E20" s="3">
        <v>439196070931</v>
      </c>
      <c r="F20" s="3"/>
      <c r="G20" s="3">
        <v>379060167291</v>
      </c>
      <c r="H20" s="3"/>
      <c r="I20" s="3">
        <v>60135903640</v>
      </c>
      <c r="J20" s="3"/>
      <c r="K20" s="3">
        <v>25261574</v>
      </c>
      <c r="L20" s="3"/>
      <c r="M20" s="3">
        <v>439196070931</v>
      </c>
      <c r="N20" s="3"/>
      <c r="O20" s="3">
        <v>400629929086</v>
      </c>
      <c r="P20" s="3"/>
      <c r="Q20" s="3">
        <f t="shared" si="0"/>
        <v>38566141845</v>
      </c>
    </row>
    <row r="21" spans="1:17" x14ac:dyDescent="0.2">
      <c r="A21" s="3" t="s">
        <v>60</v>
      </c>
      <c r="C21" s="3">
        <v>12779669</v>
      </c>
      <c r="D21" s="3"/>
      <c r="E21" s="3">
        <v>361037163732</v>
      </c>
      <c r="F21" s="3"/>
      <c r="G21" s="3">
        <v>367859195636</v>
      </c>
      <c r="H21" s="3"/>
      <c r="I21" s="3">
        <v>-6822031904</v>
      </c>
      <c r="J21" s="3"/>
      <c r="K21" s="3">
        <v>12779669</v>
      </c>
      <c r="L21" s="3"/>
      <c r="M21" s="3">
        <v>361037163732</v>
      </c>
      <c r="N21" s="3"/>
      <c r="O21" s="3">
        <v>262620068600</v>
      </c>
      <c r="P21" s="3"/>
      <c r="Q21" s="3">
        <f t="shared" si="0"/>
        <v>98417095132</v>
      </c>
    </row>
    <row r="22" spans="1:17" x14ac:dyDescent="0.2">
      <c r="A22" s="3" t="s">
        <v>113</v>
      </c>
      <c r="C22" s="3">
        <v>3680847</v>
      </c>
      <c r="D22" s="3"/>
      <c r="E22" s="3">
        <v>9377878497</v>
      </c>
      <c r="F22" s="3"/>
      <c r="G22" s="3">
        <v>10757301123</v>
      </c>
      <c r="H22" s="3"/>
      <c r="I22" s="3">
        <v>-1379422626</v>
      </c>
      <c r="J22" s="3"/>
      <c r="K22" s="3">
        <v>3680847</v>
      </c>
      <c r="L22" s="3"/>
      <c r="M22" s="3">
        <v>9377878497</v>
      </c>
      <c r="N22" s="3"/>
      <c r="O22" s="3">
        <v>11709163445</v>
      </c>
      <c r="P22" s="3"/>
      <c r="Q22" s="3">
        <f t="shared" si="0"/>
        <v>-2331284948</v>
      </c>
    </row>
    <row r="23" spans="1:17" x14ac:dyDescent="0.2">
      <c r="A23" s="3" t="s">
        <v>61</v>
      </c>
      <c r="C23" s="3">
        <v>90340140</v>
      </c>
      <c r="D23" s="3"/>
      <c r="E23" s="3">
        <v>428358479117</v>
      </c>
      <c r="F23" s="3"/>
      <c r="G23" s="3">
        <v>455431733416</v>
      </c>
      <c r="H23" s="3"/>
      <c r="I23" s="3">
        <v>-27073254299</v>
      </c>
      <c r="J23" s="3"/>
      <c r="K23" s="3">
        <v>90340140</v>
      </c>
      <c r="L23" s="3"/>
      <c r="M23" s="3">
        <v>428358479117</v>
      </c>
      <c r="N23" s="3"/>
      <c r="O23" s="3">
        <v>436273335407</v>
      </c>
      <c r="P23" s="3"/>
      <c r="Q23" s="3">
        <f t="shared" si="0"/>
        <v>-7914856290</v>
      </c>
    </row>
    <row r="24" spans="1:17" x14ac:dyDescent="0.2">
      <c r="A24" s="3" t="s">
        <v>59</v>
      </c>
      <c r="C24" s="3">
        <v>48318465</v>
      </c>
      <c r="D24" s="3"/>
      <c r="E24" s="3">
        <v>284823652890</v>
      </c>
      <c r="F24" s="3"/>
      <c r="G24" s="3">
        <v>314537952909</v>
      </c>
      <c r="H24" s="3"/>
      <c r="I24" s="3">
        <v>-29714300019</v>
      </c>
      <c r="J24" s="3"/>
      <c r="K24" s="3">
        <v>48318465</v>
      </c>
      <c r="L24" s="3"/>
      <c r="M24" s="3">
        <v>284823652890</v>
      </c>
      <c r="N24" s="3"/>
      <c r="O24" s="3">
        <v>394958890581</v>
      </c>
      <c r="P24" s="3"/>
      <c r="Q24" s="3">
        <f t="shared" si="0"/>
        <v>-110135237691</v>
      </c>
    </row>
    <row r="25" spans="1:17" x14ac:dyDescent="0.2">
      <c r="A25" s="3" t="s">
        <v>49</v>
      </c>
      <c r="C25" s="3">
        <v>138945823</v>
      </c>
      <c r="D25" s="3"/>
      <c r="E25" s="3">
        <v>311044202735</v>
      </c>
      <c r="F25" s="3"/>
      <c r="G25" s="3">
        <v>351774699532</v>
      </c>
      <c r="H25" s="3"/>
      <c r="I25" s="3">
        <v>-40730496797</v>
      </c>
      <c r="J25" s="3"/>
      <c r="K25" s="3">
        <v>138945823</v>
      </c>
      <c r="L25" s="3"/>
      <c r="M25" s="3">
        <v>311044202735</v>
      </c>
      <c r="N25" s="3"/>
      <c r="O25" s="3">
        <v>337249071902</v>
      </c>
      <c r="P25" s="3"/>
      <c r="Q25" s="3">
        <f t="shared" si="0"/>
        <v>-26204869167</v>
      </c>
    </row>
    <row r="26" spans="1:17" x14ac:dyDescent="0.2">
      <c r="A26" s="3" t="s">
        <v>51</v>
      </c>
      <c r="C26" s="3">
        <v>2494813</v>
      </c>
      <c r="D26" s="3"/>
      <c r="E26" s="3">
        <v>286684400522</v>
      </c>
      <c r="F26" s="3"/>
      <c r="G26" s="3">
        <v>299066034732</v>
      </c>
      <c r="H26" s="3"/>
      <c r="I26" s="3">
        <v>-12381634210</v>
      </c>
      <c r="J26" s="3"/>
      <c r="K26" s="3">
        <v>2494813</v>
      </c>
      <c r="L26" s="3"/>
      <c r="M26" s="3">
        <v>286684400522</v>
      </c>
      <c r="N26" s="3"/>
      <c r="O26" s="3">
        <v>283840108908</v>
      </c>
      <c r="P26" s="3"/>
      <c r="Q26" s="3">
        <f t="shared" si="0"/>
        <v>2844291614</v>
      </c>
    </row>
    <row r="27" spans="1:17" x14ac:dyDescent="0.2">
      <c r="A27" s="3" t="s">
        <v>71</v>
      </c>
      <c r="C27" s="3">
        <v>347378330</v>
      </c>
      <c r="D27" s="3"/>
      <c r="E27" s="3">
        <v>440617383323</v>
      </c>
      <c r="F27" s="3"/>
      <c r="G27" s="3">
        <v>427759532450</v>
      </c>
      <c r="H27" s="3"/>
      <c r="I27" s="3">
        <v>12857850873</v>
      </c>
      <c r="J27" s="3"/>
      <c r="K27" s="3">
        <v>347378330</v>
      </c>
      <c r="L27" s="3"/>
      <c r="M27" s="3">
        <v>440617383323</v>
      </c>
      <c r="N27" s="3"/>
      <c r="O27" s="3">
        <v>334875317008</v>
      </c>
      <c r="P27" s="3"/>
      <c r="Q27" s="3">
        <f t="shared" si="0"/>
        <v>105742066315</v>
      </c>
    </row>
    <row r="28" spans="1:17" x14ac:dyDescent="0.2">
      <c r="A28" s="3" t="s">
        <v>55</v>
      </c>
      <c r="C28" s="3">
        <v>65959781</v>
      </c>
      <c r="D28" s="3"/>
      <c r="E28" s="3">
        <v>398649307443</v>
      </c>
      <c r="F28" s="3"/>
      <c r="G28" s="3">
        <v>444569904153</v>
      </c>
      <c r="H28" s="3"/>
      <c r="I28" s="3">
        <v>-45920596710</v>
      </c>
      <c r="J28" s="3"/>
      <c r="K28" s="3">
        <v>65959781</v>
      </c>
      <c r="L28" s="3"/>
      <c r="M28" s="3">
        <v>398649307443</v>
      </c>
      <c r="N28" s="3"/>
      <c r="O28" s="3">
        <v>378724512567</v>
      </c>
      <c r="P28" s="3"/>
      <c r="Q28" s="3">
        <f t="shared" si="0"/>
        <v>19924794876</v>
      </c>
    </row>
    <row r="29" spans="1:17" x14ac:dyDescent="0.2">
      <c r="A29" s="3" t="s">
        <v>47</v>
      </c>
      <c r="C29" s="3">
        <v>10862715</v>
      </c>
      <c r="D29" s="3"/>
      <c r="E29" s="3">
        <v>244576553806</v>
      </c>
      <c r="F29" s="3"/>
      <c r="G29" s="3">
        <v>295759461755</v>
      </c>
      <c r="H29" s="3"/>
      <c r="I29" s="3">
        <v>-51182907949</v>
      </c>
      <c r="J29" s="3"/>
      <c r="K29" s="3">
        <v>10862715</v>
      </c>
      <c r="L29" s="3"/>
      <c r="M29" s="3">
        <v>244576553806</v>
      </c>
      <c r="N29" s="3"/>
      <c r="O29" s="3">
        <v>260633634740</v>
      </c>
      <c r="P29" s="3"/>
      <c r="Q29" s="3">
        <f t="shared" si="0"/>
        <v>-16057080934</v>
      </c>
    </row>
    <row r="30" spans="1:17" x14ac:dyDescent="0.2">
      <c r="A30" s="3" t="s">
        <v>79</v>
      </c>
      <c r="C30" s="3">
        <v>40045090</v>
      </c>
      <c r="D30" s="3"/>
      <c r="E30" s="3">
        <v>310493209373</v>
      </c>
      <c r="F30" s="3"/>
      <c r="G30" s="3">
        <v>328014276789</v>
      </c>
      <c r="H30" s="3"/>
      <c r="I30" s="3">
        <v>-17521067416</v>
      </c>
      <c r="J30" s="3"/>
      <c r="K30" s="3">
        <v>40045090</v>
      </c>
      <c r="L30" s="3"/>
      <c r="M30" s="3">
        <v>310493209373</v>
      </c>
      <c r="N30" s="3"/>
      <c r="O30" s="3">
        <v>433731458530</v>
      </c>
      <c r="P30" s="3"/>
      <c r="Q30" s="3">
        <f t="shared" si="0"/>
        <v>-123238249157</v>
      </c>
    </row>
    <row r="31" spans="1:17" x14ac:dyDescent="0.2">
      <c r="A31" s="3" t="s">
        <v>48</v>
      </c>
      <c r="C31" s="3">
        <v>62655772</v>
      </c>
      <c r="D31" s="3"/>
      <c r="E31" s="3">
        <v>304875138916</v>
      </c>
      <c r="F31" s="3"/>
      <c r="G31" s="3">
        <v>339243191942</v>
      </c>
      <c r="H31" s="3"/>
      <c r="I31" s="3">
        <v>-34368053026</v>
      </c>
      <c r="J31" s="3"/>
      <c r="K31" s="3">
        <v>62655772</v>
      </c>
      <c r="L31" s="3"/>
      <c r="M31" s="3">
        <v>304875138916</v>
      </c>
      <c r="N31" s="3"/>
      <c r="O31" s="3">
        <v>286354357266</v>
      </c>
      <c r="P31" s="3"/>
      <c r="Q31" s="3">
        <f t="shared" si="0"/>
        <v>18520781650</v>
      </c>
    </row>
    <row r="32" spans="1:17" x14ac:dyDescent="0.2">
      <c r="A32" s="3" t="s">
        <v>75</v>
      </c>
      <c r="C32" s="3">
        <v>15357560</v>
      </c>
      <c r="D32" s="3"/>
      <c r="E32" s="3">
        <v>57080256435</v>
      </c>
      <c r="F32" s="3"/>
      <c r="G32" s="3">
        <v>62176734254</v>
      </c>
      <c r="H32" s="3"/>
      <c r="I32" s="3">
        <v>-5096477819</v>
      </c>
      <c r="J32" s="3"/>
      <c r="K32" s="3">
        <v>15357560</v>
      </c>
      <c r="L32" s="3"/>
      <c r="M32" s="3">
        <v>57080256435</v>
      </c>
      <c r="N32" s="3"/>
      <c r="O32" s="3">
        <v>121546782936</v>
      </c>
      <c r="P32" s="3"/>
      <c r="Q32" s="3">
        <f t="shared" si="0"/>
        <v>-64466526501</v>
      </c>
    </row>
    <row r="33" spans="1:17" x14ac:dyDescent="0.2">
      <c r="A33" s="3" t="s">
        <v>65</v>
      </c>
      <c r="C33" s="3">
        <v>18968285</v>
      </c>
      <c r="D33" s="3"/>
      <c r="E33" s="3">
        <v>473082580740</v>
      </c>
      <c r="F33" s="3"/>
      <c r="G33" s="3">
        <v>538167025597</v>
      </c>
      <c r="H33" s="3"/>
      <c r="I33" s="3">
        <v>-65084444857</v>
      </c>
      <c r="J33" s="3"/>
      <c r="K33" s="3">
        <v>18968285</v>
      </c>
      <c r="L33" s="3"/>
      <c r="M33" s="3">
        <v>473082580740</v>
      </c>
      <c r="N33" s="3"/>
      <c r="O33" s="3">
        <v>483805875571</v>
      </c>
      <c r="P33" s="3"/>
      <c r="Q33" s="3">
        <f t="shared" si="0"/>
        <v>-10723294831</v>
      </c>
    </row>
    <row r="34" spans="1:17" x14ac:dyDescent="0.2">
      <c r="A34" s="3" t="s">
        <v>84</v>
      </c>
      <c r="C34" s="3">
        <v>610207</v>
      </c>
      <c r="D34" s="3"/>
      <c r="E34" s="3">
        <v>9941785038</v>
      </c>
      <c r="F34" s="3"/>
      <c r="G34" s="3">
        <v>1590325802</v>
      </c>
      <c r="H34" s="3"/>
      <c r="I34" s="3">
        <v>8351459236</v>
      </c>
      <c r="J34" s="3"/>
      <c r="K34" s="3">
        <v>610207</v>
      </c>
      <c r="L34" s="3"/>
      <c r="M34" s="3">
        <v>9941785038</v>
      </c>
      <c r="N34" s="3"/>
      <c r="O34" s="3">
        <v>16400362375</v>
      </c>
      <c r="P34" s="3"/>
      <c r="Q34" s="3">
        <f t="shared" si="0"/>
        <v>-6458577337</v>
      </c>
    </row>
    <row r="35" spans="1:17" x14ac:dyDescent="0.2">
      <c r="A35" s="3" t="s">
        <v>76</v>
      </c>
      <c r="C35" s="3">
        <v>25716336</v>
      </c>
      <c r="D35" s="3"/>
      <c r="E35" s="3">
        <v>265602934291</v>
      </c>
      <c r="F35" s="3"/>
      <c r="G35" s="3">
        <v>278102446394</v>
      </c>
      <c r="H35" s="3"/>
      <c r="I35" s="3">
        <v>-12499512103</v>
      </c>
      <c r="J35" s="3"/>
      <c r="K35" s="3">
        <v>25716336</v>
      </c>
      <c r="L35" s="3"/>
      <c r="M35" s="3">
        <v>265602934291</v>
      </c>
      <c r="N35" s="3"/>
      <c r="O35" s="3">
        <v>335718196636</v>
      </c>
      <c r="P35" s="3"/>
      <c r="Q35" s="3">
        <f t="shared" si="0"/>
        <v>-70115262345</v>
      </c>
    </row>
    <row r="36" spans="1:17" x14ac:dyDescent="0.2">
      <c r="A36" s="3" t="s">
        <v>62</v>
      </c>
      <c r="C36" s="3">
        <v>114250262</v>
      </c>
      <c r="D36" s="3"/>
      <c r="E36" s="3">
        <v>140032393137</v>
      </c>
      <c r="F36" s="3"/>
      <c r="G36" s="3">
        <v>172854259816</v>
      </c>
      <c r="H36" s="3"/>
      <c r="I36" s="3">
        <v>-32821866679</v>
      </c>
      <c r="J36" s="3"/>
      <c r="K36" s="3">
        <v>114250262</v>
      </c>
      <c r="L36" s="3"/>
      <c r="M36" s="3">
        <v>140032393137</v>
      </c>
      <c r="N36" s="3"/>
      <c r="O36" s="3">
        <v>210116581421</v>
      </c>
      <c r="P36" s="3"/>
      <c r="Q36" s="3">
        <f t="shared" si="0"/>
        <v>-70084188284</v>
      </c>
    </row>
    <row r="37" spans="1:17" x14ac:dyDescent="0.2">
      <c r="A37" s="3" t="s">
        <v>45</v>
      </c>
      <c r="C37" s="3">
        <v>4610</v>
      </c>
      <c r="D37" s="3"/>
      <c r="E37" s="3">
        <v>46679200400</v>
      </c>
      <c r="F37" s="3"/>
      <c r="G37" s="3">
        <v>44149831589</v>
      </c>
      <c r="H37" s="3"/>
      <c r="I37" s="3">
        <v>2529368811</v>
      </c>
      <c r="J37" s="3"/>
      <c r="K37" s="3">
        <v>4610</v>
      </c>
      <c r="L37" s="3"/>
      <c r="M37" s="3">
        <v>46679200400</v>
      </c>
      <c r="N37" s="3"/>
      <c r="O37" s="3">
        <v>30138529210</v>
      </c>
      <c r="P37" s="3"/>
      <c r="Q37" s="3">
        <f t="shared" si="0"/>
        <v>16540671190</v>
      </c>
    </row>
    <row r="38" spans="1:17" x14ac:dyDescent="0.2">
      <c r="A38" s="3" t="s">
        <v>80</v>
      </c>
      <c r="C38" s="3">
        <v>11181554</v>
      </c>
      <c r="D38" s="3"/>
      <c r="E38" s="3">
        <v>328448951921</v>
      </c>
      <c r="F38" s="3"/>
      <c r="G38" s="3">
        <v>400834633271</v>
      </c>
      <c r="H38" s="3"/>
      <c r="I38" s="3">
        <v>-72385681350</v>
      </c>
      <c r="J38" s="3"/>
      <c r="K38" s="3">
        <v>11181554</v>
      </c>
      <c r="L38" s="3"/>
      <c r="M38" s="3">
        <v>328448951921</v>
      </c>
      <c r="N38" s="3"/>
      <c r="O38" s="3">
        <v>343620602406</v>
      </c>
      <c r="P38" s="3"/>
      <c r="Q38" s="3">
        <f t="shared" si="0"/>
        <v>-15171650485</v>
      </c>
    </row>
    <row r="39" spans="1:17" x14ac:dyDescent="0.2">
      <c r="A39" s="3" t="s">
        <v>46</v>
      </c>
      <c r="C39" s="3">
        <v>128435874</v>
      </c>
      <c r="D39" s="3"/>
      <c r="E39" s="3">
        <v>430253563452</v>
      </c>
      <c r="F39" s="3"/>
      <c r="G39" s="3">
        <v>477380286462</v>
      </c>
      <c r="H39" s="3"/>
      <c r="I39" s="3">
        <v>-47126723010</v>
      </c>
      <c r="J39" s="3"/>
      <c r="K39" s="3">
        <v>128435874</v>
      </c>
      <c r="L39" s="3"/>
      <c r="M39" s="3">
        <v>430253563452</v>
      </c>
      <c r="N39" s="3"/>
      <c r="O39" s="3">
        <v>375358656429</v>
      </c>
      <c r="P39" s="3"/>
      <c r="Q39" s="3">
        <f t="shared" si="0"/>
        <v>54894907023</v>
      </c>
    </row>
    <row r="40" spans="1:17" x14ac:dyDescent="0.2">
      <c r="A40" s="3" t="s">
        <v>102</v>
      </c>
      <c r="C40" s="3">
        <v>13958287</v>
      </c>
      <c r="D40" s="3"/>
      <c r="E40" s="3">
        <v>60440524498</v>
      </c>
      <c r="F40" s="3"/>
      <c r="G40" s="3">
        <v>71741915153</v>
      </c>
      <c r="H40" s="3"/>
      <c r="I40" s="3">
        <v>-11301390655</v>
      </c>
      <c r="J40" s="3"/>
      <c r="K40" s="3">
        <v>13958287</v>
      </c>
      <c r="L40" s="3"/>
      <c r="M40" s="3">
        <v>60440524498</v>
      </c>
      <c r="N40" s="3"/>
      <c r="O40" s="3">
        <v>62027464818</v>
      </c>
      <c r="P40" s="3"/>
      <c r="Q40" s="3">
        <f t="shared" si="0"/>
        <v>-1586940320</v>
      </c>
    </row>
    <row r="41" spans="1:17" x14ac:dyDescent="0.2">
      <c r="A41" s="3" t="s">
        <v>107</v>
      </c>
      <c r="C41" s="3">
        <v>8639934</v>
      </c>
      <c r="D41" s="3"/>
      <c r="E41" s="3">
        <v>82793394425</v>
      </c>
      <c r="F41" s="3"/>
      <c r="G41" s="3">
        <v>59172322316</v>
      </c>
      <c r="H41" s="3"/>
      <c r="I41" s="3">
        <v>23621072109</v>
      </c>
      <c r="J41" s="3"/>
      <c r="K41" s="3">
        <v>8639934</v>
      </c>
      <c r="L41" s="3"/>
      <c r="M41" s="3">
        <v>82793394425</v>
      </c>
      <c r="N41" s="3"/>
      <c r="O41" s="3">
        <v>134117857386</v>
      </c>
      <c r="P41" s="3"/>
      <c r="Q41" s="3">
        <f t="shared" si="0"/>
        <v>-51324462961</v>
      </c>
    </row>
    <row r="42" spans="1:17" x14ac:dyDescent="0.2">
      <c r="A42" s="3" t="s">
        <v>52</v>
      </c>
      <c r="C42" s="3">
        <v>6462223</v>
      </c>
      <c r="D42" s="3"/>
      <c r="E42" s="3">
        <v>310075511760</v>
      </c>
      <c r="F42" s="3"/>
      <c r="G42" s="3">
        <v>370992819350</v>
      </c>
      <c r="H42" s="3"/>
      <c r="I42" s="3">
        <v>-60917307590</v>
      </c>
      <c r="J42" s="3"/>
      <c r="K42" s="3">
        <v>6462223</v>
      </c>
      <c r="L42" s="3"/>
      <c r="M42" s="3">
        <v>310075511760</v>
      </c>
      <c r="N42" s="3"/>
      <c r="O42" s="3">
        <v>463100043717</v>
      </c>
      <c r="P42" s="3"/>
      <c r="Q42" s="3">
        <f t="shared" si="0"/>
        <v>-153024531957</v>
      </c>
    </row>
    <row r="43" spans="1:17" x14ac:dyDescent="0.2">
      <c r="A43" s="3" t="s">
        <v>72</v>
      </c>
      <c r="C43" s="3">
        <v>39271342</v>
      </c>
      <c r="D43" s="3"/>
      <c r="E43" s="3">
        <v>394280542903</v>
      </c>
      <c r="F43" s="3"/>
      <c r="G43" s="3">
        <v>415472200044</v>
      </c>
      <c r="H43" s="3"/>
      <c r="I43" s="3">
        <v>-21191657141</v>
      </c>
      <c r="J43" s="3"/>
      <c r="K43" s="3">
        <v>39271342</v>
      </c>
      <c r="L43" s="3"/>
      <c r="M43" s="3">
        <v>394280542903</v>
      </c>
      <c r="N43" s="3"/>
      <c r="O43" s="3">
        <v>456646989981</v>
      </c>
      <c r="P43" s="3"/>
      <c r="Q43" s="3">
        <f t="shared" si="0"/>
        <v>-62366447078</v>
      </c>
    </row>
    <row r="44" spans="1:17" x14ac:dyDescent="0.2">
      <c r="A44" s="3" t="s">
        <v>110</v>
      </c>
      <c r="C44" s="3">
        <v>750000</v>
      </c>
      <c r="D44" s="3"/>
      <c r="E44" s="3">
        <v>2299237650</v>
      </c>
      <c r="F44" s="3"/>
      <c r="G44" s="3">
        <v>2730903862</v>
      </c>
      <c r="H44" s="3"/>
      <c r="I44" s="3">
        <v>-431666212</v>
      </c>
      <c r="J44" s="3"/>
      <c r="K44" s="3">
        <v>750000</v>
      </c>
      <c r="L44" s="3"/>
      <c r="M44" s="3">
        <v>2299237650</v>
      </c>
      <c r="N44" s="3"/>
      <c r="O44" s="3">
        <v>2282820921</v>
      </c>
      <c r="P44" s="3"/>
      <c r="Q44" s="3">
        <f t="shared" si="0"/>
        <v>16416729</v>
      </c>
    </row>
    <row r="45" spans="1:17" ht="19.5" thickBot="1" x14ac:dyDescent="0.25">
      <c r="A45" s="3" t="s">
        <v>68</v>
      </c>
      <c r="C45" s="3">
        <v>5248672</v>
      </c>
      <c r="D45" s="3"/>
      <c r="E45" s="3">
        <v>178175658015</v>
      </c>
      <c r="F45" s="3"/>
      <c r="G45" s="3">
        <v>189483488057</v>
      </c>
      <c r="H45" s="3"/>
      <c r="I45" s="3">
        <v>-11307830042</v>
      </c>
      <c r="J45" s="3"/>
      <c r="K45" s="3">
        <v>5248672</v>
      </c>
      <c r="L45" s="3"/>
      <c r="M45" s="3">
        <v>178175658015</v>
      </c>
      <c r="N45" s="3"/>
      <c r="O45" s="3">
        <v>119248032405</v>
      </c>
      <c r="P45" s="3"/>
      <c r="Q45" s="3">
        <f t="shared" si="0"/>
        <v>58927625610</v>
      </c>
    </row>
    <row r="46" spans="1:17" s="10" customFormat="1" ht="21.75" thickBot="1" x14ac:dyDescent="0.25">
      <c r="E46" s="11">
        <f>SUM(E8:E45)</f>
        <v>8919699266493</v>
      </c>
      <c r="G46" s="11">
        <f>SUM(G8:G45)</f>
        <v>9514775144596</v>
      </c>
      <c r="I46" s="11">
        <f>SUM(I8:I45)</f>
        <v>-595075878103</v>
      </c>
      <c r="K46" s="10" t="s">
        <v>15</v>
      </c>
      <c r="M46" s="11">
        <f>SUM(M8:M45)</f>
        <v>8919699266493</v>
      </c>
      <c r="O46" s="11">
        <f>SUM(O8:O45)</f>
        <v>9542323628301</v>
      </c>
      <c r="Q46" s="11">
        <f>SUM(Q8:Q45)</f>
        <v>-622624361808</v>
      </c>
    </row>
    <row r="47" spans="1:17" ht="19.5" thickTop="1" x14ac:dyDescent="0.2">
      <c r="I47" s="41"/>
    </row>
    <row r="48" spans="1:17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41"/>
    </row>
    <row r="53" spans="9:9" x14ac:dyDescent="0.2">
      <c r="I53" s="41"/>
    </row>
    <row r="54" spans="9:9" x14ac:dyDescent="0.2">
      <c r="I54" s="41"/>
    </row>
    <row r="55" spans="9:9" x14ac:dyDescent="0.2">
      <c r="I55" s="41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2025-08-29T16:11:09Z</dcterms:modified>
</cp:coreProperties>
</file>