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بخشی\"/>
    </mc:Choice>
  </mc:AlternateContent>
  <xr:revisionPtr revIDLastSave="0" documentId="13_ncr:1_{364968D5-735E-438C-8728-59073786CFAF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1" l="1"/>
  <c r="C64" i="11"/>
  <c r="E64" i="11"/>
  <c r="M64" i="11"/>
  <c r="O64" i="11"/>
  <c r="C65" i="11"/>
  <c r="E65" i="11"/>
  <c r="M65" i="11"/>
  <c r="O65" i="11"/>
  <c r="C66" i="11"/>
  <c r="E66" i="11"/>
  <c r="M66" i="11"/>
  <c r="O66" i="11"/>
  <c r="C67" i="11"/>
  <c r="E67" i="11"/>
  <c r="M67" i="11"/>
  <c r="O67" i="11"/>
  <c r="C68" i="11"/>
  <c r="E68" i="11"/>
  <c r="M68" i="11"/>
  <c r="O68" i="11"/>
  <c r="C69" i="11"/>
  <c r="E69" i="11"/>
  <c r="M69" i="11"/>
  <c r="O69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8" i="10"/>
  <c r="I65" i="9"/>
  <c r="S9" i="18" l="1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8" i="18"/>
  <c r="O35" i="18"/>
  <c r="I8" i="18"/>
  <c r="M8" i="18" s="1"/>
  <c r="M35" i="18" s="1"/>
  <c r="Q35" i="18"/>
  <c r="K35" i="18"/>
  <c r="Y48" i="1"/>
  <c r="I35" i="18" l="1"/>
  <c r="S35" i="18"/>
  <c r="E47" i="10"/>
  <c r="G47" i="10"/>
  <c r="I47" i="10"/>
  <c r="M47" i="10"/>
  <c r="O47" i="10"/>
  <c r="Q47" i="10"/>
  <c r="K10" i="6"/>
  <c r="I9" i="6"/>
  <c r="K48" i="1"/>
  <c r="G48" i="1"/>
  <c r="E48" i="1"/>
  <c r="M65" i="9"/>
  <c r="O65" i="9"/>
  <c r="Q65" i="9" l="1"/>
  <c r="W48" i="1"/>
  <c r="U48" i="1"/>
  <c r="E65" i="9"/>
  <c r="G65" i="9"/>
  <c r="G9" i="15"/>
  <c r="I8" i="6" l="1"/>
  <c r="I10" i="6" s="1"/>
  <c r="A4" i="10"/>
  <c r="O35" i="11" s="1"/>
  <c r="A4" i="9"/>
  <c r="A4" i="7"/>
  <c r="A4" i="13"/>
  <c r="A4" i="18"/>
  <c r="A4" i="11"/>
  <c r="A4" i="15"/>
  <c r="O46" i="11"/>
  <c r="O57" i="11"/>
  <c r="M8" i="7"/>
  <c r="G8" i="7"/>
  <c r="G65" i="11" l="1"/>
  <c r="I65" i="11" s="1"/>
  <c r="G69" i="11"/>
  <c r="I69" i="11" s="1"/>
  <c r="Q66" i="11"/>
  <c r="S66" i="11" s="1"/>
  <c r="G64" i="11"/>
  <c r="I64" i="11" s="1"/>
  <c r="G68" i="11"/>
  <c r="I68" i="11" s="1"/>
  <c r="Q65" i="11"/>
  <c r="S65" i="11" s="1"/>
  <c r="Q69" i="11"/>
  <c r="S69" i="11" s="1"/>
  <c r="G67" i="11"/>
  <c r="I67" i="11" s="1"/>
  <c r="Q64" i="11"/>
  <c r="S64" i="11" s="1"/>
  <c r="G66" i="11"/>
  <c r="I66" i="11" s="1"/>
  <c r="Q67" i="11"/>
  <c r="S67" i="11" s="1"/>
  <c r="Q68" i="11"/>
  <c r="S68" i="11" s="1"/>
  <c r="O62" i="11"/>
  <c r="O59" i="11"/>
  <c r="O50" i="11"/>
  <c r="O49" i="11"/>
  <c r="O19" i="11"/>
  <c r="O47" i="11"/>
  <c r="O45" i="11"/>
  <c r="O37" i="11"/>
  <c r="O30" i="11"/>
  <c r="O16" i="11"/>
  <c r="O41" i="11"/>
  <c r="O40" i="11"/>
  <c r="C75" i="11"/>
  <c r="M75" i="11"/>
  <c r="Q9" i="11"/>
  <c r="Q17" i="11"/>
  <c r="Q25" i="11"/>
  <c r="Q33" i="11"/>
  <c r="Q41" i="11"/>
  <c r="Q49" i="11"/>
  <c r="Q57" i="11"/>
  <c r="Q71" i="11"/>
  <c r="Q10" i="11"/>
  <c r="Q34" i="11"/>
  <c r="Q43" i="11"/>
  <c r="G75" i="11"/>
  <c r="Q12" i="11"/>
  <c r="Q20" i="11"/>
  <c r="Q28" i="11"/>
  <c r="Q36" i="11"/>
  <c r="Q44" i="11"/>
  <c r="Q52" i="11"/>
  <c r="Q60" i="11"/>
  <c r="Q74" i="11"/>
  <c r="Q73" i="11"/>
  <c r="Q13" i="11"/>
  <c r="Q21" i="11"/>
  <c r="Q29" i="11"/>
  <c r="Q37" i="11"/>
  <c r="Q45" i="11"/>
  <c r="Q53" i="11"/>
  <c r="Q61" i="11"/>
  <c r="Q76" i="11"/>
  <c r="Q42" i="11"/>
  <c r="Q19" i="11"/>
  <c r="Q59" i="11"/>
  <c r="Q14" i="11"/>
  <c r="Q22" i="11"/>
  <c r="Q30" i="11"/>
  <c r="Q38" i="11"/>
  <c r="Q46" i="11"/>
  <c r="Q54" i="11"/>
  <c r="Q62" i="11"/>
  <c r="Q77" i="11"/>
  <c r="Q26" i="11"/>
  <c r="Q58" i="11"/>
  <c r="Q51" i="11"/>
  <c r="Q75" i="11"/>
  <c r="Q15" i="11"/>
  <c r="Q23" i="11"/>
  <c r="Q31" i="11"/>
  <c r="Q39" i="11"/>
  <c r="Q47" i="11"/>
  <c r="Q55" i="11"/>
  <c r="Q63" i="11"/>
  <c r="Q8" i="11"/>
  <c r="Q18" i="11"/>
  <c r="Q72" i="11"/>
  <c r="Q27" i="11"/>
  <c r="Q16" i="11"/>
  <c r="Q24" i="11"/>
  <c r="Q32" i="11"/>
  <c r="Q40" i="11"/>
  <c r="Q48" i="11"/>
  <c r="Q56" i="11"/>
  <c r="Q70" i="11"/>
  <c r="Q50" i="11"/>
  <c r="Q11" i="11"/>
  <c r="Q35" i="11"/>
  <c r="O14" i="11"/>
  <c r="E16" i="11"/>
  <c r="E24" i="11"/>
  <c r="E32" i="11"/>
  <c r="E40" i="11"/>
  <c r="E48" i="11"/>
  <c r="E56" i="11"/>
  <c r="E70" i="11"/>
  <c r="E17" i="11"/>
  <c r="E57" i="11"/>
  <c r="E42" i="11"/>
  <c r="E75" i="11"/>
  <c r="E11" i="11"/>
  <c r="E19" i="11"/>
  <c r="E27" i="11"/>
  <c r="E35" i="11"/>
  <c r="E43" i="11"/>
  <c r="E51" i="11"/>
  <c r="E59" i="11"/>
  <c r="E73" i="11"/>
  <c r="E72" i="11"/>
  <c r="E12" i="11"/>
  <c r="E20" i="11"/>
  <c r="E28" i="11"/>
  <c r="E36" i="11"/>
  <c r="E44" i="11"/>
  <c r="E52" i="11"/>
  <c r="E60" i="11"/>
  <c r="E74" i="11"/>
  <c r="E62" i="11"/>
  <c r="E9" i="11"/>
  <c r="E49" i="11"/>
  <c r="E34" i="11"/>
  <c r="O75" i="11"/>
  <c r="E13" i="11"/>
  <c r="E21" i="11"/>
  <c r="E29" i="11"/>
  <c r="E37" i="11"/>
  <c r="E45" i="11"/>
  <c r="E53" i="11"/>
  <c r="E61" i="11"/>
  <c r="E76" i="11"/>
  <c r="E25" i="11"/>
  <c r="E71" i="11"/>
  <c r="E26" i="11"/>
  <c r="E58" i="11"/>
  <c r="E14" i="11"/>
  <c r="E22" i="11"/>
  <c r="E30" i="11"/>
  <c r="E38" i="11"/>
  <c r="E46" i="11"/>
  <c r="E54" i="11"/>
  <c r="E41" i="11"/>
  <c r="E10" i="11"/>
  <c r="E50" i="11"/>
  <c r="E8" i="11"/>
  <c r="E15" i="11"/>
  <c r="E23" i="11"/>
  <c r="E31" i="11"/>
  <c r="E39" i="11"/>
  <c r="E47" i="11"/>
  <c r="E55" i="11"/>
  <c r="E63" i="11"/>
  <c r="E33" i="11"/>
  <c r="E18" i="11"/>
  <c r="O61" i="11"/>
  <c r="O44" i="11"/>
  <c r="O13" i="11"/>
  <c r="O27" i="11"/>
  <c r="O22" i="11"/>
  <c r="O38" i="11"/>
  <c r="O21" i="11"/>
  <c r="M12" i="11"/>
  <c r="M20" i="11"/>
  <c r="M28" i="11"/>
  <c r="M36" i="11"/>
  <c r="M44" i="11"/>
  <c r="M52" i="11"/>
  <c r="M60" i="11"/>
  <c r="M74" i="11"/>
  <c r="C42" i="11"/>
  <c r="C50" i="11"/>
  <c r="C58" i="11"/>
  <c r="C72" i="11"/>
  <c r="C12" i="11"/>
  <c r="C20" i="11"/>
  <c r="C28" i="11"/>
  <c r="C36" i="11"/>
  <c r="C49" i="11"/>
  <c r="M13" i="11"/>
  <c r="M21" i="11"/>
  <c r="M29" i="11"/>
  <c r="M37" i="11"/>
  <c r="M45" i="11"/>
  <c r="M53" i="11"/>
  <c r="M61" i="11"/>
  <c r="M76" i="11"/>
  <c r="C43" i="11"/>
  <c r="C51" i="11"/>
  <c r="C59" i="11"/>
  <c r="C73" i="11"/>
  <c r="C13" i="11"/>
  <c r="C21" i="11"/>
  <c r="C29" i="11"/>
  <c r="C8" i="11"/>
  <c r="C74" i="11"/>
  <c r="C22" i="11"/>
  <c r="C19" i="11"/>
  <c r="C77" i="11"/>
  <c r="M14" i="11"/>
  <c r="M22" i="11"/>
  <c r="M30" i="11"/>
  <c r="S30" i="11" s="1"/>
  <c r="M38" i="11"/>
  <c r="M46" i="11"/>
  <c r="M54" i="11"/>
  <c r="M62" i="11"/>
  <c r="S62" i="11" s="1"/>
  <c r="M8" i="11"/>
  <c r="C44" i="11"/>
  <c r="C52" i="11"/>
  <c r="C60" i="11"/>
  <c r="C14" i="11"/>
  <c r="C30" i="11"/>
  <c r="C11" i="11"/>
  <c r="M15" i="11"/>
  <c r="M23" i="11"/>
  <c r="M31" i="11"/>
  <c r="M39" i="11"/>
  <c r="M47" i="11"/>
  <c r="M55" i="11"/>
  <c r="M63" i="11"/>
  <c r="C37" i="11"/>
  <c r="C45" i="11"/>
  <c r="C53" i="11"/>
  <c r="C61" i="11"/>
  <c r="C76" i="11"/>
  <c r="C15" i="11"/>
  <c r="C23" i="11"/>
  <c r="C31" i="11"/>
  <c r="M19" i="11"/>
  <c r="M51" i="11"/>
  <c r="C71" i="11"/>
  <c r="M16" i="11"/>
  <c r="M24" i="11"/>
  <c r="M32" i="11"/>
  <c r="M40" i="11"/>
  <c r="M48" i="11"/>
  <c r="M56" i="11"/>
  <c r="M70" i="11"/>
  <c r="C38" i="11"/>
  <c r="C46" i="11"/>
  <c r="C54" i="11"/>
  <c r="C62" i="11"/>
  <c r="C16" i="11"/>
  <c r="C24" i="11"/>
  <c r="C32" i="11"/>
  <c r="M11" i="11"/>
  <c r="M35" i="11"/>
  <c r="M59" i="11"/>
  <c r="C57" i="11"/>
  <c r="M9" i="11"/>
  <c r="M17" i="11"/>
  <c r="M25" i="11"/>
  <c r="M33" i="11"/>
  <c r="M41" i="11"/>
  <c r="S41" i="11" s="1"/>
  <c r="M49" i="11"/>
  <c r="M57" i="11"/>
  <c r="S57" i="11" s="1"/>
  <c r="M71" i="11"/>
  <c r="C39" i="11"/>
  <c r="C47" i="11"/>
  <c r="C55" i="11"/>
  <c r="C63" i="11"/>
  <c r="C9" i="11"/>
  <c r="C17" i="11"/>
  <c r="C25" i="11"/>
  <c r="C33" i="11"/>
  <c r="M77" i="11"/>
  <c r="M43" i="11"/>
  <c r="C41" i="11"/>
  <c r="C35" i="11"/>
  <c r="M10" i="11"/>
  <c r="M18" i="11"/>
  <c r="M26" i="11"/>
  <c r="M34" i="11"/>
  <c r="M42" i="11"/>
  <c r="M50" i="11"/>
  <c r="M58" i="11"/>
  <c r="M72" i="11"/>
  <c r="C40" i="11"/>
  <c r="C48" i="11"/>
  <c r="C56" i="11"/>
  <c r="C70" i="11"/>
  <c r="C10" i="11"/>
  <c r="C18" i="11"/>
  <c r="C26" i="11"/>
  <c r="C34" i="11"/>
  <c r="M27" i="11"/>
  <c r="M73" i="11"/>
  <c r="C27" i="11"/>
  <c r="O32" i="11"/>
  <c r="G73" i="11"/>
  <c r="G53" i="11"/>
  <c r="G56" i="11"/>
  <c r="G19" i="11"/>
  <c r="G39" i="11"/>
  <c r="G72" i="11"/>
  <c r="G51" i="11"/>
  <c r="G24" i="11"/>
  <c r="I24" i="11" s="1"/>
  <c r="G30" i="11"/>
  <c r="G71" i="11"/>
  <c r="G46" i="11"/>
  <c r="G35" i="11"/>
  <c r="G70" i="11"/>
  <c r="G44" i="11"/>
  <c r="G12" i="11"/>
  <c r="G63" i="11"/>
  <c r="G36" i="11"/>
  <c r="G26" i="11"/>
  <c r="G47" i="11"/>
  <c r="G77" i="11"/>
  <c r="G60" i="11"/>
  <c r="G31" i="11"/>
  <c r="G52" i="11"/>
  <c r="I52" i="11" s="1"/>
  <c r="G41" i="11"/>
  <c r="G76" i="11"/>
  <c r="I76" i="11" s="1"/>
  <c r="G55" i="11"/>
  <c r="G29" i="11"/>
  <c r="I29" i="11" s="1"/>
  <c r="G54" i="11"/>
  <c r="G74" i="11"/>
  <c r="G13" i="11"/>
  <c r="I13" i="11" s="1"/>
  <c r="G48" i="11"/>
  <c r="G50" i="11"/>
  <c r="G42" i="11"/>
  <c r="I42" i="11" s="1"/>
  <c r="G27" i="11"/>
  <c r="G33" i="11"/>
  <c r="G62" i="11"/>
  <c r="I62" i="11" s="1"/>
  <c r="G58" i="11"/>
  <c r="G9" i="11"/>
  <c r="G10" i="11"/>
  <c r="G14" i="11"/>
  <c r="G49" i="11"/>
  <c r="G18" i="11"/>
  <c r="G61" i="11"/>
  <c r="G43" i="11"/>
  <c r="G21" i="11"/>
  <c r="G37" i="11"/>
  <c r="G17" i="11"/>
  <c r="I17" i="11" s="1"/>
  <c r="G23" i="11"/>
  <c r="I23" i="11" s="1"/>
  <c r="G34" i="11"/>
  <c r="G16" i="11"/>
  <c r="G22" i="11"/>
  <c r="G38" i="11"/>
  <c r="G59" i="11"/>
  <c r="I59" i="11" s="1"/>
  <c r="G57" i="11"/>
  <c r="I57" i="11" s="1"/>
  <c r="G20" i="11"/>
  <c r="G28" i="11"/>
  <c r="G15" i="11"/>
  <c r="G11" i="11"/>
  <c r="G25" i="11"/>
  <c r="G40" i="11"/>
  <c r="G8" i="11"/>
  <c r="G45" i="11"/>
  <c r="G32" i="11"/>
  <c r="O77" i="11"/>
  <c r="E77" i="11"/>
  <c r="O58" i="11"/>
  <c r="O43" i="11"/>
  <c r="O29" i="11"/>
  <c r="O11" i="11"/>
  <c r="O52" i="11"/>
  <c r="O53" i="11"/>
  <c r="O54" i="11"/>
  <c r="O55" i="11"/>
  <c r="O56" i="11"/>
  <c r="O51" i="11"/>
  <c r="O48" i="11"/>
  <c r="O39" i="11"/>
  <c r="O24" i="11"/>
  <c r="O8" i="11"/>
  <c r="O76" i="11"/>
  <c r="O70" i="11"/>
  <c r="O74" i="11"/>
  <c r="O71" i="11"/>
  <c r="O72" i="11"/>
  <c r="O60" i="11"/>
  <c r="O73" i="11"/>
  <c r="O63" i="11"/>
  <c r="O36" i="11"/>
  <c r="O28" i="11"/>
  <c r="O20" i="11"/>
  <c r="O12" i="11"/>
  <c r="O42" i="11"/>
  <c r="O34" i="11"/>
  <c r="O26" i="11"/>
  <c r="O18" i="11"/>
  <c r="O10" i="11"/>
  <c r="O33" i="11"/>
  <c r="O25" i="11"/>
  <c r="O17" i="11"/>
  <c r="O9" i="11"/>
  <c r="O31" i="11"/>
  <c r="O23" i="11"/>
  <c r="O15" i="11"/>
  <c r="S35" i="11" l="1"/>
  <c r="S46" i="11"/>
  <c r="S14" i="11"/>
  <c r="Q78" i="11"/>
  <c r="I12" i="11"/>
  <c r="I19" i="11"/>
  <c r="S19" i="11"/>
  <c r="S45" i="11"/>
  <c r="I49" i="11"/>
  <c r="I53" i="11"/>
  <c r="I28" i="11"/>
  <c r="S59" i="11"/>
  <c r="I44" i="11"/>
  <c r="I35" i="11"/>
  <c r="I25" i="11"/>
  <c r="I8" i="11"/>
  <c r="I74" i="11"/>
  <c r="I72" i="11"/>
  <c r="S37" i="11"/>
  <c r="I20" i="11"/>
  <c r="I63" i="11"/>
  <c r="S22" i="11"/>
  <c r="I55" i="11"/>
  <c r="I71" i="11"/>
  <c r="S21" i="11"/>
  <c r="I73" i="11"/>
  <c r="I32" i="11"/>
  <c r="I21" i="11"/>
  <c r="I60" i="11"/>
  <c r="I45" i="11"/>
  <c r="I9" i="11"/>
  <c r="I38" i="11"/>
  <c r="I54" i="11"/>
  <c r="I39" i="11"/>
  <c r="I14" i="11"/>
  <c r="I50" i="11"/>
  <c r="I43" i="11"/>
  <c r="I61" i="11"/>
  <c r="I15" i="11"/>
  <c r="I36" i="11"/>
  <c r="I30" i="11"/>
  <c r="I33" i="11"/>
  <c r="E78" i="11"/>
  <c r="I41" i="11"/>
  <c r="I31" i="11"/>
  <c r="S27" i="11"/>
  <c r="I46" i="11"/>
  <c r="S50" i="11"/>
  <c r="S61" i="11"/>
  <c r="S40" i="11"/>
  <c r="S47" i="11"/>
  <c r="S16" i="11"/>
  <c r="I58" i="11"/>
  <c r="I37" i="11"/>
  <c r="I51" i="11"/>
  <c r="I22" i="11"/>
  <c r="I11" i="11"/>
  <c r="I16" i="11"/>
  <c r="I47" i="11"/>
  <c r="S13" i="11"/>
  <c r="S49" i="11"/>
  <c r="S44" i="11"/>
  <c r="S75" i="11"/>
  <c r="I75" i="11"/>
  <c r="I48" i="11"/>
  <c r="I56" i="11"/>
  <c r="I40" i="11"/>
  <c r="I10" i="11"/>
  <c r="I18" i="11"/>
  <c r="I27" i="11"/>
  <c r="I34" i="11"/>
  <c r="S58" i="11"/>
  <c r="S25" i="11"/>
  <c r="S56" i="11"/>
  <c r="S51" i="11"/>
  <c r="S15" i="11"/>
  <c r="S29" i="11"/>
  <c r="S36" i="11"/>
  <c r="I26" i="11"/>
  <c r="S43" i="11"/>
  <c r="S17" i="11"/>
  <c r="S48" i="11"/>
  <c r="S54" i="11"/>
  <c r="S28" i="11"/>
  <c r="S42" i="11"/>
  <c r="S77" i="11"/>
  <c r="S9" i="11"/>
  <c r="S63" i="11"/>
  <c r="S20" i="11"/>
  <c r="S34" i="11"/>
  <c r="S71" i="11"/>
  <c r="S32" i="11"/>
  <c r="S55" i="11"/>
  <c r="S38" i="11"/>
  <c r="S76" i="11"/>
  <c r="S12" i="11"/>
  <c r="S26" i="11"/>
  <c r="S24" i="11"/>
  <c r="S74" i="11"/>
  <c r="S73" i="11"/>
  <c r="S18" i="11"/>
  <c r="S39" i="11"/>
  <c r="S53" i="11"/>
  <c r="S60" i="11"/>
  <c r="I70" i="11"/>
  <c r="S10" i="11"/>
  <c r="S11" i="11"/>
  <c r="S31" i="11"/>
  <c r="S52" i="11"/>
  <c r="I77" i="11"/>
  <c r="S72" i="11"/>
  <c r="S33" i="11"/>
  <c r="S70" i="11"/>
  <c r="S23" i="11"/>
  <c r="S8" i="11"/>
  <c r="O78" i="11"/>
  <c r="C78" i="11"/>
  <c r="M78" i="11"/>
  <c r="G78" i="11"/>
  <c r="C10" i="6"/>
  <c r="E10" i="6"/>
  <c r="G10" i="6"/>
  <c r="M9" i="7"/>
  <c r="K9" i="7"/>
  <c r="I9" i="7"/>
  <c r="G9" i="7"/>
  <c r="E9" i="7"/>
  <c r="C9" i="7"/>
  <c r="G8" i="13" l="1"/>
  <c r="G9" i="13" s="1"/>
  <c r="C8" i="13"/>
  <c r="C9" i="13" s="1"/>
  <c r="I78" i="11"/>
  <c r="S78" i="11"/>
  <c r="U8" i="11" l="1"/>
  <c r="U67" i="11"/>
  <c r="U65" i="11"/>
  <c r="U66" i="11"/>
  <c r="U68" i="11"/>
  <c r="U69" i="11"/>
  <c r="U64" i="11"/>
  <c r="K75" i="11"/>
  <c r="K68" i="11"/>
  <c r="K65" i="11"/>
  <c r="K69" i="11"/>
  <c r="K67" i="11"/>
  <c r="K64" i="11"/>
  <c r="K66" i="11"/>
  <c r="I8" i="13"/>
  <c r="I9" i="13" s="1"/>
  <c r="C8" i="15"/>
  <c r="E8" i="13"/>
  <c r="E9" i="13" s="1"/>
  <c r="U75" i="11"/>
  <c r="K77" i="11"/>
  <c r="C7" i="15"/>
  <c r="U77" i="11"/>
  <c r="U54" i="11"/>
  <c r="U56" i="11"/>
  <c r="U51" i="11"/>
  <c r="U55" i="11"/>
  <c r="U52" i="11"/>
  <c r="U53" i="11"/>
  <c r="K54" i="11"/>
  <c r="K53" i="11"/>
  <c r="K51" i="11"/>
  <c r="K56" i="11"/>
  <c r="K52" i="11"/>
  <c r="K55" i="11"/>
  <c r="K37" i="11"/>
  <c r="K10" i="11"/>
  <c r="K50" i="11"/>
  <c r="K11" i="11"/>
  <c r="K14" i="11"/>
  <c r="K59" i="11"/>
  <c r="K70" i="11"/>
  <c r="K76" i="11"/>
  <c r="K72" i="11"/>
  <c r="K57" i="11"/>
  <c r="K16" i="11"/>
  <c r="K33" i="11"/>
  <c r="K38" i="11"/>
  <c r="K18" i="11"/>
  <c r="K30" i="11"/>
  <c r="K32" i="11"/>
  <c r="K27" i="11"/>
  <c r="K40" i="11"/>
  <c r="K25" i="11"/>
  <c r="K9" i="11"/>
  <c r="K47" i="11"/>
  <c r="K61" i="11"/>
  <c r="K26" i="11"/>
  <c r="K71" i="11"/>
  <c r="K43" i="11"/>
  <c r="K20" i="11"/>
  <c r="K22" i="11"/>
  <c r="K17" i="11"/>
  <c r="K13" i="11"/>
  <c r="K63" i="11"/>
  <c r="K74" i="11"/>
  <c r="K58" i="11"/>
  <c r="K24" i="11"/>
  <c r="K44" i="11"/>
  <c r="K12" i="11"/>
  <c r="K35" i="11"/>
  <c r="K36" i="11"/>
  <c r="K23" i="11"/>
  <c r="K34" i="11"/>
  <c r="K49" i="11"/>
  <c r="K8" i="11"/>
  <c r="K42" i="11"/>
  <c r="K19" i="11"/>
  <c r="K31" i="11"/>
  <c r="K15" i="11"/>
  <c r="K45" i="11"/>
  <c r="K39" i="11"/>
  <c r="K46" i="11"/>
  <c r="K48" i="11"/>
  <c r="K21" i="11"/>
  <c r="K73" i="11"/>
  <c r="K60" i="11"/>
  <c r="K41" i="11"/>
  <c r="K62" i="11"/>
  <c r="K28" i="11"/>
  <c r="K29" i="11"/>
  <c r="U15" i="11"/>
  <c r="U23" i="11"/>
  <c r="U31" i="11"/>
  <c r="U39" i="11"/>
  <c r="U47" i="11"/>
  <c r="U61" i="11"/>
  <c r="U16" i="11"/>
  <c r="U62" i="11"/>
  <c r="U9" i="11"/>
  <c r="U17" i="11"/>
  <c r="U25" i="11"/>
  <c r="U33" i="11"/>
  <c r="U41" i="11"/>
  <c r="U49" i="11"/>
  <c r="U28" i="11"/>
  <c r="U36" i="11"/>
  <c r="U44" i="11"/>
  <c r="U58" i="11"/>
  <c r="U10" i="11"/>
  <c r="U18" i="11"/>
  <c r="U26" i="11"/>
  <c r="U34" i="11"/>
  <c r="U42" i="11"/>
  <c r="U50" i="11"/>
  <c r="U20" i="11"/>
  <c r="U11" i="11"/>
  <c r="U19" i="11"/>
  <c r="U27" i="11"/>
  <c r="U35" i="11"/>
  <c r="U43" i="11"/>
  <c r="U57" i="11"/>
  <c r="U12" i="11"/>
  <c r="U13" i="11"/>
  <c r="U21" i="11"/>
  <c r="U29" i="11"/>
  <c r="U37" i="11"/>
  <c r="U45" i="11"/>
  <c r="U59" i="11"/>
  <c r="U24" i="11"/>
  <c r="U32" i="11"/>
  <c r="U40" i="11"/>
  <c r="U48" i="11"/>
  <c r="U14" i="11"/>
  <c r="U22" i="11"/>
  <c r="U30" i="11"/>
  <c r="U38" i="11"/>
  <c r="U46" i="11"/>
  <c r="U60" i="11"/>
  <c r="U63" i="11"/>
  <c r="U74" i="11"/>
  <c r="U76" i="11"/>
  <c r="U70" i="11"/>
  <c r="U72" i="11"/>
  <c r="U71" i="11"/>
  <c r="U73" i="11"/>
  <c r="C9" i="15" l="1"/>
  <c r="U78" i="11"/>
  <c r="K78" i="11"/>
  <c r="E8" i="15" l="1"/>
  <c r="E7" i="15"/>
  <c r="E9" i="15" l="1"/>
</calcChain>
</file>

<file path=xl/sharedStrings.xml><?xml version="1.0" encoding="utf-8"?>
<sst xmlns="http://schemas.openxmlformats.org/spreadsheetml/2006/main" count="902" uniqueCount="131">
  <si>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</si>
  <si>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</si>
  <si>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</si>
  <si>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</si>
  <si>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</si>
  <si>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</si>
  <si>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</si>
  <si>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</si>
  <si>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</si>
  <si>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</si>
  <si>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</si>
  <si>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</si>
  <si>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</si>
  <si>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</si>
  <si>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</si>
  <si>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</si>
  <si>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</si>
  <si>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</si>
  <si>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</si>
  <si>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</si>
  <si>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</si>
  <si>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</si>
  <si>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</si>
  <si>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</si>
  <si>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</si>
  <si>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</si>
  <si>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</si>
  <si>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</si>
  <si>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</si>
  <si>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</si>
  <si>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</si>
  <si>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</si>
  <si>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</si>
  <si>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</si>
  <si>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</si>
  <si>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</si>
  <si>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</si>
  <si>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</si>
  <si>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</si>
  <si>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</si>
  <si>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</si>
  <si>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</si>
  <si>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</si>
  <si>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</si>
  <si>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</si>
  <si>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</si>
  <si>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</si>
  <si>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</si>
  <si>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</si>
  <si>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</si>
  <si>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</si>
  <si>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</si>
  <si>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</si>
  <si>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</si>
  <si>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</si>
  <si>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</si>
  <si>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</si>
  <si>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</si>
  <si>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</si>
  <si>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</si>
  <si>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</si>
  <si>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</si>
  <si>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</si>
  <si>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</si>
  <si>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</si>
  <si>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</si>
  <si>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</si>
  <si>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</si>
  <si>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</si>
  <si>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</si>
  <si>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</si>
  <si>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</si>
  <si>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</si>
  <si>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</si>
  <si>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</si>
  <si>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</si>
  <si>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</si>
  <si>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</si>
  <si>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</si>
  <si>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</si>
  <si>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</si>
  <si>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</si>
  <si>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</si>
  <si>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</si>
  <si>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</si>
  <si>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</si>
  <si>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</si>
  <si>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</si>
  <si>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</si>
  <si>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</si>
  <si>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</si>
  <si>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</si>
  <si>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</si>
  <si>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</si>
  <si>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</si>
  <si>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</si>
  <si>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</si>
  <si>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</si>
  <si>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</si>
  <si>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</si>
  <si>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</si>
  <si>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</si>
  <si>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</si>
  <si>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</si>
  <si>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</si>
  <si>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</si>
  <si>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</si>
  <si>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</si>
  <si>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</si>
  <si>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</si>
  <si>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</si>
  <si>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</si>
  <si>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</si>
  <si>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</si>
  <si>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</si>
  <si>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</si>
  <si>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</si>
  <si>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صنایع غذایی رضوی</t>
  </si>
  <si>
    <t>ح. سبحان دارو</t>
  </si>
  <si>
    <t>1404/05/31</t>
  </si>
  <si>
    <t>اختیارخ فملی-5000-1404/07/02</t>
  </si>
  <si>
    <t>بیمه نوین</t>
  </si>
  <si>
    <t>طلوع فولاد پارس</t>
  </si>
  <si>
    <t>1404/06/31</t>
  </si>
  <si>
    <t>برای ماه منتهی به 1404/06/31</t>
  </si>
  <si>
    <t>اختیارخ فملی-5500-1404/07/02</t>
  </si>
  <si>
    <t>اختیارخ فملی-6000-1404/07/02</t>
  </si>
  <si>
    <t>اختیارخ فولاد-2400-1404/07/09</t>
  </si>
  <si>
    <t>سرمایه گذاری سیمان تامین</t>
  </si>
  <si>
    <t>سرمایه‌گذاری‌غدیر(هلدینگ‌</t>
  </si>
  <si>
    <t>صنایع مس افق کرمان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</si>
</sst>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rightToLeft="1" tabSelected="1" zoomScale="70" zoomScaleNormal="70" workbookViewId="0">
      <selection activeCell="O21" sqref="O21"/>
    </sheetView>
  </sheetViews>
  <sheetFormatPr defaultRowHeight="18.75" x14ac:dyDescent="0.25"/>
  <cols>
    <col min="1" max="1" width="34.42578125" style="9" bestFit="1" customWidth="1"/>
    <col min="2" max="2" width="1" style="9" customWidth="1"/>
    <col min="3" max="3" width="19" style="9" customWidth="1"/>
    <col min="4" max="4" width="1" style="9" customWidth="1"/>
    <col min="5" max="5" width="24" style="9" bestFit="1" customWidth="1"/>
    <col min="6" max="6" width="1" style="9" customWidth="1"/>
    <col min="7" max="7" width="26" style="9" customWidth="1"/>
    <col min="8" max="8" width="1" style="9" customWidth="1"/>
    <col min="9" max="9" width="18" style="9" customWidth="1"/>
    <col min="10" max="10" width="1" style="9" customWidth="1"/>
    <col min="11" max="11" width="23" style="9" customWidth="1"/>
    <col min="12" max="12" width="1" style="9" customWidth="1"/>
    <col min="13" max="13" width="19" style="9" customWidth="1"/>
    <col min="14" max="14" width="1" style="9" customWidth="1"/>
    <col min="15" max="15" width="23" style="9" customWidth="1"/>
    <col min="16" max="16" width="1" style="9" customWidth="1"/>
    <col min="17" max="17" width="19" style="9" customWidth="1"/>
    <col min="18" max="18" width="1" style="9" customWidth="1"/>
    <col min="19" max="19" width="22" style="9" bestFit="1" customWidth="1"/>
    <col min="20" max="20" width="1" style="9" customWidth="1"/>
    <col min="21" max="21" width="24.28515625" style="9" bestFit="1" customWidth="1"/>
    <col min="22" max="22" width="1" style="9" customWidth="1"/>
    <col min="23" max="23" width="26" style="9" customWidth="1"/>
    <col min="24" max="24" width="1" style="9" customWidth="1"/>
    <col min="25" max="25" width="30.7109375" style="9" bestFit="1" customWidth="1"/>
    <col min="26" max="26" width="1" style="9" customWidth="1"/>
    <col min="27" max="27" width="15.140625" style="9" bestFit="1" customWidth="1"/>
    <col min="28" max="16384" width="9.140625" style="9"/>
  </cols>
  <sheetData>
    <row r="1" spans="1:25" s="1" customFormat="1" ht="22.5" x14ac:dyDescent="0.25"/>
    <row r="2" spans="1:25" s="1" customFormat="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s="1" customFormat="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s="1" customFormat="1" ht="24" x14ac:dyDescent="0.25">
      <c r="A4" s="22" t="s">
        <v>124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5" spans="1:25" s="1" customFormat="1" ht="22.5" x14ac:dyDescent="0.25"/>
    <row r="6" spans="1:25" s="1" customFormat="1" ht="24" x14ac:dyDescent="0.25">
      <c r="A6" s="21" t="s">
        <v>3</v>
      </c>
      <c r="C6" s="21" t="s">
        <v>119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123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s="1" customFormat="1" ht="24" x14ac:dyDescent="0.2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s="1" customFormat="1" ht="24.75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129097273500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4140</v>
      </c>
      <c r="U9" s="1">
        <v>184824464943</v>
      </c>
      <c r="W9" s="1">
        <v>123461010000</v>
      </c>
      <c r="Y9" s="5">
        <v>2.0469017943161322E-2</v>
      </c>
    </row>
    <row r="10" spans="1:25" s="1" customFormat="1" ht="24" x14ac:dyDescent="0.25">
      <c r="A10" s="3" t="s">
        <v>17</v>
      </c>
      <c r="C10" s="1">
        <v>356782</v>
      </c>
      <c r="E10" s="1">
        <v>14207201859</v>
      </c>
      <c r="G10" s="1">
        <v>10990886968.629</v>
      </c>
      <c r="H10" s="1">
        <v>0</v>
      </c>
      <c r="I10" s="1">
        <v>0</v>
      </c>
      <c r="K10" s="1">
        <v>0</v>
      </c>
      <c r="M10" s="1">
        <v>0</v>
      </c>
      <c r="O10" s="1">
        <v>0</v>
      </c>
      <c r="Q10" s="1">
        <v>356782</v>
      </c>
      <c r="S10" s="1">
        <v>34450</v>
      </c>
      <c r="U10" s="1">
        <v>14207201859</v>
      </c>
      <c r="W10" s="1">
        <v>12218007617.594999</v>
      </c>
      <c r="Y10" s="5">
        <v>2.0256647597021423E-3</v>
      </c>
    </row>
    <row r="11" spans="1:25" s="1" customFormat="1" ht="24" x14ac:dyDescent="0.25">
      <c r="A11" s="3" t="s">
        <v>18</v>
      </c>
      <c r="C11" s="1">
        <v>13128316</v>
      </c>
      <c r="E11" s="1">
        <v>53601502945</v>
      </c>
      <c r="G11" s="1">
        <v>34961492550.544197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2692</v>
      </c>
      <c r="U11" s="1">
        <v>53601502945</v>
      </c>
      <c r="W11" s="1">
        <v>35131145183.301598</v>
      </c>
      <c r="Y11" s="5">
        <v>5.8245112454596466E-3</v>
      </c>
    </row>
    <row r="12" spans="1:25" s="1" customFormat="1" ht="24" x14ac:dyDescent="0.25">
      <c r="A12" s="3" t="s">
        <v>21</v>
      </c>
      <c r="C12" s="1">
        <v>43032224</v>
      </c>
      <c r="E12" s="1">
        <v>112221228122</v>
      </c>
      <c r="G12" s="1">
        <v>63864840124.929604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43032224</v>
      </c>
      <c r="S12" s="1">
        <v>1385</v>
      </c>
      <c r="U12" s="1">
        <v>112221228122</v>
      </c>
      <c r="W12" s="1">
        <v>59245012440.071999</v>
      </c>
      <c r="Y12" s="5">
        <v>9.822430763191144E-3</v>
      </c>
    </row>
    <row r="13" spans="1:25" s="1" customFormat="1" ht="24" x14ac:dyDescent="0.25">
      <c r="A13" s="3" t="s">
        <v>23</v>
      </c>
      <c r="C13" s="1">
        <v>83484856</v>
      </c>
      <c r="E13" s="1">
        <v>221957265884</v>
      </c>
      <c r="G13" s="1">
        <v>199503443140.74701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83484856</v>
      </c>
      <c r="S13" s="1">
        <v>2482</v>
      </c>
      <c r="U13" s="1">
        <v>221957265884</v>
      </c>
      <c r="W13" s="1">
        <v>205976516587.078</v>
      </c>
      <c r="Y13" s="5">
        <v>3.4149542547001401E-2</v>
      </c>
    </row>
    <row r="14" spans="1:25" s="1" customFormat="1" ht="24" x14ac:dyDescent="0.25">
      <c r="A14" s="3" t="s">
        <v>25</v>
      </c>
      <c r="C14" s="1">
        <v>5893345</v>
      </c>
      <c r="E14" s="1">
        <v>117071297437</v>
      </c>
      <c r="G14" s="1">
        <v>56356649725.544998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5893345</v>
      </c>
      <c r="S14" s="1">
        <v>10170</v>
      </c>
      <c r="U14" s="1">
        <v>117071297437</v>
      </c>
      <c r="W14" s="1">
        <v>59578703504.032501</v>
      </c>
      <c r="Y14" s="5">
        <v>9.8777545320124106E-3</v>
      </c>
    </row>
    <row r="15" spans="1:25" s="1" customFormat="1" ht="24" x14ac:dyDescent="0.25">
      <c r="A15" s="3" t="s">
        <v>26</v>
      </c>
      <c r="C15" s="1">
        <v>19714</v>
      </c>
      <c r="E15" s="1">
        <v>90699659849</v>
      </c>
      <c r="G15" s="1">
        <v>199616866960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19714</v>
      </c>
      <c r="S15" s="1">
        <v>12518000</v>
      </c>
      <c r="U15" s="1">
        <v>90699659849</v>
      </c>
      <c r="W15" s="1">
        <v>246187580355.20001</v>
      </c>
      <c r="Y15" s="5">
        <v>4.0816270656412572E-2</v>
      </c>
    </row>
    <row r="16" spans="1:25" s="1" customFormat="1" ht="24" x14ac:dyDescent="0.25">
      <c r="A16" s="3" t="s">
        <v>29</v>
      </c>
      <c r="C16" s="1">
        <v>13000000</v>
      </c>
      <c r="E16" s="1">
        <v>35766439596</v>
      </c>
      <c r="G16" s="1">
        <v>36157574700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13000000</v>
      </c>
      <c r="S16" s="1">
        <v>3289</v>
      </c>
      <c r="U16" s="1">
        <v>35766439596</v>
      </c>
      <c r="W16" s="1">
        <v>42502595850</v>
      </c>
      <c r="Y16" s="5">
        <v>7.0466489548772033E-3</v>
      </c>
    </row>
    <row r="17" spans="1:25" s="1" customFormat="1" ht="24" x14ac:dyDescent="0.25">
      <c r="A17" s="3" t="s">
        <v>30</v>
      </c>
      <c r="C17" s="1">
        <v>106861639</v>
      </c>
      <c r="E17" s="1">
        <v>215900465427</v>
      </c>
      <c r="G17" s="1">
        <v>122690813146.382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106861639</v>
      </c>
      <c r="S17" s="1">
        <v>1130</v>
      </c>
      <c r="U17" s="1">
        <v>215900465427</v>
      </c>
      <c r="W17" s="1">
        <v>120035167840.18401</v>
      </c>
      <c r="Y17" s="5">
        <v>1.990103599777053E-2</v>
      </c>
    </row>
    <row r="18" spans="1:25" s="1" customFormat="1" ht="24" x14ac:dyDescent="0.25">
      <c r="A18" s="3" t="s">
        <v>31</v>
      </c>
      <c r="C18" s="1">
        <v>2532968</v>
      </c>
      <c r="E18" s="1">
        <v>12601704596</v>
      </c>
      <c r="G18" s="1">
        <v>8387114375.3724003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3357</v>
      </c>
      <c r="U18" s="1">
        <v>12601704596</v>
      </c>
      <c r="W18" s="1">
        <v>8452579693.2228003</v>
      </c>
      <c r="Y18" s="5">
        <v>1.4013817431639229E-3</v>
      </c>
    </row>
    <row r="19" spans="1:25" s="1" customFormat="1" ht="24" x14ac:dyDescent="0.25">
      <c r="A19" s="3" t="s">
        <v>32</v>
      </c>
      <c r="C19" s="1">
        <v>5930042</v>
      </c>
      <c r="E19" s="1">
        <v>85271128811</v>
      </c>
      <c r="G19" s="1">
        <v>67023401303.637001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9550</v>
      </c>
      <c r="U19" s="1">
        <v>85271128811</v>
      </c>
      <c r="W19" s="1">
        <v>56294941288.455002</v>
      </c>
      <c r="Y19" s="5">
        <v>9.3333285005735706E-3</v>
      </c>
    </row>
    <row r="20" spans="1:25" s="1" customFormat="1" ht="24" x14ac:dyDescent="0.25">
      <c r="A20" s="3" t="s">
        <v>33</v>
      </c>
      <c r="C20" s="1">
        <v>7954689</v>
      </c>
      <c r="E20" s="1">
        <v>27060350186</v>
      </c>
      <c r="G20" s="1">
        <v>16811044384.5567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7954689</v>
      </c>
      <c r="S20" s="1">
        <v>2389</v>
      </c>
      <c r="U20" s="1">
        <v>27060350186</v>
      </c>
      <c r="W20" s="1">
        <v>18890679696.474998</v>
      </c>
      <c r="Y20" s="5">
        <v>3.1319496063223523E-3</v>
      </c>
    </row>
    <row r="21" spans="1:25" s="1" customFormat="1" ht="24" x14ac:dyDescent="0.25">
      <c r="A21" s="3" t="s">
        <v>34</v>
      </c>
      <c r="C21" s="1">
        <v>22425698</v>
      </c>
      <c r="E21" s="1">
        <v>71859816979</v>
      </c>
      <c r="G21" s="1">
        <v>44406192073.024803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22425698</v>
      </c>
      <c r="S21" s="1">
        <v>2189</v>
      </c>
      <c r="U21" s="1">
        <v>71859816979</v>
      </c>
      <c r="W21" s="1">
        <v>48797768297.114098</v>
      </c>
      <c r="Y21" s="5">
        <v>8.090346862218746E-3</v>
      </c>
    </row>
    <row r="22" spans="1:25" s="1" customFormat="1" ht="24" x14ac:dyDescent="0.25">
      <c r="A22" s="3" t="s">
        <v>35</v>
      </c>
      <c r="C22" s="1">
        <v>595000000</v>
      </c>
      <c r="E22" s="1">
        <v>2064641984435</v>
      </c>
      <c r="G22" s="1">
        <v>1259809267500</v>
      </c>
      <c r="H22" s="1">
        <v>0</v>
      </c>
      <c r="I22" s="1">
        <v>0</v>
      </c>
      <c r="K22" s="1">
        <v>0</v>
      </c>
      <c r="M22" s="1">
        <v>-45290000</v>
      </c>
      <c r="O22" s="1">
        <v>98365829227</v>
      </c>
      <c r="Q22" s="1">
        <v>549710000</v>
      </c>
      <c r="S22" s="1">
        <v>2230</v>
      </c>
      <c r="U22" s="1">
        <v>1907486294567</v>
      </c>
      <c r="W22" s="1">
        <v>1218559472865</v>
      </c>
      <c r="Y22" s="5">
        <v>0.20202909173416683</v>
      </c>
    </row>
    <row r="23" spans="1:25" s="1" customFormat="1" ht="24" x14ac:dyDescent="0.25">
      <c r="A23" s="3" t="s">
        <v>36</v>
      </c>
      <c r="C23" s="1">
        <v>49214285</v>
      </c>
      <c r="E23" s="1">
        <v>102076782143</v>
      </c>
      <c r="G23" s="1">
        <v>64184955525.575996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49214285</v>
      </c>
      <c r="S23" s="1">
        <v>1232</v>
      </c>
      <c r="U23" s="1">
        <v>102076782143</v>
      </c>
      <c r="W23" s="1">
        <v>60271238725.236</v>
      </c>
      <c r="Y23" s="5">
        <v>9.9925722859663564E-3</v>
      </c>
    </row>
    <row r="24" spans="1:25" s="1" customFormat="1" ht="24" x14ac:dyDescent="0.25">
      <c r="A24" s="3" t="s">
        <v>37</v>
      </c>
      <c r="C24" s="1">
        <v>30000000</v>
      </c>
      <c r="E24" s="1">
        <v>121437784991</v>
      </c>
      <c r="G24" s="1">
        <v>77148220500</v>
      </c>
      <c r="H24" s="1">
        <v>0</v>
      </c>
      <c r="I24" s="1">
        <v>0</v>
      </c>
      <c r="K24" s="1">
        <v>0</v>
      </c>
      <c r="M24" s="1">
        <v>0</v>
      </c>
      <c r="O24" s="1">
        <v>0</v>
      </c>
      <c r="Q24" s="1">
        <v>30000000</v>
      </c>
      <c r="S24" s="1">
        <v>2780</v>
      </c>
      <c r="U24" s="1">
        <v>121437784991</v>
      </c>
      <c r="W24" s="1">
        <v>82903770000</v>
      </c>
      <c r="Y24" s="5">
        <v>1.3744896106760501E-2</v>
      </c>
    </row>
    <row r="25" spans="1:25" s="1" customFormat="1" ht="24" x14ac:dyDescent="0.25">
      <c r="A25" s="3" t="s">
        <v>113</v>
      </c>
      <c r="C25" s="1">
        <v>94650488</v>
      </c>
      <c r="E25" s="1">
        <v>362981644730</v>
      </c>
      <c r="G25" s="1">
        <v>208403408476.026</v>
      </c>
      <c r="H25" s="1">
        <v>0</v>
      </c>
      <c r="I25" s="1">
        <v>0</v>
      </c>
      <c r="K25" s="1">
        <v>0</v>
      </c>
      <c r="M25" s="1">
        <v>0</v>
      </c>
      <c r="O25" s="1">
        <v>0</v>
      </c>
      <c r="Q25" s="1">
        <v>94650488</v>
      </c>
      <c r="S25" s="1">
        <v>2185</v>
      </c>
      <c r="U25" s="1">
        <v>362981644730</v>
      </c>
      <c r="W25" s="1">
        <v>205580788948.134</v>
      </c>
      <c r="Y25" s="5">
        <v>3.4083933524831973E-2</v>
      </c>
    </row>
    <row r="26" spans="1:25" s="1" customFormat="1" ht="24" x14ac:dyDescent="0.25">
      <c r="A26" s="3" t="s">
        <v>38</v>
      </c>
      <c r="C26" s="1">
        <v>43056648</v>
      </c>
      <c r="E26" s="1">
        <v>126172426243</v>
      </c>
      <c r="G26" s="1">
        <v>86071726959.1884</v>
      </c>
      <c r="H26" s="1">
        <v>0</v>
      </c>
      <c r="I26" s="1">
        <v>5740886</v>
      </c>
      <c r="K26" s="1">
        <v>0</v>
      </c>
      <c r="M26" s="1">
        <v>0</v>
      </c>
      <c r="O26" s="1">
        <v>0</v>
      </c>
      <c r="Q26" s="1">
        <v>48797534</v>
      </c>
      <c r="S26" s="1">
        <v>1620</v>
      </c>
      <c r="U26" s="1">
        <v>126172426243</v>
      </c>
      <c r="W26" s="1">
        <v>78581645649.774002</v>
      </c>
      <c r="Y26" s="5">
        <v>1.3028316509061192E-2</v>
      </c>
    </row>
    <row r="27" spans="1:25" s="1" customFormat="1" ht="24" x14ac:dyDescent="0.25">
      <c r="A27" s="3" t="s">
        <v>102</v>
      </c>
      <c r="C27" s="1">
        <v>368980000</v>
      </c>
      <c r="E27" s="1">
        <v>2051772900458</v>
      </c>
      <c r="G27" s="1">
        <v>1998975901050</v>
      </c>
      <c r="H27" s="1">
        <v>0</v>
      </c>
      <c r="I27" s="1">
        <v>0</v>
      </c>
      <c r="K27" s="1">
        <v>0</v>
      </c>
      <c r="M27" s="1">
        <v>-24214647</v>
      </c>
      <c r="O27" s="1">
        <v>133381864475</v>
      </c>
      <c r="Q27" s="1">
        <v>344765353</v>
      </c>
      <c r="S27" s="1">
        <v>5870</v>
      </c>
      <c r="U27" s="1">
        <v>1917123443767</v>
      </c>
      <c r="W27" s="1">
        <v>2011731175008.45</v>
      </c>
      <c r="Y27" s="5">
        <v>0.33353170784902031</v>
      </c>
    </row>
    <row r="28" spans="1:25" s="1" customFormat="1" ht="24" x14ac:dyDescent="0.25">
      <c r="A28" s="3" t="s">
        <v>42</v>
      </c>
      <c r="C28" s="1">
        <v>2012019</v>
      </c>
      <c r="E28" s="1">
        <v>16982447215</v>
      </c>
      <c r="G28" s="1">
        <v>12180289195.525499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6310</v>
      </c>
      <c r="U28" s="1">
        <v>16982447215</v>
      </c>
      <c r="W28" s="1">
        <v>12620299642.654499</v>
      </c>
      <c r="Y28" s="5">
        <v>2.0923621136224898E-3</v>
      </c>
    </row>
    <row r="29" spans="1:25" s="1" customFormat="1" ht="24" x14ac:dyDescent="0.25">
      <c r="A29" s="3" t="s">
        <v>86</v>
      </c>
      <c r="C29" s="1">
        <v>32333977</v>
      </c>
      <c r="E29" s="1">
        <v>73874337062</v>
      </c>
      <c r="G29" s="1">
        <v>64668878751.742203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2129</v>
      </c>
      <c r="U29" s="1">
        <v>73874337062</v>
      </c>
      <c r="W29" s="1">
        <v>68429444762.653603</v>
      </c>
      <c r="Y29" s="5">
        <v>1.1345148826235288E-2</v>
      </c>
    </row>
    <row r="30" spans="1:25" s="1" customFormat="1" ht="24" x14ac:dyDescent="0.25">
      <c r="A30" s="3" t="s">
        <v>88</v>
      </c>
      <c r="C30" s="1">
        <v>900000</v>
      </c>
      <c r="E30" s="1">
        <v>75472987598</v>
      </c>
      <c r="G30" s="1">
        <v>93436723800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900000</v>
      </c>
      <c r="S30" s="1">
        <v>93500</v>
      </c>
      <c r="U30" s="1">
        <v>75472987598</v>
      </c>
      <c r="W30" s="1">
        <v>83649307500</v>
      </c>
      <c r="Y30" s="5">
        <v>1.3868501287576693E-2</v>
      </c>
    </row>
    <row r="31" spans="1:25" s="1" customFormat="1" ht="24" x14ac:dyDescent="0.25">
      <c r="A31" s="3" t="s">
        <v>101</v>
      </c>
      <c r="C31" s="1">
        <v>74000000</v>
      </c>
      <c r="E31" s="1">
        <v>182096188032</v>
      </c>
      <c r="G31" s="1">
        <v>114753132000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74000000</v>
      </c>
      <c r="S31" s="1">
        <v>1622</v>
      </c>
      <c r="U31" s="1">
        <v>182096188032</v>
      </c>
      <c r="W31" s="1">
        <v>119313833400</v>
      </c>
      <c r="Y31" s="5">
        <v>1.9781443524007788E-2</v>
      </c>
    </row>
    <row r="32" spans="1:25" s="1" customFormat="1" ht="24" x14ac:dyDescent="0.25">
      <c r="A32" s="3" t="s">
        <v>108</v>
      </c>
      <c r="C32" s="1">
        <v>18800000</v>
      </c>
      <c r="E32" s="1">
        <v>68551956969</v>
      </c>
      <c r="G32" s="1">
        <v>61689550140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18800000</v>
      </c>
      <c r="S32" s="1">
        <v>3562</v>
      </c>
      <c r="U32" s="1">
        <v>68551956969</v>
      </c>
      <c r="W32" s="1">
        <v>66567154680</v>
      </c>
      <c r="Y32" s="5">
        <v>1.1036393461953009E-2</v>
      </c>
    </row>
    <row r="33" spans="1:27" s="1" customFormat="1" ht="24" x14ac:dyDescent="0.25">
      <c r="A33" s="3" t="s">
        <v>109</v>
      </c>
      <c r="C33" s="1">
        <v>17690880</v>
      </c>
      <c r="E33" s="1">
        <v>27007039188</v>
      </c>
      <c r="G33" s="1">
        <v>17708718598.848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17690880</v>
      </c>
      <c r="S33" s="1">
        <v>1009</v>
      </c>
      <c r="U33" s="1">
        <v>27007039188</v>
      </c>
      <c r="W33" s="1">
        <v>17743889837.375999</v>
      </c>
      <c r="Y33" s="5">
        <v>2.9418194413177662E-3</v>
      </c>
    </row>
    <row r="34" spans="1:27" s="1" customFormat="1" ht="24" x14ac:dyDescent="0.25">
      <c r="A34" s="3" t="s">
        <v>128</v>
      </c>
      <c r="C34" s="1">
        <v>0</v>
      </c>
      <c r="E34" s="1">
        <v>0</v>
      </c>
      <c r="G34" s="1">
        <v>0</v>
      </c>
      <c r="H34" s="1">
        <v>0</v>
      </c>
      <c r="I34" s="1">
        <v>8000000</v>
      </c>
      <c r="K34" s="1">
        <v>118009411200</v>
      </c>
      <c r="M34" s="1">
        <v>0</v>
      </c>
      <c r="O34" s="1">
        <v>0</v>
      </c>
      <c r="Q34" s="1">
        <v>8000000</v>
      </c>
      <c r="S34" s="1">
        <v>14850</v>
      </c>
      <c r="U34" s="1">
        <v>118009411200</v>
      </c>
      <c r="W34" s="1">
        <v>118093140000</v>
      </c>
      <c r="Y34" s="5">
        <v>1.9579060641284743E-2</v>
      </c>
    </row>
    <row r="35" spans="1:27" s="1" customFormat="1" ht="24" x14ac:dyDescent="0.25">
      <c r="A35" s="3" t="s">
        <v>110</v>
      </c>
      <c r="C35" s="1">
        <v>73040</v>
      </c>
      <c r="E35" s="1">
        <v>115729617</v>
      </c>
      <c r="G35" s="1">
        <v>79793347.788000003</v>
      </c>
      <c r="H35" s="1">
        <v>0</v>
      </c>
      <c r="I35" s="1">
        <v>0</v>
      </c>
      <c r="K35" s="1">
        <v>0</v>
      </c>
      <c r="M35" s="1">
        <v>0</v>
      </c>
      <c r="O35" s="1">
        <v>0</v>
      </c>
      <c r="Q35" s="1">
        <v>73040</v>
      </c>
      <c r="S35" s="1">
        <v>1169</v>
      </c>
      <c r="U35" s="1">
        <v>115729617</v>
      </c>
      <c r="W35" s="1">
        <v>84875726.628000006</v>
      </c>
      <c r="Y35" s="5">
        <v>1.4071833458088406E-5</v>
      </c>
    </row>
    <row r="36" spans="1:27" s="1" customFormat="1" ht="24" x14ac:dyDescent="0.25">
      <c r="A36" s="3" t="s">
        <v>111</v>
      </c>
      <c r="C36" s="1">
        <v>750000</v>
      </c>
      <c r="E36" s="1">
        <v>2335368592</v>
      </c>
      <c r="G36" s="1">
        <v>2299237650</v>
      </c>
      <c r="H36" s="1">
        <v>0</v>
      </c>
      <c r="I36" s="1">
        <v>0</v>
      </c>
      <c r="K36" s="1">
        <v>0</v>
      </c>
      <c r="M36" s="1">
        <v>0</v>
      </c>
      <c r="O36" s="1">
        <v>0</v>
      </c>
      <c r="Q36" s="1">
        <v>750000</v>
      </c>
      <c r="S36" s="1">
        <v>3071</v>
      </c>
      <c r="U36" s="1">
        <v>2335368592</v>
      </c>
      <c r="W36" s="1">
        <v>2289545662.5</v>
      </c>
      <c r="Y36" s="5">
        <v>3.7959151028652428E-4</v>
      </c>
    </row>
    <row r="37" spans="1:27" s="1" customFormat="1" ht="24" x14ac:dyDescent="0.25">
      <c r="A37" s="3" t="s">
        <v>112</v>
      </c>
      <c r="C37" s="1">
        <v>4200000</v>
      </c>
      <c r="E37" s="1">
        <v>17589107472</v>
      </c>
      <c r="G37" s="1">
        <v>12136754070</v>
      </c>
      <c r="H37" s="1">
        <v>0</v>
      </c>
      <c r="I37" s="1">
        <v>25800000</v>
      </c>
      <c r="K37" s="1">
        <v>79124759698</v>
      </c>
      <c r="M37" s="1">
        <v>0</v>
      </c>
      <c r="O37" s="1">
        <v>0</v>
      </c>
      <c r="Q37" s="1">
        <v>30000000</v>
      </c>
      <c r="S37" s="1">
        <v>2750</v>
      </c>
      <c r="U37" s="1">
        <v>96713867170</v>
      </c>
      <c r="W37" s="1">
        <v>82009125000</v>
      </c>
      <c r="Y37" s="5">
        <v>1.3596569889781071E-2</v>
      </c>
    </row>
    <row r="38" spans="1:27" s="1" customFormat="1" ht="24" x14ac:dyDescent="0.25">
      <c r="A38" s="3" t="s">
        <v>49</v>
      </c>
      <c r="C38" s="1">
        <v>71400000</v>
      </c>
      <c r="E38" s="1">
        <v>218582896912</v>
      </c>
      <c r="G38" s="1">
        <v>148338105300</v>
      </c>
      <c r="H38" s="1">
        <v>0</v>
      </c>
      <c r="I38" s="1">
        <v>0</v>
      </c>
      <c r="K38" s="1">
        <v>0</v>
      </c>
      <c r="M38" s="1">
        <v>0</v>
      </c>
      <c r="O38" s="1">
        <v>0</v>
      </c>
      <c r="Q38" s="1">
        <v>71400000</v>
      </c>
      <c r="S38" s="1">
        <v>1971</v>
      </c>
      <c r="U38" s="1">
        <v>218582896912</v>
      </c>
      <c r="W38" s="1">
        <v>139892060070</v>
      </c>
      <c r="Y38" s="5">
        <v>2.319317724420553E-2</v>
      </c>
    </row>
    <row r="39" spans="1:27" s="1" customFormat="1" ht="24" x14ac:dyDescent="0.25">
      <c r="A39" s="3" t="s">
        <v>117</v>
      </c>
      <c r="C39" s="1">
        <v>1875000</v>
      </c>
      <c r="E39" s="1">
        <v>5911612875</v>
      </c>
      <c r="G39" s="1">
        <v>6038853750</v>
      </c>
      <c r="H39" s="1">
        <v>0</v>
      </c>
      <c r="I39" s="1">
        <v>0</v>
      </c>
      <c r="K39" s="1">
        <v>0</v>
      </c>
      <c r="M39" s="1">
        <v>0</v>
      </c>
      <c r="O39" s="1">
        <v>0</v>
      </c>
      <c r="Q39" s="1">
        <v>1875000</v>
      </c>
      <c r="S39" s="1">
        <v>3049</v>
      </c>
      <c r="U39" s="1">
        <v>5911612875</v>
      </c>
      <c r="W39" s="1">
        <v>5682859593.75</v>
      </c>
      <c r="Y39" s="5">
        <v>9.4218049077142017E-4</v>
      </c>
    </row>
    <row r="40" spans="1:27" s="1" customFormat="1" ht="24" x14ac:dyDescent="0.25">
      <c r="A40" s="3" t="s">
        <v>122</v>
      </c>
      <c r="C40" s="1">
        <v>5000000</v>
      </c>
      <c r="E40" s="1">
        <v>10369406800</v>
      </c>
      <c r="G40" s="1">
        <v>10298358000</v>
      </c>
      <c r="I40" s="1">
        <v>0</v>
      </c>
      <c r="K40" s="1">
        <v>0</v>
      </c>
      <c r="M40" s="1">
        <v>0</v>
      </c>
      <c r="O40" s="1">
        <v>0</v>
      </c>
      <c r="Q40" s="1">
        <v>5000000</v>
      </c>
      <c r="S40" s="1">
        <v>2072</v>
      </c>
      <c r="U40" s="1">
        <v>10369406800</v>
      </c>
      <c r="W40" s="1">
        <v>10298358000</v>
      </c>
      <c r="Y40" s="5">
        <v>1.7073995643409926E-3</v>
      </c>
    </row>
    <row r="41" spans="1:27" s="1" customFormat="1" ht="24" x14ac:dyDescent="0.25">
      <c r="A41" s="3" t="s">
        <v>121</v>
      </c>
      <c r="C41" s="1">
        <v>6800000</v>
      </c>
      <c r="E41" s="1">
        <v>10038706824</v>
      </c>
      <c r="G41" s="1">
        <v>10233943560</v>
      </c>
      <c r="I41" s="1">
        <v>0</v>
      </c>
      <c r="K41" s="1">
        <v>0</v>
      </c>
      <c r="M41" s="1">
        <v>0</v>
      </c>
      <c r="O41" s="1">
        <v>0</v>
      </c>
      <c r="Q41" s="1">
        <v>6800000</v>
      </c>
      <c r="S41" s="1">
        <v>1397</v>
      </c>
      <c r="U41" s="1">
        <v>10038706824</v>
      </c>
      <c r="W41" s="1">
        <v>9443077380</v>
      </c>
      <c r="Y41" s="5">
        <v>1.5655997009086577E-3</v>
      </c>
    </row>
    <row r="42" spans="1:27" s="1" customFormat="1" ht="24" x14ac:dyDescent="0.25">
      <c r="A42" s="3" t="s">
        <v>129</v>
      </c>
      <c r="C42" s="1">
        <v>0</v>
      </c>
      <c r="E42" s="1">
        <v>0</v>
      </c>
      <c r="G42" s="1">
        <v>0</v>
      </c>
      <c r="I42" s="1">
        <v>10000000</v>
      </c>
      <c r="K42" s="1">
        <v>92385654400</v>
      </c>
      <c r="M42" s="1">
        <v>0</v>
      </c>
      <c r="O42" s="1">
        <v>0</v>
      </c>
      <c r="Q42" s="1">
        <v>10000000</v>
      </c>
      <c r="S42" s="1">
        <v>8490</v>
      </c>
      <c r="U42" s="1">
        <v>92385654400</v>
      </c>
      <c r="W42" s="1">
        <v>84394845000</v>
      </c>
      <c r="Y42" s="5">
        <v>1.3992106468392884E-2</v>
      </c>
    </row>
    <row r="43" spans="1:27" s="1" customFormat="1" ht="24" x14ac:dyDescent="0.25">
      <c r="A43" s="3" t="s">
        <v>130</v>
      </c>
      <c r="C43" s="1">
        <v>0</v>
      </c>
      <c r="E43" s="1">
        <v>0</v>
      </c>
      <c r="G43" s="1">
        <v>0</v>
      </c>
      <c r="I43" s="1">
        <v>1500000</v>
      </c>
      <c r="K43" s="1">
        <v>7596891711</v>
      </c>
      <c r="M43" s="1">
        <v>0</v>
      </c>
      <c r="O43" s="1">
        <v>0</v>
      </c>
      <c r="Q43" s="1">
        <v>1500000</v>
      </c>
      <c r="S43" s="1">
        <v>4910</v>
      </c>
      <c r="U43" s="1">
        <v>7596891711</v>
      </c>
      <c r="W43" s="1">
        <v>7321178250</v>
      </c>
      <c r="Y43" s="5">
        <v>1.213802875615001E-3</v>
      </c>
    </row>
    <row r="44" spans="1:27" s="1" customFormat="1" ht="24" x14ac:dyDescent="0.25">
      <c r="A44" s="3" t="s">
        <v>125</v>
      </c>
      <c r="C44" s="1">
        <v>0</v>
      </c>
      <c r="E44" s="1">
        <v>0</v>
      </c>
      <c r="G44" s="1">
        <v>0</v>
      </c>
      <c r="I44" s="1">
        <v>400000</v>
      </c>
      <c r="K44" s="1">
        <v>323236400</v>
      </c>
      <c r="M44" s="1">
        <v>0</v>
      </c>
      <c r="O44" s="1">
        <v>0</v>
      </c>
      <c r="Q44" s="1">
        <v>400000</v>
      </c>
      <c r="S44" s="1">
        <v>853</v>
      </c>
      <c r="U44" s="1">
        <v>323236400</v>
      </c>
      <c r="W44" s="1">
        <v>341112141</v>
      </c>
      <c r="Y44" s="5">
        <v>5.6554134254686355E-5</v>
      </c>
    </row>
    <row r="45" spans="1:27" s="1" customFormat="1" ht="24" x14ac:dyDescent="0.25">
      <c r="A45" s="3" t="s">
        <v>126</v>
      </c>
      <c r="C45" s="1">
        <v>0</v>
      </c>
      <c r="E45" s="1">
        <v>0</v>
      </c>
      <c r="G45" s="1">
        <v>0</v>
      </c>
      <c r="I45" s="1">
        <v>470000</v>
      </c>
      <c r="K45" s="1">
        <v>141035955</v>
      </c>
      <c r="M45" s="1">
        <v>0</v>
      </c>
      <c r="O45" s="1">
        <v>0</v>
      </c>
      <c r="Q45" s="1">
        <v>470000</v>
      </c>
      <c r="S45" s="1">
        <v>300</v>
      </c>
      <c r="U45" s="1">
        <v>141035955</v>
      </c>
      <c r="W45" s="1">
        <v>140963692.5</v>
      </c>
      <c r="Y45" s="5">
        <v>2.3370846805131233E-5</v>
      </c>
    </row>
    <row r="46" spans="1:27" s="1" customFormat="1" ht="24" x14ac:dyDescent="0.25">
      <c r="A46" s="3" t="s">
        <v>127</v>
      </c>
      <c r="C46" s="1">
        <v>0</v>
      </c>
      <c r="E46" s="1">
        <v>0</v>
      </c>
      <c r="G46" s="1">
        <v>0</v>
      </c>
      <c r="I46" s="1">
        <v>2180000</v>
      </c>
      <c r="K46" s="1">
        <v>679723265</v>
      </c>
      <c r="M46" s="1">
        <v>0</v>
      </c>
      <c r="O46" s="1">
        <v>0</v>
      </c>
      <c r="Q46" s="1">
        <v>2180000</v>
      </c>
      <c r="S46" s="1">
        <v>148</v>
      </c>
      <c r="U46" s="1">
        <v>679723265</v>
      </c>
      <c r="W46" s="1">
        <v>322556920.19999999</v>
      </c>
      <c r="Y46" s="5">
        <v>5.3477801512110219E-5</v>
      </c>
    </row>
    <row r="47" spans="1:27" s="1" customFormat="1" ht="24" x14ac:dyDescent="0.25">
      <c r="A47" s="3" t="s">
        <v>120</v>
      </c>
      <c r="C47" s="1">
        <v>213000</v>
      </c>
      <c r="E47" s="1">
        <v>277396715</v>
      </c>
      <c r="G47" s="1">
        <v>225721861.65000001</v>
      </c>
      <c r="I47" s="1">
        <v>2000</v>
      </c>
      <c r="K47" s="1">
        <v>1200306</v>
      </c>
      <c r="M47" s="1">
        <v>0</v>
      </c>
      <c r="O47" s="1">
        <v>0</v>
      </c>
      <c r="Q47" s="1">
        <v>215000</v>
      </c>
      <c r="S47" s="1">
        <v>1089</v>
      </c>
      <c r="U47" s="1">
        <v>278597021</v>
      </c>
      <c r="W47" s="1">
        <v>234074710.23750001</v>
      </c>
      <c r="Y47" s="5">
        <v>3.880803699800994E-5</v>
      </c>
    </row>
    <row r="48" spans="1:27" s="3" customFormat="1" ht="24.75" thickBot="1" x14ac:dyDescent="0.3">
      <c r="A48" s="3" t="s">
        <v>51</v>
      </c>
      <c r="C48" s="3" t="s">
        <v>51</v>
      </c>
      <c r="E48" s="17">
        <f>SUM(E9:E47)</f>
        <v>6781331231505</v>
      </c>
      <c r="G48" s="17">
        <f>SUM(G9:G47)</f>
        <v>5238549132989.7119</v>
      </c>
      <c r="K48" s="17">
        <f>SUM(K9:K47)</f>
        <v>298261912935</v>
      </c>
      <c r="O48" s="17">
        <f>SUM(O9:O47)</f>
        <v>231747693702</v>
      </c>
      <c r="S48" s="3" t="s">
        <v>51</v>
      </c>
      <c r="U48" s="17">
        <f>SUM(U9:U47)</f>
        <v>6787787997881</v>
      </c>
      <c r="W48" s="17">
        <f>SUM(W9:W47)</f>
        <v>5523271501518.8223</v>
      </c>
      <c r="Y48" s="18">
        <f>SUM(Y9:Y47)</f>
        <v>0.91572184181500216</v>
      </c>
      <c r="AA48" s="1"/>
    </row>
    <row r="49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G32" sqref="G32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" x14ac:dyDescent="0.25">
      <c r="A4" s="22" t="s">
        <v>124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thickBot="1" x14ac:dyDescent="0.3">
      <c r="A6" s="21" t="s">
        <v>53</v>
      </c>
      <c r="C6" s="19" t="s">
        <v>119</v>
      </c>
      <c r="E6" s="21" t="s">
        <v>5</v>
      </c>
      <c r="F6" s="21" t="s">
        <v>5</v>
      </c>
      <c r="G6" s="21" t="s">
        <v>5</v>
      </c>
      <c r="I6" s="21" t="s">
        <v>123</v>
      </c>
      <c r="J6" s="21" t="s">
        <v>6</v>
      </c>
      <c r="K6" s="21" t="s">
        <v>6</v>
      </c>
    </row>
    <row r="7" spans="1:11" ht="24.75" thickBot="1" x14ac:dyDescent="0.3">
      <c r="A7" s="21" t="s">
        <v>53</v>
      </c>
      <c r="C7" s="21" t="s">
        <v>54</v>
      </c>
      <c r="E7" s="21" t="s">
        <v>55</v>
      </c>
      <c r="G7" s="21" t="s">
        <v>56</v>
      </c>
      <c r="I7" s="21" t="s">
        <v>54</v>
      </c>
      <c r="K7" s="21" t="s">
        <v>52</v>
      </c>
    </row>
    <row r="8" spans="1:11" ht="24" x14ac:dyDescent="0.25">
      <c r="A8" s="3" t="s">
        <v>57</v>
      </c>
      <c r="C8" s="1">
        <v>165196141995</v>
      </c>
      <c r="E8" s="1">
        <v>418261352628</v>
      </c>
      <c r="G8" s="1">
        <v>582326945105</v>
      </c>
      <c r="I8" s="1">
        <f>+C8+E8-G8</f>
        <v>1130549518</v>
      </c>
      <c r="K8" s="5">
        <v>1.8743762398812697E-4</v>
      </c>
    </row>
    <row r="9" spans="1:11" ht="24.75" thickBot="1" x14ac:dyDescent="0.3">
      <c r="A9" s="3" t="s">
        <v>58</v>
      </c>
      <c r="C9" s="1">
        <v>171282</v>
      </c>
      <c r="E9" s="1">
        <v>0</v>
      </c>
      <c r="G9" s="1">
        <v>0</v>
      </c>
      <c r="I9" s="1">
        <f>+C9+E9-G9</f>
        <v>171282</v>
      </c>
      <c r="K9" s="5">
        <v>2.8397421431596564E-8</v>
      </c>
    </row>
    <row r="10" spans="1:11" ht="24.75" thickBot="1" x14ac:dyDescent="0.3">
      <c r="A10" s="3" t="s">
        <v>51</v>
      </c>
      <c r="C10" s="2">
        <f>SUM(C8:C9)</f>
        <v>165196313277</v>
      </c>
      <c r="D10" s="3"/>
      <c r="E10" s="2">
        <f>SUM(E8:E9)</f>
        <v>418261352628</v>
      </c>
      <c r="F10" s="3"/>
      <c r="G10" s="2">
        <f>SUM(G8:G9)</f>
        <v>582326945105</v>
      </c>
      <c r="H10" s="3"/>
      <c r="I10" s="2">
        <f>SUM(I8:I9)</f>
        <v>1130720800</v>
      </c>
      <c r="J10" s="3"/>
      <c r="K10" s="4">
        <f>SUM(K8:K9)</f>
        <v>1.8746602140955857E-4</v>
      </c>
    </row>
    <row r="11" spans="1:11" ht="23.25" thickTop="1" x14ac:dyDescent="0.25"/>
    <row r="13" spans="1:11" x14ac:dyDescent="0.45">
      <c r="K13" s="13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opLeftCell="A4" zoomScale="90" zoomScaleNormal="90" workbookViewId="0">
      <selection activeCell="G32" sqref="G32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</row>
    <row r="4" spans="1:9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" x14ac:dyDescent="0.25">
      <c r="A6" s="21" t="s">
        <v>63</v>
      </c>
      <c r="C6" s="21" t="s">
        <v>54</v>
      </c>
      <c r="E6" s="21" t="s">
        <v>74</v>
      </c>
      <c r="G6" s="21" t="s">
        <v>13</v>
      </c>
    </row>
    <row r="7" spans="1:9" ht="24" x14ac:dyDescent="0.25">
      <c r="A7" s="3" t="s">
        <v>79</v>
      </c>
      <c r="C7" s="1">
        <f>+'سرمایه‌گذاری در سهام'!I78</f>
        <v>229795450892</v>
      </c>
      <c r="E7" s="5">
        <f>+C7/$C$9</f>
        <v>0.99542424942916563</v>
      </c>
      <c r="G7" s="5">
        <v>3.8098564134257405E-2</v>
      </c>
    </row>
    <row r="8" spans="1:9" ht="24.75" thickBot="1" x14ac:dyDescent="0.3">
      <c r="A8" s="3" t="s">
        <v>80</v>
      </c>
      <c r="C8" s="1">
        <f>+'درآمد سپرده بانکی'!C9</f>
        <v>1056320123</v>
      </c>
      <c r="E8" s="5">
        <f>+C8/$C$9</f>
        <v>4.5757505708343199E-3</v>
      </c>
      <c r="G8" s="5">
        <v>1.7513088181774452E-4</v>
      </c>
    </row>
    <row r="9" spans="1:9" ht="24.75" thickBot="1" x14ac:dyDescent="0.3">
      <c r="A9" s="3" t="s">
        <v>51</v>
      </c>
      <c r="C9" s="2">
        <f>SUM(C7:C8)</f>
        <v>230851771015</v>
      </c>
      <c r="D9" s="3"/>
      <c r="E9" s="15">
        <f>SUM(E7:E8)</f>
        <v>1</v>
      </c>
      <c r="F9" s="3"/>
      <c r="G9" s="4">
        <f>SUM(G7:G8)</f>
        <v>3.8273695016075152E-2</v>
      </c>
      <c r="H9" s="3"/>
      <c r="I9" s="3"/>
    </row>
    <row r="10" spans="1:9" ht="23.25" thickTop="1" x14ac:dyDescent="0.25"/>
    <row r="11" spans="1:9" x14ac:dyDescent="0.45">
      <c r="C11" s="7"/>
      <c r="G11" s="8"/>
    </row>
    <row r="12" spans="1:9" x14ac:dyDescent="0.45">
      <c r="C12" s="13"/>
      <c r="G12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9"/>
  <sheetViews>
    <sheetView rightToLeft="1" topLeftCell="A73" zoomScale="85" zoomScaleNormal="85" workbookViewId="0">
      <selection activeCell="G32" sqref="G32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</row>
    <row r="4" spans="1:21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" x14ac:dyDescent="0.25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J6" s="21" t="s">
        <v>61</v>
      </c>
      <c r="K6" s="21" t="s">
        <v>61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  <c r="R6" s="21" t="s">
        <v>62</v>
      </c>
      <c r="S6" s="21" t="s">
        <v>62</v>
      </c>
      <c r="T6" s="21" t="s">
        <v>62</v>
      </c>
      <c r="U6" s="21" t="s">
        <v>62</v>
      </c>
    </row>
    <row r="7" spans="1:21" ht="24.75" thickBot="1" x14ac:dyDescent="0.3">
      <c r="A7" s="21" t="s">
        <v>3</v>
      </c>
      <c r="C7" s="21" t="s">
        <v>71</v>
      </c>
      <c r="E7" s="21" t="s">
        <v>72</v>
      </c>
      <c r="G7" s="21" t="s">
        <v>73</v>
      </c>
      <c r="I7" s="21" t="s">
        <v>54</v>
      </c>
      <c r="K7" s="21" t="s">
        <v>74</v>
      </c>
      <c r="M7" s="21" t="s">
        <v>71</v>
      </c>
      <c r="O7" s="21" t="s">
        <v>72</v>
      </c>
      <c r="Q7" s="21" t="s">
        <v>73</v>
      </c>
      <c r="S7" s="21" t="s">
        <v>54</v>
      </c>
      <c r="U7" s="21" t="s">
        <v>74</v>
      </c>
    </row>
    <row r="8" spans="1:21" ht="24" x14ac:dyDescent="0.25">
      <c r="A8" s="3" t="s">
        <v>27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0</v>
      </c>
      <c r="G8" s="1">
        <f>IFERROR(VLOOKUP(A8,'درآمد ناشی از فروش'!A:Q,9,0),0)</f>
        <v>0</v>
      </c>
      <c r="I8" s="1">
        <f>+G8+E8+C8</f>
        <v>0</v>
      </c>
      <c r="K8" s="5">
        <f>+I8/$I$78</f>
        <v>0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0</v>
      </c>
      <c r="Q8" s="1">
        <f>IFERROR(VLOOKUP(A8,'درآمد ناشی از فروش'!A:Q,17,0),0)</f>
        <v>-5521510283</v>
      </c>
      <c r="S8" s="1">
        <f t="shared" ref="S8:S76" si="0">+M8+O8+Q8</f>
        <v>-5521510283</v>
      </c>
      <c r="U8" s="5">
        <f>+S8/$S$78</f>
        <v>3.0157411787204544E-3</v>
      </c>
    </row>
    <row r="9" spans="1:21" ht="24" x14ac:dyDescent="0.25">
      <c r="A9" s="3" t="s">
        <v>89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77" si="1">+G9+E9+C9</f>
        <v>0</v>
      </c>
      <c r="K9" s="5">
        <f>+I9/$I$78</f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0</v>
      </c>
      <c r="Q9" s="1">
        <f>IFERROR(VLOOKUP(A9,'درآمد ناشی از فروش'!A:Q,17,0),0)</f>
        <v>230045373</v>
      </c>
      <c r="S9" s="1">
        <f t="shared" si="0"/>
        <v>230045373</v>
      </c>
      <c r="U9" s="5">
        <f>+S9/$S$78</f>
        <v>-1.2564629399789285E-4</v>
      </c>
    </row>
    <row r="10" spans="1:21" ht="24" x14ac:dyDescent="0.25">
      <c r="A10" s="3" t="s">
        <v>90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0</v>
      </c>
      <c r="G10" s="1">
        <f>IFERROR(VLOOKUP(A10,'درآمد ناشی از فروش'!A:Q,9,0),0)</f>
        <v>0</v>
      </c>
      <c r="I10" s="1">
        <f t="shared" si="1"/>
        <v>0</v>
      </c>
      <c r="K10" s="5">
        <f>+I10/$I$78</f>
        <v>0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0</v>
      </c>
      <c r="Q10" s="1">
        <f>IFERROR(VLOOKUP(A10,'درآمد ناشی از فروش'!A:Q,17,0),0)</f>
        <v>22538718</v>
      </c>
      <c r="S10" s="1">
        <f t="shared" si="0"/>
        <v>22538718</v>
      </c>
      <c r="U10" s="5">
        <f>+S10/$S$78</f>
        <v>-1.2310207987376471E-5</v>
      </c>
    </row>
    <row r="11" spans="1:21" ht="24" x14ac:dyDescent="0.25">
      <c r="A11" s="3" t="s">
        <v>93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0</v>
      </c>
      <c r="G11" s="1">
        <f>IFERROR(VLOOKUP(A11,'درآمد ناشی از فروش'!A:Q,9,0),0)</f>
        <v>0</v>
      </c>
      <c r="I11" s="1">
        <f t="shared" si="1"/>
        <v>0</v>
      </c>
      <c r="K11" s="5">
        <f>+I11/$I$78</f>
        <v>0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0</v>
      </c>
      <c r="Q11" s="1">
        <f>IFERROR(VLOOKUP(A11,'درآمد ناشی از فروش'!A:Q,17,0),0)</f>
        <v>3468072186</v>
      </c>
      <c r="S11" s="1">
        <f t="shared" si="0"/>
        <v>3468072186</v>
      </c>
      <c r="U11" s="5">
        <f>+S11/$S$78</f>
        <v>-1.8941933576211113E-3</v>
      </c>
    </row>
    <row r="12" spans="1:21" ht="24" x14ac:dyDescent="0.25">
      <c r="A12" s="3" t="s">
        <v>92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si="1"/>
        <v>0</v>
      </c>
      <c r="K12" s="5">
        <f>+I12/$I$78</f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0</v>
      </c>
      <c r="Q12" s="1">
        <f>IFERROR(VLOOKUP(A12,'درآمد ناشی از فروش'!A:Q,17,0),0)</f>
        <v>21588772</v>
      </c>
      <c r="S12" s="1">
        <f t="shared" si="0"/>
        <v>21588772</v>
      </c>
      <c r="U12" s="5">
        <f>+S12/$S$78</f>
        <v>-1.1791366017891945E-5</v>
      </c>
    </row>
    <row r="13" spans="1:21" ht="24" x14ac:dyDescent="0.25">
      <c r="A13" s="3" t="s">
        <v>115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1"/>
        <v>0</v>
      </c>
      <c r="K13" s="5">
        <f>+I13/$I$78</f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560977788</v>
      </c>
      <c r="S13" s="1">
        <f t="shared" si="0"/>
        <v>560977788</v>
      </c>
      <c r="U13" s="5">
        <f>+S13/$S$78</f>
        <v>-3.0639512178902033E-4</v>
      </c>
    </row>
    <row r="14" spans="1:21" ht="24" x14ac:dyDescent="0.25">
      <c r="A14" s="3" t="s">
        <v>116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0</v>
      </c>
      <c r="I14" s="1">
        <f t="shared" si="1"/>
        <v>0</v>
      </c>
      <c r="K14" s="5">
        <f>+I14/$I$78</f>
        <v>0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-80696009</v>
      </c>
      <c r="S14" s="1">
        <f t="shared" si="0"/>
        <v>-80696009</v>
      </c>
      <c r="U14" s="5">
        <f>+S14/$S$78</f>
        <v>4.4074585543916189E-5</v>
      </c>
    </row>
    <row r="15" spans="1:21" ht="24" x14ac:dyDescent="0.25">
      <c r="A15" s="3" t="s">
        <v>39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1"/>
        <v>0</v>
      </c>
      <c r="K15" s="5">
        <f>+I15/$I$78</f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3845057958</v>
      </c>
      <c r="S15" s="1">
        <f t="shared" si="0"/>
        <v>3845057958</v>
      </c>
      <c r="U15" s="5">
        <f>+S15/$S$78</f>
        <v>-2.100095630394642E-3</v>
      </c>
    </row>
    <row r="16" spans="1:21" ht="24" x14ac:dyDescent="0.25">
      <c r="A16" s="3" t="s">
        <v>22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1"/>
        <v>0</v>
      </c>
      <c r="K16" s="5">
        <f>+I16/$I$78</f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0</v>
      </c>
      <c r="Q16" s="1">
        <f>IFERROR(VLOOKUP(A16,'درآمد ناشی از فروش'!A:Q,17,0),0)</f>
        <v>-4366792335</v>
      </c>
      <c r="S16" s="1">
        <f t="shared" si="0"/>
        <v>-4366792335</v>
      </c>
      <c r="U16" s="5">
        <f>+S16/$S$78</f>
        <v>2.3850567668281465E-3</v>
      </c>
    </row>
    <row r="17" spans="1:21" ht="24" x14ac:dyDescent="0.25">
      <c r="A17" s="3" t="s">
        <v>33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2079635313</v>
      </c>
      <c r="G17" s="1">
        <f>IFERROR(VLOOKUP(A17,'درآمد ناشی از فروش'!A:Q,9,0),0)</f>
        <v>0</v>
      </c>
      <c r="I17" s="1">
        <f t="shared" si="1"/>
        <v>2079635313</v>
      </c>
      <c r="K17" s="5">
        <f>+I17/$I$78</f>
        <v>9.0499411756301204E-3</v>
      </c>
      <c r="M17" s="1">
        <f>IFERROR(VLOOKUP(A17,'درآمد سود سهام'!A:S,19,0),0)</f>
        <v>3579610050</v>
      </c>
      <c r="O17" s="1">
        <f>IFERROR(VLOOKUP(A17,'درآمد ناشی از تغییر قیمت اوراق'!A:Q,17,0),0)</f>
        <v>-8169670489</v>
      </c>
      <c r="Q17" s="1">
        <f>IFERROR(VLOOKUP(A17,'درآمد ناشی از فروش'!A:Q,17,0),0)</f>
        <v>-9667644236</v>
      </c>
      <c r="S17" s="1">
        <f t="shared" si="0"/>
        <v>-14257704675</v>
      </c>
      <c r="U17" s="5">
        <f>+S17/$S$78</f>
        <v>7.7872800916112383E-3</v>
      </c>
    </row>
    <row r="18" spans="1:21" ht="24" x14ac:dyDescent="0.25">
      <c r="A18" s="3" t="s">
        <v>25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3222053779</v>
      </c>
      <c r="G18" s="1">
        <f>IFERROR(VLOOKUP(A18,'درآمد ناشی از فروش'!A:Q,9,0),0)</f>
        <v>0</v>
      </c>
      <c r="I18" s="1">
        <f t="shared" si="1"/>
        <v>3222053779</v>
      </c>
      <c r="K18" s="5">
        <f>+I18/$I$78</f>
        <v>1.4021399320538818E-2</v>
      </c>
      <c r="M18" s="1">
        <f>IFERROR(VLOOKUP(A18,'درآمد سود سهام'!A:S,19,0),0)</f>
        <v>12894703093</v>
      </c>
      <c r="O18" s="1">
        <f>IFERROR(VLOOKUP(A18,'درآمد ناشی از تغییر قیمت اوراق'!A:Q,17,0),0)</f>
        <v>-77797953212</v>
      </c>
      <c r="Q18" s="1">
        <f>IFERROR(VLOOKUP(A18,'درآمد ناشی از فروش'!A:Q,17,0),0)</f>
        <v>-49314310705</v>
      </c>
      <c r="S18" s="1">
        <f t="shared" si="0"/>
        <v>-114217560824</v>
      </c>
      <c r="U18" s="5">
        <f>+S18/$S$78</f>
        <v>6.2383403064640269E-2</v>
      </c>
    </row>
    <row r="19" spans="1:21" ht="24" x14ac:dyDescent="0.25">
      <c r="A19" s="3" t="s">
        <v>18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169652634</v>
      </c>
      <c r="G19" s="1">
        <f>IFERROR(VLOOKUP(A19,'درآمد ناشی از فروش'!A:Q,9,0),0)</f>
        <v>0</v>
      </c>
      <c r="I19" s="1">
        <f t="shared" si="1"/>
        <v>169652634</v>
      </c>
      <c r="K19" s="5">
        <f>+I19/$I$78</f>
        <v>7.3827672976752652E-4</v>
      </c>
      <c r="M19" s="1">
        <f>IFERROR(VLOOKUP(A19,'درآمد سود سهام'!A:S,19,0),0)</f>
        <v>4741854925</v>
      </c>
      <c r="O19" s="1">
        <f>IFERROR(VLOOKUP(A19,'درآمد ناشی از تغییر قیمت اوراق'!A:Q,17,0),0)</f>
        <v>-20739348846</v>
      </c>
      <c r="Q19" s="1">
        <f>IFERROR(VLOOKUP(A19,'درآمد ناشی از فروش'!A:Q,17,0),0)</f>
        <v>-42285464386</v>
      </c>
      <c r="S19" s="1">
        <f t="shared" si="0"/>
        <v>-58282958307</v>
      </c>
      <c r="U19" s="5">
        <f>+S19/$S$78</f>
        <v>3.1833014587553797E-2</v>
      </c>
    </row>
    <row r="20" spans="1:21" ht="24" x14ac:dyDescent="0.25">
      <c r="A20" s="3" t="s">
        <v>37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5755549500</v>
      </c>
      <c r="G20" s="1">
        <f>IFERROR(VLOOKUP(A20,'درآمد ناشی از فروش'!A:Q,9,0),0)</f>
        <v>0</v>
      </c>
      <c r="I20" s="1">
        <f t="shared" si="1"/>
        <v>5755549500</v>
      </c>
      <c r="K20" s="5">
        <f>+I20/$I$78</f>
        <v>2.5046403127906181E-2</v>
      </c>
      <c r="M20" s="1">
        <f>IFERROR(VLOOKUP(A20,'درآمد سود سهام'!A:S,19,0),0)</f>
        <v>12429729730</v>
      </c>
      <c r="O20" s="1">
        <f>IFERROR(VLOOKUP(A20,'درآمد ناشی از تغییر قیمت اوراق'!A:Q,17,0),0)</f>
        <v>-65477276899</v>
      </c>
      <c r="Q20" s="1">
        <f>IFERROR(VLOOKUP(A20,'درآمد ناشی از فروش'!A:Q,17,0),0)</f>
        <v>-73563861610</v>
      </c>
      <c r="S20" s="1">
        <f t="shared" si="0"/>
        <v>-126611408779</v>
      </c>
      <c r="U20" s="5">
        <f>+S20/$S$78</f>
        <v>6.9152680984084072E-2</v>
      </c>
    </row>
    <row r="21" spans="1:21" ht="24" x14ac:dyDescent="0.25">
      <c r="A21" s="3" t="s">
        <v>50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0</v>
      </c>
      <c r="G21" s="1">
        <f>IFERROR(VLOOKUP(A21,'درآمد ناشی از فروش'!A:Q,9,0),0)</f>
        <v>0</v>
      </c>
      <c r="I21" s="1">
        <f t="shared" si="1"/>
        <v>0</v>
      </c>
      <c r="K21" s="5">
        <f>+I21/$I$78</f>
        <v>0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0</v>
      </c>
      <c r="Q21" s="1">
        <f>IFERROR(VLOOKUP(A21,'درآمد ناشی از فروش'!A:Q,17,0),0)</f>
        <v>790981191</v>
      </c>
      <c r="S21" s="1">
        <f t="shared" si="0"/>
        <v>790981191</v>
      </c>
      <c r="U21" s="5">
        <f>+S21/$S$78</f>
        <v>-4.3201849259184817E-4</v>
      </c>
    </row>
    <row r="22" spans="1:21" ht="24" x14ac:dyDescent="0.25">
      <c r="A22" s="3" t="s">
        <v>44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0</v>
      </c>
      <c r="G22" s="1">
        <f>IFERROR(VLOOKUP(A22,'درآمد ناشی از فروش'!A:Q,9,0),0)</f>
        <v>0</v>
      </c>
      <c r="I22" s="1">
        <f t="shared" si="1"/>
        <v>0</v>
      </c>
      <c r="K22" s="5">
        <f>+I22/$I$78</f>
        <v>0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0</v>
      </c>
      <c r="Q22" s="1">
        <f>IFERROR(VLOOKUP(A22,'درآمد ناشی از فروش'!A:Q,17,0),0)</f>
        <v>-7360269459</v>
      </c>
      <c r="S22" s="1">
        <f t="shared" si="0"/>
        <v>-7360269459</v>
      </c>
      <c r="U22" s="5">
        <f>+S22/$S$78</f>
        <v>4.020035562068122E-3</v>
      </c>
    </row>
    <row r="23" spans="1:21" ht="24" x14ac:dyDescent="0.25">
      <c r="A23" s="3" t="s">
        <v>15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-5636263500</v>
      </c>
      <c r="G23" s="1">
        <f>IFERROR(VLOOKUP(A23,'درآمد ناشی از فروش'!A:Q,9,0),0)</f>
        <v>0</v>
      </c>
      <c r="I23" s="1">
        <f t="shared" si="1"/>
        <v>-5636263500</v>
      </c>
      <c r="K23" s="5">
        <f>+I23/$I$78</f>
        <v>-2.4527306690022115E-2</v>
      </c>
      <c r="M23" s="1">
        <f>IFERROR(VLOOKUP(A23,'درآمد سود سهام'!A:S,19,0),0)</f>
        <v>11276422764</v>
      </c>
      <c r="O23" s="1">
        <f>IFERROR(VLOOKUP(A23,'درآمد ناشی از تغییر قیمت اوراق'!A:Q,17,0),0)</f>
        <v>-57155959904</v>
      </c>
      <c r="Q23" s="1">
        <f>IFERROR(VLOOKUP(A23,'درآمد ناشی از فروش'!A:Q,17,0),0)</f>
        <v>-11615630934</v>
      </c>
      <c r="S23" s="1">
        <f t="shared" si="0"/>
        <v>-57495168074</v>
      </c>
      <c r="U23" s="5">
        <f>+S23/$S$78</f>
        <v>3.1402738933958334E-2</v>
      </c>
    </row>
    <row r="24" spans="1:21" ht="24" x14ac:dyDescent="0.25">
      <c r="A24" s="3" t="s">
        <v>29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6345021150</v>
      </c>
      <c r="G24" s="1">
        <f>IFERROR(VLOOKUP(A24,'درآمد ناشی از فروش'!A:Q,9,0),0)</f>
        <v>0</v>
      </c>
      <c r="I24" s="1">
        <f t="shared" si="1"/>
        <v>6345021150</v>
      </c>
      <c r="K24" s="5">
        <f>+I24/$I$78</f>
        <v>2.7611604691783274E-2</v>
      </c>
      <c r="M24" s="1">
        <f>IFERROR(VLOOKUP(A24,'درآمد سود سهام'!A:S,19,0),0)</f>
        <v>8640000000</v>
      </c>
      <c r="O24" s="1">
        <f>IFERROR(VLOOKUP(A24,'درآمد ناشی از تغییر قیمت اوراق'!A:Q,17,0),0)</f>
        <v>-9030365337</v>
      </c>
      <c r="Q24" s="1">
        <f>IFERROR(VLOOKUP(A24,'درآمد ناشی از فروش'!A:Q,17,0),0)</f>
        <v>-10779248974</v>
      </c>
      <c r="S24" s="1">
        <f t="shared" si="0"/>
        <v>-11169614311</v>
      </c>
      <c r="U24" s="5">
        <f>+S24/$S$78</f>
        <v>6.1006253908135657E-3</v>
      </c>
    </row>
    <row r="25" spans="1:21" ht="24" x14ac:dyDescent="0.25">
      <c r="A25" s="3" t="s">
        <v>41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1"/>
        <v>0</v>
      </c>
      <c r="K25" s="5">
        <f>+I25/$I$78</f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0</v>
      </c>
      <c r="Q25" s="1">
        <f>IFERROR(VLOOKUP(A25,'درآمد ناشی از فروش'!A:Q,17,0),0)</f>
        <v>3309840284</v>
      </c>
      <c r="S25" s="1">
        <f t="shared" si="0"/>
        <v>3309840284</v>
      </c>
      <c r="U25" s="5">
        <f>+S25/$S$78</f>
        <v>-1.8077701802310677E-3</v>
      </c>
    </row>
    <row r="26" spans="1:21" ht="24" x14ac:dyDescent="0.25">
      <c r="A26" s="3" t="s">
        <v>26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46570713395</v>
      </c>
      <c r="G26" s="1">
        <f>IFERROR(VLOOKUP(A26,'درآمد ناشی از فروش'!A:Q,9,0),0)</f>
        <v>0</v>
      </c>
      <c r="I26" s="1">
        <f t="shared" si="1"/>
        <v>46570713395</v>
      </c>
      <c r="K26" s="5">
        <f>+I26/$I$78</f>
        <v>0.20266159845299744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117304507695</v>
      </c>
      <c r="Q26" s="1">
        <f>IFERROR(VLOOKUP(A26,'درآمد ناشی از فروش'!A:Q,17,0),0)</f>
        <v>109581999251</v>
      </c>
      <c r="S26" s="1">
        <f t="shared" si="0"/>
        <v>226886506946</v>
      </c>
      <c r="U26" s="5">
        <f>+S26/$S$78</f>
        <v>-0.12392098299621995</v>
      </c>
    </row>
    <row r="27" spans="1:21" ht="24" x14ac:dyDescent="0.25">
      <c r="A27" s="3" t="s">
        <v>20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0</v>
      </c>
      <c r="G27" s="1">
        <f>IFERROR(VLOOKUP(A27,'درآمد ناشی از فروش'!A:Q,9,0),0)</f>
        <v>0</v>
      </c>
      <c r="I27" s="1">
        <f t="shared" si="1"/>
        <v>0</v>
      </c>
      <c r="K27" s="5">
        <f>+I27/$I$78</f>
        <v>0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0</v>
      </c>
      <c r="Q27" s="1">
        <f>IFERROR(VLOOKUP(A27,'درآمد ناشی از فروش'!A:Q,17,0),0)</f>
        <v>7130214545</v>
      </c>
      <c r="S27" s="1">
        <f t="shared" si="0"/>
        <v>7130214545</v>
      </c>
      <c r="U27" s="5">
        <f>+S27/$S$78</f>
        <v>-3.894384056962197E-3</v>
      </c>
    </row>
    <row r="28" spans="1:21" ht="24" x14ac:dyDescent="0.25">
      <c r="A28" s="3" t="s">
        <v>28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0</v>
      </c>
      <c r="G28" s="1">
        <f>IFERROR(VLOOKUP(A28,'درآمد ناشی از فروش'!A:Q,9,0),0)</f>
        <v>0</v>
      </c>
      <c r="I28" s="1">
        <f t="shared" si="1"/>
        <v>0</v>
      </c>
      <c r="K28" s="5">
        <f>+I28/$I$78</f>
        <v>0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0</v>
      </c>
      <c r="Q28" s="1">
        <f>IFERROR(VLOOKUP(A28,'درآمد ناشی از فروش'!A:Q,17,0),0)</f>
        <v>927284762</v>
      </c>
      <c r="S28" s="1">
        <f t="shared" si="0"/>
        <v>927284762</v>
      </c>
      <c r="U28" s="5">
        <f>+S28/$S$78</f>
        <v>-5.0646484346380703E-4</v>
      </c>
    </row>
    <row r="29" spans="1:21" ht="24" x14ac:dyDescent="0.25">
      <c r="A29" s="3" t="s">
        <v>34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4391576224</v>
      </c>
      <c r="G29" s="1">
        <f>IFERROR(VLOOKUP(A29,'درآمد ناشی از فروش'!A:Q,9,0),0)</f>
        <v>0</v>
      </c>
      <c r="I29" s="1">
        <f t="shared" si="1"/>
        <v>4391576224</v>
      </c>
      <c r="K29" s="5">
        <f>+I29/$I$78</f>
        <v>1.9110805748996169E-2</v>
      </c>
      <c r="M29" s="1">
        <f>IFERROR(VLOOKUP(A29,'درآمد سود سهام'!A:S,19,0),0)</f>
        <v>14830572176</v>
      </c>
      <c r="O29" s="1">
        <f>IFERROR(VLOOKUP(A29,'درآمد ناشی از تغییر قیمت اوراق'!A:Q,17,0),0)</f>
        <v>-29840683662</v>
      </c>
      <c r="Q29" s="1">
        <f>IFERROR(VLOOKUP(A29,'درآمد ناشی از فروش'!A:Q,17,0),0)</f>
        <v>-28950020724</v>
      </c>
      <c r="S29" s="1">
        <f t="shared" si="0"/>
        <v>-43960132210</v>
      </c>
      <c r="U29" s="5">
        <f>+S29/$S$78</f>
        <v>2.4010166445920647E-2</v>
      </c>
    </row>
    <row r="30" spans="1:21" ht="24" x14ac:dyDescent="0.25">
      <c r="A30" s="3" t="s">
        <v>40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159052606912</v>
      </c>
      <c r="G30" s="1">
        <f>IFERROR(VLOOKUP(A30,'درآمد ناشی از فروش'!A:Q,9,0),0)</f>
        <v>-12915468479</v>
      </c>
      <c r="I30" s="1">
        <f t="shared" si="1"/>
        <v>146137138433</v>
      </c>
      <c r="K30" s="5">
        <f>+I30/$I$78</f>
        <v>0.63594443608756202</v>
      </c>
      <c r="M30" s="1">
        <f>IFERROR(VLOOKUP(A30,'درآمد سود سهام'!A:S,19,0),0)</f>
        <v>143816483260</v>
      </c>
      <c r="O30" s="1">
        <f>IFERROR(VLOOKUP(A30,'درآمد ناشی از تغییر قیمت اوراق'!A:Q,17,0),0)</f>
        <v>-71233395178</v>
      </c>
      <c r="Q30" s="1">
        <f>IFERROR(VLOOKUP(A30,'درآمد ناشی از فروش'!A:Q,17,0),0)</f>
        <v>32310718525</v>
      </c>
      <c r="S30" s="1">
        <f t="shared" si="0"/>
        <v>104893806607</v>
      </c>
      <c r="U30" s="5">
        <f>+S30/$S$78</f>
        <v>-5.7290950440030096E-2</v>
      </c>
    </row>
    <row r="31" spans="1:21" ht="24" x14ac:dyDescent="0.25">
      <c r="A31" s="3" t="s">
        <v>19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1"/>
        <v>0</v>
      </c>
      <c r="K31" s="5">
        <f>+I31/$I$78</f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236163189</v>
      </c>
      <c r="S31" s="1">
        <f t="shared" si="0"/>
        <v>236163189</v>
      </c>
      <c r="U31" s="5">
        <f>+S31/$S$78</f>
        <v>-1.2898772572388984E-4</v>
      </c>
    </row>
    <row r="32" spans="1:21" ht="24" x14ac:dyDescent="0.25">
      <c r="A32" s="3" t="s">
        <v>35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144247323458</v>
      </c>
      <c r="G32" s="1">
        <f>IFERROR(VLOOKUP(A32,'درآمد ناشی از فروش'!A:Q,9,0),0)</f>
        <v>-87131288866</v>
      </c>
      <c r="I32" s="1">
        <f t="shared" si="1"/>
        <v>57116034592</v>
      </c>
      <c r="K32" s="5">
        <f>+I32/$I$78</f>
        <v>0.24855163307320463</v>
      </c>
      <c r="M32" s="1">
        <f>IFERROR(VLOOKUP(A32,'درآمد سود سهام'!A:S,19,0),0)</f>
        <v>165579305650</v>
      </c>
      <c r="O32" s="1">
        <f>IFERROR(VLOOKUP(A32,'درآمد ناشی از تغییر قیمت اوراق'!A:Q,17,0),0)</f>
        <v>-1032922549801</v>
      </c>
      <c r="Q32" s="1">
        <f>IFERROR(VLOOKUP(A32,'درآمد ناشی از فروش'!A:Q,17,0),0)</f>
        <v>-193307767705</v>
      </c>
      <c r="S32" s="1">
        <f t="shared" si="0"/>
        <v>-1060651011856</v>
      </c>
      <c r="U32" s="5">
        <f>+S32/$S$78</f>
        <v>0.57930688684106468</v>
      </c>
    </row>
    <row r="33" spans="1:21" ht="24" x14ac:dyDescent="0.25">
      <c r="A33" s="3" t="s">
        <v>24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0</v>
      </c>
      <c r="G33" s="1">
        <f>IFERROR(VLOOKUP(A33,'درآمد ناشی از فروش'!A:Q,9,0),0)</f>
        <v>0</v>
      </c>
      <c r="I33" s="1">
        <f t="shared" si="1"/>
        <v>0</v>
      </c>
      <c r="K33" s="5">
        <f>+I33/$I$78</f>
        <v>0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0</v>
      </c>
      <c r="Q33" s="1">
        <f>IFERROR(VLOOKUP(A33,'درآمد ناشی از فروش'!A:Q,17,0),0)</f>
        <v>15318694791</v>
      </c>
      <c r="S33" s="1">
        <f t="shared" si="0"/>
        <v>15318694791</v>
      </c>
      <c r="U33" s="5">
        <f>+S33/$S$78</f>
        <v>-8.3667721905190239E-3</v>
      </c>
    </row>
    <row r="34" spans="1:21" ht="24" x14ac:dyDescent="0.25">
      <c r="A34" s="3" t="s">
        <v>42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440010448</v>
      </c>
      <c r="G34" s="1">
        <f>IFERROR(VLOOKUP(A34,'درآمد ناشی از فروش'!A:Q,9,0),0)</f>
        <v>0</v>
      </c>
      <c r="I34" s="1">
        <f t="shared" si="1"/>
        <v>440010448</v>
      </c>
      <c r="K34" s="5">
        <f>+I34/$I$78</f>
        <v>1.9147918128579382E-3</v>
      </c>
      <c r="M34" s="1">
        <f>IFERROR(VLOOKUP(A34,'درآمد سود سهام'!A:S,19,0),0)</f>
        <v>439932269</v>
      </c>
      <c r="O34" s="1">
        <f>IFERROR(VLOOKUP(A34,'درآمد ناشی از تغییر قیمت اوراق'!A:Q,17,0),0)</f>
        <v>-6080144395</v>
      </c>
      <c r="Q34" s="1">
        <f>IFERROR(VLOOKUP(A34,'درآمد ناشی از فروش'!A:Q,17,0),0)</f>
        <v>1508162735</v>
      </c>
      <c r="S34" s="1">
        <f t="shared" si="0"/>
        <v>-4132049391</v>
      </c>
      <c r="U34" s="5">
        <f>+S34/$S$78</f>
        <v>2.2568447512108843E-3</v>
      </c>
    </row>
    <row r="35" spans="1:21" ht="24" x14ac:dyDescent="0.25">
      <c r="A35" s="3" t="s">
        <v>43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0</v>
      </c>
      <c r="G35" s="1">
        <f>IFERROR(VLOOKUP(A35,'درآمد ناشی از فروش'!A:Q,9,0),0)</f>
        <v>0</v>
      </c>
      <c r="I35" s="1">
        <f t="shared" si="1"/>
        <v>0</v>
      </c>
      <c r="K35" s="5">
        <f>+I35/$I$78</f>
        <v>0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0</v>
      </c>
      <c r="Q35" s="1">
        <f>IFERROR(VLOOKUP(A35,'درآمد ناشی از فروش'!A:Q,17,0),0)</f>
        <v>-759264027</v>
      </c>
      <c r="S35" s="1">
        <f t="shared" si="0"/>
        <v>-759264027</v>
      </c>
      <c r="U35" s="5">
        <f>+S35/$S$78</f>
        <v>4.1469519649267649E-4</v>
      </c>
    </row>
    <row r="36" spans="1:21" ht="24" x14ac:dyDescent="0.25">
      <c r="A36" s="3" t="s">
        <v>49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-8446045230</v>
      </c>
      <c r="G36" s="1">
        <f>IFERROR(VLOOKUP(A36,'درآمد ناشی از فروش'!A:Q,9,0),0)</f>
        <v>0</v>
      </c>
      <c r="I36" s="1">
        <f t="shared" si="1"/>
        <v>-8446045230</v>
      </c>
      <c r="K36" s="5">
        <f>+I36/$I$78</f>
        <v>-3.675462328438129E-2</v>
      </c>
      <c r="M36" s="1">
        <f>IFERROR(VLOOKUP(A36,'درآمد سود سهام'!A:S,19,0),0)</f>
        <v>19394232558</v>
      </c>
      <c r="O36" s="1">
        <f>IFERROR(VLOOKUP(A36,'درآمد ناشی از تغییر قیمت اوراق'!A:Q,17,0),0)</f>
        <v>-78690836842</v>
      </c>
      <c r="Q36" s="1">
        <f>IFERROR(VLOOKUP(A36,'درآمد ناشی از فروش'!A:Q,17,0),0)</f>
        <v>0</v>
      </c>
      <c r="S36" s="1">
        <f t="shared" si="0"/>
        <v>-59296604284</v>
      </c>
      <c r="U36" s="5">
        <f>+S36/$S$78</f>
        <v>3.2386648241537017E-2</v>
      </c>
    </row>
    <row r="37" spans="1:21" ht="24" x14ac:dyDescent="0.25">
      <c r="A37" s="3" t="s">
        <v>87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0</v>
      </c>
      <c r="G37" s="1">
        <f>IFERROR(VLOOKUP(A37,'درآمد ناشی از فروش'!A:Q,9,0),0)</f>
        <v>0</v>
      </c>
      <c r="I37" s="1">
        <f t="shared" si="1"/>
        <v>0</v>
      </c>
      <c r="K37" s="5">
        <f>+I37/$I$78</f>
        <v>0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0</v>
      </c>
      <c r="Q37" s="1">
        <f>IFERROR(VLOOKUP(A37,'درآمد ناشی از فروش'!A:Q,17,0),0)</f>
        <v>12821717157</v>
      </c>
      <c r="S37" s="1">
        <f t="shared" si="0"/>
        <v>12821717157</v>
      </c>
      <c r="U37" s="5">
        <f>+S37/$S$78</f>
        <v>-7.0029717288260735E-3</v>
      </c>
    </row>
    <row r="38" spans="1:21" ht="24" x14ac:dyDescent="0.25">
      <c r="A38" s="3" t="s">
        <v>32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-10728460015</v>
      </c>
      <c r="G38" s="1">
        <f>IFERROR(VLOOKUP(A38,'درآمد ناشی از فروش'!A:Q,9,0),0)</f>
        <v>0</v>
      </c>
      <c r="I38" s="1">
        <f t="shared" si="1"/>
        <v>-10728460015</v>
      </c>
      <c r="K38" s="5">
        <f>+I38/$I$78</f>
        <v>-4.6686999126202007E-2</v>
      </c>
      <c r="M38" s="1">
        <f>IFERROR(VLOOKUP(A38,'درآمد سود سهام'!A:S,19,0),0)</f>
        <v>6167243680</v>
      </c>
      <c r="O38" s="1">
        <f>IFERROR(VLOOKUP(A38,'درآمد ناشی از تغییر قیمت اوراق'!A:Q,17,0),0)</f>
        <v>-28976187523</v>
      </c>
      <c r="Q38" s="1">
        <f>IFERROR(VLOOKUP(A38,'درآمد ناشی از فروش'!A:Q,17,0),0)</f>
        <v>1406798221</v>
      </c>
      <c r="S38" s="1">
        <f t="shared" si="0"/>
        <v>-21402145622</v>
      </c>
      <c r="U38" s="5">
        <f>+S38/$S$78</f>
        <v>1.1689434331754751E-2</v>
      </c>
    </row>
    <row r="39" spans="1:21" ht="24" x14ac:dyDescent="0.25">
      <c r="A39" s="3" t="s">
        <v>86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3760566012</v>
      </c>
      <c r="G39" s="1">
        <f>IFERROR(VLOOKUP(A39,'درآمد ناشی از فروش'!A:Q,9,0),0)</f>
        <v>0</v>
      </c>
      <c r="I39" s="1">
        <f t="shared" si="1"/>
        <v>3760566012</v>
      </c>
      <c r="K39" s="5">
        <f t="shared" ref="K39:K77" si="2">+I39/$I$78</f>
        <v>1.6364840980979223E-2</v>
      </c>
      <c r="M39" s="1">
        <f>IFERROR(VLOOKUP(A39,'درآمد سود سهام'!A:S,19,0),0)</f>
        <v>5173436320</v>
      </c>
      <c r="O39" s="1">
        <f>IFERROR(VLOOKUP(A39,'درآمد ناشی از تغییر قیمت اوراق'!A:Q,17,0),0)</f>
        <v>-5444549739</v>
      </c>
      <c r="Q39" s="1">
        <f>IFERROR(VLOOKUP(A39,'درآمد ناشی از فروش'!A:Q,17,0),0)</f>
        <v>-1916394536</v>
      </c>
      <c r="S39" s="1">
        <f t="shared" si="0"/>
        <v>-2187507955</v>
      </c>
      <c r="U39" s="5">
        <f t="shared" ref="U39:U77" si="3">+S39/$S$78</f>
        <v>1.194774161515778E-3</v>
      </c>
    </row>
    <row r="40" spans="1:21" ht="24" x14ac:dyDescent="0.25">
      <c r="A40" s="3" t="s">
        <v>23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6473073447</v>
      </c>
      <c r="G40" s="1">
        <f>IFERROR(VLOOKUP(A40,'درآمد ناشی از فروش'!A:Q,9,0),0)</f>
        <v>0</v>
      </c>
      <c r="I40" s="1">
        <f t="shared" si="1"/>
        <v>6473073447</v>
      </c>
      <c r="K40" s="5">
        <f t="shared" si="2"/>
        <v>2.8168849391375619E-2</v>
      </c>
      <c r="M40" s="1">
        <f>IFERROR(VLOOKUP(A40,'درآمد سود سهام'!A:S,19,0),0)</f>
        <v>27017837142</v>
      </c>
      <c r="O40" s="1">
        <f>IFERROR(VLOOKUP(A40,'درآمد ناشی از تغییر قیمت اوراق'!A:Q,17,0),0)</f>
        <v>-15980749297</v>
      </c>
      <c r="Q40" s="1">
        <f>IFERROR(VLOOKUP(A40,'درآمد ناشی از فروش'!A:Q,17,0),0)</f>
        <v>-2539001147</v>
      </c>
      <c r="S40" s="1">
        <f t="shared" si="0"/>
        <v>8498086698</v>
      </c>
      <c r="U40" s="5">
        <f t="shared" si="3"/>
        <v>-4.6414891364778312E-3</v>
      </c>
    </row>
    <row r="41" spans="1:21" ht="24" x14ac:dyDescent="0.25">
      <c r="A41" s="3" t="s">
        <v>113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-2822619527</v>
      </c>
      <c r="G41" s="1">
        <f>IFERROR(VLOOKUP(A41,'درآمد ناشی از فروش'!A:Q,9,0),0)</f>
        <v>0</v>
      </c>
      <c r="I41" s="1">
        <f t="shared" si="1"/>
        <v>-2822619527</v>
      </c>
      <c r="K41" s="5">
        <f t="shared" si="2"/>
        <v>-1.228318278731542E-2</v>
      </c>
      <c r="M41" s="1">
        <f>IFERROR(VLOOKUP(A41,'درآمد سود سهام'!A:S,19,0),0)</f>
        <v>45577081953</v>
      </c>
      <c r="O41" s="1">
        <f>IFERROR(VLOOKUP(A41,'درآمد ناشی از تغییر قیمت اوراق'!A:Q,17,0),0)</f>
        <v>-231780167887</v>
      </c>
      <c r="Q41" s="1">
        <f>IFERROR(VLOOKUP(A41,'درآمد ناشی از فروش'!A:Q,17,0),0)</f>
        <v>-36046421041</v>
      </c>
      <c r="S41" s="1">
        <f t="shared" si="0"/>
        <v>-222249506975</v>
      </c>
      <c r="U41" s="5">
        <f t="shared" si="3"/>
        <v>0.12138834409100499</v>
      </c>
    </row>
    <row r="42" spans="1:21" ht="24" x14ac:dyDescent="0.25">
      <c r="A42" s="3" t="s">
        <v>48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0</v>
      </c>
      <c r="G42" s="1">
        <f>IFERROR(VLOOKUP(A42,'درآمد ناشی از فروش'!A:Q,9,0),0)</f>
        <v>0</v>
      </c>
      <c r="I42" s="1">
        <f t="shared" si="1"/>
        <v>0</v>
      </c>
      <c r="K42" s="5">
        <f t="shared" si="2"/>
        <v>0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0</v>
      </c>
      <c r="Q42" s="1">
        <f>IFERROR(VLOOKUP(A42,'درآمد ناشی از فروش'!A:Q,17,0),0)</f>
        <v>-6886941234</v>
      </c>
      <c r="S42" s="1">
        <f t="shared" si="0"/>
        <v>-6886941234</v>
      </c>
      <c r="U42" s="5">
        <f t="shared" si="3"/>
        <v>3.7615129213373704E-3</v>
      </c>
    </row>
    <row r="43" spans="1:21" ht="24" x14ac:dyDescent="0.25">
      <c r="A43" s="3" t="s">
        <v>46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1"/>
        <v>0</v>
      </c>
      <c r="K43" s="5">
        <f t="shared" si="2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-9818952004</v>
      </c>
      <c r="S43" s="1">
        <f t="shared" si="0"/>
        <v>-9818952004</v>
      </c>
      <c r="U43" s="5">
        <f t="shared" si="3"/>
        <v>5.3629199933779292E-3</v>
      </c>
    </row>
    <row r="44" spans="1:21" ht="24" x14ac:dyDescent="0.25">
      <c r="A44" s="3" t="s">
        <v>118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1"/>
        <v>0</v>
      </c>
      <c r="K44" s="5">
        <f t="shared" si="2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-3463430429</v>
      </c>
      <c r="S44" s="1">
        <f t="shared" si="0"/>
        <v>-3463430429</v>
      </c>
      <c r="U44" s="5">
        <f t="shared" si="3"/>
        <v>1.8916581205194777E-3</v>
      </c>
    </row>
    <row r="45" spans="1:21" ht="24" x14ac:dyDescent="0.25">
      <c r="A45" s="3" t="s">
        <v>47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1"/>
        <v>0</v>
      </c>
      <c r="K45" s="5">
        <f t="shared" si="2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0</v>
      </c>
      <c r="Q45" s="1">
        <f>IFERROR(VLOOKUP(A45,'درآمد ناشی از فروش'!A:Q,17,0),0)</f>
        <v>8262966</v>
      </c>
      <c r="S45" s="1">
        <f t="shared" si="0"/>
        <v>8262966</v>
      </c>
      <c r="U45" s="5">
        <f t="shared" si="3"/>
        <v>-4.5130707989966514E-6</v>
      </c>
    </row>
    <row r="46" spans="1:21" ht="24" x14ac:dyDescent="0.25">
      <c r="A46" s="3" t="s">
        <v>31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65465318</v>
      </c>
      <c r="G46" s="1">
        <f>IFERROR(VLOOKUP(A46,'درآمد ناشی از فروش'!A:Q,9,0),0)</f>
        <v>0</v>
      </c>
      <c r="I46" s="1">
        <f t="shared" si="1"/>
        <v>65465318</v>
      </c>
      <c r="K46" s="5">
        <f t="shared" si="2"/>
        <v>2.8488517830045119E-4</v>
      </c>
      <c r="M46" s="1">
        <f>IFERROR(VLOOKUP(A46,'درآمد سود سهام'!A:S,19,0),0)</f>
        <v>835879440</v>
      </c>
      <c r="O46" s="1">
        <f>IFERROR(VLOOKUP(A46,'درآمد ناشی از تغییر قیمت اوراق'!A:Q,17,0),0)</f>
        <v>-5458872267</v>
      </c>
      <c r="Q46" s="1">
        <f>IFERROR(VLOOKUP(A46,'درآمد ناشی از فروش'!A:Q,17,0),0)</f>
        <v>0</v>
      </c>
      <c r="S46" s="1">
        <f t="shared" si="0"/>
        <v>-4622992827</v>
      </c>
      <c r="U46" s="5">
        <f t="shared" si="3"/>
        <v>2.5249884764749946E-3</v>
      </c>
    </row>
    <row r="47" spans="1:21" ht="24" x14ac:dyDescent="0.25">
      <c r="A47" s="3" t="s">
        <v>38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-7490081309</v>
      </c>
      <c r="G47" s="1">
        <f>IFERROR(VLOOKUP(A47,'درآمد ناشی از فروش'!A:Q,9,0),0)</f>
        <v>0</v>
      </c>
      <c r="I47" s="1">
        <f t="shared" si="1"/>
        <v>-7490081309</v>
      </c>
      <c r="K47" s="5">
        <f t="shared" si="2"/>
        <v>-3.2594558682191722E-2</v>
      </c>
      <c r="M47" s="1">
        <f>IFERROR(VLOOKUP(A47,'درآمد سود سهام'!A:S,19,0),0)</f>
        <v>4844878057</v>
      </c>
      <c r="O47" s="1">
        <f>IFERROR(VLOOKUP(A47,'درآمد ناشی از تغییر قیمت اوراق'!A:Q,17,0),0)</f>
        <v>-47590780593</v>
      </c>
      <c r="Q47" s="1">
        <f>IFERROR(VLOOKUP(A47,'درآمد ناشی از فروش'!A:Q,17,0),0)</f>
        <v>-25576387576</v>
      </c>
      <c r="S47" s="1">
        <f t="shared" si="0"/>
        <v>-68322290112</v>
      </c>
      <c r="U47" s="5">
        <f t="shared" si="3"/>
        <v>3.731630172810161E-2</v>
      </c>
    </row>
    <row r="48" spans="1:21" ht="24" x14ac:dyDescent="0.25">
      <c r="A48" s="3" t="s">
        <v>45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1"/>
        <v>0</v>
      </c>
      <c r="K48" s="5">
        <f t="shared" si="2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-13282747516</v>
      </c>
      <c r="S48" s="1">
        <f t="shared" si="0"/>
        <v>-13282747516</v>
      </c>
      <c r="U48" s="5">
        <f t="shared" si="3"/>
        <v>7.2547775151083653E-3</v>
      </c>
    </row>
    <row r="49" spans="1:21" ht="24" x14ac:dyDescent="0.25">
      <c r="A49" s="3" t="s">
        <v>16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1"/>
        <v>0</v>
      </c>
      <c r="K49" s="5">
        <f t="shared" si="2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563298235</v>
      </c>
      <c r="S49" s="1">
        <f t="shared" si="0"/>
        <v>563298235</v>
      </c>
      <c r="U49" s="5">
        <f t="shared" si="3"/>
        <v>-3.0766250466295682E-4</v>
      </c>
    </row>
    <row r="50" spans="1:21" ht="24" x14ac:dyDescent="0.25">
      <c r="A50" s="3" t="s">
        <v>17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1227120649</v>
      </c>
      <c r="G50" s="1">
        <f>IFERROR(VLOOKUP(A50,'درآمد ناشی از فروش'!A:Q,9,0),0)</f>
        <v>0</v>
      </c>
      <c r="I50" s="1">
        <f t="shared" si="1"/>
        <v>1227120649</v>
      </c>
      <c r="K50" s="5">
        <f t="shared" si="2"/>
        <v>5.3400563163311966E-3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-1989194242</v>
      </c>
      <c r="Q50" s="1">
        <f>IFERROR(VLOOKUP(A50,'درآمد ناشی از فروش'!A:Q,17,0),0)</f>
        <v>-17642391586</v>
      </c>
      <c r="S50" s="1">
        <f t="shared" si="0"/>
        <v>-19631585828</v>
      </c>
      <c r="U50" s="5">
        <f t="shared" si="3"/>
        <v>1.0722389120122642E-2</v>
      </c>
    </row>
    <row r="51" spans="1:21" ht="24" x14ac:dyDescent="0.25">
      <c r="A51" s="3" t="s">
        <v>112</v>
      </c>
      <c r="C51" s="1">
        <f>IFERROR(VLOOKUP(A51,'درآمد سود سهام'!A:S,13,0),0)</f>
        <v>11587301587</v>
      </c>
      <c r="E51" s="1">
        <f>IFERROR(VLOOKUP(A51,'درآمد ناشی از تغییر قیمت اوراق'!A:Q,9,0),0)</f>
        <v>-9252388768</v>
      </c>
      <c r="G51" s="1">
        <f>IFERROR(VLOOKUP(A51,'درآمد ناشی از فروش'!A:Q,9,0),0)</f>
        <v>0</v>
      </c>
      <c r="I51" s="1">
        <f t="shared" si="1"/>
        <v>2334912819</v>
      </c>
      <c r="K51" s="5">
        <f t="shared" si="2"/>
        <v>1.0160831339073677E-2</v>
      </c>
      <c r="M51" s="1">
        <f>IFERROR(VLOOKUP(A51,'درآمد سود سهام'!A:S,19,0),0)</f>
        <v>11587301587</v>
      </c>
      <c r="O51" s="1">
        <f>IFERROR(VLOOKUP(A51,'درآمد ناشی از تغییر قیمت اوراق'!A:Q,17,0),0)</f>
        <v>-14704742170</v>
      </c>
      <c r="Q51" s="1">
        <f>IFERROR(VLOOKUP(A51,'درآمد ناشی از فروش'!A:Q,17,0),0)</f>
        <v>0</v>
      </c>
      <c r="S51" s="1">
        <f t="shared" si="0"/>
        <v>-3117440583</v>
      </c>
      <c r="U51" s="5">
        <f t="shared" si="3"/>
        <v>1.7026852177225947E-3</v>
      </c>
    </row>
    <row r="52" spans="1:21" ht="24" x14ac:dyDescent="0.25">
      <c r="A52" s="3" t="s">
        <v>108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4877604540</v>
      </c>
      <c r="G52" s="1">
        <f>IFERROR(VLOOKUP(A52,'درآمد ناشی از فروش'!A:Q,9,0),0)</f>
        <v>0</v>
      </c>
      <c r="I52" s="1">
        <f t="shared" si="1"/>
        <v>4877604540</v>
      </c>
      <c r="K52" s="5">
        <f t="shared" si="2"/>
        <v>2.1225853345079457E-2</v>
      </c>
      <c r="M52" s="1">
        <f>IFERROR(VLOOKUP(A52,'درآمد سود سهام'!A:S,19,0),0)</f>
        <v>4512000000</v>
      </c>
      <c r="O52" s="1">
        <f>IFERROR(VLOOKUP(A52,'درآمد ناشی از تغییر قیمت اوراق'!A:Q,17,0),0)</f>
        <v>-1984802289</v>
      </c>
      <c r="Q52" s="1">
        <f>IFERROR(VLOOKUP(A52,'درآمد ناشی از فروش'!A:Q,17,0),0)</f>
        <v>2782181832</v>
      </c>
      <c r="S52" s="1">
        <f t="shared" si="0"/>
        <v>5309379543</v>
      </c>
      <c r="U52" s="5">
        <f t="shared" si="3"/>
        <v>-2.8998795077098813E-3</v>
      </c>
    </row>
    <row r="53" spans="1:21" ht="24" x14ac:dyDescent="0.25">
      <c r="A53" s="3" t="s">
        <v>109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35171239</v>
      </c>
      <c r="G53" s="1">
        <f>IFERROR(VLOOKUP(A53,'درآمد ناشی از فروش'!A:Q,9,0),0)</f>
        <v>0</v>
      </c>
      <c r="I53" s="1">
        <f t="shared" si="1"/>
        <v>35171239</v>
      </c>
      <c r="K53" s="5">
        <f t="shared" si="2"/>
        <v>1.530545485712417E-4</v>
      </c>
      <c r="M53" s="1">
        <f>IFERROR(VLOOKUP(A53,'درآمد سود سهام'!A:S,19,0),0)</f>
        <v>810000000</v>
      </c>
      <c r="O53" s="1">
        <f>IFERROR(VLOOKUP(A53,'درآمد ناشی از تغییر قیمت اوراق'!A:Q,17,0),0)</f>
        <v>-9263149351</v>
      </c>
      <c r="Q53" s="1">
        <f>IFERROR(VLOOKUP(A53,'درآمد ناشی از فروش'!A:Q,17,0),0)</f>
        <v>-6962612176</v>
      </c>
      <c r="S53" s="1">
        <f t="shared" si="0"/>
        <v>-15415761527</v>
      </c>
      <c r="U53" s="5">
        <f t="shared" si="3"/>
        <v>8.4197881477183541E-3</v>
      </c>
    </row>
    <row r="54" spans="1:21" ht="24" x14ac:dyDescent="0.25">
      <c r="A54" s="3" t="s">
        <v>122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0</v>
      </c>
      <c r="G54" s="1">
        <f>IFERROR(VLOOKUP(A54,'درآمد ناشی از فروش'!A:Q,9,0),0)</f>
        <v>0</v>
      </c>
      <c r="I54" s="1">
        <f t="shared" si="1"/>
        <v>0</v>
      </c>
      <c r="K54" s="5">
        <f t="shared" si="2"/>
        <v>0</v>
      </c>
      <c r="M54" s="1">
        <f>IFERROR(VLOOKUP(A54,'درآمد سود سهام'!A:S,19,0),0)</f>
        <v>0</v>
      </c>
      <c r="O54" s="1">
        <f>IFERROR(VLOOKUP(A54,'درآمد ناشی از تغییر قیمت اوراق'!A:Q,17,0),0)</f>
        <v>-71048800</v>
      </c>
      <c r="Q54" s="1">
        <f>IFERROR(VLOOKUP(A54,'درآمد ناشی از فروش'!A:Q,17,0),0)</f>
        <v>0</v>
      </c>
      <c r="S54" s="1">
        <f t="shared" si="0"/>
        <v>-71048800</v>
      </c>
      <c r="U54" s="5">
        <f t="shared" si="3"/>
        <v>3.8805468228206836E-5</v>
      </c>
    </row>
    <row r="55" spans="1:21" ht="24" x14ac:dyDescent="0.25">
      <c r="A55" s="3" t="s">
        <v>110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5082379</v>
      </c>
      <c r="G55" s="1">
        <f>IFERROR(VLOOKUP(A55,'درآمد ناشی از فروش'!A:Q,9,0),0)</f>
        <v>0</v>
      </c>
      <c r="I55" s="1">
        <f t="shared" si="1"/>
        <v>5082379</v>
      </c>
      <c r="K55" s="5">
        <f t="shared" si="2"/>
        <v>2.2116969593051833E-5</v>
      </c>
      <c r="M55" s="1">
        <f>IFERROR(VLOOKUP(A55,'درآمد سود سهام'!A:S,19,0),0)</f>
        <v>0</v>
      </c>
      <c r="O55" s="1">
        <f>IFERROR(VLOOKUP(A55,'درآمد ناشی از تغییر قیمت اوراق'!A:Q,17,0),0)</f>
        <v>-30853891</v>
      </c>
      <c r="Q55" s="1">
        <f>IFERROR(VLOOKUP(A55,'درآمد ناشی از فروش'!A:Q,17,0),0)</f>
        <v>-4080374409</v>
      </c>
      <c r="S55" s="1">
        <f t="shared" si="0"/>
        <v>-4111228300</v>
      </c>
      <c r="U55" s="5">
        <f t="shared" si="3"/>
        <v>2.2454726775759026E-3</v>
      </c>
    </row>
    <row r="56" spans="1:21" ht="24" x14ac:dyDescent="0.25">
      <c r="A56" s="3" t="s">
        <v>111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-9691988</v>
      </c>
      <c r="G56" s="1">
        <f>IFERROR(VLOOKUP(A56,'درآمد ناشی از فروش'!A:Q,9,0),0)</f>
        <v>0</v>
      </c>
      <c r="I56" s="1">
        <f t="shared" si="1"/>
        <v>-9691988</v>
      </c>
      <c r="K56" s="5">
        <f t="shared" si="2"/>
        <v>-4.2176587753928478E-5</v>
      </c>
      <c r="M56" s="1">
        <f>IFERROR(VLOOKUP(A56,'درآمد سود سهام'!A:S,19,0),0)</f>
        <v>0</v>
      </c>
      <c r="O56" s="1">
        <f>IFERROR(VLOOKUP(A56,'درآمد ناشی از تغییر قیمت اوراق'!A:Q,17,0),0)</f>
        <v>-45822930</v>
      </c>
      <c r="Q56" s="1">
        <f>IFERROR(VLOOKUP(A56,'درآمد ناشی از فروش'!A:Q,17,0),0)</f>
        <v>441013087</v>
      </c>
      <c r="S56" s="1">
        <f t="shared" si="0"/>
        <v>395190157</v>
      </c>
      <c r="U56" s="5">
        <f t="shared" si="3"/>
        <v>-2.1584515264949682E-4</v>
      </c>
    </row>
    <row r="57" spans="1:21" ht="24" x14ac:dyDescent="0.25">
      <c r="A57" s="3" t="s">
        <v>36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-3913716800</v>
      </c>
      <c r="G57" s="1">
        <f>IFERROR(VLOOKUP(A57,'درآمد ناشی از فروش'!A:Q,9,0),0)</f>
        <v>0</v>
      </c>
      <c r="I57" s="1">
        <f t="shared" si="1"/>
        <v>-3913716800</v>
      </c>
      <c r="K57" s="5">
        <f t="shared" si="2"/>
        <v>-1.7031306689527903E-2</v>
      </c>
      <c r="M57" s="1">
        <f>IFERROR(VLOOKUP(A57,'درآمد سود سهام'!A:S,19,0),0)</f>
        <v>3051285670</v>
      </c>
      <c r="O57" s="1">
        <f>IFERROR(VLOOKUP(A57,'درآمد ناشی از تغییر قیمت اوراق'!A:Q,17,0),0)</f>
        <v>-46303435580</v>
      </c>
      <c r="Q57" s="1">
        <f>IFERROR(VLOOKUP(A57,'درآمد ناشی از فروش'!A:Q,17,0),0)</f>
        <v>-2164</v>
      </c>
      <c r="S57" s="1">
        <f t="shared" si="0"/>
        <v>-43252152074</v>
      </c>
      <c r="U57" s="5">
        <f t="shared" si="3"/>
        <v>2.3623481510020961E-2</v>
      </c>
    </row>
    <row r="58" spans="1:21" ht="24" x14ac:dyDescent="0.25">
      <c r="A58" s="3" t="s">
        <v>88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-9787416300</v>
      </c>
      <c r="G58" s="1">
        <f>IFERROR(VLOOKUP(A58,'درآمد ناشی از فروش'!A:Q,9,0),0)</f>
        <v>0</v>
      </c>
      <c r="I58" s="1">
        <f t="shared" si="1"/>
        <v>-9787416300</v>
      </c>
      <c r="K58" s="5">
        <f t="shared" si="2"/>
        <v>-4.2591862728387608E-2</v>
      </c>
      <c r="M58" s="1">
        <f>IFERROR(VLOOKUP(A58,'درآمد سود سهام'!A:S,19,0),0)</f>
        <v>6235509457</v>
      </c>
      <c r="O58" s="1">
        <f>IFERROR(VLOOKUP(A58,'درآمد ناشی از تغییر قیمت اوراق'!A:Q,17,0),0)</f>
        <v>8176319902</v>
      </c>
      <c r="Q58" s="1">
        <f>IFERROR(VLOOKUP(A58,'درآمد ناشی از فروش'!A:Q,17,0),0)</f>
        <v>2765257369</v>
      </c>
      <c r="S58" s="1">
        <f t="shared" si="0"/>
        <v>17177086728</v>
      </c>
      <c r="U58" s="5">
        <f t="shared" si="3"/>
        <v>-9.3817896048428301E-3</v>
      </c>
    </row>
    <row r="59" spans="1:21" ht="24" x14ac:dyDescent="0.25">
      <c r="A59" s="3" t="s">
        <v>21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-4619827684</v>
      </c>
      <c r="G59" s="1">
        <f>IFERROR(VLOOKUP(A59,'درآمد ناشی از فروش'!A:Q,9,0),0)</f>
        <v>0</v>
      </c>
      <c r="I59" s="1">
        <f t="shared" si="1"/>
        <v>-4619827684</v>
      </c>
      <c r="K59" s="5">
        <f t="shared" si="2"/>
        <v>-2.0104086769634277E-2</v>
      </c>
      <c r="M59" s="1">
        <f>IFERROR(VLOOKUP(A59,'درآمد سود سهام'!A:S,19,0),0)</f>
        <v>4369910532</v>
      </c>
      <c r="O59" s="1">
        <f>IFERROR(VLOOKUP(A59,'درآمد ناشی از تغییر قیمت اوراق'!A:Q,17,0),0)</f>
        <v>-52976215682</v>
      </c>
      <c r="Q59" s="1">
        <f>IFERROR(VLOOKUP(A59,'درآمد ناشی از فروش'!A:Q,17,0),0)</f>
        <v>-4292283496</v>
      </c>
      <c r="S59" s="1">
        <f t="shared" si="0"/>
        <v>-52898588646</v>
      </c>
      <c r="U59" s="5">
        <f t="shared" si="3"/>
        <v>2.8892176940628633E-2</v>
      </c>
    </row>
    <row r="60" spans="1:21" ht="24" x14ac:dyDescent="0.25">
      <c r="A60" s="3" t="s">
        <v>121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-790866180</v>
      </c>
      <c r="G60" s="1">
        <f>IFERROR(VLOOKUP(A60,'درآمد ناشی از فروش'!A:Q,9,0),0)</f>
        <v>0</v>
      </c>
      <c r="I60" s="1">
        <f t="shared" si="1"/>
        <v>-790866180</v>
      </c>
      <c r="K60" s="5">
        <f t="shared" si="2"/>
        <v>-3.441609383171357E-3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-595629444</v>
      </c>
      <c r="Q60" s="1">
        <f>IFERROR(VLOOKUP(A60,'درآمد ناشی از فروش'!A:Q,17,0),0)</f>
        <v>0</v>
      </c>
      <c r="S60" s="1">
        <f t="shared" si="0"/>
        <v>-595629444</v>
      </c>
      <c r="U60" s="5">
        <f t="shared" si="3"/>
        <v>3.2532118015964382E-4</v>
      </c>
    </row>
    <row r="61" spans="1:21" ht="24" x14ac:dyDescent="0.25">
      <c r="A61" s="3" t="s">
        <v>82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-2655645305</v>
      </c>
      <c r="G61" s="1">
        <f>IFERROR(VLOOKUP(A61,'درآمد ناشی از فروش'!A:Q,9,0),0)</f>
        <v>0</v>
      </c>
      <c r="I61" s="1">
        <f t="shared" si="1"/>
        <v>-2655645305</v>
      </c>
      <c r="K61" s="5">
        <f t="shared" si="2"/>
        <v>-1.1556561692981941E-2</v>
      </c>
      <c r="M61" s="1">
        <f>IFERROR(VLOOKUP(A61,'درآمد سود سهام'!A:S,19,0),0)</f>
        <v>15101560115</v>
      </c>
      <c r="O61" s="1">
        <f>IFERROR(VLOOKUP(A61,'درآمد ناشی از تغییر قیمت اوراق'!A:Q,17,0),0)</f>
        <v>-110746639207</v>
      </c>
      <c r="Q61" s="1">
        <f>IFERROR(VLOOKUP(A61,'درآمد ناشی از فروش'!A:Q,17,0),0)</f>
        <v>-75180378624</v>
      </c>
      <c r="S61" s="1">
        <f t="shared" si="0"/>
        <v>-170825457716</v>
      </c>
      <c r="U61" s="5">
        <f t="shared" si="3"/>
        <v>9.3301531791770267E-2</v>
      </c>
    </row>
    <row r="62" spans="1:21" ht="24" x14ac:dyDescent="0.25">
      <c r="A62" s="3" t="s">
        <v>83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0</v>
      </c>
      <c r="G62" s="1">
        <f>IFERROR(VLOOKUP(A62,'درآمد ناشی از فروش'!A:Q,9,0),0)</f>
        <v>0</v>
      </c>
      <c r="I62" s="1">
        <f t="shared" si="1"/>
        <v>0</v>
      </c>
      <c r="K62" s="5">
        <f t="shared" si="2"/>
        <v>0</v>
      </c>
      <c r="M62" s="1">
        <f>IFERROR(VLOOKUP(A62,'درآمد سود سهام'!A:S,19,0),0)</f>
        <v>1257300000</v>
      </c>
      <c r="O62" s="1">
        <f>IFERROR(VLOOKUP(A62,'درآمد ناشی از تغییر قیمت اوراق'!A:Q,17,0),0)</f>
        <v>0</v>
      </c>
      <c r="Q62" s="1">
        <f>IFERROR(VLOOKUP(A62,'درآمد ناشی از فروش'!A:Q,17,0),0)</f>
        <v>6664781960</v>
      </c>
      <c r="S62" s="1">
        <f t="shared" si="0"/>
        <v>7922081960</v>
      </c>
      <c r="U62" s="5">
        <f t="shared" si="3"/>
        <v>-4.3268865878104985E-3</v>
      </c>
    </row>
    <row r="63" spans="1:21" ht="24" x14ac:dyDescent="0.25">
      <c r="A63" s="3" t="s">
        <v>101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4560701400</v>
      </c>
      <c r="G63" s="1">
        <f>IFERROR(VLOOKUP(A63,'درآمد ناشی از فروش'!A:Q,9,0),0)</f>
        <v>0</v>
      </c>
      <c r="I63" s="1">
        <f t="shared" si="1"/>
        <v>4560701400</v>
      </c>
      <c r="K63" s="5">
        <f t="shared" si="2"/>
        <v>1.9846787141767453E-2</v>
      </c>
      <c r="M63" s="1">
        <f>IFERROR(VLOOKUP(A63,'درآمد سود سهام'!A:S,19,0),0)</f>
        <v>12083421053</v>
      </c>
      <c r="O63" s="1">
        <f>IFERROR(VLOOKUP(A63,'درآمد ناشی از تغییر قیمت اوراق'!A:Q,17,0),0)</f>
        <v>-62782354632</v>
      </c>
      <c r="Q63" s="1">
        <f>IFERROR(VLOOKUP(A63,'درآمد ناشی از فروش'!A:Q,17,0),0)</f>
        <v>0</v>
      </c>
      <c r="S63" s="1">
        <f t="shared" si="0"/>
        <v>-50698933579</v>
      </c>
      <c r="U63" s="5">
        <f t="shared" si="3"/>
        <v>2.7690768263557625E-2</v>
      </c>
    </row>
    <row r="64" spans="1:21" ht="24" x14ac:dyDescent="0.25">
      <c r="A64" s="3" t="s">
        <v>129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-7990809400</v>
      </c>
      <c r="G64" s="1">
        <f>IFERROR(VLOOKUP(A64,'درآمد ناشی از فروش'!A:Q,9,0),0)</f>
        <v>0</v>
      </c>
      <c r="I64" s="1">
        <f t="shared" ref="I64:I69" si="4">+G64+E64+C64</f>
        <v>-7990809400</v>
      </c>
      <c r="K64" s="5">
        <f t="shared" ref="K64:K69" si="5">+I64/$I$78</f>
        <v>-3.4773575233895931E-2</v>
      </c>
      <c r="M64" s="1">
        <f>IFERROR(VLOOKUP(A64,'درآمد سود سهام'!A:S,19,0),0)</f>
        <v>0</v>
      </c>
      <c r="O64" s="1">
        <f>IFERROR(VLOOKUP(A64,'درآمد ناشی از تغییر قیمت اوراق'!A:Q,17,0),0)</f>
        <v>-7990809400</v>
      </c>
      <c r="Q64" s="1">
        <f>IFERROR(VLOOKUP(A64,'درآمد ناشی از فروش'!A:Q,17,0),0)</f>
        <v>0</v>
      </c>
      <c r="S64" s="1">
        <f t="shared" ref="S64:S69" si="6">+M64+O64+Q64</f>
        <v>-7990809400</v>
      </c>
      <c r="U64" s="5">
        <f t="shared" ref="U64:U69" si="7">+S64/$S$78</f>
        <v>4.3644241745019836E-3</v>
      </c>
    </row>
    <row r="65" spans="1:21" ht="24" x14ac:dyDescent="0.25">
      <c r="A65" s="3" t="s">
        <v>126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-72263</v>
      </c>
      <c r="G65" s="1">
        <f>IFERROR(VLOOKUP(A65,'درآمد ناشی از فروش'!A:Q,9,0),0)</f>
        <v>0</v>
      </c>
      <c r="I65" s="1">
        <f t="shared" si="4"/>
        <v>-72263</v>
      </c>
      <c r="K65" s="5">
        <f t="shared" si="5"/>
        <v>-3.1446662551193144E-7</v>
      </c>
      <c r="M65" s="1">
        <f>IFERROR(VLOOKUP(A65,'درآمد سود سهام'!A:S,19,0),0)</f>
        <v>0</v>
      </c>
      <c r="O65" s="1">
        <f>IFERROR(VLOOKUP(A65,'درآمد ناشی از تغییر قیمت اوراق'!A:Q,17,0),0)</f>
        <v>-72263</v>
      </c>
      <c r="Q65" s="1">
        <f>IFERROR(VLOOKUP(A65,'درآمد ناشی از فروش'!A:Q,17,0),0)</f>
        <v>0</v>
      </c>
      <c r="S65" s="1">
        <f t="shared" si="6"/>
        <v>-72263</v>
      </c>
      <c r="U65" s="5">
        <f t="shared" si="7"/>
        <v>3.946864057626463E-8</v>
      </c>
    </row>
    <row r="66" spans="1:21" ht="24" x14ac:dyDescent="0.25">
      <c r="A66" s="3" t="s">
        <v>128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83728800</v>
      </c>
      <c r="G66" s="1">
        <f>IFERROR(VLOOKUP(A66,'درآمد ناشی از فروش'!A:Q,9,0),0)</f>
        <v>0</v>
      </c>
      <c r="I66" s="1">
        <f t="shared" si="4"/>
        <v>83728800</v>
      </c>
      <c r="K66" s="5">
        <f t="shared" si="5"/>
        <v>3.6436230427969234E-4</v>
      </c>
      <c r="M66" s="1">
        <f>IFERROR(VLOOKUP(A66,'درآمد سود سهام'!A:S,19,0),0)</f>
        <v>0</v>
      </c>
      <c r="O66" s="1">
        <f>IFERROR(VLOOKUP(A66,'درآمد ناشی از تغییر قیمت اوراق'!A:Q,17,0),0)</f>
        <v>83728800</v>
      </c>
      <c r="Q66" s="1">
        <f>IFERROR(VLOOKUP(A66,'درآمد ناشی از فروش'!A:Q,17,0),0)</f>
        <v>0</v>
      </c>
      <c r="S66" s="1">
        <f t="shared" si="6"/>
        <v>83728800</v>
      </c>
      <c r="U66" s="5">
        <f t="shared" si="7"/>
        <v>-4.5731036811119745E-5</v>
      </c>
    </row>
    <row r="67" spans="1:21" ht="24" x14ac:dyDescent="0.25">
      <c r="A67" s="3" t="s">
        <v>130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-275713461</v>
      </c>
      <c r="G67" s="1">
        <f>IFERROR(VLOOKUP(A67,'درآمد ناشی از فروش'!A:Q,9,0),0)</f>
        <v>0</v>
      </c>
      <c r="I67" s="1">
        <f t="shared" si="4"/>
        <v>-275713461</v>
      </c>
      <c r="K67" s="5">
        <f t="shared" si="5"/>
        <v>-1.1998212320120326E-3</v>
      </c>
      <c r="M67" s="1">
        <f>IFERROR(VLOOKUP(A67,'درآمد سود سهام'!A:S,19,0),0)</f>
        <v>0</v>
      </c>
      <c r="O67" s="1">
        <f>IFERROR(VLOOKUP(A67,'درآمد ناشی از تغییر قیمت اوراق'!A:Q,17,0),0)</f>
        <v>-275713461</v>
      </c>
      <c r="Q67" s="1">
        <f>IFERROR(VLOOKUP(A67,'درآمد ناشی از فروش'!A:Q,17,0),0)</f>
        <v>0</v>
      </c>
      <c r="S67" s="1">
        <f t="shared" si="6"/>
        <v>-275713461</v>
      </c>
      <c r="U67" s="5">
        <f t="shared" si="7"/>
        <v>1.5058931257001446E-4</v>
      </c>
    </row>
    <row r="68" spans="1:21" x14ac:dyDescent="0.25">
      <c r="A68" s="1" t="s">
        <v>125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17875741</v>
      </c>
      <c r="G68" s="1">
        <f>IFERROR(VLOOKUP(A68,'درآمد ناشی از فروش'!A:Q,9,0),0)</f>
        <v>0</v>
      </c>
      <c r="I68" s="1">
        <f t="shared" si="4"/>
        <v>17875741</v>
      </c>
      <c r="K68" s="5">
        <f t="shared" si="5"/>
        <v>7.7789794926799038E-5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17875741</v>
      </c>
      <c r="Q68" s="1">
        <f>IFERROR(VLOOKUP(A68,'درآمد ناشی از فروش'!A:Q,17,0),0)</f>
        <v>0</v>
      </c>
      <c r="S68" s="1">
        <f t="shared" si="6"/>
        <v>17875741</v>
      </c>
      <c r="U68" s="5">
        <f t="shared" si="7"/>
        <v>-9.7633809357955973E-6</v>
      </c>
    </row>
    <row r="69" spans="1:21" x14ac:dyDescent="0.25">
      <c r="A69" s="1" t="s">
        <v>127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-357166345</v>
      </c>
      <c r="G69" s="1">
        <f>IFERROR(VLOOKUP(A69,'درآمد ناشی از فروش'!A:Q,9,0),0)</f>
        <v>0</v>
      </c>
      <c r="I69" s="1">
        <f t="shared" si="4"/>
        <v>-357166345</v>
      </c>
      <c r="K69" s="5">
        <f t="shared" si="5"/>
        <v>-1.5542794411881643E-3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-357166345</v>
      </c>
      <c r="Q69" s="1">
        <f>IFERROR(VLOOKUP(A69,'درآمد ناشی از فروش'!A:Q,17,0),0)</f>
        <v>0</v>
      </c>
      <c r="S69" s="1">
        <f t="shared" si="6"/>
        <v>-357166345</v>
      </c>
      <c r="U69" s="5">
        <f t="shared" si="7"/>
        <v>1.9507728847049154E-4</v>
      </c>
    </row>
    <row r="70" spans="1:21" ht="24" x14ac:dyDescent="0.25">
      <c r="A70" s="3" t="s">
        <v>84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0</v>
      </c>
      <c r="G70" s="1">
        <f>IFERROR(VLOOKUP(A70,'درآمد ناشی از فروش'!A:Q,9,0),0)</f>
        <v>0</v>
      </c>
      <c r="I70" s="1">
        <f t="shared" si="1"/>
        <v>0</v>
      </c>
      <c r="K70" s="5">
        <f t="shared" si="2"/>
        <v>0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0</v>
      </c>
      <c r="Q70" s="1">
        <f>IFERROR(VLOOKUP(A70,'درآمد ناشی از فروش'!A:Q,17,0),0)</f>
        <v>37769413646</v>
      </c>
      <c r="S70" s="1">
        <f t="shared" si="0"/>
        <v>37769413646</v>
      </c>
      <c r="U70" s="5">
        <f t="shared" si="3"/>
        <v>-2.0628916761970005E-2</v>
      </c>
    </row>
    <row r="71" spans="1:21" ht="24" x14ac:dyDescent="0.25">
      <c r="A71" s="3" t="s">
        <v>94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0</v>
      </c>
      <c r="G71" s="1">
        <f>IFERROR(VLOOKUP(A71,'درآمد ناشی از فروش'!A:Q,9,0),0)</f>
        <v>0</v>
      </c>
      <c r="I71" s="1">
        <f t="shared" si="1"/>
        <v>0</v>
      </c>
      <c r="K71" s="5">
        <f t="shared" si="2"/>
        <v>0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0</v>
      </c>
      <c r="Q71" s="1">
        <f>IFERROR(VLOOKUP(A71,'درآمد ناشی از فروش'!A:Q,17,0),0)</f>
        <v>675400000</v>
      </c>
      <c r="S71" s="1">
        <f t="shared" si="0"/>
        <v>675400000</v>
      </c>
      <c r="U71" s="5">
        <f t="shared" si="3"/>
        <v>-3.6889030133275852E-4</v>
      </c>
    </row>
    <row r="72" spans="1:21" ht="24" x14ac:dyDescent="0.25">
      <c r="A72" s="3" t="s">
        <v>103</v>
      </c>
      <c r="C72" s="1">
        <f>IFERROR(VLOOKUP(A72,'درآمد سود سهام'!A:S,13,0),0)</f>
        <v>0</v>
      </c>
      <c r="E72" s="1">
        <f>IFERROR(VLOOKUP(A72,'درآمد ناشی از تغییر قیمت اوراق'!A:Q,9,0),0)</f>
        <v>0</v>
      </c>
      <c r="G72" s="1">
        <f>IFERROR(VLOOKUP(A72,'درآمد ناشی از فروش'!A:Q,9,0),0)</f>
        <v>0</v>
      </c>
      <c r="I72" s="1">
        <f t="shared" si="1"/>
        <v>0</v>
      </c>
      <c r="K72" s="5">
        <f t="shared" si="2"/>
        <v>0</v>
      </c>
      <c r="M72" s="1">
        <f>IFERROR(VLOOKUP(A72,'درآمد سود سهام'!A:S,19,0),0)</f>
        <v>0</v>
      </c>
      <c r="O72" s="1">
        <f>IFERROR(VLOOKUP(A72,'درآمد ناشی از تغییر قیمت اوراق'!A:Q,17,0),0)</f>
        <v>0</v>
      </c>
      <c r="Q72" s="1">
        <f>IFERROR(VLOOKUP(A72,'درآمد ناشی از فروش'!A:Q,17,0),0)</f>
        <v>-1678131</v>
      </c>
      <c r="S72" s="1">
        <f t="shared" si="0"/>
        <v>-1678131</v>
      </c>
      <c r="U72" s="5">
        <f t="shared" si="3"/>
        <v>9.1656240785585346E-7</v>
      </c>
    </row>
    <row r="73" spans="1:21" ht="24" x14ac:dyDescent="0.25">
      <c r="A73" s="3" t="s">
        <v>105</v>
      </c>
      <c r="C73" s="1">
        <f>IFERROR(VLOOKUP(A73,'درآمد سود سهام'!A:S,13,0),0)</f>
        <v>0</v>
      </c>
      <c r="E73" s="1">
        <f>IFERROR(VLOOKUP(A73,'درآمد ناشی از تغییر قیمت اوراق'!A:Q,9,0),0)</f>
        <v>0</v>
      </c>
      <c r="G73" s="1">
        <f>IFERROR(VLOOKUP(A73,'درآمد ناشی از فروش'!A:Q,9,0),0)</f>
        <v>0</v>
      </c>
      <c r="I73" s="1">
        <f t="shared" si="1"/>
        <v>0</v>
      </c>
      <c r="K73" s="5">
        <f t="shared" si="2"/>
        <v>0</v>
      </c>
      <c r="M73" s="1">
        <f>IFERROR(VLOOKUP(A73,'درآمد سود سهام'!A:S,19,0),0)</f>
        <v>0</v>
      </c>
      <c r="O73" s="1">
        <f>IFERROR(VLOOKUP(A73,'درآمد ناشی از تغییر قیمت اوراق'!A:Q,17,0),0)</f>
        <v>0</v>
      </c>
      <c r="Q73" s="1">
        <f>IFERROR(VLOOKUP(A73,'درآمد ناشی از فروش'!A:Q,17,0),0)</f>
        <v>198524</v>
      </c>
      <c r="S73" s="1">
        <f t="shared" si="0"/>
        <v>198524</v>
      </c>
      <c r="U73" s="5">
        <f t="shared" si="3"/>
        <v>-1.0842993512257115E-7</v>
      </c>
    </row>
    <row r="74" spans="1:21" ht="24" x14ac:dyDescent="0.25">
      <c r="A74" s="3" t="s">
        <v>120</v>
      </c>
      <c r="C74" s="1">
        <f>IFERROR(VLOOKUP(A74,'درآمد سود سهام'!A:S,13,0),0)</f>
        <v>0</v>
      </c>
      <c r="E74" s="1">
        <f>IFERROR(VLOOKUP(A74,'درآمد ناشی از تغییر قیمت اوراق'!A:Q,9,0),0)</f>
        <v>7152543</v>
      </c>
      <c r="G74" s="1">
        <f>IFERROR(VLOOKUP(A74,'درآمد ناشی از فروش'!A:Q,9,0),0)</f>
        <v>0</v>
      </c>
      <c r="I74" s="1">
        <f t="shared" si="1"/>
        <v>7152543</v>
      </c>
      <c r="K74" s="5">
        <f t="shared" si="2"/>
        <v>3.1125694491496156E-5</v>
      </c>
      <c r="M74" s="1">
        <f>IFERROR(VLOOKUP(A74,'درآمد سود سهام'!A:S,19,0),0)</f>
        <v>0</v>
      </c>
      <c r="O74" s="1">
        <f>IFERROR(VLOOKUP(A74,'درآمد ناشی از تغییر قیمت اوراق'!A:Q,17,0),0)</f>
        <v>-44522311</v>
      </c>
      <c r="Q74" s="1">
        <f>IFERROR(VLOOKUP(A74,'درآمد ناشی از فروش'!A:Q,17,0),0)</f>
        <v>0</v>
      </c>
      <c r="S74" s="1">
        <f t="shared" si="0"/>
        <v>-44522311</v>
      </c>
      <c r="U74" s="5">
        <f t="shared" si="3"/>
        <v>2.431721753156765E-5</v>
      </c>
    </row>
    <row r="75" spans="1:21" ht="24" x14ac:dyDescent="0.25">
      <c r="A75" s="3" t="s">
        <v>106</v>
      </c>
      <c r="C75" s="1">
        <f>IFERROR(VLOOKUP(A75,'درآمد سود سهام'!A:S,13,0),0)</f>
        <v>0</v>
      </c>
      <c r="E75" s="1">
        <f>IFERROR(VLOOKUP(A75,'درآمد ناشی از تغییر قیمت اوراق'!A:Q,9,0),0)</f>
        <v>0</v>
      </c>
      <c r="G75" s="1">
        <f>IFERROR(VLOOKUP(A75,'درآمد ناشی از فروش'!A:Q,9,0),0)</f>
        <v>0</v>
      </c>
      <c r="I75" s="1">
        <f t="shared" si="1"/>
        <v>0</v>
      </c>
      <c r="K75" s="5">
        <f t="shared" ref="K75" si="8">+I75/$I$78</f>
        <v>0</v>
      </c>
      <c r="M75" s="1">
        <f>IFERROR(VLOOKUP(A75,'درآمد سود سهام'!A:S,19,0),0)</f>
        <v>0</v>
      </c>
      <c r="O75" s="1">
        <f>IFERROR(VLOOKUP(A75,'درآمد ناشی از تغییر قیمت اوراق'!A:Q,17,0),0)</f>
        <v>0</v>
      </c>
      <c r="Q75" s="1">
        <f>IFERROR(VLOOKUP(A75,'درآمد ناشی از فروش'!A:Q,17,0),0)</f>
        <v>-364158569</v>
      </c>
      <c r="S75" s="1">
        <f t="shared" si="0"/>
        <v>-364158569</v>
      </c>
      <c r="U75" s="5">
        <f t="shared" ref="U75" si="9">+S75/$S$78</f>
        <v>1.9889630478429988E-4</v>
      </c>
    </row>
    <row r="76" spans="1:21" ht="24" x14ac:dyDescent="0.25">
      <c r="A76" s="3" t="s">
        <v>107</v>
      </c>
      <c r="C76" s="1">
        <f>IFERROR(VLOOKUP(A76,'درآمد سود سهام'!A:S,13,0),0)</f>
        <v>0</v>
      </c>
      <c r="E76" s="1">
        <f>IFERROR(VLOOKUP(A76,'درآمد ناشی از تغییر قیمت اوراق'!A:Q,9,0),0)</f>
        <v>0</v>
      </c>
      <c r="G76" s="1">
        <f>IFERROR(VLOOKUP(A76,'درآمد ناشی از فروش'!A:Q,9,0),0)</f>
        <v>0</v>
      </c>
      <c r="I76" s="1">
        <f t="shared" si="1"/>
        <v>0</v>
      </c>
      <c r="K76" s="5">
        <f t="shared" si="2"/>
        <v>0</v>
      </c>
      <c r="M76" s="1">
        <f>IFERROR(VLOOKUP(A76,'درآمد سود سهام'!A:S,19,0),0)</f>
        <v>0</v>
      </c>
      <c r="O76" s="1">
        <f>IFERROR(VLOOKUP(A76,'درآمد ناشی از تغییر قیمت اوراق'!A:Q,17,0),0)</f>
        <v>0</v>
      </c>
      <c r="Q76" s="1">
        <f>IFERROR(VLOOKUP(A76,'درآمد ناشی از فروش'!A:Q,17,0),0)</f>
        <v>-918803606</v>
      </c>
      <c r="S76" s="1">
        <f t="shared" si="0"/>
        <v>-918803606</v>
      </c>
      <c r="U76" s="5">
        <f t="shared" si="3"/>
        <v>5.0183260154421842E-4</v>
      </c>
    </row>
    <row r="77" spans="1:21" ht="24.75" thickBot="1" x14ac:dyDescent="0.3">
      <c r="A77" s="3" t="s">
        <v>117</v>
      </c>
      <c r="C77" s="1">
        <f>IFERROR(VLOOKUP(A77,'درآمد سود سهام'!A:S,13,0),0)</f>
        <v>0</v>
      </c>
      <c r="E77" s="1">
        <f>IFERROR(VLOOKUP(A77,'درآمد ناشی از تغییر قیمت اوراق'!A:Q,9,0),0)</f>
        <v>-355994156</v>
      </c>
      <c r="G77" s="1">
        <f>IFERROR(VLOOKUP(A77,'درآمد ناشی از فروش'!A:Q,9,0),0)</f>
        <v>0</v>
      </c>
      <c r="I77" s="1">
        <f t="shared" si="1"/>
        <v>-355994156</v>
      </c>
      <c r="K77" s="5">
        <f t="shared" si="2"/>
        <v>-1.5491784307223352E-3</v>
      </c>
      <c r="M77" s="1">
        <f>IFERROR(VLOOKUP(A77,'درآمد سود سهام'!A:S,19,0),0)</f>
        <v>540296053</v>
      </c>
      <c r="O77" s="1">
        <f>IFERROR(VLOOKUP(A77,'درآمد ناشی از تغییر قیمت اوراق'!A:Q,17,0),0)</f>
        <v>-228753281</v>
      </c>
      <c r="Q77" s="1">
        <f>IFERROR(VLOOKUP(A77,'درآمد ناشی از فروش'!A:Q,17,0),0)</f>
        <v>878369932</v>
      </c>
      <c r="S77" s="1">
        <f>+M77+O77+Q77</f>
        <v>1189912704</v>
      </c>
      <c r="U77" s="5">
        <f t="shared" si="3"/>
        <v>-6.499071008857529E-4</v>
      </c>
    </row>
    <row r="78" spans="1:21" s="3" customFormat="1" ht="24.75" thickBot="1" x14ac:dyDescent="0.3">
      <c r="C78" s="2">
        <f>SUM(C8:C77)</f>
        <v>11587301587</v>
      </c>
      <c r="E78" s="2">
        <f>SUM(E8:E77)</f>
        <v>318254906650</v>
      </c>
      <c r="G78" s="2">
        <f>SUM(G8:G77)</f>
        <v>-100046757345</v>
      </c>
      <c r="I78" s="2">
        <f>SUM(I8:I77)</f>
        <v>229795450892</v>
      </c>
      <c r="K78" s="15">
        <f>SUM(K8:K77)</f>
        <v>1</v>
      </c>
      <c r="M78" s="2">
        <f>SUM(M8:M77)</f>
        <v>546787787534</v>
      </c>
      <c r="O78" s="2">
        <f>SUM(O8:O77)</f>
        <v>-1977177985012</v>
      </c>
      <c r="Q78" s="2">
        <f>SUM(Q8:Q77)</f>
        <v>-400506406634</v>
      </c>
      <c r="S78" s="2">
        <f>SUM(S8:S77)</f>
        <v>-1830896604112</v>
      </c>
      <c r="U78" s="15">
        <f>SUM(U8:U77)</f>
        <v>1</v>
      </c>
    </row>
    <row r="79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5"/>
  <sheetViews>
    <sheetView rightToLeft="1" topLeftCell="A12" workbookViewId="0">
      <selection activeCell="G32" sqref="G32"/>
    </sheetView>
  </sheetViews>
  <sheetFormatPr defaultRowHeight="18.75" x14ac:dyDescent="0.25"/>
  <cols>
    <col min="1" max="1" width="26.140625" style="9" customWidth="1"/>
    <col min="2" max="2" width="1" style="9" customWidth="1"/>
    <col min="3" max="3" width="20" style="9" customWidth="1"/>
    <col min="4" max="4" width="1" style="9" customWidth="1"/>
    <col min="5" max="5" width="35" style="9" customWidth="1"/>
    <col min="6" max="6" width="1" style="9" customWidth="1"/>
    <col min="7" max="7" width="24" style="9" customWidth="1"/>
    <col min="8" max="8" width="1" style="9" customWidth="1"/>
    <col min="9" max="9" width="23" style="9" customWidth="1"/>
    <col min="10" max="10" width="1" style="9" customWidth="1"/>
    <col min="11" max="11" width="22" style="9" customWidth="1"/>
    <col min="12" max="12" width="1" style="9" customWidth="1"/>
    <col min="13" max="13" width="24" style="9" customWidth="1"/>
    <col min="14" max="14" width="1" style="9" customWidth="1"/>
    <col min="15" max="15" width="23" style="9" customWidth="1"/>
    <col min="16" max="16" width="1" style="9" customWidth="1"/>
    <col min="17" max="17" width="22" style="9" customWidth="1"/>
    <col min="18" max="18" width="1" style="9" customWidth="1"/>
    <col min="19" max="19" width="24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26.25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6.25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</row>
    <row r="4" spans="1:19" ht="26.25" x14ac:dyDescent="0.25">
      <c r="A4" s="23" t="str">
        <f>+سپرده!A4</f>
        <v>برای ماه منتهی به 1404/06/31</v>
      </c>
      <c r="B4" s="23" t="s">
        <v>85</v>
      </c>
      <c r="C4" s="23" t="s">
        <v>85</v>
      </c>
      <c r="D4" s="23" t="s">
        <v>85</v>
      </c>
      <c r="E4" s="23" t="s">
        <v>85</v>
      </c>
      <c r="F4" s="23" t="s">
        <v>85</v>
      </c>
      <c r="G4" s="23" t="s">
        <v>85</v>
      </c>
      <c r="H4" s="23" t="s">
        <v>85</v>
      </c>
      <c r="I4" s="23" t="s">
        <v>85</v>
      </c>
      <c r="J4" s="23" t="s">
        <v>85</v>
      </c>
      <c r="K4" s="23" t="s">
        <v>85</v>
      </c>
      <c r="L4" s="23" t="s">
        <v>85</v>
      </c>
      <c r="M4" s="23" t="s">
        <v>85</v>
      </c>
      <c r="N4" s="23" t="s">
        <v>85</v>
      </c>
      <c r="O4" s="23" t="s">
        <v>85</v>
      </c>
      <c r="P4" s="23" t="s">
        <v>85</v>
      </c>
      <c r="Q4" s="23" t="s">
        <v>85</v>
      </c>
      <c r="R4" s="23" t="s">
        <v>85</v>
      </c>
      <c r="S4" s="23" t="s">
        <v>85</v>
      </c>
    </row>
    <row r="6" spans="1:19" ht="27" thickBot="1" x14ac:dyDescent="0.3">
      <c r="A6" s="24" t="s">
        <v>3</v>
      </c>
      <c r="C6" s="24" t="s">
        <v>95</v>
      </c>
      <c r="D6" s="24" t="s">
        <v>95</v>
      </c>
      <c r="E6" s="24" t="s">
        <v>95</v>
      </c>
      <c r="F6" s="24" t="s">
        <v>95</v>
      </c>
      <c r="G6" s="24" t="s">
        <v>95</v>
      </c>
      <c r="I6" s="24" t="s">
        <v>61</v>
      </c>
      <c r="J6" s="24" t="s">
        <v>61</v>
      </c>
      <c r="K6" s="24" t="s">
        <v>61</v>
      </c>
      <c r="L6" s="24" t="s">
        <v>61</v>
      </c>
      <c r="M6" s="24" t="s">
        <v>61</v>
      </c>
      <c r="O6" s="24" t="s">
        <v>62</v>
      </c>
      <c r="P6" s="24" t="s">
        <v>62</v>
      </c>
      <c r="Q6" s="24" t="s">
        <v>62</v>
      </c>
      <c r="R6" s="24" t="s">
        <v>62</v>
      </c>
      <c r="S6" s="24" t="s">
        <v>62</v>
      </c>
    </row>
    <row r="7" spans="1:19" ht="27" thickBot="1" x14ac:dyDescent="0.3">
      <c r="A7" s="24" t="s">
        <v>3</v>
      </c>
      <c r="C7" s="20" t="s">
        <v>96</v>
      </c>
      <c r="E7" s="20" t="s">
        <v>97</v>
      </c>
      <c r="G7" s="20" t="s">
        <v>98</v>
      </c>
      <c r="I7" s="20" t="s">
        <v>99</v>
      </c>
      <c r="K7" s="20" t="s">
        <v>65</v>
      </c>
      <c r="M7" s="20" t="s">
        <v>100</v>
      </c>
      <c r="O7" s="20" t="s">
        <v>99</v>
      </c>
      <c r="Q7" s="20" t="s">
        <v>65</v>
      </c>
      <c r="S7" s="20" t="s">
        <v>100</v>
      </c>
    </row>
    <row r="8" spans="1:19" ht="21" x14ac:dyDescent="0.25">
      <c r="A8" s="11" t="s">
        <v>112</v>
      </c>
      <c r="C8" s="9" t="s">
        <v>123</v>
      </c>
      <c r="E8" s="9">
        <v>30000000</v>
      </c>
      <c r="G8" s="9">
        <v>450</v>
      </c>
      <c r="I8" s="9">
        <f>+G8*E8</f>
        <v>13500000000</v>
      </c>
      <c r="K8" s="9">
        <v>-1912698413</v>
      </c>
      <c r="M8" s="9">
        <f>+K8+I8</f>
        <v>11587301587</v>
      </c>
      <c r="O8" s="9">
        <v>13500000000</v>
      </c>
      <c r="Q8" s="9">
        <v>-1912698413</v>
      </c>
      <c r="S8" s="9">
        <f>+Q8+O8</f>
        <v>11587301587</v>
      </c>
    </row>
    <row r="9" spans="1:19" ht="21" x14ac:dyDescent="0.25">
      <c r="A9" s="11" t="s">
        <v>33</v>
      </c>
      <c r="C9" s="9" t="s">
        <v>114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3579610050</v>
      </c>
      <c r="Q9" s="9">
        <v>0</v>
      </c>
      <c r="S9" s="9">
        <f t="shared" ref="S9:S34" si="0">+Q9+O9</f>
        <v>3579610050</v>
      </c>
    </row>
    <row r="10" spans="1:19" ht="21" x14ac:dyDescent="0.25">
      <c r="A10" s="11" t="s">
        <v>23</v>
      </c>
      <c r="C10" s="9" t="s">
        <v>114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27387944500</v>
      </c>
      <c r="Q10" s="9">
        <v>-370107358</v>
      </c>
      <c r="S10" s="9">
        <f t="shared" si="0"/>
        <v>27017837142</v>
      </c>
    </row>
    <row r="11" spans="1:19" ht="21" x14ac:dyDescent="0.25">
      <c r="A11" s="11" t="s">
        <v>42</v>
      </c>
      <c r="C11" s="9" t="s">
        <v>114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442644180</v>
      </c>
      <c r="Q11" s="9">
        <v>-2711911</v>
      </c>
      <c r="S11" s="9">
        <f t="shared" si="0"/>
        <v>439932269</v>
      </c>
    </row>
    <row r="12" spans="1:19" ht="21" x14ac:dyDescent="0.25">
      <c r="A12" s="11" t="s">
        <v>21</v>
      </c>
      <c r="C12" s="9" t="s">
        <v>114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4905673536</v>
      </c>
      <c r="Q12" s="9">
        <v>-535763004</v>
      </c>
      <c r="S12" s="9">
        <f t="shared" si="0"/>
        <v>4369910532</v>
      </c>
    </row>
    <row r="13" spans="1:19" ht="21" x14ac:dyDescent="0.25">
      <c r="A13" s="11" t="s">
        <v>108</v>
      </c>
      <c r="C13" s="9" t="s">
        <v>114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4512000000</v>
      </c>
      <c r="Q13" s="9">
        <v>0</v>
      </c>
      <c r="S13" s="9">
        <f t="shared" si="0"/>
        <v>4512000000</v>
      </c>
    </row>
    <row r="14" spans="1:19" ht="21" x14ac:dyDescent="0.25">
      <c r="A14" s="11" t="s">
        <v>113</v>
      </c>
      <c r="C14" s="9" t="s">
        <v>114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47325244000</v>
      </c>
      <c r="Q14" s="9">
        <v>-1748162047</v>
      </c>
      <c r="S14" s="9">
        <f t="shared" si="0"/>
        <v>45577081953</v>
      </c>
    </row>
    <row r="15" spans="1:19" ht="21" x14ac:dyDescent="0.25">
      <c r="A15" s="11" t="s">
        <v>86</v>
      </c>
      <c r="C15" s="9" t="s">
        <v>114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5173436320</v>
      </c>
      <c r="Q15" s="9">
        <v>0</v>
      </c>
      <c r="S15" s="9">
        <f t="shared" si="0"/>
        <v>5173436320</v>
      </c>
    </row>
    <row r="16" spans="1:19" ht="21" x14ac:dyDescent="0.25">
      <c r="A16" s="11" t="s">
        <v>104</v>
      </c>
      <c r="C16" s="9" t="s">
        <v>114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143816483260</v>
      </c>
      <c r="Q16" s="9">
        <v>0</v>
      </c>
      <c r="S16" s="9">
        <f t="shared" si="0"/>
        <v>143816483260</v>
      </c>
    </row>
    <row r="17" spans="1:19" ht="21" x14ac:dyDescent="0.25">
      <c r="A17" s="11" t="s">
        <v>101</v>
      </c>
      <c r="C17" s="9" t="s">
        <v>114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12580000000</v>
      </c>
      <c r="Q17" s="9">
        <v>-496578947</v>
      </c>
      <c r="S17" s="9">
        <f t="shared" si="0"/>
        <v>12083421053</v>
      </c>
    </row>
    <row r="18" spans="1:19" ht="21" x14ac:dyDescent="0.25">
      <c r="A18" s="11" t="s">
        <v>35</v>
      </c>
      <c r="C18" s="9" t="s">
        <v>114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166600000000</v>
      </c>
      <c r="Q18" s="9">
        <v>-1020694350</v>
      </c>
      <c r="S18" s="9">
        <f t="shared" si="0"/>
        <v>165579305650</v>
      </c>
    </row>
    <row r="19" spans="1:19" ht="21" x14ac:dyDescent="0.25">
      <c r="A19" s="11" t="s">
        <v>82</v>
      </c>
      <c r="C19" s="9" t="s">
        <v>114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17097862240</v>
      </c>
      <c r="Q19" s="9">
        <v>-1996302125</v>
      </c>
      <c r="S19" s="9">
        <f t="shared" si="0"/>
        <v>15101560115</v>
      </c>
    </row>
    <row r="20" spans="1:19" ht="21" x14ac:dyDescent="0.25">
      <c r="A20" s="11" t="s">
        <v>49</v>
      </c>
      <c r="C20" s="9" t="s">
        <v>114</v>
      </c>
      <c r="E20" s="9">
        <v>0</v>
      </c>
      <c r="G20" s="9">
        <v>0</v>
      </c>
      <c r="I20" s="9">
        <v>0</v>
      </c>
      <c r="K20" s="9">
        <v>0</v>
      </c>
      <c r="M20" s="9">
        <v>0</v>
      </c>
      <c r="O20" s="9">
        <v>19992000000</v>
      </c>
      <c r="Q20" s="9">
        <v>-597767442</v>
      </c>
      <c r="S20" s="9">
        <f t="shared" si="0"/>
        <v>19394232558</v>
      </c>
    </row>
    <row r="21" spans="1:19" ht="21" x14ac:dyDescent="0.25">
      <c r="A21" s="11" t="s">
        <v>109</v>
      </c>
      <c r="C21" s="9" t="s">
        <v>114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810000000</v>
      </c>
      <c r="Q21" s="9">
        <v>0</v>
      </c>
      <c r="S21" s="9">
        <f t="shared" si="0"/>
        <v>810000000</v>
      </c>
    </row>
    <row r="22" spans="1:19" ht="21" x14ac:dyDescent="0.25">
      <c r="A22" s="11" t="s">
        <v>31</v>
      </c>
      <c r="C22" s="9" t="s">
        <v>114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835879440</v>
      </c>
      <c r="Q22" s="9">
        <v>0</v>
      </c>
      <c r="S22" s="9">
        <f t="shared" si="0"/>
        <v>835879440</v>
      </c>
    </row>
    <row r="23" spans="1:19" ht="21" x14ac:dyDescent="0.25">
      <c r="A23" s="11" t="s">
        <v>36</v>
      </c>
      <c r="C23" s="9" t="s">
        <v>114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3051285670</v>
      </c>
      <c r="Q23" s="9">
        <v>0</v>
      </c>
      <c r="S23" s="9">
        <f t="shared" si="0"/>
        <v>3051285670</v>
      </c>
    </row>
    <row r="24" spans="1:19" ht="21" x14ac:dyDescent="0.25">
      <c r="A24" s="11" t="s">
        <v>25</v>
      </c>
      <c r="C24" s="9" t="s">
        <v>114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12965359000</v>
      </c>
      <c r="Q24" s="9">
        <v>-70655907</v>
      </c>
      <c r="S24" s="9">
        <f t="shared" si="0"/>
        <v>12894703093</v>
      </c>
    </row>
    <row r="25" spans="1:19" ht="21" x14ac:dyDescent="0.25">
      <c r="A25" s="11" t="s">
        <v>18</v>
      </c>
      <c r="C25" s="9" t="s">
        <v>114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4839290300</v>
      </c>
      <c r="Q25" s="9">
        <v>-97435375</v>
      </c>
      <c r="S25" s="9">
        <f t="shared" si="0"/>
        <v>4741854925</v>
      </c>
    </row>
    <row r="26" spans="1:19" ht="21" x14ac:dyDescent="0.25">
      <c r="A26" s="11" t="s">
        <v>37</v>
      </c>
      <c r="C26" s="9" t="s">
        <v>114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12600000000</v>
      </c>
      <c r="Q26" s="9">
        <v>-170270270</v>
      </c>
      <c r="S26" s="9">
        <f t="shared" si="0"/>
        <v>12429729730</v>
      </c>
    </row>
    <row r="27" spans="1:19" ht="21" x14ac:dyDescent="0.25">
      <c r="A27" s="11" t="s">
        <v>32</v>
      </c>
      <c r="C27" s="9" t="s">
        <v>114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6167243680</v>
      </c>
      <c r="Q27" s="9">
        <v>0</v>
      </c>
      <c r="S27" s="9">
        <f t="shared" si="0"/>
        <v>6167243680</v>
      </c>
    </row>
    <row r="28" spans="1:19" ht="21" x14ac:dyDescent="0.25">
      <c r="A28" s="11" t="s">
        <v>29</v>
      </c>
      <c r="C28" s="9" t="s">
        <v>114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8640000000</v>
      </c>
      <c r="Q28" s="9">
        <v>0</v>
      </c>
      <c r="S28" s="9">
        <f t="shared" si="0"/>
        <v>8640000000</v>
      </c>
    </row>
    <row r="29" spans="1:19" ht="21" x14ac:dyDescent="0.25">
      <c r="A29" s="11" t="s">
        <v>38</v>
      </c>
      <c r="C29" s="9" t="s">
        <v>114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4851514876</v>
      </c>
      <c r="Q29" s="9">
        <v>-6636819</v>
      </c>
      <c r="S29" s="9">
        <f t="shared" si="0"/>
        <v>4844878057</v>
      </c>
    </row>
    <row r="30" spans="1:19" ht="21" x14ac:dyDescent="0.25">
      <c r="A30" s="11" t="s">
        <v>15</v>
      </c>
      <c r="C30" s="9" t="s">
        <v>114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11400000000</v>
      </c>
      <c r="Q30" s="9">
        <v>-123577236</v>
      </c>
      <c r="S30" s="9">
        <f t="shared" si="0"/>
        <v>11276422764</v>
      </c>
    </row>
    <row r="31" spans="1:19" ht="21" x14ac:dyDescent="0.25">
      <c r="A31" s="11" t="s">
        <v>34</v>
      </c>
      <c r="C31" s="9" t="s">
        <v>114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14840730102</v>
      </c>
      <c r="Q31" s="9">
        <v>-10157926</v>
      </c>
      <c r="S31" s="9">
        <f t="shared" si="0"/>
        <v>14830572176</v>
      </c>
    </row>
    <row r="32" spans="1:19" ht="21" x14ac:dyDescent="0.25">
      <c r="A32" s="11" t="s">
        <v>88</v>
      </c>
      <c r="C32" s="9" t="s">
        <v>114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7000000000</v>
      </c>
      <c r="Q32" s="9">
        <v>-764490543</v>
      </c>
      <c r="S32" s="9">
        <f t="shared" si="0"/>
        <v>6235509457</v>
      </c>
    </row>
    <row r="33" spans="1:19" ht="21" x14ac:dyDescent="0.25">
      <c r="A33" s="11" t="s">
        <v>83</v>
      </c>
      <c r="C33" s="9" t="s">
        <v>114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1257300000</v>
      </c>
      <c r="Q33" s="9">
        <v>0</v>
      </c>
      <c r="S33" s="9">
        <f t="shared" si="0"/>
        <v>1257300000</v>
      </c>
    </row>
    <row r="34" spans="1:19" ht="21.75" thickBot="1" x14ac:dyDescent="0.3">
      <c r="A34" s="11" t="s">
        <v>117</v>
      </c>
      <c r="C34" s="9" t="s">
        <v>114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562500000</v>
      </c>
      <c r="Q34" s="9">
        <v>-22203947</v>
      </c>
      <c r="S34" s="9">
        <f t="shared" si="0"/>
        <v>540296053</v>
      </c>
    </row>
    <row r="35" spans="1:19" ht="21.75" thickBot="1" x14ac:dyDescent="0.3">
      <c r="A35" s="11" t="s">
        <v>51</v>
      </c>
      <c r="C35" s="9" t="s">
        <v>51</v>
      </c>
      <c r="E35" s="9" t="s">
        <v>51</v>
      </c>
      <c r="G35" s="9" t="s">
        <v>51</v>
      </c>
      <c r="I35" s="12">
        <f>SUM(I8:I34)</f>
        <v>13500000000</v>
      </c>
      <c r="K35" s="12">
        <f>SUM(K8:K34)</f>
        <v>-1912698413</v>
      </c>
      <c r="M35" s="12">
        <f>SUM(M8:M34)</f>
        <v>11587301587</v>
      </c>
      <c r="O35" s="12">
        <f>SUM(O8:O34)</f>
        <v>556734001154</v>
      </c>
      <c r="P35" s="11"/>
      <c r="Q35" s="12">
        <f>SUM(Q8:Q34)</f>
        <v>-9946213620</v>
      </c>
      <c r="R35" s="11"/>
      <c r="S35" s="12">
        <f>SUM(S8:S34)</f>
        <v>546787787534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G32" sqref="G32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</row>
    <row r="4" spans="1:9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4.75" thickBot="1" x14ac:dyDescent="0.3">
      <c r="A6" s="19" t="s">
        <v>75</v>
      </c>
      <c r="C6" s="21" t="s">
        <v>61</v>
      </c>
      <c r="D6" s="21" t="s">
        <v>61</v>
      </c>
      <c r="E6" s="21" t="s">
        <v>61</v>
      </c>
      <c r="G6" s="21" t="s">
        <v>62</v>
      </c>
      <c r="H6" s="21" t="s">
        <v>62</v>
      </c>
      <c r="I6" s="21" t="s">
        <v>62</v>
      </c>
    </row>
    <row r="7" spans="1:9" ht="24.75" thickBot="1" x14ac:dyDescent="0.3">
      <c r="A7" s="21" t="s">
        <v>76</v>
      </c>
      <c r="C7" s="21" t="s">
        <v>77</v>
      </c>
      <c r="E7" s="21" t="s">
        <v>78</v>
      </c>
      <c r="G7" s="21" t="s">
        <v>77</v>
      </c>
      <c r="I7" s="21" t="s">
        <v>78</v>
      </c>
    </row>
    <row r="8" spans="1:9" ht="24.75" thickBot="1" x14ac:dyDescent="0.3">
      <c r="A8" s="3" t="s">
        <v>57</v>
      </c>
      <c r="C8" s="1">
        <f>+'سود سپرده بانکی'!G9</f>
        <v>1056320123</v>
      </c>
      <c r="E8" s="14">
        <f>+C8/$C$9</f>
        <v>1</v>
      </c>
      <c r="G8" s="1">
        <f>+'سود سپرده بانکی'!M9</f>
        <v>24834498317</v>
      </c>
      <c r="I8" s="14">
        <f>+G8/$G$9</f>
        <v>1</v>
      </c>
    </row>
    <row r="9" spans="1:9" ht="24.75" thickBot="1" x14ac:dyDescent="0.3">
      <c r="A9" s="3" t="s">
        <v>51</v>
      </c>
      <c r="C9" s="2">
        <f>SUM(C8:C8)</f>
        <v>1056320123</v>
      </c>
      <c r="D9" s="3"/>
      <c r="E9" s="15">
        <f>SUM(E8:E8)</f>
        <v>1</v>
      </c>
      <c r="F9" s="3"/>
      <c r="G9" s="2">
        <f>SUM(G8:G8)</f>
        <v>24834498317</v>
      </c>
      <c r="H9" s="3"/>
      <c r="I9" s="15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G32" sqref="G3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</row>
    <row r="4" spans="1:13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4.75" thickBot="1" x14ac:dyDescent="0.3">
      <c r="A6" s="19" t="s">
        <v>60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</row>
    <row r="7" spans="1:13" ht="24.75" thickBot="1" x14ac:dyDescent="0.3">
      <c r="A7" s="21" t="s">
        <v>63</v>
      </c>
      <c r="C7" s="21" t="s">
        <v>64</v>
      </c>
      <c r="E7" s="21" t="s">
        <v>65</v>
      </c>
      <c r="G7" s="21" t="s">
        <v>66</v>
      </c>
      <c r="I7" s="21" t="s">
        <v>64</v>
      </c>
      <c r="K7" s="21" t="s">
        <v>65</v>
      </c>
      <c r="M7" s="21" t="s">
        <v>66</v>
      </c>
    </row>
    <row r="8" spans="1:13" ht="24.75" thickBot="1" x14ac:dyDescent="0.3">
      <c r="A8" s="3" t="s">
        <v>57</v>
      </c>
      <c r="C8" s="1">
        <v>1056320123</v>
      </c>
      <c r="E8" s="1">
        <v>0</v>
      </c>
      <c r="G8" s="1">
        <f>+C8-E8</f>
        <v>1056320123</v>
      </c>
      <c r="I8" s="1">
        <v>24834498317</v>
      </c>
      <c r="K8" s="1">
        <v>0</v>
      </c>
      <c r="M8" s="1">
        <f>+I8-K8</f>
        <v>24834498317</v>
      </c>
    </row>
    <row r="9" spans="1:13" ht="24.75" thickBot="1" x14ac:dyDescent="0.3">
      <c r="A9" s="3" t="s">
        <v>51</v>
      </c>
      <c r="C9" s="2">
        <f>SUM(C8:C8)</f>
        <v>1056320123</v>
      </c>
      <c r="D9" s="3"/>
      <c r="E9" s="2">
        <f>SUM(E8:E8)</f>
        <v>0</v>
      </c>
      <c r="F9" s="3"/>
      <c r="G9" s="2">
        <f>SUM(G8:G8)</f>
        <v>1056320123</v>
      </c>
      <c r="H9" s="3"/>
      <c r="I9" s="2">
        <f>SUM(I8:I8)</f>
        <v>24834498317</v>
      </c>
      <c r="J9" s="3"/>
      <c r="K9" s="2">
        <f>SUM(K8:K8)</f>
        <v>0</v>
      </c>
      <c r="L9" s="3"/>
      <c r="M9" s="2">
        <f>SUM(M8:M8)</f>
        <v>24834498317</v>
      </c>
    </row>
    <row r="11" spans="1:13" x14ac:dyDescent="0.45">
      <c r="G11" s="10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F40" zoomScaleNormal="100" workbookViewId="0">
      <selection activeCell="G32" sqref="G32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20" style="1" bestFit="1" customWidth="1"/>
    <col min="20" max="20" width="3.5703125" style="1" bestFit="1" customWidth="1"/>
    <col min="21" max="21" width="18.42578125" style="1" bestFit="1" customWidth="1"/>
    <col min="22" max="22" width="3.5703125" style="1" bestFit="1" customWidth="1"/>
    <col min="23" max="23" width="18.28515625" style="1" bestFit="1" customWidth="1"/>
    <col min="24" max="24" width="3.5703125" style="1" bestFit="1" customWidth="1"/>
    <col min="25" max="25" width="18.28515625" style="1" bestFit="1" customWidth="1"/>
    <col min="26" max="26" width="3.5703125" style="1" bestFit="1" customWidth="1"/>
    <col min="27" max="27" width="12" style="1" bestFit="1" customWidth="1"/>
    <col min="28" max="28" width="3.5703125" style="1" bestFit="1" customWidth="1"/>
    <col min="29" max="29" width="18.42578125" style="1" bestFit="1" customWidth="1"/>
    <col min="30" max="30" width="3.5703125" style="1" bestFit="1" customWidth="1"/>
    <col min="31" max="31" width="18.28515625" style="1" bestFit="1" customWidth="1"/>
    <col min="32" max="32" width="3.5703125" style="1" bestFit="1" customWidth="1"/>
    <col min="33" max="33" width="18.28515625" style="1" bestFit="1" customWidth="1"/>
    <col min="34" max="34" width="3.5703125" style="1" bestFit="1" customWidth="1"/>
    <col min="35" max="35" width="12" style="1" bestFit="1" customWidth="1"/>
    <col min="36" max="36" width="3.5703125" style="1" bestFit="1" customWidth="1"/>
    <col min="37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70</v>
      </c>
      <c r="K7" s="21" t="s">
        <v>7</v>
      </c>
      <c r="M7" s="21" t="s">
        <v>67</v>
      </c>
      <c r="O7" s="21" t="s">
        <v>68</v>
      </c>
      <c r="Q7" s="19" t="s">
        <v>70</v>
      </c>
    </row>
    <row r="8" spans="1:17" ht="24" x14ac:dyDescent="0.25">
      <c r="A8" s="3" t="s">
        <v>32</v>
      </c>
      <c r="C8" s="1">
        <v>0</v>
      </c>
      <c r="E8" s="1">
        <v>0</v>
      </c>
      <c r="G8" s="1">
        <v>0</v>
      </c>
      <c r="I8" s="1">
        <v>0</v>
      </c>
      <c r="K8" s="1">
        <v>1541593</v>
      </c>
      <c r="M8" s="1">
        <v>23574500782</v>
      </c>
      <c r="O8" s="1">
        <v>22167702561</v>
      </c>
      <c r="Q8" s="1">
        <v>1406798221</v>
      </c>
    </row>
    <row r="9" spans="1:17" ht="24" x14ac:dyDescent="0.25">
      <c r="A9" s="3" t="s">
        <v>115</v>
      </c>
      <c r="C9" s="1">
        <v>0</v>
      </c>
      <c r="E9" s="1">
        <v>0</v>
      </c>
      <c r="G9" s="1">
        <v>0</v>
      </c>
      <c r="I9" s="1">
        <v>0</v>
      </c>
      <c r="K9" s="1">
        <v>3000000</v>
      </c>
      <c r="M9" s="1">
        <v>38404461288</v>
      </c>
      <c r="O9" s="1">
        <v>37843483500</v>
      </c>
      <c r="Q9" s="1">
        <v>560977788</v>
      </c>
    </row>
    <row r="10" spans="1:17" ht="24" x14ac:dyDescent="0.25">
      <c r="A10" s="3" t="s">
        <v>86</v>
      </c>
      <c r="C10" s="1">
        <v>0</v>
      </c>
      <c r="E10" s="1">
        <v>0</v>
      </c>
      <c r="G10" s="1">
        <v>0</v>
      </c>
      <c r="I10" s="1">
        <v>0</v>
      </c>
      <c r="K10" s="1">
        <v>5410446</v>
      </c>
      <c r="M10" s="1">
        <v>10445344566</v>
      </c>
      <c r="O10" s="1">
        <v>12361739102</v>
      </c>
      <c r="Q10" s="1">
        <v>-1916394536</v>
      </c>
    </row>
    <row r="11" spans="1:17" ht="24" x14ac:dyDescent="0.25">
      <c r="A11" s="3" t="s">
        <v>116</v>
      </c>
      <c r="C11" s="1">
        <v>0</v>
      </c>
      <c r="E11" s="1">
        <v>0</v>
      </c>
      <c r="G11" s="1">
        <v>0</v>
      </c>
      <c r="I11" s="1">
        <v>0</v>
      </c>
      <c r="K11" s="1">
        <v>396315</v>
      </c>
      <c r="M11" s="1">
        <v>7786623798</v>
      </c>
      <c r="O11" s="1">
        <v>7867319807</v>
      </c>
      <c r="Q11" s="1">
        <v>-80696009</v>
      </c>
    </row>
    <row r="12" spans="1:17" ht="24" x14ac:dyDescent="0.25">
      <c r="A12" s="3" t="s">
        <v>34</v>
      </c>
      <c r="C12" s="1">
        <v>0</v>
      </c>
      <c r="E12" s="1">
        <v>0</v>
      </c>
      <c r="G12" s="1">
        <v>0</v>
      </c>
      <c r="I12" s="1">
        <v>0</v>
      </c>
      <c r="K12" s="1">
        <v>39799022</v>
      </c>
      <c r="M12" s="1">
        <v>110614546664</v>
      </c>
      <c r="O12" s="1">
        <v>139564567388</v>
      </c>
      <c r="Q12" s="1">
        <v>-28950020724</v>
      </c>
    </row>
    <row r="13" spans="1:17" ht="24" x14ac:dyDescent="0.25">
      <c r="A13" s="3" t="s">
        <v>18</v>
      </c>
      <c r="C13" s="1">
        <v>0</v>
      </c>
      <c r="E13" s="1">
        <v>0</v>
      </c>
      <c r="G13" s="1">
        <v>0</v>
      </c>
      <c r="I13" s="1">
        <v>0</v>
      </c>
      <c r="K13" s="1">
        <v>71198337</v>
      </c>
      <c r="M13" s="1">
        <v>448533213143</v>
      </c>
      <c r="O13" s="1">
        <v>490818677529</v>
      </c>
      <c r="Q13" s="1">
        <v>-42285464386</v>
      </c>
    </row>
    <row r="14" spans="1:17" ht="24" x14ac:dyDescent="0.25">
      <c r="A14" s="3" t="s">
        <v>87</v>
      </c>
      <c r="C14" s="1">
        <v>0</v>
      </c>
      <c r="E14" s="1">
        <v>0</v>
      </c>
      <c r="G14" s="1">
        <v>0</v>
      </c>
      <c r="I14" s="1">
        <v>0</v>
      </c>
      <c r="K14" s="1">
        <v>588000</v>
      </c>
      <c r="M14" s="1">
        <v>42881688357</v>
      </c>
      <c r="O14" s="1">
        <v>30059971200</v>
      </c>
      <c r="Q14" s="1">
        <v>12821717157</v>
      </c>
    </row>
    <row r="15" spans="1:17" ht="24" x14ac:dyDescent="0.25">
      <c r="A15" s="3" t="s">
        <v>83</v>
      </c>
      <c r="C15" s="1">
        <v>0</v>
      </c>
      <c r="E15" s="1">
        <v>0</v>
      </c>
      <c r="G15" s="1">
        <v>0</v>
      </c>
      <c r="I15" s="1">
        <v>0</v>
      </c>
      <c r="K15" s="1">
        <v>571500</v>
      </c>
      <c r="M15" s="1">
        <v>30678708318</v>
      </c>
      <c r="O15" s="1">
        <v>24013926358</v>
      </c>
      <c r="Q15" s="1">
        <v>6664781960</v>
      </c>
    </row>
    <row r="16" spans="1:17" ht="24" x14ac:dyDescent="0.25">
      <c r="A16" s="3" t="s">
        <v>37</v>
      </c>
      <c r="C16" s="1">
        <v>0</v>
      </c>
      <c r="E16" s="1">
        <v>0</v>
      </c>
      <c r="G16" s="1">
        <v>0</v>
      </c>
      <c r="I16" s="1">
        <v>0</v>
      </c>
      <c r="K16" s="1">
        <v>43492547</v>
      </c>
      <c r="M16" s="1">
        <v>343977550741</v>
      </c>
      <c r="O16" s="1">
        <v>417541412351</v>
      </c>
      <c r="Q16" s="1">
        <v>-73563861610</v>
      </c>
    </row>
    <row r="17" spans="1:17" ht="24" x14ac:dyDescent="0.25">
      <c r="A17" s="3" t="s">
        <v>27</v>
      </c>
      <c r="C17" s="1">
        <v>0</v>
      </c>
      <c r="E17" s="1">
        <v>0</v>
      </c>
      <c r="G17" s="1">
        <v>0</v>
      </c>
      <c r="I17" s="1">
        <v>0</v>
      </c>
      <c r="K17" s="1">
        <v>47975610</v>
      </c>
      <c r="M17" s="1">
        <v>229291821173</v>
      </c>
      <c r="O17" s="1">
        <v>234813331456</v>
      </c>
      <c r="Q17" s="1">
        <v>-5521510283</v>
      </c>
    </row>
    <row r="18" spans="1:17" ht="24" x14ac:dyDescent="0.25">
      <c r="A18" s="3" t="s">
        <v>25</v>
      </c>
      <c r="C18" s="1">
        <v>0</v>
      </c>
      <c r="E18" s="1">
        <v>0</v>
      </c>
      <c r="G18" s="1">
        <v>0</v>
      </c>
      <c r="I18" s="1">
        <v>0</v>
      </c>
      <c r="K18" s="1">
        <v>14406655</v>
      </c>
      <c r="M18" s="1">
        <v>286511624329</v>
      </c>
      <c r="O18" s="1">
        <v>335825935034</v>
      </c>
      <c r="Q18" s="1">
        <v>-49314310705</v>
      </c>
    </row>
    <row r="19" spans="1:17" ht="24" x14ac:dyDescent="0.25">
      <c r="A19" s="3" t="s">
        <v>23</v>
      </c>
      <c r="C19" s="1">
        <v>0</v>
      </c>
      <c r="E19" s="1">
        <v>0</v>
      </c>
      <c r="G19" s="1">
        <v>0</v>
      </c>
      <c r="I19" s="1">
        <v>0</v>
      </c>
      <c r="K19" s="1">
        <v>9707519</v>
      </c>
      <c r="M19" s="1">
        <v>26888414155</v>
      </c>
      <c r="O19" s="1">
        <v>29427415302</v>
      </c>
      <c r="Q19" s="1">
        <v>-2539001147</v>
      </c>
    </row>
    <row r="20" spans="1:17" ht="24" x14ac:dyDescent="0.25">
      <c r="A20" s="3" t="s">
        <v>113</v>
      </c>
      <c r="C20" s="1">
        <v>0</v>
      </c>
      <c r="E20" s="1">
        <v>0</v>
      </c>
      <c r="G20" s="1">
        <v>0</v>
      </c>
      <c r="I20" s="1">
        <v>0</v>
      </c>
      <c r="K20" s="1">
        <v>38475713</v>
      </c>
      <c r="M20" s="1">
        <v>141756773587</v>
      </c>
      <c r="O20" s="1">
        <v>177803194628</v>
      </c>
      <c r="Q20" s="1">
        <v>-36046421041</v>
      </c>
    </row>
    <row r="21" spans="1:17" ht="24" x14ac:dyDescent="0.25">
      <c r="A21" s="3" t="s">
        <v>48</v>
      </c>
      <c r="C21" s="1">
        <v>0</v>
      </c>
      <c r="E21" s="1">
        <v>0</v>
      </c>
      <c r="G21" s="1">
        <v>0</v>
      </c>
      <c r="I21" s="1">
        <v>0</v>
      </c>
      <c r="K21" s="1">
        <v>3363597</v>
      </c>
      <c r="M21" s="1">
        <v>63257074353</v>
      </c>
      <c r="O21" s="1">
        <v>70144015587</v>
      </c>
      <c r="Q21" s="1">
        <v>-6886941234</v>
      </c>
    </row>
    <row r="22" spans="1:17" ht="24" x14ac:dyDescent="0.25">
      <c r="A22" s="3" t="s">
        <v>22</v>
      </c>
      <c r="C22" s="1">
        <v>0</v>
      </c>
      <c r="E22" s="1">
        <v>0</v>
      </c>
      <c r="G22" s="1">
        <v>0</v>
      </c>
      <c r="I22" s="1">
        <v>0</v>
      </c>
      <c r="K22" s="1">
        <v>14075047</v>
      </c>
      <c r="M22" s="1">
        <v>39120813395</v>
      </c>
      <c r="O22" s="1">
        <v>43487605730</v>
      </c>
      <c r="Q22" s="1">
        <v>-4366792335</v>
      </c>
    </row>
    <row r="23" spans="1:17" ht="24" x14ac:dyDescent="0.25">
      <c r="A23" s="3" t="s">
        <v>33</v>
      </c>
      <c r="C23" s="1">
        <v>0</v>
      </c>
      <c r="E23" s="1">
        <v>0</v>
      </c>
      <c r="G23" s="1">
        <v>0</v>
      </c>
      <c r="I23" s="1">
        <v>0</v>
      </c>
      <c r="K23" s="1">
        <v>33838882</v>
      </c>
      <c r="M23" s="1">
        <v>130264524876</v>
      </c>
      <c r="O23" s="1">
        <v>139932169112</v>
      </c>
      <c r="Q23" s="1">
        <v>-9667644236</v>
      </c>
    </row>
    <row r="24" spans="1:17" ht="24" x14ac:dyDescent="0.25">
      <c r="A24" s="3" t="s">
        <v>41</v>
      </c>
      <c r="C24" s="1">
        <v>0</v>
      </c>
      <c r="E24" s="1">
        <v>0</v>
      </c>
      <c r="G24" s="1">
        <v>0</v>
      </c>
      <c r="I24" s="1">
        <v>0</v>
      </c>
      <c r="K24" s="1">
        <v>450000</v>
      </c>
      <c r="M24" s="1">
        <v>5698357089</v>
      </c>
      <c r="O24" s="1">
        <v>2388516805</v>
      </c>
      <c r="Q24" s="1">
        <v>3309840284</v>
      </c>
    </row>
    <row r="25" spans="1:17" ht="24" x14ac:dyDescent="0.25">
      <c r="A25" s="3" t="s">
        <v>110</v>
      </c>
      <c r="C25" s="1">
        <v>0</v>
      </c>
      <c r="E25" s="1">
        <v>0</v>
      </c>
      <c r="G25" s="1">
        <v>0</v>
      </c>
      <c r="I25" s="1">
        <v>0</v>
      </c>
      <c r="K25" s="1">
        <v>12514473</v>
      </c>
      <c r="M25" s="1">
        <v>15748420244</v>
      </c>
      <c r="O25" s="1">
        <v>19828794653</v>
      </c>
      <c r="Q25" s="1">
        <v>-4080374409</v>
      </c>
    </row>
    <row r="26" spans="1:17" ht="24" x14ac:dyDescent="0.25">
      <c r="A26" s="3" t="s">
        <v>26</v>
      </c>
      <c r="C26" s="1">
        <v>0</v>
      </c>
      <c r="E26" s="1">
        <v>0</v>
      </c>
      <c r="G26" s="1">
        <v>0</v>
      </c>
      <c r="I26" s="1">
        <v>0</v>
      </c>
      <c r="K26" s="1">
        <v>28221</v>
      </c>
      <c r="M26" s="1">
        <v>294080791642</v>
      </c>
      <c r="O26" s="1">
        <v>184498792391</v>
      </c>
      <c r="Q26" s="1">
        <v>109581999251</v>
      </c>
    </row>
    <row r="27" spans="1:17" ht="24" x14ac:dyDescent="0.25">
      <c r="A27" s="3" t="s">
        <v>20</v>
      </c>
      <c r="C27" s="1">
        <v>0</v>
      </c>
      <c r="E27" s="1">
        <v>0</v>
      </c>
      <c r="G27" s="1">
        <v>0</v>
      </c>
      <c r="I27" s="1">
        <v>0</v>
      </c>
      <c r="K27" s="1">
        <v>595000</v>
      </c>
      <c r="M27" s="1">
        <v>17856395080</v>
      </c>
      <c r="O27" s="1">
        <v>10726180535</v>
      </c>
      <c r="Q27" s="1">
        <v>7130214545</v>
      </c>
    </row>
    <row r="28" spans="1:17" ht="24" x14ac:dyDescent="0.25">
      <c r="A28" s="3" t="s">
        <v>42</v>
      </c>
      <c r="C28" s="1">
        <v>0</v>
      </c>
      <c r="E28" s="1">
        <v>0</v>
      </c>
      <c r="G28" s="1">
        <v>0</v>
      </c>
      <c r="I28" s="1">
        <v>0</v>
      </c>
      <c r="K28" s="1">
        <v>3987981</v>
      </c>
      <c r="M28" s="1">
        <v>38573923697</v>
      </c>
      <c r="O28" s="1">
        <v>37065760962</v>
      </c>
      <c r="Q28" s="1">
        <v>1508162735</v>
      </c>
    </row>
    <row r="29" spans="1:17" ht="24" x14ac:dyDescent="0.25">
      <c r="A29" s="3" t="s">
        <v>21</v>
      </c>
      <c r="C29" s="1">
        <v>0</v>
      </c>
      <c r="E29" s="1">
        <v>0</v>
      </c>
      <c r="G29" s="1">
        <v>0</v>
      </c>
      <c r="I29" s="1">
        <v>0</v>
      </c>
      <c r="K29" s="1">
        <v>9337143</v>
      </c>
      <c r="M29" s="1">
        <v>20057507363</v>
      </c>
      <c r="O29" s="1">
        <v>24349790859</v>
      </c>
      <c r="Q29" s="1">
        <v>-4292283496</v>
      </c>
    </row>
    <row r="30" spans="1:17" ht="24" x14ac:dyDescent="0.25">
      <c r="A30" s="3" t="s">
        <v>111</v>
      </c>
      <c r="C30" s="1">
        <v>0</v>
      </c>
      <c r="E30" s="1">
        <v>0</v>
      </c>
      <c r="G30" s="1">
        <v>0</v>
      </c>
      <c r="I30" s="1">
        <v>0</v>
      </c>
      <c r="K30" s="1">
        <v>750000</v>
      </c>
      <c r="M30" s="1">
        <v>2776381677</v>
      </c>
      <c r="O30" s="1">
        <v>2335368590</v>
      </c>
      <c r="Q30" s="1">
        <v>441013087</v>
      </c>
    </row>
    <row r="31" spans="1:17" ht="24" x14ac:dyDescent="0.25">
      <c r="A31" s="3" t="s">
        <v>118</v>
      </c>
      <c r="C31" s="1">
        <v>0</v>
      </c>
      <c r="E31" s="1">
        <v>0</v>
      </c>
      <c r="G31" s="1">
        <v>0</v>
      </c>
      <c r="I31" s="1">
        <v>0</v>
      </c>
      <c r="K31" s="1">
        <v>5418614</v>
      </c>
      <c r="M31" s="1">
        <v>72233918265</v>
      </c>
      <c r="O31" s="1">
        <v>75697348694</v>
      </c>
      <c r="Q31" s="1">
        <v>-3463430429</v>
      </c>
    </row>
    <row r="32" spans="1:17" ht="24" x14ac:dyDescent="0.25">
      <c r="A32" s="3" t="s">
        <v>43</v>
      </c>
      <c r="C32" s="1">
        <v>0</v>
      </c>
      <c r="E32" s="1">
        <v>0</v>
      </c>
      <c r="G32" s="1">
        <v>0</v>
      </c>
      <c r="I32" s="1">
        <v>0</v>
      </c>
      <c r="K32" s="1">
        <v>250000</v>
      </c>
      <c r="M32" s="1">
        <v>3781059348</v>
      </c>
      <c r="O32" s="1">
        <v>4540323375</v>
      </c>
      <c r="Q32" s="1">
        <v>-759264027</v>
      </c>
    </row>
    <row r="33" spans="1:17" ht="24" x14ac:dyDescent="0.25">
      <c r="A33" s="3" t="s">
        <v>44</v>
      </c>
      <c r="C33" s="1">
        <v>0</v>
      </c>
      <c r="E33" s="1">
        <v>0</v>
      </c>
      <c r="G33" s="1">
        <v>0</v>
      </c>
      <c r="I33" s="1">
        <v>0</v>
      </c>
      <c r="K33" s="1">
        <v>5876865</v>
      </c>
      <c r="M33" s="1">
        <v>45702858813</v>
      </c>
      <c r="O33" s="1">
        <v>53063128272</v>
      </c>
      <c r="Q33" s="1">
        <v>-7360269459</v>
      </c>
    </row>
    <row r="34" spans="1:17" ht="24" x14ac:dyDescent="0.25">
      <c r="A34" s="3" t="s">
        <v>16</v>
      </c>
      <c r="C34" s="1">
        <v>0</v>
      </c>
      <c r="E34" s="1">
        <v>0</v>
      </c>
      <c r="G34" s="1">
        <v>0</v>
      </c>
      <c r="I34" s="1">
        <v>0</v>
      </c>
      <c r="K34" s="1">
        <v>1562500</v>
      </c>
      <c r="M34" s="1">
        <v>5208928781</v>
      </c>
      <c r="O34" s="1">
        <v>4645630546</v>
      </c>
      <c r="Q34" s="1">
        <v>563298235</v>
      </c>
    </row>
    <row r="35" spans="1:17" ht="24" x14ac:dyDescent="0.25">
      <c r="A35" s="3" t="s">
        <v>35</v>
      </c>
      <c r="C35" s="1">
        <v>45290000</v>
      </c>
      <c r="E35" s="1">
        <v>98365829227</v>
      </c>
      <c r="G35" s="1">
        <v>185497118093</v>
      </c>
      <c r="I35" s="1">
        <v>-87131288866</v>
      </c>
      <c r="K35" s="1">
        <v>207037468</v>
      </c>
      <c r="M35" s="1">
        <v>723515281029</v>
      </c>
      <c r="O35" s="1">
        <v>916823048734</v>
      </c>
      <c r="Q35" s="1">
        <v>-193307767705</v>
      </c>
    </row>
    <row r="36" spans="1:17" ht="24" x14ac:dyDescent="0.25">
      <c r="A36" s="3" t="s">
        <v>17</v>
      </c>
      <c r="C36" s="1">
        <v>0</v>
      </c>
      <c r="E36" s="1">
        <v>0</v>
      </c>
      <c r="G36" s="1">
        <v>0</v>
      </c>
      <c r="I36" s="1">
        <v>0</v>
      </c>
      <c r="K36" s="1">
        <v>3156781</v>
      </c>
      <c r="M36" s="1">
        <v>118242204977</v>
      </c>
      <c r="O36" s="1">
        <v>135884596563</v>
      </c>
      <c r="Q36" s="1">
        <v>-17642391586</v>
      </c>
    </row>
    <row r="37" spans="1:17" ht="24" x14ac:dyDescent="0.25">
      <c r="A37" s="3" t="s">
        <v>89</v>
      </c>
      <c r="C37" s="1">
        <v>0</v>
      </c>
      <c r="E37" s="1">
        <v>0</v>
      </c>
      <c r="G37" s="1">
        <v>0</v>
      </c>
      <c r="I37" s="1">
        <v>0</v>
      </c>
      <c r="K37" s="1">
        <v>503092</v>
      </c>
      <c r="M37" s="1">
        <v>5931169442</v>
      </c>
      <c r="O37" s="1">
        <v>5701124069</v>
      </c>
      <c r="Q37" s="1">
        <v>230045373</v>
      </c>
    </row>
    <row r="38" spans="1:17" ht="24" x14ac:dyDescent="0.25">
      <c r="A38" s="3" t="s">
        <v>46</v>
      </c>
      <c r="C38" s="1">
        <v>0</v>
      </c>
      <c r="E38" s="1">
        <v>0</v>
      </c>
      <c r="G38" s="1">
        <v>0</v>
      </c>
      <c r="I38" s="1">
        <v>0</v>
      </c>
      <c r="K38" s="1">
        <v>15045814</v>
      </c>
      <c r="M38" s="1">
        <v>72538013325</v>
      </c>
      <c r="O38" s="1">
        <v>82356965329</v>
      </c>
      <c r="Q38" s="1">
        <v>-9818952004</v>
      </c>
    </row>
    <row r="39" spans="1:17" ht="24" x14ac:dyDescent="0.25">
      <c r="A39" s="3" t="s">
        <v>15</v>
      </c>
      <c r="C39" s="1">
        <v>0</v>
      </c>
      <c r="E39" s="1">
        <v>0</v>
      </c>
      <c r="G39" s="1">
        <v>0</v>
      </c>
      <c r="I39" s="1">
        <v>0</v>
      </c>
      <c r="K39" s="1">
        <v>16400796</v>
      </c>
      <c r="M39" s="1">
        <v>89938486323</v>
      </c>
      <c r="O39" s="1">
        <v>101554117257</v>
      </c>
      <c r="Q39" s="1">
        <v>-11615630934</v>
      </c>
    </row>
    <row r="40" spans="1:17" ht="24" x14ac:dyDescent="0.25">
      <c r="A40" s="3" t="s">
        <v>29</v>
      </c>
      <c r="C40" s="1">
        <v>0</v>
      </c>
      <c r="E40" s="1">
        <v>0</v>
      </c>
      <c r="G40" s="1">
        <v>0</v>
      </c>
      <c r="I40" s="1">
        <v>0</v>
      </c>
      <c r="K40" s="1">
        <v>68366334</v>
      </c>
      <c r="M40" s="1">
        <v>260233708777</v>
      </c>
      <c r="O40" s="1">
        <v>271012957751</v>
      </c>
      <c r="Q40" s="1">
        <v>-10779248974</v>
      </c>
    </row>
    <row r="41" spans="1:17" ht="24" x14ac:dyDescent="0.25">
      <c r="A41" s="3" t="s">
        <v>39</v>
      </c>
      <c r="C41" s="1">
        <v>0</v>
      </c>
      <c r="E41" s="1">
        <v>0</v>
      </c>
      <c r="G41" s="1">
        <v>0</v>
      </c>
      <c r="I41" s="1">
        <v>0</v>
      </c>
      <c r="K41" s="1">
        <v>1600000</v>
      </c>
      <c r="M41" s="1">
        <v>26315042194</v>
      </c>
      <c r="O41" s="1">
        <v>22469984236</v>
      </c>
      <c r="Q41" s="1">
        <v>3845057958</v>
      </c>
    </row>
    <row r="42" spans="1:17" ht="24" x14ac:dyDescent="0.25">
      <c r="A42" s="3" t="s">
        <v>117</v>
      </c>
      <c r="C42" s="1">
        <v>0</v>
      </c>
      <c r="E42" s="1">
        <v>0</v>
      </c>
      <c r="G42" s="1">
        <v>0</v>
      </c>
      <c r="I42" s="1">
        <v>0</v>
      </c>
      <c r="K42" s="1">
        <v>1875000</v>
      </c>
      <c r="M42" s="1">
        <v>6789982807</v>
      </c>
      <c r="O42" s="1">
        <v>5911612875</v>
      </c>
      <c r="Q42" s="1">
        <v>878369932</v>
      </c>
    </row>
    <row r="43" spans="1:17" ht="24" x14ac:dyDescent="0.25">
      <c r="A43" s="3" t="s">
        <v>88</v>
      </c>
      <c r="C43" s="1">
        <v>0</v>
      </c>
      <c r="E43" s="1">
        <v>0</v>
      </c>
      <c r="G43" s="1">
        <v>0</v>
      </c>
      <c r="I43" s="1">
        <v>0</v>
      </c>
      <c r="K43" s="1">
        <v>100074</v>
      </c>
      <c r="M43" s="1">
        <v>11155202063</v>
      </c>
      <c r="O43" s="1">
        <v>8389944694</v>
      </c>
      <c r="Q43" s="1">
        <v>2765257369</v>
      </c>
    </row>
    <row r="44" spans="1:17" ht="24" x14ac:dyDescent="0.25">
      <c r="A44" s="3" t="s">
        <v>28</v>
      </c>
      <c r="C44" s="1">
        <v>0</v>
      </c>
      <c r="E44" s="1">
        <v>0</v>
      </c>
      <c r="G44" s="1">
        <v>0</v>
      </c>
      <c r="I44" s="1">
        <v>0</v>
      </c>
      <c r="K44" s="1">
        <v>500000</v>
      </c>
      <c r="M44" s="1">
        <v>4505530849</v>
      </c>
      <c r="O44" s="1">
        <v>3578246087</v>
      </c>
      <c r="Q44" s="1">
        <v>927284762</v>
      </c>
    </row>
    <row r="45" spans="1:17" ht="24" x14ac:dyDescent="0.25">
      <c r="A45" s="3" t="s">
        <v>50</v>
      </c>
      <c r="C45" s="1">
        <v>0</v>
      </c>
      <c r="E45" s="1">
        <v>0</v>
      </c>
      <c r="G45" s="1">
        <v>0</v>
      </c>
      <c r="I45" s="1">
        <v>0</v>
      </c>
      <c r="K45" s="1">
        <v>490000</v>
      </c>
      <c r="M45" s="1">
        <v>4396241795</v>
      </c>
      <c r="O45" s="1">
        <v>3605260604</v>
      </c>
      <c r="Q45" s="1">
        <v>790981191</v>
      </c>
    </row>
    <row r="46" spans="1:17" ht="24" x14ac:dyDescent="0.25">
      <c r="A46" s="3" t="s">
        <v>47</v>
      </c>
      <c r="C46" s="1">
        <v>0</v>
      </c>
      <c r="E46" s="1">
        <v>0</v>
      </c>
      <c r="G46" s="1">
        <v>0</v>
      </c>
      <c r="I46" s="1">
        <v>0</v>
      </c>
      <c r="K46" s="1">
        <v>100000</v>
      </c>
      <c r="M46" s="1">
        <v>282111394</v>
      </c>
      <c r="O46" s="1">
        <v>273848428</v>
      </c>
      <c r="Q46" s="1">
        <v>8262966</v>
      </c>
    </row>
    <row r="47" spans="1:17" ht="24" x14ac:dyDescent="0.25">
      <c r="A47" s="3" t="s">
        <v>104</v>
      </c>
      <c r="C47" s="1">
        <v>24214647</v>
      </c>
      <c r="E47" s="1">
        <v>133381864475</v>
      </c>
      <c r="G47" s="1">
        <v>146297332954</v>
      </c>
      <c r="I47" s="1">
        <v>-12915468479</v>
      </c>
      <c r="K47" s="1">
        <v>130438289</v>
      </c>
      <c r="M47" s="1">
        <v>959664507247</v>
      </c>
      <c r="O47" s="1">
        <v>927353788722</v>
      </c>
      <c r="Q47" s="1">
        <v>32310718525</v>
      </c>
    </row>
    <row r="48" spans="1:17" ht="24" x14ac:dyDescent="0.25">
      <c r="A48" s="3" t="s">
        <v>19</v>
      </c>
      <c r="E48" s="1">
        <v>0</v>
      </c>
      <c r="G48" s="1">
        <v>0</v>
      </c>
      <c r="I48" s="1">
        <v>0</v>
      </c>
      <c r="K48" s="1">
        <v>2000000</v>
      </c>
      <c r="M48" s="1">
        <v>13317861189</v>
      </c>
      <c r="O48" s="1">
        <v>13081698000</v>
      </c>
      <c r="Q48" s="1">
        <v>236163189</v>
      </c>
    </row>
    <row r="49" spans="1:17" ht="24" x14ac:dyDescent="0.25">
      <c r="A49" s="3" t="s">
        <v>38</v>
      </c>
      <c r="E49" s="1">
        <v>0</v>
      </c>
      <c r="G49" s="1">
        <v>0</v>
      </c>
      <c r="I49" s="1">
        <v>0</v>
      </c>
      <c r="K49" s="1">
        <v>43653668</v>
      </c>
      <c r="M49" s="1">
        <v>102345535278</v>
      </c>
      <c r="O49" s="1">
        <v>127921922854</v>
      </c>
      <c r="Q49" s="1">
        <v>-25576387576</v>
      </c>
    </row>
    <row r="50" spans="1:17" ht="24" x14ac:dyDescent="0.25">
      <c r="A50" s="3" t="s">
        <v>24</v>
      </c>
      <c r="E50" s="1">
        <v>0</v>
      </c>
      <c r="G50" s="1">
        <v>0</v>
      </c>
      <c r="I50" s="1">
        <v>0</v>
      </c>
      <c r="K50" s="1">
        <v>3266096</v>
      </c>
      <c r="M50" s="1">
        <v>93971798918</v>
      </c>
      <c r="O50" s="1">
        <v>78653104127</v>
      </c>
      <c r="Q50" s="1">
        <v>15318694791</v>
      </c>
    </row>
    <row r="51" spans="1:17" ht="24" x14ac:dyDescent="0.25">
      <c r="A51" s="3" t="s">
        <v>90</v>
      </c>
      <c r="E51" s="1">
        <v>0</v>
      </c>
      <c r="G51" s="1">
        <v>0</v>
      </c>
      <c r="I51" s="1">
        <v>0</v>
      </c>
      <c r="K51" s="1">
        <v>441871</v>
      </c>
      <c r="M51" s="1">
        <v>1760042185</v>
      </c>
      <c r="O51" s="1">
        <v>1737503467</v>
      </c>
      <c r="Q51" s="1">
        <v>22538718</v>
      </c>
    </row>
    <row r="52" spans="1:17" ht="24" x14ac:dyDescent="0.25">
      <c r="A52" s="3" t="s">
        <v>82</v>
      </c>
      <c r="E52" s="1">
        <v>0</v>
      </c>
      <c r="G52" s="1">
        <v>0</v>
      </c>
      <c r="I52" s="1">
        <v>0</v>
      </c>
      <c r="K52" s="1">
        <v>145729025</v>
      </c>
      <c r="M52" s="1">
        <v>380388835424</v>
      </c>
      <c r="O52" s="1">
        <v>455569214048</v>
      </c>
      <c r="Q52" s="1">
        <v>-75180378624</v>
      </c>
    </row>
    <row r="53" spans="1:17" ht="24" x14ac:dyDescent="0.25">
      <c r="A53" s="3" t="s">
        <v>108</v>
      </c>
      <c r="E53" s="1">
        <v>0</v>
      </c>
      <c r="G53" s="1">
        <v>0</v>
      </c>
      <c r="I53" s="1">
        <v>0</v>
      </c>
      <c r="K53" s="1">
        <v>10200000</v>
      </c>
      <c r="M53" s="1">
        <v>39975264869</v>
      </c>
      <c r="O53" s="1">
        <v>37193083037</v>
      </c>
      <c r="Q53" s="1">
        <v>2782181832</v>
      </c>
    </row>
    <row r="54" spans="1:17" ht="24" x14ac:dyDescent="0.25">
      <c r="A54" s="3" t="s">
        <v>109</v>
      </c>
      <c r="E54" s="1">
        <v>0</v>
      </c>
      <c r="G54" s="1">
        <v>0</v>
      </c>
      <c r="I54" s="1">
        <v>0</v>
      </c>
      <c r="K54" s="1">
        <v>9000000</v>
      </c>
      <c r="M54" s="1">
        <v>20044427013</v>
      </c>
      <c r="O54" s="1">
        <v>27007039189</v>
      </c>
      <c r="Q54" s="1">
        <v>-6962612176</v>
      </c>
    </row>
    <row r="55" spans="1:17" ht="24" x14ac:dyDescent="0.25">
      <c r="A55" s="3" t="s">
        <v>45</v>
      </c>
      <c r="E55" s="1">
        <v>0</v>
      </c>
      <c r="G55" s="1">
        <v>0</v>
      </c>
      <c r="I55" s="1">
        <v>0</v>
      </c>
      <c r="K55" s="1">
        <v>7617482</v>
      </c>
      <c r="M55" s="1">
        <v>76451688668</v>
      </c>
      <c r="O55" s="1">
        <v>89734436184</v>
      </c>
      <c r="Q55" s="1">
        <v>-13282747516</v>
      </c>
    </row>
    <row r="56" spans="1:17" ht="24" x14ac:dyDescent="0.25">
      <c r="A56" s="3" t="s">
        <v>36</v>
      </c>
      <c r="E56" s="1">
        <v>0</v>
      </c>
      <c r="G56" s="1">
        <v>0</v>
      </c>
      <c r="I56" s="1">
        <v>0</v>
      </c>
      <c r="K56" s="1">
        <v>1</v>
      </c>
      <c r="M56" s="1">
        <v>1</v>
      </c>
      <c r="O56" s="1">
        <v>2165</v>
      </c>
      <c r="Q56" s="1">
        <v>-2164</v>
      </c>
    </row>
    <row r="57" spans="1:17" ht="24" x14ac:dyDescent="0.25">
      <c r="A57" s="3" t="s">
        <v>91</v>
      </c>
      <c r="E57" s="1">
        <v>0</v>
      </c>
      <c r="G57" s="1">
        <v>0</v>
      </c>
      <c r="I57" s="1">
        <v>0</v>
      </c>
      <c r="K57" s="1">
        <v>5162453</v>
      </c>
      <c r="M57" s="1">
        <v>86521076125</v>
      </c>
      <c r="O57" s="1">
        <v>83053003939</v>
      </c>
      <c r="Q57" s="1">
        <v>3468072186</v>
      </c>
    </row>
    <row r="58" spans="1:17" ht="24" x14ac:dyDescent="0.25">
      <c r="A58" s="3" t="s">
        <v>92</v>
      </c>
      <c r="E58" s="1">
        <v>0</v>
      </c>
      <c r="G58" s="1">
        <v>0</v>
      </c>
      <c r="I58" s="1">
        <v>0</v>
      </c>
      <c r="K58" s="1">
        <v>80437</v>
      </c>
      <c r="M58" s="1">
        <v>932314946</v>
      </c>
      <c r="O58" s="1">
        <v>910726174</v>
      </c>
      <c r="Q58" s="1">
        <v>21588772</v>
      </c>
    </row>
    <row r="59" spans="1:17" ht="24" x14ac:dyDescent="0.25">
      <c r="A59" s="3" t="s">
        <v>84</v>
      </c>
      <c r="C59" s="1" t="s">
        <v>114</v>
      </c>
      <c r="E59" s="1">
        <v>0</v>
      </c>
      <c r="G59" s="1">
        <v>0</v>
      </c>
      <c r="I59" s="1">
        <v>0</v>
      </c>
      <c r="K59" s="1" t="s">
        <v>114</v>
      </c>
      <c r="M59" s="1">
        <v>0</v>
      </c>
      <c r="O59" s="1">
        <v>0</v>
      </c>
      <c r="Q59" s="1">
        <v>37769413646</v>
      </c>
    </row>
    <row r="60" spans="1:17" ht="24" x14ac:dyDescent="0.25">
      <c r="A60" s="3" t="s">
        <v>94</v>
      </c>
      <c r="C60" s="1" t="s">
        <v>114</v>
      </c>
      <c r="E60" s="1">
        <v>0</v>
      </c>
      <c r="G60" s="1">
        <v>0</v>
      </c>
      <c r="I60" s="1">
        <v>0</v>
      </c>
      <c r="K60" s="1" t="s">
        <v>114</v>
      </c>
      <c r="M60" s="1">
        <v>0</v>
      </c>
      <c r="O60" s="1">
        <v>0</v>
      </c>
      <c r="Q60" s="1">
        <v>675400000</v>
      </c>
    </row>
    <row r="61" spans="1:17" ht="24" x14ac:dyDescent="0.25">
      <c r="A61" s="3" t="s">
        <v>105</v>
      </c>
      <c r="C61" s="1" t="s">
        <v>114</v>
      </c>
      <c r="E61" s="1">
        <v>0</v>
      </c>
      <c r="G61" s="1">
        <v>0</v>
      </c>
      <c r="I61" s="1">
        <v>0</v>
      </c>
      <c r="K61" s="1" t="s">
        <v>114</v>
      </c>
      <c r="M61" s="1">
        <v>0</v>
      </c>
      <c r="O61" s="1">
        <v>0</v>
      </c>
      <c r="Q61" s="1">
        <v>198524</v>
      </c>
    </row>
    <row r="62" spans="1:17" ht="24" x14ac:dyDescent="0.25">
      <c r="A62" s="3" t="s">
        <v>103</v>
      </c>
      <c r="C62" s="1" t="s">
        <v>114</v>
      </c>
      <c r="E62" s="1">
        <v>0</v>
      </c>
      <c r="G62" s="1">
        <v>0</v>
      </c>
      <c r="I62" s="1">
        <v>0</v>
      </c>
      <c r="K62" s="1" t="s">
        <v>114</v>
      </c>
      <c r="M62" s="1">
        <v>0</v>
      </c>
      <c r="O62" s="1">
        <v>0</v>
      </c>
      <c r="Q62" s="1">
        <v>-1678131</v>
      </c>
    </row>
    <row r="63" spans="1:17" ht="24" x14ac:dyDescent="0.25">
      <c r="A63" s="3" t="s">
        <v>106</v>
      </c>
      <c r="C63" s="1" t="s">
        <v>114</v>
      </c>
      <c r="E63" s="1">
        <v>0</v>
      </c>
      <c r="G63" s="1">
        <v>0</v>
      </c>
      <c r="I63" s="1">
        <v>0</v>
      </c>
      <c r="K63" s="1" t="s">
        <v>114</v>
      </c>
      <c r="M63" s="1">
        <v>0</v>
      </c>
      <c r="O63" s="1">
        <v>0</v>
      </c>
      <c r="Q63" s="1">
        <v>-364158569</v>
      </c>
    </row>
    <row r="64" spans="1:17" ht="24.75" thickBot="1" x14ac:dyDescent="0.3">
      <c r="A64" s="3" t="s">
        <v>107</v>
      </c>
      <c r="C64" s="1" t="s">
        <v>114</v>
      </c>
      <c r="E64" s="1">
        <v>0</v>
      </c>
      <c r="G64" s="1">
        <v>0</v>
      </c>
      <c r="I64" s="1">
        <v>0</v>
      </c>
      <c r="K64" s="1" t="s">
        <v>114</v>
      </c>
      <c r="M64" s="1">
        <v>0</v>
      </c>
      <c r="O64" s="1">
        <v>0</v>
      </c>
      <c r="Q64" s="1">
        <v>-918803606</v>
      </c>
    </row>
    <row r="65" spans="5:17" ht="24" customHeight="1" thickBot="1" x14ac:dyDescent="0.3">
      <c r="E65" s="2">
        <f>SUM(E8:E64)</f>
        <v>231747693702</v>
      </c>
      <c r="F65" s="3"/>
      <c r="G65" s="2">
        <f>SUM(G8:G64)</f>
        <v>331794451047</v>
      </c>
      <c r="H65" s="3"/>
      <c r="I65" s="2">
        <f>SUM(I8:I64)</f>
        <v>-100046757345</v>
      </c>
      <c r="J65" s="3"/>
      <c r="K65" s="3" t="s">
        <v>51</v>
      </c>
      <c r="L65" s="3"/>
      <c r="M65" s="2">
        <f>SUM(M8:M64)</f>
        <v>5594922552362</v>
      </c>
      <c r="N65" s="3"/>
      <c r="O65" s="2">
        <f>SUM(O8:O64)</f>
        <v>6032589330860</v>
      </c>
      <c r="P65" s="3"/>
      <c r="Q65" s="2">
        <f>SUM(Q8:Q64)</f>
        <v>-400506406634</v>
      </c>
    </row>
    <row r="66" spans="5:17" ht="23.25" thickTop="1" x14ac:dyDescent="0.25">
      <c r="Q66" s="16"/>
    </row>
    <row r="74" spans="5:17" x14ac:dyDescent="0.25">
      <c r="Q74" s="6"/>
    </row>
    <row r="75" spans="5:17" x14ac:dyDescent="0.25">
      <c r="Q75" s="6"/>
    </row>
    <row r="76" spans="5:17" x14ac:dyDescent="0.25">
      <c r="Q76" s="6"/>
    </row>
    <row r="77" spans="5:17" x14ac:dyDescent="0.25">
      <c r="Q77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topLeftCell="A21" zoomScale="85" zoomScaleNormal="85" workbookViewId="0">
      <selection activeCell="G32" sqref="G32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1404/06/31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69</v>
      </c>
      <c r="K7" s="21" t="s">
        <v>7</v>
      </c>
      <c r="M7" s="21" t="s">
        <v>67</v>
      </c>
      <c r="O7" s="21" t="s">
        <v>68</v>
      </c>
      <c r="Q7" s="19" t="s">
        <v>69</v>
      </c>
    </row>
    <row r="8" spans="1:17" ht="24" x14ac:dyDescent="0.25">
      <c r="A8" s="3" t="s">
        <v>49</v>
      </c>
      <c r="C8" s="1">
        <v>71400000</v>
      </c>
      <c r="E8" s="1">
        <v>139892060070</v>
      </c>
      <c r="G8" s="1">
        <v>148338105300</v>
      </c>
      <c r="I8" s="1">
        <v>-8446045230</v>
      </c>
      <c r="K8" s="1">
        <v>71400000</v>
      </c>
      <c r="M8" s="1">
        <v>139892060070</v>
      </c>
      <c r="O8" s="1">
        <v>218582896912</v>
      </c>
      <c r="Q8" s="1">
        <f>+M8-O8</f>
        <v>-78690836842</v>
      </c>
    </row>
    <row r="9" spans="1:17" ht="24" x14ac:dyDescent="0.25">
      <c r="A9" s="3" t="s">
        <v>127</v>
      </c>
      <c r="C9" s="1">
        <v>2180000</v>
      </c>
      <c r="E9" s="1">
        <v>322556920</v>
      </c>
      <c r="G9" s="1">
        <v>679723265</v>
      </c>
      <c r="I9" s="1">
        <v>-357166345</v>
      </c>
      <c r="K9" s="1">
        <v>2180000</v>
      </c>
      <c r="M9" s="1">
        <v>322556920</v>
      </c>
      <c r="O9" s="1">
        <v>679723265</v>
      </c>
      <c r="Q9" s="1">
        <f t="shared" ref="Q9:Q46" si="0">+M9-O9</f>
        <v>-357166345</v>
      </c>
    </row>
    <row r="10" spans="1:17" ht="24" x14ac:dyDescent="0.25">
      <c r="A10" s="3" t="s">
        <v>32</v>
      </c>
      <c r="C10" s="1">
        <v>5930042</v>
      </c>
      <c r="E10" s="1">
        <v>56294941288</v>
      </c>
      <c r="G10" s="1">
        <v>67023401303</v>
      </c>
      <c r="I10" s="1">
        <v>-10728460015</v>
      </c>
      <c r="K10" s="1">
        <v>5930042</v>
      </c>
      <c r="M10" s="1">
        <v>56294941288</v>
      </c>
      <c r="O10" s="1">
        <v>85271128811</v>
      </c>
      <c r="Q10" s="1">
        <f t="shared" si="0"/>
        <v>-28976187523</v>
      </c>
    </row>
    <row r="11" spans="1:17" ht="24" x14ac:dyDescent="0.25">
      <c r="A11" s="3" t="s">
        <v>86</v>
      </c>
      <c r="C11" s="1">
        <v>32333977</v>
      </c>
      <c r="E11" s="1">
        <v>68429444763</v>
      </c>
      <c r="G11" s="1">
        <v>64668878751</v>
      </c>
      <c r="I11" s="1">
        <v>3760566012</v>
      </c>
      <c r="K11" s="1">
        <v>32333977</v>
      </c>
      <c r="M11" s="1">
        <v>68429444763</v>
      </c>
      <c r="O11" s="1">
        <v>73873994502</v>
      </c>
      <c r="Q11" s="1">
        <f t="shared" si="0"/>
        <v>-5444549739</v>
      </c>
    </row>
    <row r="12" spans="1:17" ht="24" x14ac:dyDescent="0.25">
      <c r="A12" s="3" t="s">
        <v>33</v>
      </c>
      <c r="C12" s="1">
        <v>7954689</v>
      </c>
      <c r="E12" s="1">
        <v>18890679697</v>
      </c>
      <c r="G12" s="1">
        <v>16811044384</v>
      </c>
      <c r="I12" s="1">
        <v>2079635313</v>
      </c>
      <c r="K12" s="1">
        <v>7954689</v>
      </c>
      <c r="M12" s="1">
        <v>18890679697</v>
      </c>
      <c r="O12" s="1">
        <v>27060350186</v>
      </c>
      <c r="Q12" s="1">
        <f t="shared" si="0"/>
        <v>-8169670489</v>
      </c>
    </row>
    <row r="13" spans="1:17" ht="24" x14ac:dyDescent="0.25">
      <c r="A13" s="3" t="s">
        <v>25</v>
      </c>
      <c r="C13" s="1">
        <v>5893345</v>
      </c>
      <c r="E13" s="1">
        <v>59578703504</v>
      </c>
      <c r="G13" s="1">
        <v>56356649725</v>
      </c>
      <c r="I13" s="1">
        <v>3222053779</v>
      </c>
      <c r="K13" s="1">
        <v>5893345</v>
      </c>
      <c r="M13" s="1">
        <v>59578703504</v>
      </c>
      <c r="O13" s="1">
        <v>137376656716</v>
      </c>
      <c r="Q13" s="1">
        <f t="shared" si="0"/>
        <v>-77797953212</v>
      </c>
    </row>
    <row r="14" spans="1:17" ht="24" x14ac:dyDescent="0.25">
      <c r="A14" s="3" t="s">
        <v>23</v>
      </c>
      <c r="C14" s="1">
        <v>83484856</v>
      </c>
      <c r="E14" s="1">
        <v>205976516587</v>
      </c>
      <c r="G14" s="1">
        <v>199503443140</v>
      </c>
      <c r="I14" s="1">
        <v>6473073447</v>
      </c>
      <c r="K14" s="1">
        <v>83484856</v>
      </c>
      <c r="M14" s="1">
        <v>205976516587</v>
      </c>
      <c r="O14" s="1">
        <v>221957265884</v>
      </c>
      <c r="Q14" s="1">
        <f t="shared" si="0"/>
        <v>-15980749297</v>
      </c>
    </row>
    <row r="15" spans="1:17" ht="24" x14ac:dyDescent="0.25">
      <c r="A15" s="3" t="s">
        <v>113</v>
      </c>
      <c r="C15" s="1">
        <v>94650488</v>
      </c>
      <c r="E15" s="1">
        <v>205580788949</v>
      </c>
      <c r="G15" s="1">
        <v>208403408476</v>
      </c>
      <c r="I15" s="1">
        <v>-2822619527</v>
      </c>
      <c r="K15" s="1">
        <v>94650488</v>
      </c>
      <c r="M15" s="1">
        <v>205580788949</v>
      </c>
      <c r="O15" s="1">
        <v>437360956836</v>
      </c>
      <c r="Q15" s="1">
        <f t="shared" si="0"/>
        <v>-231780167887</v>
      </c>
    </row>
    <row r="16" spans="1:17" ht="24" x14ac:dyDescent="0.25">
      <c r="A16" s="3" t="s">
        <v>125</v>
      </c>
      <c r="C16" s="1">
        <v>400000</v>
      </c>
      <c r="E16" s="1">
        <v>341112141</v>
      </c>
      <c r="G16" s="1">
        <v>323236400</v>
      </c>
      <c r="I16" s="1">
        <v>17875741</v>
      </c>
      <c r="K16" s="1">
        <v>400000</v>
      </c>
      <c r="M16" s="1">
        <v>341112141</v>
      </c>
      <c r="O16" s="1">
        <v>323236400</v>
      </c>
      <c r="Q16" s="1">
        <f t="shared" si="0"/>
        <v>17875741</v>
      </c>
    </row>
    <row r="17" spans="1:17" ht="24" x14ac:dyDescent="0.25">
      <c r="A17" s="3" t="s">
        <v>15</v>
      </c>
      <c r="C17" s="1">
        <v>30000000</v>
      </c>
      <c r="E17" s="1">
        <v>123461010000</v>
      </c>
      <c r="G17" s="1">
        <v>129097273500</v>
      </c>
      <c r="I17" s="1">
        <v>-5636263500</v>
      </c>
      <c r="K17" s="1">
        <v>30000000</v>
      </c>
      <c r="M17" s="1">
        <v>123461010000</v>
      </c>
      <c r="O17" s="1">
        <v>180616969904</v>
      </c>
      <c r="Q17" s="1">
        <f t="shared" si="0"/>
        <v>-57155959904</v>
      </c>
    </row>
    <row r="18" spans="1:17" ht="24" x14ac:dyDescent="0.25">
      <c r="A18" s="3" t="s">
        <v>29</v>
      </c>
      <c r="C18" s="1">
        <v>13000000</v>
      </c>
      <c r="E18" s="1">
        <v>42502595850</v>
      </c>
      <c r="G18" s="1">
        <v>36157574700</v>
      </c>
      <c r="I18" s="1">
        <v>6345021150</v>
      </c>
      <c r="K18" s="1">
        <v>13000000</v>
      </c>
      <c r="M18" s="1">
        <v>42502595850</v>
      </c>
      <c r="O18" s="1">
        <v>51532961187</v>
      </c>
      <c r="Q18" s="1">
        <f t="shared" si="0"/>
        <v>-9030365337</v>
      </c>
    </row>
    <row r="19" spans="1:17" ht="24" x14ac:dyDescent="0.25">
      <c r="A19" s="3" t="s">
        <v>112</v>
      </c>
      <c r="C19" s="1">
        <v>30000000</v>
      </c>
      <c r="E19" s="1">
        <v>82009125000</v>
      </c>
      <c r="G19" s="1">
        <v>91261513768</v>
      </c>
      <c r="I19" s="1">
        <v>-9252388768</v>
      </c>
      <c r="K19" s="1">
        <v>30000000</v>
      </c>
      <c r="M19" s="1">
        <v>82009125000</v>
      </c>
      <c r="O19" s="1">
        <v>96713867170</v>
      </c>
      <c r="Q19" s="1">
        <f t="shared" si="0"/>
        <v>-14704742170</v>
      </c>
    </row>
    <row r="20" spans="1:17" ht="24" x14ac:dyDescent="0.25">
      <c r="A20" s="3" t="s">
        <v>104</v>
      </c>
      <c r="C20" s="1">
        <v>344765353</v>
      </c>
      <c r="E20" s="1">
        <v>2011731175008</v>
      </c>
      <c r="G20" s="1">
        <v>1852678568096</v>
      </c>
      <c r="I20" s="1">
        <v>159052606912</v>
      </c>
      <c r="K20" s="1">
        <v>344765353</v>
      </c>
      <c r="M20" s="1">
        <v>2011731175008</v>
      </c>
      <c r="O20" s="1">
        <v>2082964570186</v>
      </c>
      <c r="Q20" s="1">
        <f t="shared" si="0"/>
        <v>-71233395178</v>
      </c>
    </row>
    <row r="21" spans="1:17" ht="24" x14ac:dyDescent="0.25">
      <c r="A21" s="3" t="s">
        <v>129</v>
      </c>
      <c r="C21" s="1">
        <v>10000000</v>
      </c>
      <c r="E21" s="1">
        <v>84394845000</v>
      </c>
      <c r="G21" s="1">
        <v>92385654400</v>
      </c>
      <c r="I21" s="1">
        <v>-7990809400</v>
      </c>
      <c r="K21" s="1">
        <v>10000000</v>
      </c>
      <c r="M21" s="1">
        <v>84394845000</v>
      </c>
      <c r="O21" s="1">
        <v>92385654400</v>
      </c>
      <c r="Q21" s="1">
        <f t="shared" si="0"/>
        <v>-7990809400</v>
      </c>
    </row>
    <row r="22" spans="1:17" ht="24" x14ac:dyDescent="0.25">
      <c r="A22" s="3" t="s">
        <v>31</v>
      </c>
      <c r="C22" s="1">
        <v>2532968</v>
      </c>
      <c r="E22" s="1">
        <v>8452579693</v>
      </c>
      <c r="G22" s="1">
        <v>8387114375</v>
      </c>
      <c r="I22" s="1">
        <v>65465318</v>
      </c>
      <c r="K22" s="1">
        <v>2532968</v>
      </c>
      <c r="M22" s="1">
        <v>8452579693</v>
      </c>
      <c r="O22" s="1">
        <v>13911451960</v>
      </c>
      <c r="Q22" s="1">
        <f t="shared" si="0"/>
        <v>-5458872267</v>
      </c>
    </row>
    <row r="23" spans="1:17" ht="24" x14ac:dyDescent="0.25">
      <c r="A23" s="3" t="s">
        <v>126</v>
      </c>
      <c r="C23" s="1">
        <v>470000</v>
      </c>
      <c r="E23" s="1">
        <v>140963692</v>
      </c>
      <c r="G23" s="1">
        <v>141035955</v>
      </c>
      <c r="I23" s="1">
        <v>-72263</v>
      </c>
      <c r="K23" s="1">
        <v>470000</v>
      </c>
      <c r="M23" s="1">
        <v>140963692</v>
      </c>
      <c r="O23" s="1">
        <v>141035955</v>
      </c>
      <c r="Q23" s="1">
        <f t="shared" si="0"/>
        <v>-72263</v>
      </c>
    </row>
    <row r="24" spans="1:17" ht="24" x14ac:dyDescent="0.25">
      <c r="A24" s="3" t="s">
        <v>38</v>
      </c>
      <c r="C24" s="1">
        <v>48797534</v>
      </c>
      <c r="E24" s="1">
        <v>78581645650</v>
      </c>
      <c r="G24" s="1">
        <v>86071726959</v>
      </c>
      <c r="I24" s="1">
        <v>-7490081309</v>
      </c>
      <c r="K24" s="1">
        <v>48797534</v>
      </c>
      <c r="M24" s="1">
        <v>78581645650</v>
      </c>
      <c r="O24" s="1">
        <v>126172426243</v>
      </c>
      <c r="Q24" s="1">
        <f t="shared" si="0"/>
        <v>-47590780593</v>
      </c>
    </row>
    <row r="25" spans="1:17" ht="24" x14ac:dyDescent="0.25">
      <c r="A25" s="3" t="s">
        <v>82</v>
      </c>
      <c r="C25" s="1">
        <v>106861639</v>
      </c>
      <c r="E25" s="1">
        <v>120035167841</v>
      </c>
      <c r="G25" s="1">
        <v>122690813146</v>
      </c>
      <c r="I25" s="1">
        <v>-2655645305</v>
      </c>
      <c r="K25" s="1">
        <v>106861639</v>
      </c>
      <c r="M25" s="1">
        <v>120035167841</v>
      </c>
      <c r="O25" s="1">
        <v>230781807048</v>
      </c>
      <c r="Q25" s="1">
        <f t="shared" si="0"/>
        <v>-110746639207</v>
      </c>
    </row>
    <row r="26" spans="1:17" ht="24" x14ac:dyDescent="0.25">
      <c r="A26" s="3" t="s">
        <v>108</v>
      </c>
      <c r="C26" s="1">
        <v>18800000</v>
      </c>
      <c r="E26" s="1">
        <v>66567154680</v>
      </c>
      <c r="G26" s="1">
        <v>61689550140</v>
      </c>
      <c r="I26" s="1">
        <v>4877604540</v>
      </c>
      <c r="K26" s="1">
        <v>18800000</v>
      </c>
      <c r="M26" s="1">
        <v>66567154680</v>
      </c>
      <c r="O26" s="1">
        <v>68551956969</v>
      </c>
      <c r="Q26" s="1">
        <f t="shared" si="0"/>
        <v>-1984802289</v>
      </c>
    </row>
    <row r="27" spans="1:17" ht="24" x14ac:dyDescent="0.25">
      <c r="A27" s="3" t="s">
        <v>109</v>
      </c>
      <c r="C27" s="1">
        <v>17690880</v>
      </c>
      <c r="E27" s="1">
        <v>17743889837</v>
      </c>
      <c r="G27" s="1">
        <v>17708718598</v>
      </c>
      <c r="I27" s="1">
        <v>35171239</v>
      </c>
      <c r="K27" s="1">
        <v>17690880</v>
      </c>
      <c r="M27" s="1">
        <v>17743889837</v>
      </c>
      <c r="O27" s="1">
        <v>27007039188</v>
      </c>
      <c r="Q27" s="1">
        <f t="shared" si="0"/>
        <v>-9263149351</v>
      </c>
    </row>
    <row r="28" spans="1:17" ht="24" x14ac:dyDescent="0.25">
      <c r="A28" s="3" t="s">
        <v>35</v>
      </c>
      <c r="C28" s="1">
        <v>549710000</v>
      </c>
      <c r="E28" s="1">
        <v>1218559472865</v>
      </c>
      <c r="G28" s="1">
        <v>1074312149407</v>
      </c>
      <c r="I28" s="1">
        <v>144247323458</v>
      </c>
      <c r="K28" s="1">
        <v>549710000</v>
      </c>
      <c r="M28" s="1">
        <v>1218559472865</v>
      </c>
      <c r="O28" s="1">
        <v>2251482022666</v>
      </c>
      <c r="Q28" s="1">
        <f t="shared" si="0"/>
        <v>-1032922549801</v>
      </c>
    </row>
    <row r="29" spans="1:17" ht="24" x14ac:dyDescent="0.25">
      <c r="A29" s="3" t="s">
        <v>17</v>
      </c>
      <c r="C29" s="1">
        <v>356782</v>
      </c>
      <c r="E29" s="1">
        <v>12218007617</v>
      </c>
      <c r="G29" s="1">
        <v>10990886968</v>
      </c>
      <c r="I29" s="1">
        <v>1227120649</v>
      </c>
      <c r="K29" s="1">
        <v>356782</v>
      </c>
      <c r="M29" s="1">
        <v>12218007617</v>
      </c>
      <c r="O29" s="1">
        <v>14207201859</v>
      </c>
      <c r="Q29" s="1">
        <f t="shared" si="0"/>
        <v>-1989194242</v>
      </c>
    </row>
    <row r="30" spans="1:17" ht="24" x14ac:dyDescent="0.25">
      <c r="A30" s="3" t="s">
        <v>110</v>
      </c>
      <c r="C30" s="1">
        <v>73040</v>
      </c>
      <c r="E30" s="1">
        <v>84875726</v>
      </c>
      <c r="G30" s="1">
        <v>79793347</v>
      </c>
      <c r="I30" s="1">
        <v>5082379</v>
      </c>
      <c r="K30" s="1">
        <v>73040</v>
      </c>
      <c r="M30" s="1">
        <v>84875726</v>
      </c>
      <c r="O30" s="1">
        <v>115729617</v>
      </c>
      <c r="Q30" s="1">
        <f t="shared" si="0"/>
        <v>-30853891</v>
      </c>
    </row>
    <row r="31" spans="1:17" ht="24" x14ac:dyDescent="0.25">
      <c r="A31" s="3" t="s">
        <v>121</v>
      </c>
      <c r="C31" s="1">
        <v>6800000</v>
      </c>
      <c r="E31" s="1">
        <v>9443077380</v>
      </c>
      <c r="G31" s="1">
        <v>10233943560</v>
      </c>
      <c r="I31" s="1">
        <v>-790866180</v>
      </c>
      <c r="K31" s="1">
        <v>6800000</v>
      </c>
      <c r="M31" s="1">
        <v>9443077380</v>
      </c>
      <c r="O31" s="1">
        <v>10038706824</v>
      </c>
      <c r="Q31" s="1">
        <f t="shared" si="0"/>
        <v>-595629444</v>
      </c>
    </row>
    <row r="32" spans="1:17" ht="24" x14ac:dyDescent="0.25">
      <c r="A32" s="3" t="s">
        <v>26</v>
      </c>
      <c r="C32" s="1">
        <v>19714</v>
      </c>
      <c r="E32" s="1">
        <v>246187580355</v>
      </c>
      <c r="G32" s="1">
        <v>199616866960</v>
      </c>
      <c r="I32" s="1">
        <v>46570713395</v>
      </c>
      <c r="K32" s="1">
        <v>19714</v>
      </c>
      <c r="M32" s="1">
        <v>246187580355</v>
      </c>
      <c r="O32" s="1">
        <v>128883072660</v>
      </c>
      <c r="Q32" s="1">
        <f t="shared" si="0"/>
        <v>117304507695</v>
      </c>
    </row>
    <row r="33" spans="1:17" ht="24" x14ac:dyDescent="0.25">
      <c r="A33" s="3" t="s">
        <v>128</v>
      </c>
      <c r="C33" s="1">
        <v>8000000</v>
      </c>
      <c r="E33" s="1">
        <v>118093140000</v>
      </c>
      <c r="G33" s="1">
        <v>118009411200</v>
      </c>
      <c r="I33" s="1">
        <v>83728800</v>
      </c>
      <c r="K33" s="1">
        <v>8000000</v>
      </c>
      <c r="M33" s="1">
        <v>118093140000</v>
      </c>
      <c r="O33" s="1">
        <v>118009411200</v>
      </c>
      <c r="Q33" s="1">
        <f t="shared" si="0"/>
        <v>83728800</v>
      </c>
    </row>
    <row r="34" spans="1:17" ht="24" x14ac:dyDescent="0.25">
      <c r="A34" s="3" t="s">
        <v>34</v>
      </c>
      <c r="C34" s="1">
        <v>22425698</v>
      </c>
      <c r="E34" s="1">
        <v>48797768297</v>
      </c>
      <c r="G34" s="1">
        <v>44406192073</v>
      </c>
      <c r="I34" s="1">
        <v>4391576224</v>
      </c>
      <c r="K34" s="1">
        <v>22425698</v>
      </c>
      <c r="M34" s="1">
        <v>48797768297</v>
      </c>
      <c r="O34" s="1">
        <v>78638451959</v>
      </c>
      <c r="Q34" s="1">
        <f t="shared" si="0"/>
        <v>-29840683662</v>
      </c>
    </row>
    <row r="35" spans="1:17" ht="24" x14ac:dyDescent="0.25">
      <c r="A35" s="3" t="s">
        <v>101</v>
      </c>
      <c r="C35" s="1">
        <v>74000000</v>
      </c>
      <c r="E35" s="1">
        <v>119313833400</v>
      </c>
      <c r="G35" s="1">
        <v>114753132000</v>
      </c>
      <c r="I35" s="1">
        <v>4560701400</v>
      </c>
      <c r="K35" s="1">
        <v>74000000</v>
      </c>
      <c r="M35" s="1">
        <v>119313833400</v>
      </c>
      <c r="O35" s="1">
        <v>182096188032</v>
      </c>
      <c r="Q35" s="1">
        <f t="shared" si="0"/>
        <v>-62782354632</v>
      </c>
    </row>
    <row r="36" spans="1:17" ht="24" x14ac:dyDescent="0.25">
      <c r="A36" s="3" t="s">
        <v>130</v>
      </c>
      <c r="C36" s="1">
        <v>1500000</v>
      </c>
      <c r="E36" s="1">
        <v>7321178250</v>
      </c>
      <c r="G36" s="1">
        <v>7596891711</v>
      </c>
      <c r="I36" s="1">
        <v>-275713461</v>
      </c>
      <c r="K36" s="1">
        <v>1500000</v>
      </c>
      <c r="M36" s="1">
        <v>7321178250</v>
      </c>
      <c r="O36" s="1">
        <v>7596891711</v>
      </c>
      <c r="Q36" s="1">
        <f t="shared" si="0"/>
        <v>-275713461</v>
      </c>
    </row>
    <row r="37" spans="1:17" ht="24" x14ac:dyDescent="0.25">
      <c r="A37" s="3" t="s">
        <v>18</v>
      </c>
      <c r="C37" s="1">
        <v>13128316</v>
      </c>
      <c r="E37" s="1">
        <v>35131145184</v>
      </c>
      <c r="G37" s="1">
        <v>34961492550</v>
      </c>
      <c r="I37" s="1">
        <v>169652634</v>
      </c>
      <c r="K37" s="1">
        <v>13128316</v>
      </c>
      <c r="M37" s="1">
        <v>35131145184</v>
      </c>
      <c r="O37" s="1">
        <v>55870494030</v>
      </c>
      <c r="Q37" s="1">
        <f t="shared" si="0"/>
        <v>-20739348846</v>
      </c>
    </row>
    <row r="38" spans="1:17" ht="24" x14ac:dyDescent="0.25">
      <c r="A38" s="3" t="s">
        <v>37</v>
      </c>
      <c r="C38" s="1">
        <v>30000000</v>
      </c>
      <c r="E38" s="1">
        <v>82903770000</v>
      </c>
      <c r="G38" s="1">
        <v>77148220500</v>
      </c>
      <c r="I38" s="1">
        <v>5755549500</v>
      </c>
      <c r="K38" s="1">
        <v>30000000</v>
      </c>
      <c r="M38" s="1">
        <v>82903770000</v>
      </c>
      <c r="O38" s="1">
        <v>148381046899</v>
      </c>
      <c r="Q38" s="1">
        <f t="shared" si="0"/>
        <v>-65477276899</v>
      </c>
    </row>
    <row r="39" spans="1:17" ht="24" x14ac:dyDescent="0.25">
      <c r="A39" s="3" t="s">
        <v>36</v>
      </c>
      <c r="C39" s="1">
        <v>49214285</v>
      </c>
      <c r="E39" s="1">
        <v>60271238725</v>
      </c>
      <c r="G39" s="1">
        <v>64184955525</v>
      </c>
      <c r="I39" s="1">
        <v>-3913716800</v>
      </c>
      <c r="K39" s="1">
        <v>49214285</v>
      </c>
      <c r="M39" s="1">
        <v>60271238725</v>
      </c>
      <c r="O39" s="1">
        <v>106574674305</v>
      </c>
      <c r="Q39" s="1">
        <f t="shared" si="0"/>
        <v>-46303435580</v>
      </c>
    </row>
    <row r="40" spans="1:17" ht="24" x14ac:dyDescent="0.25">
      <c r="A40" s="3" t="s">
        <v>117</v>
      </c>
      <c r="C40" s="1">
        <v>1875000</v>
      </c>
      <c r="E40" s="1">
        <v>5682859594</v>
      </c>
      <c r="G40" s="1">
        <v>6038853750</v>
      </c>
      <c r="I40" s="1">
        <v>-355994156</v>
      </c>
      <c r="K40" s="1">
        <v>1875000</v>
      </c>
      <c r="M40" s="1">
        <v>5682859594</v>
      </c>
      <c r="O40" s="1">
        <v>5911612875</v>
      </c>
      <c r="Q40" s="1">
        <f t="shared" si="0"/>
        <v>-228753281</v>
      </c>
    </row>
    <row r="41" spans="1:17" ht="24" x14ac:dyDescent="0.25">
      <c r="A41" s="3" t="s">
        <v>120</v>
      </c>
      <c r="C41" s="1">
        <v>215000</v>
      </c>
      <c r="E41" s="1">
        <v>234074710</v>
      </c>
      <c r="G41" s="1">
        <v>226922167</v>
      </c>
      <c r="I41" s="1">
        <v>7152543</v>
      </c>
      <c r="K41" s="1">
        <v>215000</v>
      </c>
      <c r="M41" s="1">
        <v>234074710</v>
      </c>
      <c r="O41" s="1">
        <v>278597021</v>
      </c>
      <c r="Q41" s="1">
        <f t="shared" si="0"/>
        <v>-44522311</v>
      </c>
    </row>
    <row r="42" spans="1:17" ht="24" x14ac:dyDescent="0.25">
      <c r="A42" s="3" t="s">
        <v>88</v>
      </c>
      <c r="C42" s="1">
        <v>900000</v>
      </c>
      <c r="E42" s="1">
        <v>83649307500</v>
      </c>
      <c r="G42" s="1">
        <v>93436723800</v>
      </c>
      <c r="I42" s="1">
        <v>-9787416300</v>
      </c>
      <c r="K42" s="1">
        <v>900000</v>
      </c>
      <c r="M42" s="1">
        <v>83649307500</v>
      </c>
      <c r="O42" s="1">
        <v>75472987598</v>
      </c>
      <c r="Q42" s="1">
        <f t="shared" si="0"/>
        <v>8176319902</v>
      </c>
    </row>
    <row r="43" spans="1:17" ht="24" x14ac:dyDescent="0.25">
      <c r="A43" s="3" t="s">
        <v>42</v>
      </c>
      <c r="C43" s="1">
        <v>2012019</v>
      </c>
      <c r="E43" s="1">
        <v>12620299643</v>
      </c>
      <c r="G43" s="1">
        <v>12180289195</v>
      </c>
      <c r="I43" s="1">
        <v>440010448</v>
      </c>
      <c r="K43" s="1">
        <v>2012019</v>
      </c>
      <c r="M43" s="1">
        <v>12620299643</v>
      </c>
      <c r="O43" s="1">
        <v>18700444038</v>
      </c>
      <c r="Q43" s="1">
        <f t="shared" si="0"/>
        <v>-6080144395</v>
      </c>
    </row>
    <row r="44" spans="1:17" ht="24" x14ac:dyDescent="0.25">
      <c r="A44" s="3" t="s">
        <v>21</v>
      </c>
      <c r="C44" s="1">
        <v>43032224</v>
      </c>
      <c r="E44" s="1">
        <v>59245012440</v>
      </c>
      <c r="G44" s="1">
        <v>63864840124</v>
      </c>
      <c r="I44" s="1">
        <v>-4619827684</v>
      </c>
      <c r="K44" s="1">
        <v>43032224</v>
      </c>
      <c r="M44" s="1">
        <v>59245012440</v>
      </c>
      <c r="O44" s="1">
        <v>112221228122</v>
      </c>
      <c r="Q44" s="1">
        <f t="shared" si="0"/>
        <v>-52976215682</v>
      </c>
    </row>
    <row r="45" spans="1:17" ht="24" x14ac:dyDescent="0.25">
      <c r="A45" s="3" t="s">
        <v>111</v>
      </c>
      <c r="C45" s="1">
        <v>750000</v>
      </c>
      <c r="E45" s="1">
        <v>2289545662</v>
      </c>
      <c r="G45" s="1">
        <v>2299237650</v>
      </c>
      <c r="I45" s="1">
        <v>-9691988</v>
      </c>
      <c r="K45" s="1">
        <v>750000</v>
      </c>
      <c r="M45" s="1">
        <v>2289545662</v>
      </c>
      <c r="O45" s="1">
        <v>2335368592</v>
      </c>
      <c r="Q45" s="1">
        <f t="shared" si="0"/>
        <v>-45822930</v>
      </c>
    </row>
    <row r="46" spans="1:17" ht="24.75" thickBot="1" x14ac:dyDescent="0.3">
      <c r="A46" s="3" t="s">
        <v>122</v>
      </c>
      <c r="C46" s="1">
        <v>5000000</v>
      </c>
      <c r="E46" s="1">
        <v>10298358000</v>
      </c>
      <c r="G46" s="1">
        <v>10298358000</v>
      </c>
      <c r="I46" s="1">
        <v>0</v>
      </c>
      <c r="K46" s="1">
        <v>5000000</v>
      </c>
      <c r="M46" s="1">
        <v>10298358000</v>
      </c>
      <c r="O46" s="1">
        <v>10369406800</v>
      </c>
      <c r="Q46" s="1">
        <f t="shared" si="0"/>
        <v>-71048800</v>
      </c>
    </row>
    <row r="47" spans="1:17" ht="24.75" thickBot="1" x14ac:dyDescent="0.3">
      <c r="E47" s="2">
        <f>SUM(E8:E46)</f>
        <v>5523271501518</v>
      </c>
      <c r="F47" s="3"/>
      <c r="G47" s="2">
        <f>SUM(G8:G46)</f>
        <v>5205016594868</v>
      </c>
      <c r="H47" s="3"/>
      <c r="I47" s="2">
        <f>SUM(I8:I46)</f>
        <v>318254906650</v>
      </c>
      <c r="J47" s="3"/>
      <c r="K47" s="3" t="s">
        <v>51</v>
      </c>
      <c r="L47" s="3"/>
      <c r="M47" s="2">
        <f>SUM(M8:M46)</f>
        <v>5523271501518</v>
      </c>
      <c r="N47" s="3"/>
      <c r="O47" s="2">
        <f>SUM(O8:O46)</f>
        <v>7500449486530</v>
      </c>
      <c r="P47" s="3"/>
      <c r="Q47" s="2">
        <f>SUM(Q8:Q46)</f>
        <v>-1977177985012</v>
      </c>
    </row>
    <row r="48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2025-09-27T12:26:05Z</dcterms:modified>
</cp:coreProperties>
</file>