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6\بخشی\"/>
    </mc:Choice>
  </mc:AlternateContent>
  <xr:revisionPtr revIDLastSave="0" documentId="13_ncr:1_{90A69F19-884A-425C-8AF4-467BF9C9E43C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state="hidden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فروش'!$K$6:$Q$56</definedName>
    <definedName name="_xlnm._FilterDatabase" localSheetId="0" hidden="1">سهام!$A$6:$A$33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G9" i="10"/>
  <c r="I9" i="7"/>
  <c r="I63" i="7" s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8" i="7"/>
  <c r="Q64" i="7"/>
  <c r="G64" i="7"/>
  <c r="O64" i="7"/>
  <c r="C55" i="7"/>
  <c r="E55" i="7"/>
  <c r="G55" i="7"/>
  <c r="M55" i="7"/>
  <c r="O55" i="7"/>
  <c r="Q55" i="7"/>
  <c r="S55" i="7" s="1"/>
  <c r="C56" i="7"/>
  <c r="E56" i="7"/>
  <c r="G56" i="7"/>
  <c r="M56" i="7"/>
  <c r="O56" i="7"/>
  <c r="Q56" i="7"/>
  <c r="S56" i="7" s="1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8" i="5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8" i="6"/>
  <c r="M18" i="4"/>
  <c r="C6" i="2"/>
  <c r="I6" i="2"/>
  <c r="C10" i="3"/>
  <c r="O42" i="4"/>
  <c r="S42" i="4"/>
  <c r="Q42" i="4"/>
  <c r="Y45" i="1"/>
  <c r="O56" i="6"/>
  <c r="M56" i="6"/>
  <c r="E45" i="1"/>
  <c r="G45" i="1"/>
  <c r="K9" i="7" l="1"/>
  <c r="K17" i="7"/>
  <c r="K25" i="7"/>
  <c r="K33" i="7"/>
  <c r="K41" i="7"/>
  <c r="K49" i="7"/>
  <c r="K57" i="7"/>
  <c r="K10" i="7"/>
  <c r="K18" i="7"/>
  <c r="K34" i="7"/>
  <c r="K11" i="7"/>
  <c r="K19" i="7"/>
  <c r="K27" i="7"/>
  <c r="K35" i="7"/>
  <c r="K43" i="7"/>
  <c r="K51" i="7"/>
  <c r="K59" i="7"/>
  <c r="K13" i="7"/>
  <c r="K29" i="7"/>
  <c r="K45" i="7"/>
  <c r="K50" i="7"/>
  <c r="K12" i="7"/>
  <c r="K20" i="7"/>
  <c r="K28" i="7"/>
  <c r="K36" i="7"/>
  <c r="K44" i="7"/>
  <c r="K52" i="7"/>
  <c r="K60" i="7"/>
  <c r="K21" i="7"/>
  <c r="K37" i="7"/>
  <c r="K53" i="7"/>
  <c r="K42" i="7"/>
  <c r="K14" i="7"/>
  <c r="K22" i="7"/>
  <c r="K30" i="7"/>
  <c r="K38" i="7"/>
  <c r="K46" i="7"/>
  <c r="K54" i="7"/>
  <c r="K62" i="7"/>
  <c r="K16" i="7"/>
  <c r="K40" i="7"/>
  <c r="K56" i="7"/>
  <c r="K58" i="7"/>
  <c r="K15" i="7"/>
  <c r="K23" i="7"/>
  <c r="K31" i="7"/>
  <c r="K39" i="7"/>
  <c r="K47" i="7"/>
  <c r="K55" i="7"/>
  <c r="K8" i="7"/>
  <c r="K24" i="7"/>
  <c r="K32" i="7"/>
  <c r="K48" i="7"/>
  <c r="K26" i="7"/>
  <c r="K61" i="7"/>
  <c r="Q56" i="6"/>
  <c r="M42" i="4"/>
  <c r="K42" i="4"/>
  <c r="I42" i="4"/>
  <c r="W45" i="1"/>
  <c r="U45" i="1"/>
  <c r="E56" i="6"/>
  <c r="G56" i="6"/>
  <c r="I56" i="6"/>
  <c r="M9" i="3"/>
  <c r="G9" i="8" s="1"/>
  <c r="G9" i="3"/>
  <c r="C9" i="8" s="1"/>
  <c r="G8" i="3"/>
  <c r="C8" i="8" s="1"/>
  <c r="K63" i="7" l="1"/>
  <c r="C10" i="8"/>
  <c r="C8" i="10" s="1"/>
  <c r="M8" i="3"/>
  <c r="G8" i="8" s="1"/>
  <c r="G10" i="8" s="1"/>
  <c r="I9" i="2"/>
  <c r="I8" i="2"/>
  <c r="I44" i="5" l="1"/>
  <c r="O44" i="5"/>
  <c r="M44" i="5"/>
  <c r="E10" i="3"/>
  <c r="I10" i="3"/>
  <c r="K10" i="3"/>
  <c r="I10" i="2"/>
  <c r="A4" i="11"/>
  <c r="A2" i="11"/>
  <c r="E9" i="11"/>
  <c r="C9" i="11"/>
  <c r="E9" i="8" l="1"/>
  <c r="E8" i="8"/>
  <c r="G44" i="5"/>
  <c r="E44" i="5"/>
  <c r="M10" i="3"/>
  <c r="G10" i="3"/>
  <c r="A4" i="5"/>
  <c r="A4" i="6"/>
  <c r="A4" i="3"/>
  <c r="A4" i="4"/>
  <c r="A4" i="8"/>
  <c r="A4" i="7"/>
  <c r="A4" i="10"/>
  <c r="A4" i="2"/>
  <c r="A2" i="2"/>
  <c r="A2" i="10" s="1"/>
  <c r="E10" i="8" l="1"/>
  <c r="I9" i="8"/>
  <c r="I8" i="8"/>
  <c r="A2" i="7"/>
  <c r="A2" i="5"/>
  <c r="A2" i="3"/>
  <c r="A2" i="8"/>
  <c r="A2" i="6"/>
  <c r="A2" i="4"/>
  <c r="M8" i="7" s="1"/>
  <c r="G10" i="2"/>
  <c r="E10" i="2"/>
  <c r="C10" i="2"/>
  <c r="C16" i="7" l="1"/>
  <c r="C9" i="7"/>
  <c r="C49" i="7"/>
  <c r="C42" i="7"/>
  <c r="C11" i="7"/>
  <c r="C19" i="7"/>
  <c r="C27" i="7"/>
  <c r="C35" i="7"/>
  <c r="C43" i="7"/>
  <c r="C51" i="7"/>
  <c r="C61" i="7"/>
  <c r="C25" i="7"/>
  <c r="C10" i="7"/>
  <c r="C12" i="7"/>
  <c r="C20" i="7"/>
  <c r="C28" i="7"/>
  <c r="C36" i="7"/>
  <c r="C44" i="7"/>
  <c r="C52" i="7"/>
  <c r="C62" i="7"/>
  <c r="C58" i="7"/>
  <c r="C59" i="7"/>
  <c r="C34" i="7"/>
  <c r="C60" i="7"/>
  <c r="C13" i="7"/>
  <c r="C21" i="7"/>
  <c r="C29" i="7"/>
  <c r="C37" i="7"/>
  <c r="C45" i="7"/>
  <c r="C53" i="7"/>
  <c r="C8" i="7"/>
  <c r="C17" i="7"/>
  <c r="C50" i="7"/>
  <c r="C14" i="7"/>
  <c r="C22" i="7"/>
  <c r="C30" i="7"/>
  <c r="C38" i="7"/>
  <c r="C46" i="7"/>
  <c r="C54" i="7"/>
  <c r="C32" i="7"/>
  <c r="C48" i="7"/>
  <c r="C33" i="7"/>
  <c r="C26" i="7"/>
  <c r="C15" i="7"/>
  <c r="C23" i="7"/>
  <c r="C31" i="7"/>
  <c r="C39" i="7"/>
  <c r="C47" i="7"/>
  <c r="C57" i="7"/>
  <c r="C24" i="7"/>
  <c r="C40" i="7"/>
  <c r="C41" i="7"/>
  <c r="C18" i="7"/>
  <c r="Q57" i="7"/>
  <c r="Q11" i="7"/>
  <c r="Q19" i="7"/>
  <c r="Q27" i="7"/>
  <c r="Q35" i="7"/>
  <c r="Q43" i="7"/>
  <c r="Q51" i="7"/>
  <c r="G58" i="7"/>
  <c r="G12" i="7"/>
  <c r="G20" i="7"/>
  <c r="G28" i="7"/>
  <c r="G36" i="7"/>
  <c r="G44" i="7"/>
  <c r="G52" i="7"/>
  <c r="Q34" i="7"/>
  <c r="G27" i="7"/>
  <c r="Q58" i="7"/>
  <c r="Q12" i="7"/>
  <c r="Q20" i="7"/>
  <c r="Q28" i="7"/>
  <c r="Q36" i="7"/>
  <c r="Q44" i="7"/>
  <c r="Q52" i="7"/>
  <c r="G59" i="7"/>
  <c r="G13" i="7"/>
  <c r="G21" i="7"/>
  <c r="G29" i="7"/>
  <c r="G37" i="7"/>
  <c r="G45" i="7"/>
  <c r="G53" i="7"/>
  <c r="Q26" i="7"/>
  <c r="G19" i="7"/>
  <c r="Q59" i="7"/>
  <c r="Q13" i="7"/>
  <c r="Q21" i="7"/>
  <c r="Q29" i="7"/>
  <c r="Q37" i="7"/>
  <c r="Q45" i="7"/>
  <c r="Q53" i="7"/>
  <c r="G14" i="7"/>
  <c r="G22" i="7"/>
  <c r="G30" i="7"/>
  <c r="G38" i="7"/>
  <c r="G46" i="7"/>
  <c r="G54" i="7"/>
  <c r="Q42" i="7"/>
  <c r="G11" i="7"/>
  <c r="Q60" i="7"/>
  <c r="Q14" i="7"/>
  <c r="Q22" i="7"/>
  <c r="Q30" i="7"/>
  <c r="Q38" i="7"/>
  <c r="Q46" i="7"/>
  <c r="Q54" i="7"/>
  <c r="G15" i="7"/>
  <c r="G23" i="7"/>
  <c r="G31" i="7"/>
  <c r="G39" i="7"/>
  <c r="G47" i="7"/>
  <c r="G60" i="7"/>
  <c r="Q18" i="7"/>
  <c r="G43" i="7"/>
  <c r="Q61" i="7"/>
  <c r="Q15" i="7"/>
  <c r="Q23" i="7"/>
  <c r="Q31" i="7"/>
  <c r="Q39" i="7"/>
  <c r="Q47" i="7"/>
  <c r="Q8" i="7"/>
  <c r="G16" i="7"/>
  <c r="G24" i="7"/>
  <c r="G32" i="7"/>
  <c r="G40" i="7"/>
  <c r="G48" i="7"/>
  <c r="G61" i="7"/>
  <c r="Q50" i="7"/>
  <c r="Q62" i="7"/>
  <c r="Q16" i="7"/>
  <c r="Q24" i="7"/>
  <c r="Q32" i="7"/>
  <c r="Q40" i="7"/>
  <c r="Q48" i="7"/>
  <c r="G9" i="7"/>
  <c r="G17" i="7"/>
  <c r="G25" i="7"/>
  <c r="G33" i="7"/>
  <c r="G41" i="7"/>
  <c r="G49" i="7"/>
  <c r="G62" i="7"/>
  <c r="Q10" i="7"/>
  <c r="G35" i="7"/>
  <c r="Q9" i="7"/>
  <c r="Q17" i="7"/>
  <c r="Q25" i="7"/>
  <c r="Q33" i="7"/>
  <c r="Q41" i="7"/>
  <c r="Q49" i="7"/>
  <c r="G10" i="7"/>
  <c r="G18" i="7"/>
  <c r="G26" i="7"/>
  <c r="G34" i="7"/>
  <c r="G42" i="7"/>
  <c r="G50" i="7"/>
  <c r="G8" i="7"/>
  <c r="G57" i="7"/>
  <c r="G51" i="7"/>
  <c r="O10" i="7"/>
  <c r="O18" i="7"/>
  <c r="O26" i="7"/>
  <c r="O34" i="7"/>
  <c r="O42" i="7"/>
  <c r="O50" i="7"/>
  <c r="O62" i="7"/>
  <c r="E15" i="7"/>
  <c r="E23" i="7"/>
  <c r="E31" i="7"/>
  <c r="E39" i="7"/>
  <c r="E47" i="7"/>
  <c r="E60" i="7"/>
  <c r="O33" i="7"/>
  <c r="E38" i="7"/>
  <c r="O11" i="7"/>
  <c r="O19" i="7"/>
  <c r="O27" i="7"/>
  <c r="O35" i="7"/>
  <c r="O43" i="7"/>
  <c r="O51" i="7"/>
  <c r="O8" i="7"/>
  <c r="E16" i="7"/>
  <c r="E24" i="7"/>
  <c r="E32" i="7"/>
  <c r="E40" i="7"/>
  <c r="E48" i="7"/>
  <c r="E61" i="7"/>
  <c r="O25" i="7"/>
  <c r="E46" i="7"/>
  <c r="E57" i="7"/>
  <c r="O12" i="7"/>
  <c r="O20" i="7"/>
  <c r="O28" i="7"/>
  <c r="O36" i="7"/>
  <c r="O44" i="7"/>
  <c r="O52" i="7"/>
  <c r="E9" i="7"/>
  <c r="E17" i="7"/>
  <c r="E25" i="7"/>
  <c r="E33" i="7"/>
  <c r="E41" i="7"/>
  <c r="E49" i="7"/>
  <c r="E62" i="7"/>
  <c r="O17" i="7"/>
  <c r="E22" i="7"/>
  <c r="E58" i="7"/>
  <c r="O13" i="7"/>
  <c r="O21" i="7"/>
  <c r="O29" i="7"/>
  <c r="O37" i="7"/>
  <c r="O45" i="7"/>
  <c r="O53" i="7"/>
  <c r="E10" i="7"/>
  <c r="E18" i="7"/>
  <c r="E26" i="7"/>
  <c r="E34" i="7"/>
  <c r="E42" i="7"/>
  <c r="E50" i="7"/>
  <c r="E8" i="7"/>
  <c r="O49" i="7"/>
  <c r="E54" i="7"/>
  <c r="E59" i="7"/>
  <c r="O14" i="7"/>
  <c r="O22" i="7"/>
  <c r="O30" i="7"/>
  <c r="O38" i="7"/>
  <c r="O46" i="7"/>
  <c r="O54" i="7"/>
  <c r="E11" i="7"/>
  <c r="E19" i="7"/>
  <c r="E27" i="7"/>
  <c r="E35" i="7"/>
  <c r="E43" i="7"/>
  <c r="E51" i="7"/>
  <c r="O9" i="7"/>
  <c r="E14" i="7"/>
  <c r="O57" i="7"/>
  <c r="O15" i="7"/>
  <c r="O23" i="7"/>
  <c r="O31" i="7"/>
  <c r="O39" i="7"/>
  <c r="O47" i="7"/>
  <c r="O59" i="7"/>
  <c r="E12" i="7"/>
  <c r="E20" i="7"/>
  <c r="E28" i="7"/>
  <c r="E36" i="7"/>
  <c r="E44" i="7"/>
  <c r="E52" i="7"/>
  <c r="O41" i="7"/>
  <c r="E30" i="7"/>
  <c r="O58" i="7"/>
  <c r="O16" i="7"/>
  <c r="O24" i="7"/>
  <c r="O32" i="7"/>
  <c r="O40" i="7"/>
  <c r="O48" i="7"/>
  <c r="O60" i="7"/>
  <c r="E13" i="7"/>
  <c r="E21" i="7"/>
  <c r="E29" i="7"/>
  <c r="E37" i="7"/>
  <c r="E45" i="7"/>
  <c r="E53" i="7"/>
  <c r="O61" i="7"/>
  <c r="M13" i="7"/>
  <c r="M21" i="7"/>
  <c r="M31" i="7"/>
  <c r="M40" i="7"/>
  <c r="M49" i="7"/>
  <c r="M61" i="7"/>
  <c r="M10" i="7"/>
  <c r="M14" i="7"/>
  <c r="M22" i="7"/>
  <c r="M32" i="7"/>
  <c r="M41" i="7"/>
  <c r="M50" i="7"/>
  <c r="M62" i="7"/>
  <c r="M58" i="7"/>
  <c r="M15" i="7"/>
  <c r="M23" i="7"/>
  <c r="M34" i="7"/>
  <c r="M42" i="7"/>
  <c r="M51" i="7"/>
  <c r="S51" i="7" s="1"/>
  <c r="M20" i="7"/>
  <c r="M16" i="7"/>
  <c r="M26" i="7"/>
  <c r="M35" i="7"/>
  <c r="S35" i="7" s="1"/>
  <c r="M43" i="7"/>
  <c r="M52" i="7"/>
  <c r="M48" i="7"/>
  <c r="M17" i="7"/>
  <c r="M27" i="7"/>
  <c r="M36" i="7"/>
  <c r="M44" i="7"/>
  <c r="M53" i="7"/>
  <c r="M60" i="7"/>
  <c r="M57" i="7"/>
  <c r="M18" i="7"/>
  <c r="M28" i="7"/>
  <c r="M37" i="7"/>
  <c r="M45" i="7"/>
  <c r="M54" i="7"/>
  <c r="M39" i="7"/>
  <c r="M9" i="7"/>
  <c r="M19" i="7"/>
  <c r="M29" i="7"/>
  <c r="M38" i="7"/>
  <c r="M46" i="7"/>
  <c r="M59" i="7"/>
  <c r="M30" i="7"/>
  <c r="M33" i="7"/>
  <c r="M12" i="7"/>
  <c r="M47" i="7"/>
  <c r="M11" i="7"/>
  <c r="M24" i="7"/>
  <c r="M25" i="7"/>
  <c r="I10" i="8"/>
  <c r="O45" i="1"/>
  <c r="K45" i="1"/>
  <c r="Q44" i="5"/>
  <c r="S11" i="7" l="1"/>
  <c r="M63" i="7"/>
  <c r="M64" i="7" s="1"/>
  <c r="S12" i="7"/>
  <c r="S37" i="7"/>
  <c r="S36" i="7"/>
  <c r="S18" i="7"/>
  <c r="S27" i="7"/>
  <c r="S28" i="7"/>
  <c r="S20" i="7"/>
  <c r="S21" i="7"/>
  <c r="C63" i="7"/>
  <c r="C64" i="7" s="1"/>
  <c r="S19" i="7"/>
  <c r="S38" i="7"/>
  <c r="S30" i="7"/>
  <c r="S50" i="7"/>
  <c r="S40" i="7"/>
  <c r="S22" i="7"/>
  <c r="S23" i="7"/>
  <c r="S14" i="7"/>
  <c r="S39" i="7"/>
  <c r="S58" i="7"/>
  <c r="S46" i="7"/>
  <c r="S59" i="7"/>
  <c r="S49" i="7"/>
  <c r="S29" i="7"/>
  <c r="S47" i="7"/>
  <c r="S9" i="7"/>
  <c r="S42" i="7"/>
  <c r="S43" i="7"/>
  <c r="S10" i="7"/>
  <c r="S54" i="7"/>
  <c r="S44" i="7"/>
  <c r="S45" i="7"/>
  <c r="S24" i="7"/>
  <c r="S34" i="7"/>
  <c r="S52" i="7"/>
  <c r="S60" i="7"/>
  <c r="S33" i="7"/>
  <c r="S53" i="7"/>
  <c r="S15" i="7"/>
  <c r="S26" i="7"/>
  <c r="S62" i="7"/>
  <c r="S17" i="7"/>
  <c r="S25" i="7"/>
  <c r="S13" i="7"/>
  <c r="S41" i="7"/>
  <c r="S31" i="7"/>
  <c r="S8" i="7"/>
  <c r="S48" i="7"/>
  <c r="S32" i="7"/>
  <c r="S57" i="7"/>
  <c r="S61" i="7"/>
  <c r="S16" i="7"/>
  <c r="G63" i="7"/>
  <c r="E63" i="7"/>
  <c r="E64" i="7" s="1"/>
  <c r="O63" i="7"/>
  <c r="S63" i="7" l="1"/>
  <c r="C7" i="10" l="1"/>
  <c r="C9" i="10" s="1"/>
  <c r="U56" i="7"/>
  <c r="U55" i="7"/>
  <c r="U43" i="7"/>
  <c r="U18" i="7"/>
  <c r="U9" i="7"/>
  <c r="U47" i="7"/>
  <c r="U60" i="7"/>
  <c r="U13" i="7"/>
  <c r="U28" i="7"/>
  <c r="U48" i="7"/>
  <c r="U15" i="7"/>
  <c r="U57" i="7"/>
  <c r="U40" i="7"/>
  <c r="U46" i="7"/>
  <c r="U58" i="7"/>
  <c r="U14" i="7"/>
  <c r="U19" i="7"/>
  <c r="U10" i="7"/>
  <c r="U27" i="7"/>
  <c r="U23" i="7"/>
  <c r="U39" i="7"/>
  <c r="U59" i="7"/>
  <c r="U20" i="7"/>
  <c r="U35" i="7"/>
  <c r="U54" i="7"/>
  <c r="U12" i="7"/>
  <c r="U49" i="7"/>
  <c r="U53" i="7"/>
  <c r="U37" i="7"/>
  <c r="U51" i="7"/>
  <c r="U11" i="7"/>
  <c r="U8" i="7"/>
  <c r="U31" i="7"/>
  <c r="U17" i="7"/>
  <c r="U50" i="7"/>
  <c r="U41" i="7"/>
  <c r="U32" i="7"/>
  <c r="U38" i="7"/>
  <c r="U45" i="7"/>
  <c r="U61" i="7"/>
  <c r="U62" i="7"/>
  <c r="U42" i="7"/>
  <c r="U33" i="7"/>
  <c r="U24" i="7"/>
  <c r="U30" i="7"/>
  <c r="U52" i="7"/>
  <c r="U26" i="7"/>
  <c r="U36" i="7"/>
  <c r="U34" i="7"/>
  <c r="U25" i="7"/>
  <c r="U16" i="7"/>
  <c r="U22" i="7"/>
  <c r="U29" i="7"/>
  <c r="U44" i="7"/>
  <c r="U21" i="7"/>
  <c r="U63" i="7" l="1"/>
  <c r="E7" i="10"/>
  <c r="E8" i="10"/>
  <c r="Q63" i="7"/>
  <c r="E9" i="10" l="1"/>
</calcChain>
</file>

<file path=xl/sharedStrings.xml><?xml version="1.0" encoding="utf-8"?>
<sst xmlns="http://schemas.openxmlformats.org/spreadsheetml/2006/main" count="884" uniqueCount="123">
  <si>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</si>
  <si>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</si>
  <si>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</si>
  <si>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</si>
  <si>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</si>
  <si>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</si>
  <si>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</si>
  <si>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</si>
  <si>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</si>
  <si>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</si>
  <si>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</si>
  <si>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</si>
  <si>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</si>
  <si>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</si>
  <si>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</si>
  <si>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</si>
  <si>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</si>
  <si>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</si>
  <si>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</si>
  <si>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</si>
  <si>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</si>
  <si>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</si>
  <si>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</si>
  <si>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</si>
  <si>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</si>
  <si>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</si>
  <si>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</si>
  <si>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</si>
  <si>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</si>
  <si>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</si>
  <si>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</si>
  <si>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</si>
  <si>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</si>
  <si>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</si>
  <si>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</si>
  <si>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</si>
  <si>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</si>
  <si>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</si>
  <si>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</si>
  <si>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</si>
  <si>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</si>
  <si>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</si>
  <si>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</si>
  <si>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</si>
  <si>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</si>
  <si>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</si>
  <si>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</si>
  <si>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</si>
  <si>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</si>
  <si>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</si>
  <si>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</si>
  <si>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</si>
  <si>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</si>
  <si>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</si>
  <si>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</si>
  <si>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</si>
  <si>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</si>
  <si>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</si>
  <si>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</si>
  <si>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</si>
  <si>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</si>
  <si>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</si>
  <si>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</si>
  <si>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</si>
  <si>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</si>
  <si>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</si>
  <si>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</si>
  <si>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</si>
  <si>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</si>
  <si>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</si>
  <si>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</si>
  <si>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</si>
  <si>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</si>
  <si>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</si>
  <si>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</si>
  <si>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</si>
  <si>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</si>
  <si>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</si>
  <si>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</si>
  <si>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</si>
  <si>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</si>
  <si>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</si>
  <si>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</si>
  <si>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</si>
  <si>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</si>
  <si>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</si>
  <si>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</si>
  <si>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</si>
  <si>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</si>
  <si>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</si>
  <si>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</si>
  <si>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</si>
  <si>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</si>
  <si>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</si>
  <si>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</si>
  <si>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</si>
  <si>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>توسعه نیشکر و صنایع جانبی</t>
  </si>
  <si>
    <t>سایر درآمدها</t>
  </si>
  <si>
    <t>اخشان خراسان</t>
  </si>
  <si>
    <t>پتروشیمی بوعلی سینا</t>
  </si>
  <si>
    <t>پتروشیمی فناوران</t>
  </si>
  <si>
    <t>صنایع الکترونیک مادیران</t>
  </si>
  <si>
    <t>بانک پاسارگاد هفت تیر</t>
  </si>
  <si>
    <t>پتروشیمی  خارک</t>
  </si>
  <si>
    <t>پتروشیمی شیراز</t>
  </si>
  <si>
    <t>مهرمام میهن</t>
  </si>
  <si>
    <t>نفت  بهران</t>
  </si>
  <si>
    <t>نفت بهران</t>
  </si>
  <si>
    <t>پتروشیمی خارک</t>
  </si>
  <si>
    <t>کربن ایران</t>
  </si>
  <si>
    <t>پتروشیمی‌ شیراز</t>
  </si>
  <si>
    <t>درصد به کل دارایی‌ های صندوق</t>
  </si>
  <si>
    <t>پویا</t>
  </si>
  <si>
    <t>صنایع غذایی رضوی</t>
  </si>
  <si>
    <t>1404/05/31</t>
  </si>
  <si>
    <t>سیمان‌هگمتان‌</t>
  </si>
  <si>
    <t>برای ماه منتهی به 1404/06/31</t>
  </si>
  <si>
    <t>1404/06/31</t>
  </si>
  <si>
    <t>قندهکمتان‌</t>
  </si>
  <si>
    <t>کارخانجات‌ قند قزوین‌</t>
  </si>
  <si>
    <t>1404/06/23</t>
  </si>
  <si>
    <t>1404/06/26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</si>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</sst>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/>
    <xf numFmtId="164" fontId="9" fillId="0" borderId="0" xfId="4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12" fillId="0" borderId="0" xfId="0" applyNumberFormat="1" applyFont="1" applyFill="1"/>
    <xf numFmtId="164" fontId="2" fillId="0" borderId="0" xfId="2" applyNumberFormat="1" applyFont="1" applyFill="1" applyBorder="1"/>
    <xf numFmtId="164" fontId="6" fillId="0" borderId="0" xfId="2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Alignment="1">
      <alignment horizontal="center"/>
    </xf>
    <xf numFmtId="164" fontId="11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3" fontId="12" fillId="0" borderId="0" xfId="0" applyNumberFormat="1" applyFont="1"/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6"/>
  <sheetViews>
    <sheetView rightToLeft="1" tabSelected="1" zoomScale="85" zoomScaleNormal="85" workbookViewId="0">
      <selection activeCell="G9" sqref="G9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875" style="2" bestFit="1" customWidth="1"/>
    <col min="28" max="16384" width="9" style="2"/>
  </cols>
  <sheetData>
    <row r="2" spans="1:25" ht="26.25" x14ac:dyDescent="0.2">
      <c r="A2" s="43" t="s">
        <v>83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  <c r="R2" s="43" t="s">
        <v>0</v>
      </c>
      <c r="S2" s="43" t="s">
        <v>0</v>
      </c>
      <c r="T2" s="43" t="s">
        <v>0</v>
      </c>
      <c r="U2" s="43" t="s">
        <v>0</v>
      </c>
      <c r="V2" s="43" t="s">
        <v>0</v>
      </c>
      <c r="W2" s="43" t="s">
        <v>0</v>
      </c>
      <c r="X2" s="43" t="s">
        <v>0</v>
      </c>
      <c r="Y2" s="43" t="s">
        <v>0</v>
      </c>
    </row>
    <row r="3" spans="1:25" ht="26.25" x14ac:dyDescent="0.2">
      <c r="A3" s="43" t="s">
        <v>1</v>
      </c>
      <c r="B3" s="43" t="s">
        <v>1</v>
      </c>
      <c r="C3" s="43" t="s">
        <v>1</v>
      </c>
      <c r="D3" s="43" t="s">
        <v>1</v>
      </c>
      <c r="E3" s="43" t="s">
        <v>1</v>
      </c>
      <c r="F3" s="43" t="s">
        <v>1</v>
      </c>
      <c r="G3" s="43" t="s">
        <v>1</v>
      </c>
      <c r="H3" s="43" t="s">
        <v>1</v>
      </c>
      <c r="I3" s="43" t="s">
        <v>1</v>
      </c>
      <c r="J3" s="43" t="s">
        <v>1</v>
      </c>
      <c r="K3" s="43" t="s">
        <v>1</v>
      </c>
      <c r="L3" s="43" t="s">
        <v>1</v>
      </c>
      <c r="M3" s="43" t="s">
        <v>1</v>
      </c>
      <c r="N3" s="43" t="s">
        <v>1</v>
      </c>
      <c r="O3" s="43" t="s">
        <v>1</v>
      </c>
      <c r="P3" s="43" t="s">
        <v>1</v>
      </c>
      <c r="Q3" s="43" t="s">
        <v>1</v>
      </c>
      <c r="R3" s="43" t="s">
        <v>1</v>
      </c>
      <c r="S3" s="43" t="s">
        <v>1</v>
      </c>
      <c r="T3" s="43" t="s">
        <v>1</v>
      </c>
      <c r="U3" s="43" t="s">
        <v>1</v>
      </c>
      <c r="V3" s="43" t="s">
        <v>1</v>
      </c>
      <c r="W3" s="43" t="s">
        <v>1</v>
      </c>
      <c r="X3" s="43" t="s">
        <v>1</v>
      </c>
      <c r="Y3" s="43" t="s">
        <v>1</v>
      </c>
    </row>
    <row r="4" spans="1:25" ht="26.25" x14ac:dyDescent="0.2">
      <c r="A4" s="43" t="s">
        <v>116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  <c r="N4" s="43" t="s">
        <v>2</v>
      </c>
      <c r="O4" s="43" t="s">
        <v>2</v>
      </c>
      <c r="P4" s="43" t="s">
        <v>2</v>
      </c>
      <c r="Q4" s="43" t="s">
        <v>2</v>
      </c>
      <c r="R4" s="43" t="s">
        <v>2</v>
      </c>
      <c r="S4" s="43" t="s">
        <v>2</v>
      </c>
      <c r="T4" s="43" t="s">
        <v>2</v>
      </c>
      <c r="U4" s="43" t="s">
        <v>2</v>
      </c>
      <c r="V4" s="43" t="s">
        <v>2</v>
      </c>
      <c r="W4" s="43" t="s">
        <v>2</v>
      </c>
      <c r="X4" s="43" t="s">
        <v>2</v>
      </c>
      <c r="Y4" s="43" t="s">
        <v>2</v>
      </c>
    </row>
    <row r="6" spans="1:25" ht="27" thickBot="1" x14ac:dyDescent="0.25">
      <c r="A6" s="42" t="s">
        <v>3</v>
      </c>
      <c r="C6" s="42" t="s">
        <v>114</v>
      </c>
      <c r="D6" s="42" t="s">
        <v>4</v>
      </c>
      <c r="E6" s="42" t="s">
        <v>4</v>
      </c>
      <c r="F6" s="42" t="s">
        <v>4</v>
      </c>
      <c r="G6" s="42" t="s">
        <v>4</v>
      </c>
      <c r="I6" s="42" t="s">
        <v>5</v>
      </c>
      <c r="J6" s="42" t="s">
        <v>5</v>
      </c>
      <c r="K6" s="42" t="s">
        <v>5</v>
      </c>
      <c r="L6" s="42" t="s">
        <v>5</v>
      </c>
      <c r="M6" s="42" t="s">
        <v>5</v>
      </c>
      <c r="N6" s="42" t="s">
        <v>5</v>
      </c>
      <c r="O6" s="42" t="s">
        <v>5</v>
      </c>
      <c r="Q6" s="42" t="s">
        <v>117</v>
      </c>
      <c r="R6" s="42" t="s">
        <v>6</v>
      </c>
      <c r="S6" s="42" t="s">
        <v>6</v>
      </c>
      <c r="T6" s="42" t="s">
        <v>6</v>
      </c>
      <c r="U6" s="42" t="s">
        <v>6</v>
      </c>
      <c r="V6" s="42" t="s">
        <v>6</v>
      </c>
      <c r="W6" s="42" t="s">
        <v>6</v>
      </c>
      <c r="X6" s="42" t="s">
        <v>6</v>
      </c>
      <c r="Y6" s="42" t="s">
        <v>6</v>
      </c>
    </row>
    <row r="7" spans="1:25" ht="27" thickBot="1" x14ac:dyDescent="0.25">
      <c r="A7" s="42" t="s">
        <v>3</v>
      </c>
      <c r="C7" s="42" t="s">
        <v>7</v>
      </c>
      <c r="E7" s="42" t="s">
        <v>8</v>
      </c>
      <c r="G7" s="42" t="s">
        <v>9</v>
      </c>
      <c r="I7" s="42" t="s">
        <v>10</v>
      </c>
      <c r="J7" s="42" t="s">
        <v>10</v>
      </c>
      <c r="K7" s="42" t="s">
        <v>10</v>
      </c>
      <c r="M7" s="42" t="s">
        <v>11</v>
      </c>
      <c r="N7" s="42" t="s">
        <v>11</v>
      </c>
      <c r="O7" s="42" t="s">
        <v>11</v>
      </c>
      <c r="Q7" s="42" t="s">
        <v>7</v>
      </c>
      <c r="S7" s="42" t="s">
        <v>12</v>
      </c>
      <c r="U7" s="42" t="s">
        <v>8</v>
      </c>
      <c r="W7" s="42" t="s">
        <v>9</v>
      </c>
      <c r="Y7" s="42" t="s">
        <v>111</v>
      </c>
    </row>
    <row r="8" spans="1:25" ht="27" thickBot="1" x14ac:dyDescent="0.25">
      <c r="A8" s="42" t="s">
        <v>3</v>
      </c>
      <c r="C8" s="42" t="s">
        <v>7</v>
      </c>
      <c r="E8" s="42" t="s">
        <v>8</v>
      </c>
      <c r="G8" s="42" t="s">
        <v>9</v>
      </c>
      <c r="I8" s="35" t="s">
        <v>7</v>
      </c>
      <c r="K8" s="35" t="s">
        <v>8</v>
      </c>
      <c r="M8" s="35" t="s">
        <v>7</v>
      </c>
      <c r="O8" s="35" t="s">
        <v>14</v>
      </c>
      <c r="Q8" s="42" t="s">
        <v>7</v>
      </c>
      <c r="S8" s="42" t="s">
        <v>12</v>
      </c>
      <c r="U8" s="42" t="s">
        <v>8</v>
      </c>
      <c r="W8" s="42" t="s">
        <v>9</v>
      </c>
      <c r="Y8" s="42" t="s">
        <v>13</v>
      </c>
    </row>
    <row r="9" spans="1:25" ht="21" x14ac:dyDescent="0.2">
      <c r="A9" s="5" t="s">
        <v>53</v>
      </c>
      <c r="C9" s="2">
        <v>7361022</v>
      </c>
      <c r="E9" s="2">
        <v>66165429272</v>
      </c>
      <c r="G9" s="2">
        <v>59854891658.237999</v>
      </c>
      <c r="I9" s="2">
        <v>0</v>
      </c>
      <c r="K9" s="2">
        <v>0</v>
      </c>
      <c r="M9" s="2">
        <v>0</v>
      </c>
      <c r="O9" s="2">
        <v>0</v>
      </c>
      <c r="Q9" s="2">
        <v>7361022</v>
      </c>
      <c r="S9" s="2">
        <v>8120</v>
      </c>
      <c r="U9" s="2">
        <v>66165429272</v>
      </c>
      <c r="W9" s="2">
        <v>59415858223.092003</v>
      </c>
      <c r="Y9" s="1">
        <v>9.0643774013600444E-3</v>
      </c>
    </row>
    <row r="10" spans="1:25" ht="21" x14ac:dyDescent="0.2">
      <c r="A10" s="5" t="s">
        <v>54</v>
      </c>
      <c r="C10" s="2">
        <v>128709929</v>
      </c>
      <c r="E10" s="2">
        <v>335623766229</v>
      </c>
      <c r="G10" s="2">
        <v>322547088509.49597</v>
      </c>
      <c r="I10" s="2">
        <v>0</v>
      </c>
      <c r="K10" s="2">
        <v>0</v>
      </c>
      <c r="M10" s="2">
        <v>0</v>
      </c>
      <c r="O10" s="2">
        <v>0</v>
      </c>
      <c r="Q10" s="2">
        <v>128709929</v>
      </c>
      <c r="S10" s="2">
        <v>2400</v>
      </c>
      <c r="U10" s="2">
        <v>335623766229</v>
      </c>
      <c r="W10" s="2">
        <v>307065851813.88</v>
      </c>
      <c r="Y10" s="1">
        <v>4.6845418902480007E-2</v>
      </c>
    </row>
    <row r="11" spans="1:25" ht="21" x14ac:dyDescent="0.2">
      <c r="A11" s="5" t="s">
        <v>55</v>
      </c>
      <c r="C11" s="2">
        <v>3534304</v>
      </c>
      <c r="E11" s="2">
        <v>746981070080</v>
      </c>
      <c r="G11" s="2">
        <v>942330591317.66394</v>
      </c>
      <c r="I11" s="2">
        <v>0</v>
      </c>
      <c r="K11" s="2">
        <v>0</v>
      </c>
      <c r="M11" s="2">
        <v>0</v>
      </c>
      <c r="O11" s="2">
        <v>0</v>
      </c>
      <c r="Q11" s="2">
        <v>3534304</v>
      </c>
      <c r="S11" s="2">
        <v>252200</v>
      </c>
      <c r="U11" s="2">
        <v>746981070080</v>
      </c>
      <c r="W11" s="2">
        <v>886047927560.64001</v>
      </c>
      <c r="Y11" s="1">
        <v>0.13517389214418737</v>
      </c>
    </row>
    <row r="12" spans="1:25" ht="21" x14ac:dyDescent="0.2">
      <c r="A12" s="5" t="s">
        <v>56</v>
      </c>
      <c r="C12" s="2">
        <v>14633225</v>
      </c>
      <c r="E12" s="2">
        <v>143424560627</v>
      </c>
      <c r="G12" s="2">
        <v>88731559598.625</v>
      </c>
      <c r="I12" s="2">
        <v>0</v>
      </c>
      <c r="K12" s="2">
        <v>0</v>
      </c>
      <c r="M12" s="2">
        <v>0</v>
      </c>
      <c r="O12" s="2">
        <v>0</v>
      </c>
      <c r="Q12" s="2">
        <v>14633225</v>
      </c>
      <c r="S12" s="2">
        <v>6260</v>
      </c>
      <c r="U12" s="2">
        <v>143424560627</v>
      </c>
      <c r="W12" s="2">
        <v>91058944768.425003</v>
      </c>
      <c r="Y12" s="1">
        <v>1.3891790270056468E-2</v>
      </c>
    </row>
    <row r="13" spans="1:25" ht="21" x14ac:dyDescent="0.2">
      <c r="A13" s="5" t="s">
        <v>57</v>
      </c>
      <c r="C13" s="2">
        <v>6523965</v>
      </c>
      <c r="E13" s="2">
        <v>340388471780</v>
      </c>
      <c r="G13" s="2">
        <v>248705403106.388</v>
      </c>
      <c r="I13" s="2">
        <v>0</v>
      </c>
      <c r="K13" s="2">
        <v>0</v>
      </c>
      <c r="M13" s="2">
        <v>0</v>
      </c>
      <c r="O13" s="2">
        <v>0</v>
      </c>
      <c r="Q13" s="2">
        <v>6523965</v>
      </c>
      <c r="S13" s="2">
        <v>35400</v>
      </c>
      <c r="U13" s="2">
        <v>340388471780</v>
      </c>
      <c r="W13" s="2">
        <v>229574218252.04999</v>
      </c>
      <c r="Y13" s="1">
        <v>3.502343344171404E-2</v>
      </c>
    </row>
    <row r="14" spans="1:25" ht="21" x14ac:dyDescent="0.2">
      <c r="A14" s="5" t="s">
        <v>60</v>
      </c>
      <c r="C14" s="2">
        <v>903807</v>
      </c>
      <c r="E14" s="2">
        <v>54031913002</v>
      </c>
      <c r="G14" s="2">
        <v>27006786211.401001</v>
      </c>
      <c r="I14" s="2">
        <v>0</v>
      </c>
      <c r="K14" s="2">
        <v>0</v>
      </c>
      <c r="M14" s="2">
        <v>0</v>
      </c>
      <c r="O14" s="2">
        <v>0</v>
      </c>
      <c r="Q14" s="2">
        <v>903807</v>
      </c>
      <c r="S14" s="2">
        <v>28400</v>
      </c>
      <c r="U14" s="2">
        <v>54031913002</v>
      </c>
      <c r="W14" s="2">
        <v>25515393493.139999</v>
      </c>
      <c r="Y14" s="1">
        <v>3.8925829413693431E-3</v>
      </c>
    </row>
    <row r="15" spans="1:25" ht="21" x14ac:dyDescent="0.2">
      <c r="A15" s="5" t="s">
        <v>61</v>
      </c>
      <c r="C15" s="2">
        <v>6370590</v>
      </c>
      <c r="E15" s="2">
        <v>202319716642</v>
      </c>
      <c r="G15" s="2">
        <v>227090083723.47</v>
      </c>
      <c r="I15" s="2">
        <v>792802</v>
      </c>
      <c r="K15" s="2">
        <v>29916232886</v>
      </c>
      <c r="M15" s="2">
        <v>0</v>
      </c>
      <c r="O15" s="2">
        <v>0</v>
      </c>
      <c r="Q15" s="2">
        <v>7163392</v>
      </c>
      <c r="S15" s="2">
        <v>34760</v>
      </c>
      <c r="U15" s="2">
        <v>232235949528</v>
      </c>
      <c r="W15" s="2">
        <v>247517958859.776</v>
      </c>
      <c r="Y15" s="1">
        <v>3.7760898517953986E-2</v>
      </c>
    </row>
    <row r="16" spans="1:25" ht="21" x14ac:dyDescent="0.2">
      <c r="A16" s="5" t="s">
        <v>103</v>
      </c>
      <c r="C16" s="2">
        <v>1561489</v>
      </c>
      <c r="E16" s="2">
        <v>88990632305</v>
      </c>
      <c r="G16" s="2">
        <v>125960879097.51801</v>
      </c>
      <c r="I16" s="2">
        <v>0</v>
      </c>
      <c r="K16" s="2">
        <v>0</v>
      </c>
      <c r="M16" s="2">
        <v>0</v>
      </c>
      <c r="O16" s="2">
        <v>0</v>
      </c>
      <c r="Q16" s="2">
        <v>1561489</v>
      </c>
      <c r="S16" s="2">
        <v>76820</v>
      </c>
      <c r="U16" s="2">
        <v>88990632305</v>
      </c>
      <c r="W16" s="2">
        <v>119239861149.369</v>
      </c>
      <c r="Y16" s="1">
        <v>1.819102063098001E-2</v>
      </c>
    </row>
    <row r="17" spans="1:25" ht="21" x14ac:dyDescent="0.2">
      <c r="A17" s="5" t="s">
        <v>104</v>
      </c>
      <c r="C17" s="2">
        <v>9057684</v>
      </c>
      <c r="E17" s="2">
        <v>281854236682</v>
      </c>
      <c r="G17" s="2">
        <v>251385838583.18399</v>
      </c>
      <c r="I17" s="2">
        <v>2336814</v>
      </c>
      <c r="K17" s="2">
        <v>72258326822</v>
      </c>
      <c r="M17" s="2">
        <v>0</v>
      </c>
      <c r="O17" s="2">
        <v>0</v>
      </c>
      <c r="Q17" s="2">
        <v>11394498</v>
      </c>
      <c r="S17" s="2">
        <v>31350</v>
      </c>
      <c r="U17" s="2">
        <v>354112563504</v>
      </c>
      <c r="W17" s="2">
        <v>355092068101.815</v>
      </c>
      <c r="Y17" s="1">
        <v>5.4172212836157418E-2</v>
      </c>
    </row>
    <row r="18" spans="1:25" ht="21" x14ac:dyDescent="0.2">
      <c r="A18" s="5" t="s">
        <v>63</v>
      </c>
      <c r="C18" s="2">
        <v>4773953</v>
      </c>
      <c r="E18" s="2">
        <v>48107053228</v>
      </c>
      <c r="G18" s="2">
        <v>56377109998.241997</v>
      </c>
      <c r="I18" s="2">
        <v>0</v>
      </c>
      <c r="K18" s="2">
        <v>0</v>
      </c>
      <c r="M18" s="2">
        <v>0</v>
      </c>
      <c r="O18" s="2">
        <v>0</v>
      </c>
      <c r="Q18" s="2">
        <v>4773953</v>
      </c>
      <c r="S18" s="2">
        <v>11800</v>
      </c>
      <c r="U18" s="2">
        <v>48107053228</v>
      </c>
      <c r="W18" s="2">
        <v>55997466159.870003</v>
      </c>
      <c r="Y18" s="1">
        <v>8.5428736026517144E-3</v>
      </c>
    </row>
    <row r="19" spans="1:25" ht="21" x14ac:dyDescent="0.2">
      <c r="A19" s="5" t="s">
        <v>64</v>
      </c>
      <c r="C19" s="2">
        <v>6052424</v>
      </c>
      <c r="E19" s="2">
        <v>521519955516</v>
      </c>
      <c r="G19" s="2">
        <v>415132433326.79999</v>
      </c>
      <c r="I19" s="2">
        <v>510578</v>
      </c>
      <c r="K19" s="2">
        <v>36412420880</v>
      </c>
      <c r="M19" s="2">
        <v>0</v>
      </c>
      <c r="O19" s="2">
        <v>0</v>
      </c>
      <c r="Q19" s="2">
        <v>6563002</v>
      </c>
      <c r="S19" s="2">
        <v>69750</v>
      </c>
      <c r="U19" s="2">
        <v>557932376396</v>
      </c>
      <c r="W19" s="2">
        <v>455045661632.47498</v>
      </c>
      <c r="Y19" s="1">
        <v>6.9420954863616977E-2</v>
      </c>
    </row>
    <row r="20" spans="1:25" ht="21" x14ac:dyDescent="0.2">
      <c r="A20" s="5" t="s">
        <v>65</v>
      </c>
      <c r="C20" s="2">
        <v>15647994</v>
      </c>
      <c r="E20" s="2">
        <v>190085861984</v>
      </c>
      <c r="G20" s="2">
        <v>150415771173.21899</v>
      </c>
      <c r="I20" s="2">
        <v>0</v>
      </c>
      <c r="K20" s="2">
        <v>0</v>
      </c>
      <c r="M20" s="2">
        <v>0</v>
      </c>
      <c r="O20" s="2">
        <v>0</v>
      </c>
      <c r="Q20" s="2">
        <v>15647994</v>
      </c>
      <c r="S20" s="2">
        <v>9480</v>
      </c>
      <c r="U20" s="2">
        <v>190085861984</v>
      </c>
      <c r="W20" s="2">
        <v>147460342370.436</v>
      </c>
      <c r="Y20" s="1">
        <v>2.2496286933374816E-2</v>
      </c>
    </row>
    <row r="21" spans="1:25" ht="21" x14ac:dyDescent="0.2">
      <c r="A21" s="5" t="s">
        <v>66</v>
      </c>
      <c r="C21" s="2">
        <v>8882070</v>
      </c>
      <c r="E21" s="2">
        <v>130402867916</v>
      </c>
      <c r="G21" s="2">
        <v>127317376676.07001</v>
      </c>
      <c r="I21" s="2">
        <v>0</v>
      </c>
      <c r="K21" s="2">
        <v>0</v>
      </c>
      <c r="M21" s="2">
        <v>0</v>
      </c>
      <c r="O21" s="2">
        <v>0</v>
      </c>
      <c r="Q21" s="2">
        <v>8882070</v>
      </c>
      <c r="S21" s="2">
        <v>14620</v>
      </c>
      <c r="U21" s="2">
        <v>130402867916</v>
      </c>
      <c r="W21" s="2">
        <v>129083221012.77</v>
      </c>
      <c r="Y21" s="1">
        <v>1.9692706062573923E-2</v>
      </c>
    </row>
    <row r="22" spans="1:25" ht="21" x14ac:dyDescent="0.2">
      <c r="A22" s="5" t="s">
        <v>67</v>
      </c>
      <c r="C22" s="2">
        <v>25260677</v>
      </c>
      <c r="E22" s="2">
        <v>514972564454</v>
      </c>
      <c r="G22" s="2">
        <v>354558508722.52197</v>
      </c>
      <c r="I22" s="2">
        <v>2249029</v>
      </c>
      <c r="K22" s="2">
        <v>30243607485</v>
      </c>
      <c r="M22" s="2">
        <v>0</v>
      </c>
      <c r="O22" s="2">
        <v>0</v>
      </c>
      <c r="Q22" s="2">
        <v>27509706</v>
      </c>
      <c r="S22" s="2">
        <v>13210</v>
      </c>
      <c r="U22" s="2">
        <v>545216171939</v>
      </c>
      <c r="W22" s="2">
        <v>361240967123.25299</v>
      </c>
      <c r="Y22" s="1">
        <v>5.5110277908345599E-2</v>
      </c>
    </row>
    <row r="23" spans="1:25" ht="21" x14ac:dyDescent="0.2">
      <c r="A23" s="5" t="s">
        <v>68</v>
      </c>
      <c r="C23" s="2">
        <v>11857870</v>
      </c>
      <c r="E23" s="2">
        <v>92194922220</v>
      </c>
      <c r="G23" s="2">
        <v>92294681723.505005</v>
      </c>
      <c r="I23" s="2">
        <v>0</v>
      </c>
      <c r="K23" s="2">
        <v>0</v>
      </c>
      <c r="M23" s="2">
        <v>0</v>
      </c>
      <c r="O23" s="2">
        <v>0</v>
      </c>
      <c r="Q23" s="2">
        <v>11857870</v>
      </c>
      <c r="S23" s="2">
        <v>8490</v>
      </c>
      <c r="U23" s="2">
        <v>92194922220</v>
      </c>
      <c r="W23" s="2">
        <v>100074310068.015</v>
      </c>
      <c r="Y23" s="1">
        <v>1.5267158327179795E-2</v>
      </c>
    </row>
    <row r="24" spans="1:25" ht="21" x14ac:dyDescent="0.2">
      <c r="A24" s="5" t="s">
        <v>115</v>
      </c>
      <c r="C24" s="2">
        <v>593870</v>
      </c>
      <c r="E24" s="2">
        <v>49858875163</v>
      </c>
      <c r="G24" s="2">
        <v>64228608316.800003</v>
      </c>
      <c r="I24" s="2">
        <v>0</v>
      </c>
      <c r="K24" s="2">
        <v>0</v>
      </c>
      <c r="M24" s="2">
        <v>0</v>
      </c>
      <c r="O24" s="2">
        <v>0</v>
      </c>
      <c r="Q24" s="2">
        <v>593870</v>
      </c>
      <c r="S24" s="2">
        <v>113000</v>
      </c>
      <c r="U24" s="2">
        <v>49858875163</v>
      </c>
      <c r="W24" s="2">
        <v>66708021505.5</v>
      </c>
      <c r="Y24" s="1">
        <v>1.017685683094097E-2</v>
      </c>
    </row>
    <row r="25" spans="1:25" ht="21" x14ac:dyDescent="0.2">
      <c r="A25" s="5" t="s">
        <v>69</v>
      </c>
      <c r="C25" s="2">
        <v>21023</v>
      </c>
      <c r="E25" s="2">
        <v>127487235725</v>
      </c>
      <c r="G25" s="2">
        <v>212871329720</v>
      </c>
      <c r="I25" s="2">
        <v>0</v>
      </c>
      <c r="K25" s="2">
        <v>0</v>
      </c>
      <c r="M25" s="2">
        <v>0</v>
      </c>
      <c r="O25" s="2">
        <v>0</v>
      </c>
      <c r="Q25" s="2">
        <v>21023</v>
      </c>
      <c r="S25" s="2">
        <v>12518000</v>
      </c>
      <c r="U25" s="2">
        <v>127487235725</v>
      </c>
      <c r="W25" s="2">
        <v>262534315806.39999</v>
      </c>
      <c r="Y25" s="1">
        <v>4.0051767161922061E-2</v>
      </c>
    </row>
    <row r="26" spans="1:25" ht="21" x14ac:dyDescent="0.2">
      <c r="A26" s="5" t="s">
        <v>70</v>
      </c>
      <c r="C26" s="2">
        <v>108123094</v>
      </c>
      <c r="E26" s="2">
        <v>633380630172</v>
      </c>
      <c r="G26" s="2">
        <v>727637985969.03894</v>
      </c>
      <c r="I26" s="2">
        <v>6941728</v>
      </c>
      <c r="K26" s="2">
        <v>51555996257</v>
      </c>
      <c r="M26" s="2">
        <v>0</v>
      </c>
      <c r="O26" s="2">
        <v>0</v>
      </c>
      <c r="Q26" s="2">
        <v>115064822</v>
      </c>
      <c r="S26" s="2">
        <v>6940</v>
      </c>
      <c r="U26" s="2">
        <v>684936626429</v>
      </c>
      <c r="W26" s="2">
        <v>793798492985.15405</v>
      </c>
      <c r="Y26" s="1">
        <v>0.12110048287162227</v>
      </c>
    </row>
    <row r="27" spans="1:25" ht="21" x14ac:dyDescent="0.2">
      <c r="A27" s="5" t="s">
        <v>71</v>
      </c>
      <c r="C27" s="2">
        <v>846182</v>
      </c>
      <c r="E27" s="2">
        <v>19199216355</v>
      </c>
      <c r="G27" s="2">
        <v>14383617412.41</v>
      </c>
      <c r="I27" s="2">
        <v>0</v>
      </c>
      <c r="K27" s="2">
        <v>0</v>
      </c>
      <c r="M27" s="2">
        <v>0</v>
      </c>
      <c r="O27" s="2">
        <v>0</v>
      </c>
      <c r="Q27" s="2">
        <v>846182</v>
      </c>
      <c r="S27" s="2">
        <v>18000</v>
      </c>
      <c r="U27" s="2">
        <v>19199216355</v>
      </c>
      <c r="W27" s="2">
        <v>15140649907.799999</v>
      </c>
      <c r="Y27" s="1">
        <v>2.3098305565302387E-3</v>
      </c>
    </row>
    <row r="28" spans="1:25" ht="21" x14ac:dyDescent="0.2">
      <c r="A28" s="5" t="s">
        <v>72</v>
      </c>
      <c r="C28" s="2">
        <v>8947298</v>
      </c>
      <c r="E28" s="2">
        <v>108258418328</v>
      </c>
      <c r="G28" s="2">
        <v>101837005055.505</v>
      </c>
      <c r="I28" s="2">
        <v>1348454</v>
      </c>
      <c r="K28" s="2">
        <v>14892332809</v>
      </c>
      <c r="M28" s="2">
        <v>0</v>
      </c>
      <c r="O28" s="2">
        <v>0</v>
      </c>
      <c r="Q28" s="2">
        <v>10295752</v>
      </c>
      <c r="S28" s="2">
        <v>11530</v>
      </c>
      <c r="U28" s="2">
        <v>123150751137</v>
      </c>
      <c r="W28" s="2">
        <v>118003695937.668</v>
      </c>
      <c r="Y28" s="1">
        <v>1.8002433470171567E-2</v>
      </c>
    </row>
    <row r="29" spans="1:25" ht="21" x14ac:dyDescent="0.2">
      <c r="A29" s="5" t="s">
        <v>73</v>
      </c>
      <c r="C29" s="2">
        <v>26144405</v>
      </c>
      <c r="E29" s="2">
        <v>38771843963</v>
      </c>
      <c r="G29" s="2">
        <v>21544753160.117199</v>
      </c>
      <c r="I29" s="2">
        <v>0</v>
      </c>
      <c r="K29" s="2">
        <v>0</v>
      </c>
      <c r="M29" s="2">
        <v>0</v>
      </c>
      <c r="O29" s="2">
        <v>0</v>
      </c>
      <c r="Q29" s="2">
        <v>26144405</v>
      </c>
      <c r="S29" s="2">
        <v>828</v>
      </c>
      <c r="U29" s="2">
        <v>38771843963</v>
      </c>
      <c r="W29" s="2">
        <v>21518764314.327</v>
      </c>
      <c r="Y29" s="1">
        <v>3.2828643192125218E-3</v>
      </c>
    </row>
    <row r="30" spans="1:25" ht="21" x14ac:dyDescent="0.2">
      <c r="A30" s="5" t="s">
        <v>74</v>
      </c>
      <c r="C30" s="2">
        <v>11294161</v>
      </c>
      <c r="E30" s="2">
        <v>530262678303</v>
      </c>
      <c r="G30" s="2">
        <v>562246193961.86401</v>
      </c>
      <c r="I30" s="2">
        <v>0</v>
      </c>
      <c r="K30" s="2">
        <v>0</v>
      </c>
      <c r="M30" s="2">
        <v>0</v>
      </c>
      <c r="O30" s="2">
        <v>0</v>
      </c>
      <c r="Q30" s="2">
        <v>11294161</v>
      </c>
      <c r="S30" s="2">
        <v>56100</v>
      </c>
      <c r="U30" s="2">
        <v>530262678303</v>
      </c>
      <c r="W30" s="2">
        <v>629832497629.005</v>
      </c>
      <c r="Y30" s="1">
        <v>9.6086122945737165E-2</v>
      </c>
    </row>
    <row r="31" spans="1:25" ht="21" x14ac:dyDescent="0.2">
      <c r="A31" s="5" t="s">
        <v>75</v>
      </c>
      <c r="C31" s="2">
        <v>10007930</v>
      </c>
      <c r="E31" s="2">
        <v>83545044250</v>
      </c>
      <c r="G31" s="2">
        <v>89336477692.169998</v>
      </c>
      <c r="I31" s="2">
        <v>3313642</v>
      </c>
      <c r="K31" s="2">
        <v>29916787798</v>
      </c>
      <c r="M31" s="2">
        <v>0</v>
      </c>
      <c r="O31" s="2">
        <v>0</v>
      </c>
      <c r="Q31" s="2">
        <v>13321572</v>
      </c>
      <c r="S31" s="2">
        <v>9440</v>
      </c>
      <c r="U31" s="2">
        <v>113461832048</v>
      </c>
      <c r="W31" s="2">
        <v>125007393623.90401</v>
      </c>
      <c r="Y31" s="1">
        <v>1.9070905102689401E-2</v>
      </c>
    </row>
    <row r="32" spans="1:25" ht="21" x14ac:dyDescent="0.2">
      <c r="A32" s="5" t="s">
        <v>77</v>
      </c>
      <c r="C32" s="2">
        <v>12329837</v>
      </c>
      <c r="E32" s="2">
        <v>76817577257</v>
      </c>
      <c r="G32" s="2">
        <v>57850559497.692001</v>
      </c>
      <c r="I32" s="2">
        <v>0</v>
      </c>
      <c r="K32" s="2">
        <v>0</v>
      </c>
      <c r="M32" s="2">
        <v>0</v>
      </c>
      <c r="O32" s="2">
        <v>0</v>
      </c>
      <c r="Q32" s="2">
        <v>12329837</v>
      </c>
      <c r="S32" s="2">
        <v>5540</v>
      </c>
      <c r="U32" s="2">
        <v>76817577257</v>
      </c>
      <c r="W32" s="2">
        <v>67900868562.969002</v>
      </c>
      <c r="Y32" s="1">
        <v>1.0358835451369255E-2</v>
      </c>
    </row>
    <row r="33" spans="1:25" ht="21" x14ac:dyDescent="0.2">
      <c r="A33" s="5" t="s">
        <v>106</v>
      </c>
      <c r="C33" s="2">
        <v>5710037</v>
      </c>
      <c r="E33" s="2">
        <v>85913518931</v>
      </c>
      <c r="G33" s="2">
        <v>73618527769.654495</v>
      </c>
      <c r="I33" s="2">
        <v>516750</v>
      </c>
      <c r="K33" s="2">
        <v>6536228128</v>
      </c>
      <c r="M33" s="2">
        <v>0</v>
      </c>
      <c r="O33" s="2">
        <v>0</v>
      </c>
      <c r="Q33" s="2">
        <v>6226787</v>
      </c>
      <c r="S33" s="2">
        <v>14370</v>
      </c>
      <c r="U33" s="2">
        <v>92449747059</v>
      </c>
      <c r="W33" s="2">
        <v>88946529561.319504</v>
      </c>
      <c r="Y33" s="1">
        <v>1.35695239721654E-2</v>
      </c>
    </row>
    <row r="34" spans="1:25" ht="21" x14ac:dyDescent="0.2">
      <c r="A34" s="5" t="s">
        <v>109</v>
      </c>
      <c r="C34" s="2">
        <v>25715926</v>
      </c>
      <c r="E34" s="2">
        <v>244850564147</v>
      </c>
      <c r="G34" s="2">
        <v>151843722467.38199</v>
      </c>
      <c r="I34" s="2">
        <v>0</v>
      </c>
      <c r="K34" s="2">
        <v>0</v>
      </c>
      <c r="M34" s="2">
        <v>0</v>
      </c>
      <c r="O34" s="2">
        <v>0</v>
      </c>
      <c r="Q34" s="2">
        <v>25715926</v>
      </c>
      <c r="S34" s="2">
        <v>5910</v>
      </c>
      <c r="U34" s="2">
        <v>244850564147</v>
      </c>
      <c r="W34" s="2">
        <v>151076834980.173</v>
      </c>
      <c r="Y34" s="1">
        <v>2.3048012598277275E-2</v>
      </c>
    </row>
    <row r="35" spans="1:25" ht="21" x14ac:dyDescent="0.2">
      <c r="A35" s="5" t="s">
        <v>81</v>
      </c>
      <c r="C35" s="2">
        <v>6970817</v>
      </c>
      <c r="E35" s="2">
        <v>28278653660</v>
      </c>
      <c r="G35" s="2">
        <v>30052550350.692501</v>
      </c>
      <c r="I35" s="2">
        <v>0</v>
      </c>
      <c r="K35" s="2">
        <v>0</v>
      </c>
      <c r="M35" s="2">
        <v>0</v>
      </c>
      <c r="O35" s="2">
        <v>0</v>
      </c>
      <c r="Q35" s="2">
        <v>6970817</v>
      </c>
      <c r="S35" s="2">
        <v>4379</v>
      </c>
      <c r="U35" s="2">
        <v>28278653660</v>
      </c>
      <c r="W35" s="2">
        <v>30343582657.5242</v>
      </c>
      <c r="Y35" s="1">
        <v>4.6291628723838961E-3</v>
      </c>
    </row>
    <row r="36" spans="1:25" ht="21" x14ac:dyDescent="0.2">
      <c r="A36" s="5" t="s">
        <v>84</v>
      </c>
      <c r="C36" s="2">
        <v>126237</v>
      </c>
      <c r="E36" s="2">
        <v>14859917311</v>
      </c>
      <c r="G36" s="2">
        <v>14506168866.66</v>
      </c>
      <c r="I36" s="2">
        <v>0</v>
      </c>
      <c r="K36" s="2">
        <v>0</v>
      </c>
      <c r="M36" s="2">
        <v>0</v>
      </c>
      <c r="O36" s="2">
        <v>0</v>
      </c>
      <c r="Q36" s="2">
        <v>126237</v>
      </c>
      <c r="S36" s="2">
        <v>121850</v>
      </c>
      <c r="U36" s="2">
        <v>14859917311</v>
      </c>
      <c r="W36" s="2">
        <v>15290455678.2225</v>
      </c>
      <c r="Y36" s="1">
        <v>2.3326846577857059E-3</v>
      </c>
    </row>
    <row r="37" spans="1:25" ht="21" x14ac:dyDescent="0.2">
      <c r="A37" s="5" t="s">
        <v>99</v>
      </c>
      <c r="C37" s="2">
        <v>270000</v>
      </c>
      <c r="E37" s="2">
        <v>19409395203</v>
      </c>
      <c r="G37" s="2">
        <v>11938142880</v>
      </c>
      <c r="I37" s="2">
        <v>0</v>
      </c>
      <c r="K37" s="2">
        <v>0</v>
      </c>
      <c r="M37" s="2">
        <v>0</v>
      </c>
      <c r="O37" s="2">
        <v>0</v>
      </c>
      <c r="Q37" s="2">
        <v>270000</v>
      </c>
      <c r="S37" s="2">
        <v>47340</v>
      </c>
      <c r="U37" s="2">
        <v>19409395203</v>
      </c>
      <c r="W37" s="2">
        <v>12705748290</v>
      </c>
      <c r="Y37" s="1">
        <v>1.9383663067663016E-3</v>
      </c>
    </row>
    <row r="38" spans="1:25" ht="21" x14ac:dyDescent="0.2">
      <c r="A38" s="5" t="s">
        <v>100</v>
      </c>
      <c r="C38" s="2">
        <v>34126755</v>
      </c>
      <c r="E38" s="2">
        <v>212633184636</v>
      </c>
      <c r="G38" s="2">
        <v>138001614885.927</v>
      </c>
      <c r="I38" s="2">
        <v>1439725</v>
      </c>
      <c r="K38" s="2">
        <v>5863501862</v>
      </c>
      <c r="M38" s="2">
        <v>0</v>
      </c>
      <c r="O38" s="2">
        <v>0</v>
      </c>
      <c r="Q38" s="2">
        <v>35566480</v>
      </c>
      <c r="S38" s="2">
        <v>4026</v>
      </c>
      <c r="U38" s="2">
        <v>218496686498</v>
      </c>
      <c r="W38" s="2">
        <v>142338664121.54401</v>
      </c>
      <c r="Y38" s="1">
        <v>2.1714932830872752E-2</v>
      </c>
    </row>
    <row r="39" spans="1:25" ht="21" x14ac:dyDescent="0.2">
      <c r="A39" s="5" t="s">
        <v>112</v>
      </c>
      <c r="C39" s="2">
        <v>100000</v>
      </c>
      <c r="E39" s="2">
        <v>2559321757</v>
      </c>
      <c r="G39" s="2">
        <v>3146168250</v>
      </c>
      <c r="I39" s="2">
        <v>0</v>
      </c>
      <c r="K39" s="2">
        <v>0</v>
      </c>
      <c r="M39" s="2">
        <v>0</v>
      </c>
      <c r="O39" s="2">
        <v>0</v>
      </c>
      <c r="Q39" s="2">
        <v>100000</v>
      </c>
      <c r="S39" s="2">
        <v>28800</v>
      </c>
      <c r="U39" s="2">
        <v>2559321757</v>
      </c>
      <c r="W39" s="2">
        <v>2862864000</v>
      </c>
      <c r="Y39" s="1">
        <v>4.3675342780257463E-4</v>
      </c>
    </row>
    <row r="40" spans="1:25" ht="21" x14ac:dyDescent="0.2">
      <c r="A40" s="5" t="s">
        <v>91</v>
      </c>
      <c r="C40" s="2">
        <v>4445289</v>
      </c>
      <c r="E40" s="2">
        <v>17472445956</v>
      </c>
      <c r="G40" s="2">
        <v>22173736763.7981</v>
      </c>
      <c r="I40" s="2">
        <v>0</v>
      </c>
      <c r="K40" s="2">
        <v>0</v>
      </c>
      <c r="M40" s="2">
        <v>0</v>
      </c>
      <c r="O40" s="2">
        <v>0</v>
      </c>
      <c r="Q40" s="2">
        <v>4445289</v>
      </c>
      <c r="S40" s="2">
        <v>4750</v>
      </c>
      <c r="U40" s="2">
        <v>17472445956</v>
      </c>
      <c r="W40" s="2">
        <v>20989487769.637501</v>
      </c>
      <c r="Y40" s="1">
        <v>3.202118833171745E-3</v>
      </c>
    </row>
    <row r="41" spans="1:25" ht="21" x14ac:dyDescent="0.2">
      <c r="A41" s="5" t="s">
        <v>118</v>
      </c>
      <c r="C41" s="2">
        <v>0</v>
      </c>
      <c r="E41" s="2">
        <v>0</v>
      </c>
      <c r="G41" s="2">
        <v>0</v>
      </c>
      <c r="I41" s="2">
        <v>1090879</v>
      </c>
      <c r="K41" s="2">
        <v>4875297636</v>
      </c>
      <c r="M41" s="2">
        <v>0</v>
      </c>
      <c r="O41" s="2">
        <v>0</v>
      </c>
      <c r="Q41" s="2">
        <v>1090879</v>
      </c>
      <c r="S41" s="2">
        <v>4590</v>
      </c>
      <c r="U41" s="2">
        <v>4875297636</v>
      </c>
      <c r="W41" s="2">
        <v>4977342159.0705004</v>
      </c>
      <c r="Y41" s="1">
        <v>7.5933444596750269E-4</v>
      </c>
    </row>
    <row r="42" spans="1:25" ht="21" x14ac:dyDescent="0.2">
      <c r="A42" s="5" t="s">
        <v>119</v>
      </c>
      <c r="C42" s="2">
        <v>0</v>
      </c>
      <c r="E42" s="2">
        <v>0</v>
      </c>
      <c r="G42" s="2">
        <v>0</v>
      </c>
      <c r="I42" s="2">
        <v>101976</v>
      </c>
      <c r="K42" s="2">
        <v>541940536</v>
      </c>
      <c r="M42" s="2">
        <v>0</v>
      </c>
      <c r="O42" s="2">
        <v>0</v>
      </c>
      <c r="Q42" s="2">
        <v>101976</v>
      </c>
      <c r="S42" s="2">
        <v>5470</v>
      </c>
      <c r="U42" s="2">
        <v>541940536</v>
      </c>
      <c r="W42" s="2">
        <v>554489758.11600006</v>
      </c>
      <c r="Y42" s="1">
        <v>8.4591968929918955E-5</v>
      </c>
    </row>
    <row r="43" spans="1:25" ht="21" x14ac:dyDescent="0.2">
      <c r="A43" s="5" t="s">
        <v>113</v>
      </c>
      <c r="C43" s="2">
        <v>1875000</v>
      </c>
      <c r="E43" s="2">
        <v>5952900331</v>
      </c>
      <c r="G43" s="2">
        <v>6038853750</v>
      </c>
      <c r="I43" s="2">
        <v>0</v>
      </c>
      <c r="K43" s="2">
        <v>0</v>
      </c>
      <c r="M43" s="2">
        <v>0</v>
      </c>
      <c r="O43" s="2">
        <v>0</v>
      </c>
      <c r="Q43" s="2">
        <v>1875000</v>
      </c>
      <c r="S43" s="2">
        <v>3049</v>
      </c>
      <c r="U43" s="2">
        <v>5952900331</v>
      </c>
      <c r="W43" s="2">
        <v>5682859593.75</v>
      </c>
      <c r="Y43" s="1">
        <v>8.6696692797529301E-4</v>
      </c>
    </row>
    <row r="44" spans="1:25" ht="21.75" thickBot="1" x14ac:dyDescent="0.25">
      <c r="A44" s="5" t="s">
        <v>94</v>
      </c>
      <c r="C44" s="2">
        <v>10533312</v>
      </c>
      <c r="E44" s="2">
        <v>51893038599</v>
      </c>
      <c r="G44" s="2">
        <v>34301812687.833599</v>
      </c>
      <c r="I44" s="2">
        <v>0</v>
      </c>
      <c r="K44" s="2">
        <v>0</v>
      </c>
      <c r="M44" s="2">
        <v>0</v>
      </c>
      <c r="O44" s="2">
        <v>0</v>
      </c>
      <c r="Q44" s="2">
        <v>10533312</v>
      </c>
      <c r="S44" s="2">
        <v>3728</v>
      </c>
      <c r="U44" s="2">
        <v>51893038599</v>
      </c>
      <c r="W44" s="2">
        <v>39034541422.540802</v>
      </c>
      <c r="Y44" s="1">
        <v>5.9550400469586687E-3</v>
      </c>
    </row>
    <row r="45" spans="1:25" s="5" customFormat="1" ht="21.75" thickBot="1" x14ac:dyDescent="0.25">
      <c r="E45" s="19">
        <f>SUM(E9:E44)</f>
        <v>6108467481984</v>
      </c>
      <c r="G45" s="19">
        <f>SUM(G9:G44)</f>
        <v>5827266832883.8867</v>
      </c>
      <c r="I45" s="5" t="s">
        <v>15</v>
      </c>
      <c r="K45" s="19">
        <f>SUM(K9:K44)</f>
        <v>283012673099</v>
      </c>
      <c r="M45" s="5" t="s">
        <v>15</v>
      </c>
      <c r="O45" s="19">
        <f>SUM(O9:O44)</f>
        <v>0</v>
      </c>
      <c r="S45" s="5" t="s">
        <v>15</v>
      </c>
      <c r="U45" s="19">
        <f>SUM(U9:U44)</f>
        <v>6391480155083</v>
      </c>
      <c r="W45" s="19">
        <f>SUM(W9:W44)</f>
        <v>6184678150853.6318</v>
      </c>
      <c r="Y45" s="10">
        <f>SUM(Y9:Y44)</f>
        <v>0.94352347238325396</v>
      </c>
    </row>
    <row r="46" spans="1:25" ht="19.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2"/>
  <sheetViews>
    <sheetView rightToLeft="1" topLeftCell="A15" zoomScale="85" zoomScaleNormal="85" workbookViewId="0">
      <selection activeCell="M19" sqref="M19"/>
    </sheetView>
  </sheetViews>
  <sheetFormatPr defaultRowHeight="18.75" x14ac:dyDescent="0.2"/>
  <cols>
    <col min="1" max="1" width="37.375" style="40" bestFit="1" customWidth="1"/>
    <col min="2" max="2" width="0.875" style="40" customWidth="1"/>
    <col min="3" max="3" width="16.625" style="40" customWidth="1"/>
    <col min="4" max="4" width="0.875" style="40" customWidth="1"/>
    <col min="5" max="5" width="20.125" style="40" customWidth="1"/>
    <col min="6" max="6" width="0.875" style="40" customWidth="1"/>
    <col min="7" max="7" width="20.125" style="40" customWidth="1"/>
    <col min="8" max="8" width="0.875" style="40" customWidth="1"/>
    <col min="9" max="9" width="30.25" style="40" bestFit="1" customWidth="1"/>
    <col min="10" max="10" width="0.875" style="40" customWidth="1"/>
    <col min="11" max="11" width="16.625" style="40" customWidth="1"/>
    <col min="12" max="12" width="0.875" style="40" customWidth="1"/>
    <col min="13" max="13" width="20.125" style="40" customWidth="1"/>
    <col min="14" max="14" width="0.875" style="40" customWidth="1"/>
    <col min="15" max="15" width="20.125" style="40" customWidth="1"/>
    <col min="16" max="16" width="0.875" style="40" customWidth="1"/>
    <col min="17" max="17" width="29.75" style="40" customWidth="1"/>
    <col min="18" max="18" width="0.875" style="40" customWidth="1"/>
    <col min="19" max="19" width="9" style="40"/>
    <col min="20" max="20" width="11.75" style="40" bestFit="1" customWidth="1"/>
    <col min="21" max="16384" width="9" style="40"/>
  </cols>
  <sheetData>
    <row r="1" spans="1:17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26.25" x14ac:dyDescent="0.2">
      <c r="A2" s="53" t="str">
        <f>+درآمدها!A2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</row>
    <row r="3" spans="1:17" ht="26.25" x14ac:dyDescent="0.2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  <c r="H3" s="53" t="s">
        <v>23</v>
      </c>
      <c r="I3" s="53" t="s">
        <v>23</v>
      </c>
      <c r="J3" s="53" t="s">
        <v>23</v>
      </c>
      <c r="K3" s="53" t="s">
        <v>23</v>
      </c>
      <c r="L3" s="53" t="s">
        <v>23</v>
      </c>
      <c r="M3" s="53" t="s">
        <v>23</v>
      </c>
      <c r="N3" s="53" t="s">
        <v>23</v>
      </c>
      <c r="O3" s="53" t="s">
        <v>23</v>
      </c>
      <c r="P3" s="53" t="s">
        <v>23</v>
      </c>
      <c r="Q3" s="53" t="s">
        <v>23</v>
      </c>
    </row>
    <row r="4" spans="1:17" ht="26.25" x14ac:dyDescent="0.2">
      <c r="A4" s="53" t="str">
        <f>+سهام!A4</f>
        <v>برای ماه منتهی به 1404/06/31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</row>
    <row r="6" spans="1:17" ht="27" thickBot="1" x14ac:dyDescent="0.25">
      <c r="A6" s="54" t="s">
        <v>3</v>
      </c>
      <c r="C6" s="54" t="s">
        <v>25</v>
      </c>
      <c r="D6" s="54" t="s">
        <v>25</v>
      </c>
      <c r="E6" s="54" t="s">
        <v>25</v>
      </c>
      <c r="F6" s="54" t="s">
        <v>25</v>
      </c>
      <c r="G6" s="54" t="s">
        <v>25</v>
      </c>
      <c r="H6" s="54" t="s">
        <v>25</v>
      </c>
      <c r="I6" s="54" t="s">
        <v>25</v>
      </c>
      <c r="K6" s="54" t="s">
        <v>26</v>
      </c>
      <c r="L6" s="54" t="s">
        <v>26</v>
      </c>
      <c r="M6" s="54" t="s">
        <v>26</v>
      </c>
      <c r="N6" s="54" t="s">
        <v>26</v>
      </c>
      <c r="O6" s="54" t="s">
        <v>26</v>
      </c>
      <c r="P6" s="54" t="s">
        <v>26</v>
      </c>
      <c r="Q6" s="54" t="s">
        <v>26</v>
      </c>
    </row>
    <row r="7" spans="1:17" ht="27" thickBot="1" x14ac:dyDescent="0.25">
      <c r="A7" s="54" t="s">
        <v>3</v>
      </c>
      <c r="C7" s="41" t="s">
        <v>7</v>
      </c>
      <c r="E7" s="41" t="s">
        <v>37</v>
      </c>
      <c r="G7" s="41" t="s">
        <v>38</v>
      </c>
      <c r="I7" s="41" t="s">
        <v>39</v>
      </c>
      <c r="K7" s="41" t="s">
        <v>7</v>
      </c>
      <c r="M7" s="41" t="s">
        <v>37</v>
      </c>
      <c r="O7" s="41" t="s">
        <v>38</v>
      </c>
      <c r="Q7" s="41" t="s">
        <v>39</v>
      </c>
    </row>
    <row r="8" spans="1:17" ht="21" x14ac:dyDescent="0.2">
      <c r="A8" s="5" t="s">
        <v>63</v>
      </c>
      <c r="C8" s="40">
        <v>4773953</v>
      </c>
      <c r="E8" s="40">
        <v>55997466160</v>
      </c>
      <c r="G8" s="40">
        <v>56377109998</v>
      </c>
      <c r="I8" s="40">
        <v>-379643838</v>
      </c>
      <c r="K8" s="40">
        <v>4773953</v>
      </c>
      <c r="M8" s="40">
        <v>55997466160</v>
      </c>
      <c r="O8" s="40">
        <v>59273058648</v>
      </c>
      <c r="Q8" s="40">
        <f>+M8-O8</f>
        <v>-3275592488</v>
      </c>
    </row>
    <row r="9" spans="1:17" ht="21" x14ac:dyDescent="0.2">
      <c r="A9" s="5" t="s">
        <v>67</v>
      </c>
      <c r="C9" s="40">
        <v>27509706</v>
      </c>
      <c r="E9" s="40">
        <v>361240967124</v>
      </c>
      <c r="G9" s="40">
        <v>384802116207</v>
      </c>
      <c r="I9" s="40">
        <v>-23561149083</v>
      </c>
      <c r="K9" s="40">
        <v>27509706</v>
      </c>
      <c r="M9" s="40">
        <v>361240967124</v>
      </c>
      <c r="O9" s="40">
        <v>631454098708</v>
      </c>
      <c r="Q9" s="40">
        <f t="shared" ref="Q9:Q43" si="0">+M9-O9</f>
        <v>-270213131584</v>
      </c>
    </row>
    <row r="10" spans="1:17" ht="21" x14ac:dyDescent="0.2">
      <c r="A10" s="5" t="s">
        <v>61</v>
      </c>
      <c r="C10" s="40">
        <v>7163392</v>
      </c>
      <c r="E10" s="40">
        <v>247517958859</v>
      </c>
      <c r="G10" s="40">
        <v>257006316609</v>
      </c>
      <c r="I10" s="40">
        <v>-9488357750</v>
      </c>
      <c r="K10" s="40">
        <v>7163392</v>
      </c>
      <c r="M10" s="40">
        <v>247517958859</v>
      </c>
      <c r="O10" s="40">
        <v>271775114708</v>
      </c>
      <c r="Q10" s="40">
        <f t="shared" si="0"/>
        <v>-24257155849</v>
      </c>
    </row>
    <row r="11" spans="1:17" ht="21" x14ac:dyDescent="0.2">
      <c r="A11" s="5" t="s">
        <v>75</v>
      </c>
      <c r="C11" s="40">
        <v>13321572</v>
      </c>
      <c r="E11" s="40">
        <v>125007393624</v>
      </c>
      <c r="G11" s="40">
        <v>119253265490</v>
      </c>
      <c r="I11" s="40">
        <v>5754128134</v>
      </c>
      <c r="K11" s="40">
        <v>13321572</v>
      </c>
      <c r="M11" s="40">
        <v>125007393624</v>
      </c>
      <c r="O11" s="40">
        <v>121939328854</v>
      </c>
      <c r="Q11" s="40">
        <f t="shared" si="0"/>
        <v>3068064770</v>
      </c>
    </row>
    <row r="12" spans="1:17" ht="21" x14ac:dyDescent="0.2">
      <c r="A12" s="5" t="s">
        <v>72</v>
      </c>
      <c r="C12" s="40">
        <v>10295752</v>
      </c>
      <c r="E12" s="40">
        <v>118003695937</v>
      </c>
      <c r="G12" s="40">
        <v>116729337864</v>
      </c>
      <c r="I12" s="40">
        <v>1274358073</v>
      </c>
      <c r="K12" s="40">
        <v>10295752</v>
      </c>
      <c r="M12" s="40">
        <v>118003695937</v>
      </c>
      <c r="O12" s="40">
        <v>128887102540</v>
      </c>
      <c r="Q12" s="40">
        <f t="shared" si="0"/>
        <v>-10883406603</v>
      </c>
    </row>
    <row r="13" spans="1:17" ht="21" x14ac:dyDescent="0.2">
      <c r="A13" s="5" t="s">
        <v>118</v>
      </c>
      <c r="C13" s="40">
        <v>1090879</v>
      </c>
      <c r="E13" s="40">
        <v>4977342159</v>
      </c>
      <c r="G13" s="40">
        <v>4875297636</v>
      </c>
      <c r="I13" s="40">
        <v>102044523</v>
      </c>
      <c r="K13" s="40">
        <v>1090879</v>
      </c>
      <c r="M13" s="40">
        <v>4977342159</v>
      </c>
      <c r="O13" s="40">
        <v>4875297636</v>
      </c>
      <c r="Q13" s="40">
        <f t="shared" si="0"/>
        <v>102044523</v>
      </c>
    </row>
    <row r="14" spans="1:17" ht="21" x14ac:dyDescent="0.2">
      <c r="A14" s="5" t="s">
        <v>108</v>
      </c>
      <c r="C14" s="40">
        <v>1561489</v>
      </c>
      <c r="E14" s="40">
        <v>119239861149</v>
      </c>
      <c r="G14" s="40">
        <v>125960879097</v>
      </c>
      <c r="I14" s="40">
        <v>-6721017948</v>
      </c>
      <c r="K14" s="40">
        <v>1561489</v>
      </c>
      <c r="M14" s="40">
        <v>119239861149</v>
      </c>
      <c r="O14" s="40">
        <v>122741063454</v>
      </c>
      <c r="Q14" s="40">
        <f t="shared" si="0"/>
        <v>-3501202305</v>
      </c>
    </row>
    <row r="15" spans="1:17" ht="21" x14ac:dyDescent="0.2">
      <c r="A15" s="5" t="s">
        <v>119</v>
      </c>
      <c r="C15" s="40">
        <v>101976</v>
      </c>
      <c r="E15" s="40">
        <v>554489758</v>
      </c>
      <c r="G15" s="40">
        <v>541940536</v>
      </c>
      <c r="I15" s="40">
        <v>12549222</v>
      </c>
      <c r="K15" s="40">
        <v>101976</v>
      </c>
      <c r="M15" s="40">
        <v>554489758</v>
      </c>
      <c r="O15" s="40">
        <v>541940536</v>
      </c>
      <c r="Q15" s="40">
        <f t="shared" si="0"/>
        <v>12549222</v>
      </c>
    </row>
    <row r="16" spans="1:17" ht="21" x14ac:dyDescent="0.2">
      <c r="A16" s="5" t="s">
        <v>64</v>
      </c>
      <c r="C16" s="40">
        <v>6563002</v>
      </c>
      <c r="E16" s="40">
        <v>455045661632</v>
      </c>
      <c r="G16" s="40">
        <v>451544854206</v>
      </c>
      <c r="I16" s="40">
        <v>3500807426</v>
      </c>
      <c r="K16" s="40">
        <v>6563002</v>
      </c>
      <c r="M16" s="40">
        <v>455045661632</v>
      </c>
      <c r="O16" s="40">
        <v>645871136049</v>
      </c>
      <c r="Q16" s="40">
        <f t="shared" si="0"/>
        <v>-190825474417</v>
      </c>
    </row>
    <row r="17" spans="1:17" ht="21" x14ac:dyDescent="0.2">
      <c r="A17" s="5" t="s">
        <v>74</v>
      </c>
      <c r="C17" s="40">
        <v>11294161</v>
      </c>
      <c r="E17" s="40">
        <v>629832497629</v>
      </c>
      <c r="G17" s="40">
        <v>562246193961</v>
      </c>
      <c r="I17" s="40">
        <v>67586303668</v>
      </c>
      <c r="K17" s="40">
        <v>11294161</v>
      </c>
      <c r="M17" s="40">
        <v>629832497629</v>
      </c>
      <c r="O17" s="40">
        <v>687144969106</v>
      </c>
      <c r="Q17" s="40">
        <f t="shared" si="0"/>
        <v>-57312471477</v>
      </c>
    </row>
    <row r="18" spans="1:17" ht="21" x14ac:dyDescent="0.2">
      <c r="A18" s="5" t="s">
        <v>77</v>
      </c>
      <c r="C18" s="40">
        <v>12329837</v>
      </c>
      <c r="E18" s="40">
        <v>67900868563</v>
      </c>
      <c r="G18" s="40">
        <v>57850559497</v>
      </c>
      <c r="I18" s="40">
        <v>10050309066</v>
      </c>
      <c r="K18" s="40">
        <v>12329837</v>
      </c>
      <c r="M18" s="40">
        <v>67900868563</v>
      </c>
      <c r="O18" s="40">
        <v>81761576000</v>
      </c>
      <c r="Q18" s="40">
        <f t="shared" si="0"/>
        <v>-13860707437</v>
      </c>
    </row>
    <row r="19" spans="1:17" ht="21" x14ac:dyDescent="0.2">
      <c r="A19" s="5" t="s">
        <v>99</v>
      </c>
      <c r="C19" s="40">
        <v>270000</v>
      </c>
      <c r="E19" s="40">
        <v>12705748290</v>
      </c>
      <c r="G19" s="40">
        <v>11938142880</v>
      </c>
      <c r="I19" s="40">
        <v>767605410</v>
      </c>
      <c r="K19" s="40">
        <v>270000</v>
      </c>
      <c r="M19" s="40">
        <v>12705748290</v>
      </c>
      <c r="O19" s="40">
        <v>19409395203</v>
      </c>
      <c r="Q19" s="40">
        <f t="shared" si="0"/>
        <v>-6703646913</v>
      </c>
    </row>
    <row r="20" spans="1:17" ht="21" x14ac:dyDescent="0.2">
      <c r="A20" s="5" t="s">
        <v>68</v>
      </c>
      <c r="C20" s="40">
        <v>11857870</v>
      </c>
      <c r="E20" s="40">
        <v>100074310068</v>
      </c>
      <c r="G20" s="40">
        <v>92294681723</v>
      </c>
      <c r="I20" s="40">
        <v>7779628345</v>
      </c>
      <c r="K20" s="40">
        <v>11857870</v>
      </c>
      <c r="M20" s="40">
        <v>100074310068</v>
      </c>
      <c r="O20" s="40">
        <v>125550848329</v>
      </c>
      <c r="Q20" s="40">
        <f t="shared" si="0"/>
        <v>-25476538261</v>
      </c>
    </row>
    <row r="21" spans="1:17" ht="21" x14ac:dyDescent="0.2">
      <c r="A21" s="5" t="s">
        <v>65</v>
      </c>
      <c r="C21" s="40">
        <v>15647994</v>
      </c>
      <c r="E21" s="40">
        <v>147460342370</v>
      </c>
      <c r="G21" s="40">
        <v>150415771173</v>
      </c>
      <c r="I21" s="40">
        <v>-2955428803</v>
      </c>
      <c r="K21" s="40">
        <v>15647994</v>
      </c>
      <c r="M21" s="40">
        <v>147460342370</v>
      </c>
      <c r="O21" s="40">
        <v>197544194859</v>
      </c>
      <c r="Q21" s="40">
        <f t="shared" si="0"/>
        <v>-50083852489</v>
      </c>
    </row>
    <row r="22" spans="1:17" ht="21" x14ac:dyDescent="0.2">
      <c r="A22" s="5" t="s">
        <v>57</v>
      </c>
      <c r="C22" s="40">
        <v>6523965</v>
      </c>
      <c r="E22" s="40">
        <v>229574218252</v>
      </c>
      <c r="G22" s="40">
        <v>248705403106</v>
      </c>
      <c r="I22" s="40">
        <v>-19131184854</v>
      </c>
      <c r="K22" s="40">
        <v>6523965</v>
      </c>
      <c r="M22" s="40">
        <v>229574218252</v>
      </c>
      <c r="O22" s="40">
        <v>390819940056</v>
      </c>
      <c r="Q22" s="40">
        <f t="shared" si="0"/>
        <v>-161245721804</v>
      </c>
    </row>
    <row r="23" spans="1:17" ht="21" x14ac:dyDescent="0.2">
      <c r="A23" s="5" t="s">
        <v>84</v>
      </c>
      <c r="C23" s="40">
        <v>126237</v>
      </c>
      <c r="E23" s="40">
        <v>15290455678</v>
      </c>
      <c r="G23" s="40">
        <v>14506168866</v>
      </c>
      <c r="I23" s="40">
        <v>784286812</v>
      </c>
      <c r="K23" s="40">
        <v>126237</v>
      </c>
      <c r="M23" s="40">
        <v>15290455678</v>
      </c>
      <c r="O23" s="40">
        <v>14859917311</v>
      </c>
      <c r="Q23" s="40">
        <f t="shared" si="0"/>
        <v>430538367</v>
      </c>
    </row>
    <row r="24" spans="1:17" ht="21" x14ac:dyDescent="0.2">
      <c r="A24" s="5" t="s">
        <v>56</v>
      </c>
      <c r="C24" s="40">
        <v>14633225</v>
      </c>
      <c r="E24" s="40">
        <v>91058944768</v>
      </c>
      <c r="G24" s="40">
        <v>88731559598</v>
      </c>
      <c r="I24" s="40">
        <v>2327385170</v>
      </c>
      <c r="K24" s="40">
        <v>14633225</v>
      </c>
      <c r="M24" s="40">
        <v>91058944768</v>
      </c>
      <c r="O24" s="40">
        <v>144120923183</v>
      </c>
      <c r="Q24" s="40">
        <f t="shared" si="0"/>
        <v>-53061978415</v>
      </c>
    </row>
    <row r="25" spans="1:17" ht="21" x14ac:dyDescent="0.2">
      <c r="A25" s="5" t="s">
        <v>70</v>
      </c>
      <c r="C25" s="40">
        <v>115064822</v>
      </c>
      <c r="E25" s="40">
        <v>793798492986</v>
      </c>
      <c r="G25" s="40">
        <v>779193982226</v>
      </c>
      <c r="I25" s="40">
        <v>14604510760</v>
      </c>
      <c r="K25" s="40">
        <v>115064822</v>
      </c>
      <c r="M25" s="40">
        <v>793798492986</v>
      </c>
      <c r="O25" s="40">
        <v>816873660103</v>
      </c>
      <c r="Q25" s="40">
        <f t="shared" si="0"/>
        <v>-23075167117</v>
      </c>
    </row>
    <row r="26" spans="1:17" ht="21" x14ac:dyDescent="0.2">
      <c r="A26" s="5" t="s">
        <v>66</v>
      </c>
      <c r="C26" s="40">
        <v>8882070</v>
      </c>
      <c r="E26" s="40">
        <v>129083221013</v>
      </c>
      <c r="G26" s="40">
        <v>127317376676</v>
      </c>
      <c r="I26" s="40">
        <v>1765844337</v>
      </c>
      <c r="K26" s="40">
        <v>8882070</v>
      </c>
      <c r="M26" s="40">
        <v>129083221013</v>
      </c>
      <c r="O26" s="40">
        <v>175818742724</v>
      </c>
      <c r="Q26" s="40">
        <f t="shared" si="0"/>
        <v>-46735521711</v>
      </c>
    </row>
    <row r="27" spans="1:17" ht="21" x14ac:dyDescent="0.2">
      <c r="A27" s="5" t="s">
        <v>81</v>
      </c>
      <c r="C27" s="40">
        <v>6970817</v>
      </c>
      <c r="E27" s="40">
        <v>30343582658</v>
      </c>
      <c r="G27" s="40">
        <v>30052550350</v>
      </c>
      <c r="I27" s="40">
        <v>291032308</v>
      </c>
      <c r="K27" s="40">
        <v>6970817</v>
      </c>
      <c r="M27" s="40">
        <v>30343582658</v>
      </c>
      <c r="O27" s="40">
        <v>32821968769</v>
      </c>
      <c r="Q27" s="40">
        <f t="shared" si="0"/>
        <v>-2478386111</v>
      </c>
    </row>
    <row r="28" spans="1:17" ht="21" x14ac:dyDescent="0.2">
      <c r="A28" s="5" t="s">
        <v>69</v>
      </c>
      <c r="C28" s="40">
        <v>21023</v>
      </c>
      <c r="E28" s="40">
        <v>262534315806</v>
      </c>
      <c r="G28" s="40">
        <v>212871329720</v>
      </c>
      <c r="I28" s="40">
        <v>49662986086</v>
      </c>
      <c r="K28" s="40">
        <v>21023</v>
      </c>
      <c r="M28" s="40">
        <v>262534315806</v>
      </c>
      <c r="O28" s="40">
        <v>138586112469</v>
      </c>
      <c r="Q28" s="40">
        <f t="shared" si="0"/>
        <v>123948203337</v>
      </c>
    </row>
    <row r="29" spans="1:17" ht="21" x14ac:dyDescent="0.2">
      <c r="A29" s="5" t="s">
        <v>55</v>
      </c>
      <c r="C29" s="40">
        <v>3534304</v>
      </c>
      <c r="E29" s="40">
        <v>886047927561</v>
      </c>
      <c r="G29" s="40">
        <v>942330591317</v>
      </c>
      <c r="I29" s="40">
        <v>-56282663756</v>
      </c>
      <c r="K29" s="40">
        <v>3534304</v>
      </c>
      <c r="M29" s="40">
        <v>886047927561</v>
      </c>
      <c r="O29" s="40">
        <v>838256613102</v>
      </c>
      <c r="Q29" s="40">
        <f t="shared" si="0"/>
        <v>47791314459</v>
      </c>
    </row>
    <row r="30" spans="1:17" ht="21" x14ac:dyDescent="0.2">
      <c r="A30" s="5" t="s">
        <v>60</v>
      </c>
      <c r="C30" s="40">
        <v>903807</v>
      </c>
      <c r="E30" s="40">
        <v>25515393493</v>
      </c>
      <c r="G30" s="40">
        <v>27006786211</v>
      </c>
      <c r="I30" s="40">
        <v>-1491392718</v>
      </c>
      <c r="K30" s="40">
        <v>903807</v>
      </c>
      <c r="M30" s="40">
        <v>25515393493</v>
      </c>
      <c r="O30" s="40">
        <v>60806410629</v>
      </c>
      <c r="Q30" s="40">
        <f t="shared" si="0"/>
        <v>-35291017136</v>
      </c>
    </row>
    <row r="31" spans="1:17" ht="21" x14ac:dyDescent="0.2">
      <c r="A31" s="5" t="s">
        <v>54</v>
      </c>
      <c r="C31" s="40">
        <v>128709929</v>
      </c>
      <c r="E31" s="40">
        <v>307065851814</v>
      </c>
      <c r="G31" s="40">
        <v>322547088509</v>
      </c>
      <c r="I31" s="40">
        <v>-15481236695</v>
      </c>
      <c r="K31" s="40">
        <v>128709929</v>
      </c>
      <c r="M31" s="40">
        <v>307065851814</v>
      </c>
      <c r="O31" s="40">
        <v>416254595165</v>
      </c>
      <c r="Q31" s="40">
        <f t="shared" si="0"/>
        <v>-109188743351</v>
      </c>
    </row>
    <row r="32" spans="1:17" ht="21" x14ac:dyDescent="0.2">
      <c r="A32" s="5" t="s">
        <v>112</v>
      </c>
      <c r="C32" s="40">
        <v>100000</v>
      </c>
      <c r="E32" s="40">
        <v>2862864000</v>
      </c>
      <c r="G32" s="40">
        <v>3146168250</v>
      </c>
      <c r="I32" s="40">
        <v>-283304250</v>
      </c>
      <c r="K32" s="40">
        <v>100000</v>
      </c>
      <c r="M32" s="40">
        <v>2862864000</v>
      </c>
      <c r="O32" s="40">
        <v>2559321757</v>
      </c>
      <c r="Q32" s="40">
        <f t="shared" si="0"/>
        <v>303542243</v>
      </c>
    </row>
    <row r="33" spans="1:17" ht="21" x14ac:dyDescent="0.2">
      <c r="A33" s="5" t="s">
        <v>53</v>
      </c>
      <c r="C33" s="40">
        <v>7361022</v>
      </c>
      <c r="E33" s="40">
        <v>59415858223</v>
      </c>
      <c r="G33" s="40">
        <v>59854891658</v>
      </c>
      <c r="I33" s="40">
        <v>-439033435</v>
      </c>
      <c r="K33" s="40">
        <v>7361022</v>
      </c>
      <c r="M33" s="40">
        <v>59415858223</v>
      </c>
      <c r="O33" s="40">
        <v>82854348554</v>
      </c>
      <c r="Q33" s="40">
        <f t="shared" si="0"/>
        <v>-23438490331</v>
      </c>
    </row>
    <row r="34" spans="1:17" ht="21" x14ac:dyDescent="0.2">
      <c r="A34" s="5" t="s">
        <v>107</v>
      </c>
      <c r="C34" s="40">
        <v>6226787</v>
      </c>
      <c r="E34" s="40">
        <v>88946529561</v>
      </c>
      <c r="G34" s="40">
        <v>80154755897</v>
      </c>
      <c r="I34" s="40">
        <v>8791773664</v>
      </c>
      <c r="K34" s="40">
        <v>6226787</v>
      </c>
      <c r="M34" s="40">
        <v>88946529561</v>
      </c>
      <c r="O34" s="40">
        <v>96939218467</v>
      </c>
      <c r="Q34" s="40">
        <f t="shared" si="0"/>
        <v>-7992688906</v>
      </c>
    </row>
    <row r="35" spans="1:17" ht="21" x14ac:dyDescent="0.2">
      <c r="A35" s="5" t="s">
        <v>91</v>
      </c>
      <c r="C35" s="40">
        <v>4445289</v>
      </c>
      <c r="E35" s="40">
        <v>20989487769</v>
      </c>
      <c r="G35" s="40">
        <v>22173736763</v>
      </c>
      <c r="I35" s="40">
        <v>-1184248994</v>
      </c>
      <c r="K35" s="40">
        <v>4445289</v>
      </c>
      <c r="M35" s="40">
        <v>20989487769</v>
      </c>
      <c r="O35" s="40">
        <v>17472445956</v>
      </c>
      <c r="Q35" s="40">
        <f t="shared" si="0"/>
        <v>3517041813</v>
      </c>
    </row>
    <row r="36" spans="1:17" ht="21" x14ac:dyDescent="0.2">
      <c r="A36" s="5" t="s">
        <v>80</v>
      </c>
      <c r="C36" s="40">
        <v>25715926</v>
      </c>
      <c r="E36" s="40">
        <v>151076834980</v>
      </c>
      <c r="G36" s="40">
        <v>151843722467</v>
      </c>
      <c r="I36" s="40">
        <v>-766887487</v>
      </c>
      <c r="K36" s="40">
        <v>25715926</v>
      </c>
      <c r="M36" s="40">
        <v>151076834980</v>
      </c>
      <c r="O36" s="40">
        <v>278053901345</v>
      </c>
      <c r="Q36" s="40">
        <f t="shared" si="0"/>
        <v>-126977066365</v>
      </c>
    </row>
    <row r="37" spans="1:17" ht="21" x14ac:dyDescent="0.2">
      <c r="A37" s="5" t="s">
        <v>104</v>
      </c>
      <c r="C37" s="40">
        <v>11394498</v>
      </c>
      <c r="E37" s="40">
        <v>355092068101</v>
      </c>
      <c r="G37" s="40">
        <v>323644165405</v>
      </c>
      <c r="I37" s="40">
        <v>31447902696</v>
      </c>
      <c r="K37" s="40">
        <v>11394498</v>
      </c>
      <c r="M37" s="40">
        <v>355092068101</v>
      </c>
      <c r="O37" s="40">
        <v>385784270010</v>
      </c>
      <c r="Q37" s="40">
        <f t="shared" si="0"/>
        <v>-30692201909</v>
      </c>
    </row>
    <row r="38" spans="1:17" ht="21" x14ac:dyDescent="0.2">
      <c r="A38" s="5" t="s">
        <v>100</v>
      </c>
      <c r="C38" s="40">
        <v>35566480</v>
      </c>
      <c r="E38" s="40">
        <v>142338664122</v>
      </c>
      <c r="G38" s="40">
        <v>143865116747</v>
      </c>
      <c r="I38" s="40">
        <v>-1526452625</v>
      </c>
      <c r="K38" s="40">
        <v>35566480</v>
      </c>
      <c r="M38" s="40">
        <v>142338664122</v>
      </c>
      <c r="O38" s="40">
        <v>218496686498</v>
      </c>
      <c r="Q38" s="40">
        <f t="shared" si="0"/>
        <v>-76158022376</v>
      </c>
    </row>
    <row r="39" spans="1:17" ht="21" x14ac:dyDescent="0.2">
      <c r="A39" s="5" t="s">
        <v>73</v>
      </c>
      <c r="C39" s="40">
        <v>26144405</v>
      </c>
      <c r="E39" s="40">
        <v>21518764314</v>
      </c>
      <c r="G39" s="40">
        <v>21544753160</v>
      </c>
      <c r="I39" s="40">
        <v>-25988846</v>
      </c>
      <c r="K39" s="40">
        <v>26144405</v>
      </c>
      <c r="M39" s="40">
        <v>21518764314</v>
      </c>
      <c r="O39" s="40">
        <v>39555023268</v>
      </c>
      <c r="Q39" s="40">
        <f t="shared" si="0"/>
        <v>-18036258954</v>
      </c>
    </row>
    <row r="40" spans="1:17" ht="21" x14ac:dyDescent="0.2">
      <c r="A40" s="5" t="s">
        <v>113</v>
      </c>
      <c r="C40" s="40">
        <v>1875000</v>
      </c>
      <c r="E40" s="40">
        <v>5682859594</v>
      </c>
      <c r="G40" s="40">
        <v>6038853750</v>
      </c>
      <c r="I40" s="40">
        <v>-355994156</v>
      </c>
      <c r="K40" s="40">
        <v>1875000</v>
      </c>
      <c r="M40" s="40">
        <v>5682859594</v>
      </c>
      <c r="O40" s="40">
        <v>5952900331</v>
      </c>
      <c r="Q40" s="40">
        <f t="shared" si="0"/>
        <v>-270040737</v>
      </c>
    </row>
    <row r="41" spans="1:17" ht="21" x14ac:dyDescent="0.2">
      <c r="A41" s="5" t="s">
        <v>115</v>
      </c>
      <c r="C41" s="40">
        <v>593870</v>
      </c>
      <c r="E41" s="40">
        <v>66708021505</v>
      </c>
      <c r="G41" s="40">
        <v>64228608316</v>
      </c>
      <c r="I41" s="40">
        <v>2479413189</v>
      </c>
      <c r="K41" s="40">
        <v>593870</v>
      </c>
      <c r="M41" s="40">
        <v>66708021505</v>
      </c>
      <c r="O41" s="40">
        <v>49193217831</v>
      </c>
      <c r="Q41" s="40">
        <f t="shared" si="0"/>
        <v>17514803674</v>
      </c>
    </row>
    <row r="42" spans="1:17" ht="21" x14ac:dyDescent="0.2">
      <c r="A42" s="5" t="s">
        <v>71</v>
      </c>
      <c r="C42" s="40">
        <v>846182</v>
      </c>
      <c r="E42" s="40">
        <v>15140649908</v>
      </c>
      <c r="G42" s="40">
        <v>14383617412</v>
      </c>
      <c r="I42" s="40">
        <v>757032496</v>
      </c>
      <c r="K42" s="40">
        <v>846182</v>
      </c>
      <c r="M42" s="40">
        <v>15140649908</v>
      </c>
      <c r="O42" s="40">
        <v>20477178594</v>
      </c>
      <c r="Q42" s="40">
        <f t="shared" si="0"/>
        <v>-5336528686</v>
      </c>
    </row>
    <row r="43" spans="1:17" ht="21.75" thickBot="1" x14ac:dyDescent="0.25">
      <c r="A43" s="5" t="s">
        <v>94</v>
      </c>
      <c r="C43" s="40">
        <v>10533312</v>
      </c>
      <c r="E43" s="40">
        <v>39034541422</v>
      </c>
      <c r="G43" s="40">
        <v>34301812687</v>
      </c>
      <c r="I43" s="40">
        <v>4732728735</v>
      </c>
      <c r="K43" s="40">
        <v>10533312</v>
      </c>
      <c r="M43" s="40">
        <v>39034541422</v>
      </c>
      <c r="O43" s="40">
        <v>51893038599</v>
      </c>
      <c r="Q43" s="40">
        <f t="shared" si="0"/>
        <v>-12858497177</v>
      </c>
    </row>
    <row r="44" spans="1:17" ht="21.75" thickBot="1" x14ac:dyDescent="0.25">
      <c r="E44" s="6">
        <f>SUM(E8:E43)</f>
        <v>6184678150850</v>
      </c>
      <c r="F44" s="12"/>
      <c r="G44" s="6">
        <f>SUM(G8:G43)</f>
        <v>6110279505968</v>
      </c>
      <c r="H44" s="12"/>
      <c r="I44" s="6">
        <f>SUM(I8:I43)</f>
        <v>74398644882</v>
      </c>
      <c r="J44" s="12"/>
      <c r="K44" s="12" t="s">
        <v>15</v>
      </c>
      <c r="L44" s="12"/>
      <c r="M44" s="6">
        <f>SUM(M8:M43)</f>
        <v>6184678150850</v>
      </c>
      <c r="N44" s="12"/>
      <c r="O44" s="6">
        <f>SUM(O8:O43)</f>
        <v>7377219559351</v>
      </c>
      <c r="P44" s="12"/>
      <c r="Q44" s="6">
        <f>SUM(Q8:Q43)</f>
        <v>-1192541408501</v>
      </c>
    </row>
    <row r="45" spans="1:17" ht="19.5" thickTop="1" x14ac:dyDescent="0.2"/>
    <row r="50" spans="15:15" x14ac:dyDescent="0.45">
      <c r="O50" s="20"/>
    </row>
    <row r="52" spans="15:15" x14ac:dyDescent="0.45">
      <c r="O52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1"/>
  <sheetViews>
    <sheetView rightToLeft="1" zoomScaleNormal="100" workbookViewId="0">
      <selection activeCell="M19" sqref="M19"/>
    </sheetView>
  </sheetViews>
  <sheetFormatPr defaultRowHeight="22.5" x14ac:dyDescent="0.2"/>
  <cols>
    <col min="1" max="1" width="24.75" style="14" bestFit="1" customWidth="1"/>
    <col min="2" max="2" width="0.875" style="14" customWidth="1"/>
    <col min="3" max="3" width="18" style="14" bestFit="1" customWidth="1"/>
    <col min="4" max="4" width="0.875" style="14" customWidth="1"/>
    <col min="5" max="5" width="20.5" style="14" customWidth="1"/>
    <col min="6" max="6" width="0.875" style="14" customWidth="1"/>
    <col min="7" max="7" width="20.5" style="14" customWidth="1"/>
    <col min="8" max="8" width="0.875" style="14" customWidth="1"/>
    <col min="9" max="9" width="18.875" style="14" bestFit="1" customWidth="1"/>
    <col min="10" max="10" width="0.875" style="14" customWidth="1"/>
    <col min="11" max="11" width="18.25" style="14" bestFit="1" customWidth="1"/>
    <col min="12" max="12" width="0.875" style="14" customWidth="1"/>
    <col min="13" max="13" width="18" style="14" bestFit="1" customWidth="1"/>
    <col min="14" max="16384" width="9" style="14"/>
  </cols>
  <sheetData>
    <row r="2" spans="1:20" ht="24" x14ac:dyDescent="0.2">
      <c r="A2" s="44" t="str">
        <f>+سهام!A2</f>
        <v>صندوق سرمایه‌گذاری بخشی صنایع مفید - اکتان</v>
      </c>
      <c r="B2" s="44" t="s">
        <v>0</v>
      </c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  <c r="H2" s="44" t="s">
        <v>0</v>
      </c>
      <c r="I2" s="44" t="s">
        <v>0</v>
      </c>
      <c r="J2" s="44" t="s">
        <v>0</v>
      </c>
      <c r="K2" s="44" t="s">
        <v>0</v>
      </c>
    </row>
    <row r="3" spans="1:20" ht="24" x14ac:dyDescent="0.2">
      <c r="A3" s="44" t="s">
        <v>1</v>
      </c>
      <c r="B3" s="44" t="s">
        <v>1</v>
      </c>
      <c r="C3" s="44" t="s">
        <v>1</v>
      </c>
      <c r="D3" s="44" t="s">
        <v>1</v>
      </c>
      <c r="E3" s="44" t="s">
        <v>1</v>
      </c>
      <c r="F3" s="44" t="s">
        <v>1</v>
      </c>
      <c r="G3" s="44" t="s">
        <v>1</v>
      </c>
      <c r="H3" s="44" t="s">
        <v>1</v>
      </c>
      <c r="I3" s="44" t="s">
        <v>1</v>
      </c>
      <c r="J3" s="44" t="s">
        <v>1</v>
      </c>
      <c r="K3" s="44" t="s">
        <v>1</v>
      </c>
    </row>
    <row r="4" spans="1:20" ht="24" x14ac:dyDescent="0.2">
      <c r="A4" s="44" t="str">
        <f>+سهام!A4</f>
        <v>برای ماه منتهی به 1404/06/31</v>
      </c>
      <c r="B4" s="44" t="s">
        <v>16</v>
      </c>
      <c r="C4" s="44" t="s">
        <v>16</v>
      </c>
      <c r="D4" s="44" t="s">
        <v>16</v>
      </c>
      <c r="E4" s="44" t="s">
        <v>16</v>
      </c>
      <c r="F4" s="44" t="s">
        <v>16</v>
      </c>
      <c r="G4" s="44" t="s">
        <v>16</v>
      </c>
      <c r="H4" s="44" t="s">
        <v>16</v>
      </c>
      <c r="I4" s="44" t="s">
        <v>16</v>
      </c>
      <c r="J4" s="44" t="s">
        <v>16</v>
      </c>
      <c r="K4" s="44" t="s">
        <v>16</v>
      </c>
    </row>
    <row r="5" spans="1:20" ht="25.5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ht="24.75" thickBot="1" x14ac:dyDescent="0.25">
      <c r="A6" s="46" t="s">
        <v>17</v>
      </c>
      <c r="C6" s="36" t="str">
        <f>+سهام!C6</f>
        <v>1404/05/31</v>
      </c>
      <c r="E6" s="46" t="s">
        <v>5</v>
      </c>
      <c r="F6" s="46" t="s">
        <v>5</v>
      </c>
      <c r="G6" s="46" t="s">
        <v>5</v>
      </c>
      <c r="I6" s="46" t="str">
        <f>+سهام!Q6</f>
        <v>1404/06/31</v>
      </c>
      <c r="J6" s="46" t="s">
        <v>4</v>
      </c>
      <c r="K6" s="46" t="s">
        <v>4</v>
      </c>
    </row>
    <row r="7" spans="1:20" ht="24.75" thickBot="1" x14ac:dyDescent="0.25">
      <c r="A7" s="46" t="s">
        <v>17</v>
      </c>
      <c r="C7" s="36" t="s">
        <v>18</v>
      </c>
      <c r="E7" s="36" t="s">
        <v>19</v>
      </c>
      <c r="G7" s="36" t="s">
        <v>20</v>
      </c>
      <c r="I7" s="36" t="s">
        <v>18</v>
      </c>
      <c r="K7" s="36" t="s">
        <v>21</v>
      </c>
    </row>
    <row r="8" spans="1:20" ht="24" x14ac:dyDescent="0.2">
      <c r="A8" s="33" t="s">
        <v>22</v>
      </c>
      <c r="C8" s="14">
        <v>8312659262</v>
      </c>
      <c r="E8" s="14">
        <v>478792680777</v>
      </c>
      <c r="G8" s="14">
        <v>403127150425</v>
      </c>
      <c r="I8" s="14">
        <f>+C8+E8-G8</f>
        <v>83978189614</v>
      </c>
      <c r="K8" s="11">
        <v>1.2811562887573099E-2</v>
      </c>
    </row>
    <row r="9" spans="1:20" ht="24.75" thickBot="1" x14ac:dyDescent="0.25">
      <c r="A9" s="18" t="s">
        <v>82</v>
      </c>
      <c r="C9" s="14">
        <v>23596475</v>
      </c>
      <c r="E9" s="14">
        <v>99782</v>
      </c>
      <c r="F9" s="14">
        <v>0</v>
      </c>
      <c r="G9" s="14">
        <v>0</v>
      </c>
      <c r="I9" s="14">
        <f>+C9+E9-G9</f>
        <v>23696257</v>
      </c>
      <c r="K9" s="11">
        <v>3.6150587212109112E-6</v>
      </c>
    </row>
    <row r="10" spans="1:20" ht="24.75" thickBot="1" x14ac:dyDescent="0.25">
      <c r="A10" s="14" t="s">
        <v>15</v>
      </c>
      <c r="C10" s="17">
        <f>SUM(C8:C9)</f>
        <v>8336255737</v>
      </c>
      <c r="D10" s="18"/>
      <c r="E10" s="17">
        <f>SUM(E8:E9)</f>
        <v>478792780559</v>
      </c>
      <c r="F10" s="18"/>
      <c r="G10" s="17">
        <f>SUM(G8:G9)</f>
        <v>403127150425</v>
      </c>
      <c r="H10" s="18"/>
      <c r="I10" s="17">
        <f>SUM(I8:I9)</f>
        <v>84001885871</v>
      </c>
      <c r="J10" s="18"/>
      <c r="K10" s="34">
        <f>SUM(K8:K9)</f>
        <v>1.2815177946294309E-2</v>
      </c>
    </row>
    <row r="11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workbookViewId="0">
      <selection activeCell="M19" sqref="M19"/>
    </sheetView>
  </sheetViews>
  <sheetFormatPr defaultRowHeight="18.75" x14ac:dyDescent="0.45"/>
  <cols>
    <col min="1" max="1" width="20.875" style="13" bestFit="1" customWidth="1"/>
    <col min="2" max="2" width="0.875" style="13" customWidth="1"/>
    <col min="3" max="3" width="20.125" style="13" customWidth="1"/>
    <col min="4" max="4" width="0.875" style="13" customWidth="1"/>
    <col min="5" max="5" width="20.125" style="13" customWidth="1"/>
    <col min="6" max="6" width="0.875" style="13" customWidth="1"/>
    <col min="7" max="7" width="28" style="13" customWidth="1"/>
    <col min="8" max="8" width="0.875" style="13" customWidth="1"/>
    <col min="9" max="9" width="8" style="13" customWidth="1"/>
    <col min="10" max="16384" width="9" style="13"/>
  </cols>
  <sheetData>
    <row r="2" spans="1:7" ht="26.25" x14ac:dyDescent="0.45">
      <c r="A2" s="47" t="str">
        <f>+سپرده!A2</f>
        <v>صندوق سرمایه‌گذاری بخشی صنایع مفید - اکتان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</row>
    <row r="3" spans="1:7" ht="26.25" x14ac:dyDescent="0.45">
      <c r="A3" s="47" t="s">
        <v>23</v>
      </c>
      <c r="B3" s="47" t="s">
        <v>23</v>
      </c>
      <c r="C3" s="47" t="s">
        <v>23</v>
      </c>
      <c r="D3" s="47" t="s">
        <v>23</v>
      </c>
      <c r="E3" s="47" t="s">
        <v>23</v>
      </c>
      <c r="F3" s="47" t="s">
        <v>23</v>
      </c>
      <c r="G3" s="47" t="s">
        <v>23</v>
      </c>
    </row>
    <row r="4" spans="1:7" ht="26.25" x14ac:dyDescent="0.45">
      <c r="A4" s="47" t="str">
        <f>+سهام!A4</f>
        <v>برای ماه منتهی به 1404/06/31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</row>
    <row r="6" spans="1:7" ht="27" thickBot="1" x14ac:dyDescent="0.5">
      <c r="A6" s="37" t="s">
        <v>27</v>
      </c>
      <c r="C6" s="37" t="s">
        <v>18</v>
      </c>
      <c r="E6" s="37" t="s">
        <v>44</v>
      </c>
      <c r="G6" s="37" t="s">
        <v>13</v>
      </c>
    </row>
    <row r="7" spans="1:7" ht="21" x14ac:dyDescent="0.55000000000000004">
      <c r="A7" s="29" t="s">
        <v>49</v>
      </c>
      <c r="C7" s="9">
        <f>+'درآمد سرمایه‌گذاری در سهام'!I63</f>
        <v>219808443394</v>
      </c>
      <c r="D7" s="9"/>
      <c r="E7" s="1">
        <f>+C7/$C$9</f>
        <v>0.9914821211567747</v>
      </c>
      <c r="F7" s="1"/>
      <c r="G7" s="1">
        <v>3.3533584240214583E-2</v>
      </c>
    </row>
    <row r="8" spans="1:7" ht="21.75" thickBot="1" x14ac:dyDescent="0.6">
      <c r="A8" s="29" t="s">
        <v>50</v>
      </c>
      <c r="C8" s="9">
        <f>+'درآمد سپرده بانکی'!C10</f>
        <v>1888386739</v>
      </c>
      <c r="D8" s="9"/>
      <c r="E8" s="1">
        <f>+C8/$C$9</f>
        <v>8.5178788432253277E-3</v>
      </c>
      <c r="F8" s="1"/>
      <c r="G8" s="1">
        <v>2.8808891420450841E-4</v>
      </c>
    </row>
    <row r="9" spans="1:7" s="29" customFormat="1" ht="21.75" thickBot="1" x14ac:dyDescent="0.6">
      <c r="A9" s="29" t="s">
        <v>15</v>
      </c>
      <c r="C9" s="4">
        <f>SUM(C7:C8)</f>
        <v>221696830133</v>
      </c>
      <c r="D9" s="3"/>
      <c r="E9" s="8">
        <f>SUM(E7:E8)</f>
        <v>1</v>
      </c>
      <c r="F9" s="58"/>
      <c r="G9" s="10">
        <f>SUM(G7:G8)</f>
        <v>3.3821673154419092E-2</v>
      </c>
    </row>
    <row r="10" spans="1:7" ht="19.5" thickTop="1" x14ac:dyDescent="0.45"/>
    <row r="11" spans="1:7" x14ac:dyDescent="0.45">
      <c r="C11" s="59"/>
      <c r="G11" s="59"/>
    </row>
    <row r="12" spans="1:7" x14ac:dyDescent="0.45">
      <c r="C12" s="30"/>
      <c r="G12" s="31"/>
    </row>
    <row r="13" spans="1:7" x14ac:dyDescent="0.45">
      <c r="C13" s="57"/>
      <c r="G13" s="32"/>
    </row>
    <row r="14" spans="1:7" x14ac:dyDescent="0.45">
      <c r="C14" s="9"/>
      <c r="G14" s="31"/>
    </row>
    <row r="16" spans="1:7" x14ac:dyDescent="0.45">
      <c r="G16" s="30"/>
    </row>
    <row r="17" spans="7:7" x14ac:dyDescent="0.45">
      <c r="G17" s="30"/>
    </row>
    <row r="18" spans="7:7" x14ac:dyDescent="0.45">
      <c r="G18" s="30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4"/>
  <sheetViews>
    <sheetView rightToLeft="1" topLeftCell="A58" zoomScale="85" zoomScaleNormal="85" workbookViewId="0">
      <selection activeCell="M19" sqref="M19"/>
    </sheetView>
  </sheetViews>
  <sheetFormatPr defaultRowHeight="18.75" x14ac:dyDescent="0.45"/>
  <cols>
    <col min="1" max="1" width="35.25" style="15" bestFit="1" customWidth="1"/>
    <col min="2" max="2" width="0.875" style="15" customWidth="1"/>
    <col min="3" max="3" width="19.25" style="15" customWidth="1"/>
    <col min="4" max="4" width="0.875" style="15" customWidth="1"/>
    <col min="5" max="5" width="19.25" style="15" customWidth="1"/>
    <col min="6" max="6" width="0.875" style="15" customWidth="1"/>
    <col min="7" max="7" width="19.25" style="15" customWidth="1"/>
    <col min="8" max="8" width="0.875" style="15" customWidth="1"/>
    <col min="9" max="9" width="19.25" style="15" customWidth="1"/>
    <col min="10" max="10" width="0.875" style="15" customWidth="1"/>
    <col min="11" max="11" width="20.125" style="15" customWidth="1"/>
    <col min="12" max="12" width="0.875" style="15" customWidth="1"/>
    <col min="13" max="13" width="19.25" style="15" customWidth="1"/>
    <col min="14" max="14" width="0.875" style="15" customWidth="1"/>
    <col min="15" max="15" width="20.125" style="15" customWidth="1"/>
    <col min="16" max="16" width="0.875" style="15" customWidth="1"/>
    <col min="17" max="17" width="19.25" style="15" customWidth="1"/>
    <col min="18" max="18" width="0.875" style="15" customWidth="1"/>
    <col min="19" max="19" width="20.125" style="15" customWidth="1"/>
    <col min="20" max="20" width="0.875" style="15" customWidth="1"/>
    <col min="21" max="21" width="20.125" style="15" customWidth="1"/>
    <col min="22" max="22" width="0.875" style="15" customWidth="1"/>
    <col min="23" max="23" width="8" style="15" customWidth="1"/>
    <col min="24" max="16384" width="9" style="15"/>
  </cols>
  <sheetData>
    <row r="2" spans="1:21" ht="26.25" x14ac:dyDescent="0.45">
      <c r="A2" s="47" t="str">
        <f>+درآمدها!A2</f>
        <v>صندوق سرمایه‌گذاری بخشی صنایع مفید - اکتان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  <c r="R2" s="47" t="s">
        <v>0</v>
      </c>
      <c r="S2" s="47" t="s">
        <v>0</v>
      </c>
      <c r="T2" s="47" t="s">
        <v>0</v>
      </c>
      <c r="U2" s="47" t="s">
        <v>0</v>
      </c>
    </row>
    <row r="3" spans="1:21" ht="26.25" x14ac:dyDescent="0.45">
      <c r="A3" s="47" t="s">
        <v>23</v>
      </c>
      <c r="B3" s="47" t="s">
        <v>23</v>
      </c>
      <c r="C3" s="47" t="s">
        <v>23</v>
      </c>
      <c r="D3" s="47" t="s">
        <v>23</v>
      </c>
      <c r="E3" s="47" t="s">
        <v>23</v>
      </c>
      <c r="F3" s="47" t="s">
        <v>23</v>
      </c>
      <c r="G3" s="47" t="s">
        <v>23</v>
      </c>
      <c r="H3" s="47" t="s">
        <v>23</v>
      </c>
      <c r="I3" s="47" t="s">
        <v>23</v>
      </c>
      <c r="J3" s="47" t="s">
        <v>23</v>
      </c>
      <c r="K3" s="47" t="s">
        <v>23</v>
      </c>
      <c r="L3" s="47" t="s">
        <v>23</v>
      </c>
      <c r="M3" s="47" t="s">
        <v>23</v>
      </c>
      <c r="N3" s="47" t="s">
        <v>23</v>
      </c>
      <c r="O3" s="47" t="s">
        <v>23</v>
      </c>
      <c r="P3" s="47" t="s">
        <v>23</v>
      </c>
      <c r="Q3" s="47" t="s">
        <v>23</v>
      </c>
      <c r="R3" s="47" t="s">
        <v>23</v>
      </c>
      <c r="S3" s="47" t="s">
        <v>23</v>
      </c>
      <c r="T3" s="47" t="s">
        <v>23</v>
      </c>
      <c r="U3" s="47" t="s">
        <v>23</v>
      </c>
    </row>
    <row r="4" spans="1:21" ht="26.25" x14ac:dyDescent="0.45">
      <c r="A4" s="47" t="str">
        <f>+سهام!A4</f>
        <v>برای ماه منتهی به 1404/06/31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  <c r="R4" s="47" t="s">
        <v>2</v>
      </c>
      <c r="S4" s="47" t="s">
        <v>2</v>
      </c>
      <c r="T4" s="47" t="s">
        <v>2</v>
      </c>
      <c r="U4" s="47" t="s">
        <v>2</v>
      </c>
    </row>
    <row r="6" spans="1:21" ht="27" thickBot="1" x14ac:dyDescent="0.5">
      <c r="A6" s="48" t="s">
        <v>3</v>
      </c>
      <c r="C6" s="48" t="s">
        <v>25</v>
      </c>
      <c r="D6" s="48" t="s">
        <v>25</v>
      </c>
      <c r="E6" s="48" t="s">
        <v>25</v>
      </c>
      <c r="F6" s="48" t="s">
        <v>25</v>
      </c>
      <c r="G6" s="48" t="s">
        <v>25</v>
      </c>
      <c r="H6" s="48" t="s">
        <v>25</v>
      </c>
      <c r="I6" s="48" t="s">
        <v>25</v>
      </c>
      <c r="J6" s="48" t="s">
        <v>25</v>
      </c>
      <c r="K6" s="48" t="s">
        <v>25</v>
      </c>
      <c r="M6" s="48" t="s">
        <v>26</v>
      </c>
      <c r="N6" s="48" t="s">
        <v>26</v>
      </c>
      <c r="O6" s="48" t="s">
        <v>26</v>
      </c>
      <c r="P6" s="48" t="s">
        <v>26</v>
      </c>
      <c r="Q6" s="48" t="s">
        <v>26</v>
      </c>
      <c r="R6" s="48" t="s">
        <v>26</v>
      </c>
      <c r="S6" s="48" t="s">
        <v>26</v>
      </c>
      <c r="T6" s="48" t="s">
        <v>26</v>
      </c>
      <c r="U6" s="48" t="s">
        <v>26</v>
      </c>
    </row>
    <row r="7" spans="1:21" ht="27" thickBot="1" x14ac:dyDescent="0.5">
      <c r="A7" s="48" t="s">
        <v>3</v>
      </c>
      <c r="C7" s="37" t="s">
        <v>41</v>
      </c>
      <c r="E7" s="37" t="s">
        <v>42</v>
      </c>
      <c r="G7" s="37" t="s">
        <v>43</v>
      </c>
      <c r="I7" s="37" t="s">
        <v>18</v>
      </c>
      <c r="K7" s="37" t="s">
        <v>44</v>
      </c>
      <c r="M7" s="37" t="s">
        <v>41</v>
      </c>
      <c r="O7" s="37" t="s">
        <v>42</v>
      </c>
      <c r="Q7" s="37" t="s">
        <v>43</v>
      </c>
      <c r="S7" s="37" t="s">
        <v>18</v>
      </c>
      <c r="U7" s="37" t="s">
        <v>44</v>
      </c>
    </row>
    <row r="8" spans="1:21" ht="21" x14ac:dyDescent="0.55000000000000004">
      <c r="A8" s="27" t="s">
        <v>74</v>
      </c>
      <c r="C8" s="9">
        <f>IFERROR(VLOOKUP(A8,'درآمد سود سهام'!A:S,13,0),0)</f>
        <v>0</v>
      </c>
      <c r="D8" s="9"/>
      <c r="E8" s="9">
        <f>IFERROR(VLOOKUP(A8,'درآمد ناشی از تغییر قیمت اوراق'!A:Q,9,0),0)</f>
        <v>67586303668</v>
      </c>
      <c r="F8" s="9"/>
      <c r="G8" s="9">
        <f>IFERROR(VLOOKUP(A8,'درآمد ناشی از فروش'!A:Q,9,0),0)</f>
        <v>0</v>
      </c>
      <c r="H8" s="9"/>
      <c r="I8" s="9">
        <f>+G8+E8+C8</f>
        <v>67586303668</v>
      </c>
      <c r="J8" s="9"/>
      <c r="K8" s="1">
        <f>+I8/$I$63</f>
        <v>0.30747819612576754</v>
      </c>
      <c r="L8" s="9"/>
      <c r="M8" s="9">
        <f>IFERROR(VLOOKUP(A8,'درآمد سود سهام'!A:S,19,0),0)</f>
        <v>82510153200</v>
      </c>
      <c r="N8" s="9"/>
      <c r="O8" s="9">
        <f>IFERROR(VLOOKUP(A8,'درآمد ناشی از تغییر قیمت اوراق'!A:Q,17,0),0)</f>
        <v>-57312471477</v>
      </c>
      <c r="P8" s="9"/>
      <c r="Q8" s="9">
        <f>IFERROR(VLOOKUP(A8,'درآمد ناشی از فروش'!A:Q,17,0),0)</f>
        <v>-11491008689</v>
      </c>
      <c r="R8" s="9"/>
      <c r="S8" s="9">
        <f>+Q8+O8+M8</f>
        <v>13706673034</v>
      </c>
      <c r="T8" s="9"/>
      <c r="U8" s="1">
        <f>+S8/$S$63</f>
        <v>-5.6609588850325174E-2</v>
      </c>
    </row>
    <row r="9" spans="1:21" ht="21" x14ac:dyDescent="0.55000000000000004">
      <c r="A9" s="27" t="s">
        <v>71</v>
      </c>
      <c r="C9" s="9">
        <f>IFERROR(VLOOKUP(A9,'درآمد سود سهام'!A:S,13,0),0)</f>
        <v>0</v>
      </c>
      <c r="D9" s="9"/>
      <c r="E9" s="9">
        <f>IFERROR(VLOOKUP(A9,'درآمد ناشی از تغییر قیمت اوراق'!A:Q,9,0),0)</f>
        <v>757032496</v>
      </c>
      <c r="F9" s="9"/>
      <c r="G9" s="9">
        <f>IFERROR(VLOOKUP(A9,'درآمد ناشی از فروش'!A:Q,9,0),0)</f>
        <v>0</v>
      </c>
      <c r="H9" s="9"/>
      <c r="I9" s="9">
        <f t="shared" ref="I9:I62" si="0">+G9+E9+C9</f>
        <v>757032496</v>
      </c>
      <c r="J9" s="9"/>
      <c r="K9" s="1">
        <f t="shared" ref="K9:K62" si="1">+I9/$I$63</f>
        <v>3.4440555799899008E-3</v>
      </c>
      <c r="L9" s="9"/>
      <c r="M9" s="9">
        <f>IFERROR(VLOOKUP(A9,'درآمد سود سهام'!A:S,19,0),0)</f>
        <v>6613432840</v>
      </c>
      <c r="N9" s="9"/>
      <c r="O9" s="9">
        <f>IFERROR(VLOOKUP(A9,'درآمد ناشی از تغییر قیمت اوراق'!A:Q,17,0),0)</f>
        <v>-5336528686</v>
      </c>
      <c r="P9" s="9"/>
      <c r="Q9" s="9">
        <f>IFERROR(VLOOKUP(A9,'درآمد ناشی از فروش'!A:Q,17,0),0)</f>
        <v>-33644194250</v>
      </c>
      <c r="R9" s="9"/>
      <c r="S9" s="9">
        <f t="shared" ref="S9:S62" si="2">+Q9+O9+M9</f>
        <v>-32367290096</v>
      </c>
      <c r="T9" s="9"/>
      <c r="U9" s="1">
        <f t="shared" ref="U9:U62" si="3">+S9/$S$63</f>
        <v>0.13367933852282496</v>
      </c>
    </row>
    <row r="10" spans="1:21" s="3" customFormat="1" ht="21" x14ac:dyDescent="0.55000000000000004">
      <c r="A10" s="27" t="s">
        <v>77</v>
      </c>
      <c r="C10" s="9">
        <f>IFERROR(VLOOKUP(A10,'درآمد سود سهام'!A:S,13,0),0)</f>
        <v>0</v>
      </c>
      <c r="E10" s="9">
        <f>IFERROR(VLOOKUP(A10,'درآمد ناشی از تغییر قیمت اوراق'!A:Q,9,0),0)</f>
        <v>10050309066</v>
      </c>
      <c r="G10" s="9">
        <f>IFERROR(VLOOKUP(A10,'درآمد ناشی از فروش'!A:Q,9,0),0)</f>
        <v>0</v>
      </c>
      <c r="I10" s="9">
        <f t="shared" si="0"/>
        <v>10050309066</v>
      </c>
      <c r="K10" s="1">
        <f t="shared" si="1"/>
        <v>4.5723034615122241E-2</v>
      </c>
      <c r="M10" s="9">
        <f>IFERROR(VLOOKUP(A10,'درآمد سود سهام'!A:S,19,0),0)</f>
        <v>9863869600</v>
      </c>
      <c r="O10" s="9">
        <f>IFERROR(VLOOKUP(A10,'درآمد ناشی از تغییر قیمت اوراق'!A:Q,17,0),0)</f>
        <v>-13860707437</v>
      </c>
      <c r="Q10" s="9">
        <f>IFERROR(VLOOKUP(A10,'درآمد ناشی از فروش'!A:Q,17,0),0)</f>
        <v>-5081698765</v>
      </c>
      <c r="S10" s="9">
        <f t="shared" si="2"/>
        <v>-9078536602</v>
      </c>
      <c r="U10" s="1">
        <f t="shared" si="3"/>
        <v>3.7495037864186072E-2</v>
      </c>
    </row>
    <row r="11" spans="1:21" ht="21" x14ac:dyDescent="0.55000000000000004">
      <c r="A11" s="27" t="s">
        <v>65</v>
      </c>
      <c r="C11" s="9">
        <f>IFERROR(VLOOKUP(A11,'درآمد سود سهام'!A:S,13,0),0)</f>
        <v>0</v>
      </c>
      <c r="D11" s="9"/>
      <c r="E11" s="9">
        <f>IFERROR(VLOOKUP(A11,'درآمد ناشی از تغییر قیمت اوراق'!A:Q,9,0),0)</f>
        <v>-2955428803</v>
      </c>
      <c r="F11" s="9"/>
      <c r="G11" s="9">
        <f>IFERROR(VLOOKUP(A11,'درآمد ناشی از فروش'!A:Q,9,0),0)</f>
        <v>0</v>
      </c>
      <c r="H11" s="9"/>
      <c r="I11" s="9">
        <f t="shared" si="0"/>
        <v>-2955428803</v>
      </c>
      <c r="J11" s="9"/>
      <c r="K11" s="1">
        <f t="shared" si="1"/>
        <v>-1.3445474420209068E-2</v>
      </c>
      <c r="L11" s="9"/>
      <c r="M11" s="9">
        <f>IFERROR(VLOOKUP(A11,'درآمد سود سهام'!A:S,19,0),0)</f>
        <v>25036790400</v>
      </c>
      <c r="N11" s="9"/>
      <c r="O11" s="9">
        <f>IFERROR(VLOOKUP(A11,'درآمد ناشی از تغییر قیمت اوراق'!A:Q,17,0),0)</f>
        <v>-50083852489</v>
      </c>
      <c r="P11" s="9"/>
      <c r="Q11" s="9">
        <f>IFERROR(VLOOKUP(A11,'درآمد ناشی از فروش'!A:Q,17,0),0)</f>
        <v>-12433</v>
      </c>
      <c r="R11" s="9"/>
      <c r="S11" s="9">
        <f t="shared" si="2"/>
        <v>-25047074522</v>
      </c>
      <c r="T11" s="9"/>
      <c r="U11" s="1">
        <f t="shared" si="3"/>
        <v>0.10344629853478673</v>
      </c>
    </row>
    <row r="12" spans="1:21" ht="21" x14ac:dyDescent="0.55000000000000004">
      <c r="A12" s="27" t="s">
        <v>81</v>
      </c>
      <c r="C12" s="9">
        <f>IFERROR(VLOOKUP(A12,'درآمد سود سهام'!A:S,13,0),0)</f>
        <v>0</v>
      </c>
      <c r="D12" s="9"/>
      <c r="E12" s="9">
        <f>IFERROR(VLOOKUP(A12,'درآمد ناشی از تغییر قیمت اوراق'!A:Q,9,0),0)</f>
        <v>291032308</v>
      </c>
      <c r="F12" s="9"/>
      <c r="G12" s="9">
        <f>IFERROR(VLOOKUP(A12,'درآمد ناشی از فروش'!A:Q,9,0),0)</f>
        <v>0</v>
      </c>
      <c r="H12" s="9"/>
      <c r="I12" s="9">
        <f t="shared" si="0"/>
        <v>291032308</v>
      </c>
      <c r="J12" s="9"/>
      <c r="K12" s="1">
        <f t="shared" si="1"/>
        <v>1.3240269732420304E-3</v>
      </c>
      <c r="L12" s="9"/>
      <c r="M12" s="9">
        <f>IFERROR(VLOOKUP(A12,'درآمد سود سهام'!A:S,19,0),0)</f>
        <v>4496800000</v>
      </c>
      <c r="N12" s="9"/>
      <c r="O12" s="9">
        <f>IFERROR(VLOOKUP(A12,'درآمد ناشی از تغییر قیمت اوراق'!A:Q,17,0),0)</f>
        <v>-2478386111</v>
      </c>
      <c r="P12" s="9"/>
      <c r="Q12" s="9">
        <f>IFERROR(VLOOKUP(A12,'درآمد ناشی از فروش'!A:Q,17,0),0)</f>
        <v>0</v>
      </c>
      <c r="R12" s="9"/>
      <c r="S12" s="9">
        <f t="shared" si="2"/>
        <v>2018413889</v>
      </c>
      <c r="T12" s="9"/>
      <c r="U12" s="1">
        <f t="shared" si="3"/>
        <v>-8.3362009221818485E-3</v>
      </c>
    </row>
    <row r="13" spans="1:21" ht="21" x14ac:dyDescent="0.55000000000000004">
      <c r="A13" s="27" t="s">
        <v>63</v>
      </c>
      <c r="C13" s="9">
        <f>IFERROR(VLOOKUP(A13,'درآمد سود سهام'!A:S,13,0),0)</f>
        <v>0</v>
      </c>
      <c r="D13" s="9"/>
      <c r="E13" s="9">
        <f>IFERROR(VLOOKUP(A13,'درآمد ناشی از تغییر قیمت اوراق'!A:Q,9,0),0)</f>
        <v>-379643838</v>
      </c>
      <c r="F13" s="9"/>
      <c r="G13" s="9">
        <f>IFERROR(VLOOKUP(A13,'درآمد ناشی از فروش'!A:Q,9,0),0)</f>
        <v>0</v>
      </c>
      <c r="H13" s="9"/>
      <c r="I13" s="9">
        <f t="shared" si="0"/>
        <v>-379643838</v>
      </c>
      <c r="J13" s="9"/>
      <c r="K13" s="1">
        <f t="shared" si="1"/>
        <v>-1.7271576657294273E-3</v>
      </c>
      <c r="L13" s="9"/>
      <c r="M13" s="9">
        <f>IFERROR(VLOOKUP(A13,'درآمد سود سهام'!A:S,19,0),0)</f>
        <v>6124168263</v>
      </c>
      <c r="N13" s="9"/>
      <c r="O13" s="9">
        <f>IFERROR(VLOOKUP(A13,'درآمد ناشی از تغییر قیمت اوراق'!A:Q,17,0),0)</f>
        <v>-3275592488</v>
      </c>
      <c r="P13" s="9"/>
      <c r="Q13" s="9">
        <f>IFERROR(VLOOKUP(A13,'درآمد ناشی از فروش'!A:Q,17,0),0)</f>
        <v>1245869158</v>
      </c>
      <c r="R13" s="9"/>
      <c r="S13" s="9">
        <f t="shared" si="2"/>
        <v>4094444933</v>
      </c>
      <c r="T13" s="9"/>
      <c r="U13" s="1">
        <f t="shared" si="3"/>
        <v>-1.6910365020926289E-2</v>
      </c>
    </row>
    <row r="14" spans="1:21" ht="21" x14ac:dyDescent="0.55000000000000004">
      <c r="A14" s="27" t="s">
        <v>53</v>
      </c>
      <c r="C14" s="9">
        <f>IFERROR(VLOOKUP(A14,'درآمد سود سهام'!A:S,13,0),0)</f>
        <v>0</v>
      </c>
      <c r="D14" s="9"/>
      <c r="E14" s="9">
        <f>IFERROR(VLOOKUP(A14,'درآمد ناشی از تغییر قیمت اوراق'!A:Q,9,0),0)</f>
        <v>-439033435</v>
      </c>
      <c r="F14" s="9"/>
      <c r="G14" s="9">
        <f>IFERROR(VLOOKUP(A14,'درآمد ناشی از فروش'!A:Q,9,0),0)</f>
        <v>0</v>
      </c>
      <c r="H14" s="9"/>
      <c r="I14" s="9">
        <f t="shared" si="0"/>
        <v>-439033435</v>
      </c>
      <c r="J14" s="9"/>
      <c r="K14" s="1">
        <f t="shared" si="1"/>
        <v>-1.9973456352313356E-3</v>
      </c>
      <c r="L14" s="9"/>
      <c r="M14" s="9">
        <f>IFERROR(VLOOKUP(A14,'درآمد سود سهام'!A:S,19,0),0)</f>
        <v>4511717860</v>
      </c>
      <c r="N14" s="9"/>
      <c r="O14" s="9">
        <f>IFERROR(VLOOKUP(A14,'درآمد ناشی از تغییر قیمت اوراق'!A:Q,17,0),0)</f>
        <v>-23438490331</v>
      </c>
      <c r="P14" s="9"/>
      <c r="Q14" s="9">
        <f>IFERROR(VLOOKUP(A14,'درآمد ناشی از فروش'!A:Q,17,0),0)</f>
        <v>-2847241771</v>
      </c>
      <c r="R14" s="9"/>
      <c r="S14" s="9">
        <f t="shared" si="2"/>
        <v>-21774014242</v>
      </c>
      <c r="T14" s="9"/>
      <c r="U14" s="1">
        <f t="shared" si="3"/>
        <v>8.9928313807674715E-2</v>
      </c>
    </row>
    <row r="15" spans="1:21" ht="21" x14ac:dyDescent="0.55000000000000004">
      <c r="A15" s="27" t="s">
        <v>69</v>
      </c>
      <c r="C15" s="9">
        <f>IFERROR(VLOOKUP(A15,'درآمد سود سهام'!A:S,13,0),0)</f>
        <v>0</v>
      </c>
      <c r="D15" s="9"/>
      <c r="E15" s="9">
        <f>IFERROR(VLOOKUP(A15,'درآمد ناشی از تغییر قیمت اوراق'!A:Q,9,0),0)</f>
        <v>49662986086</v>
      </c>
      <c r="F15" s="9"/>
      <c r="G15" s="9">
        <f>IFERROR(VLOOKUP(A15,'درآمد ناشی از فروش'!A:Q,9,0),0)</f>
        <v>0</v>
      </c>
      <c r="H15" s="9"/>
      <c r="I15" s="9">
        <f t="shared" si="0"/>
        <v>49662986086</v>
      </c>
      <c r="J15" s="9"/>
      <c r="K15" s="1">
        <f t="shared" si="1"/>
        <v>0.22593757236604692</v>
      </c>
      <c r="L15" s="9"/>
      <c r="M15" s="9">
        <f>IFERROR(VLOOKUP(A15,'درآمد سود سهام'!A:S,19,0),0)</f>
        <v>0</v>
      </c>
      <c r="N15" s="9"/>
      <c r="O15" s="9">
        <f>IFERROR(VLOOKUP(A15,'درآمد ناشی از تغییر قیمت اوراق'!A:Q,17,0),0)</f>
        <v>123948203337</v>
      </c>
      <c r="P15" s="9"/>
      <c r="Q15" s="9">
        <f>IFERROR(VLOOKUP(A15,'درآمد ناشی از فروش'!A:Q,17,0),0)</f>
        <v>130699873852</v>
      </c>
      <c r="R15" s="9"/>
      <c r="S15" s="9">
        <f t="shared" si="2"/>
        <v>254648077189</v>
      </c>
      <c r="T15" s="9"/>
      <c r="U15" s="1">
        <f t="shared" si="3"/>
        <v>-1.0517156800513754</v>
      </c>
    </row>
    <row r="16" spans="1:21" ht="21" x14ac:dyDescent="0.55000000000000004">
      <c r="A16" s="27" t="s">
        <v>73</v>
      </c>
      <c r="C16" s="9">
        <f>IFERROR(VLOOKUP(A16,'درآمد سود سهام'!A:S,13,0),0)</f>
        <v>0</v>
      </c>
      <c r="D16" s="9"/>
      <c r="E16" s="9">
        <f>IFERROR(VLOOKUP(A16,'درآمد ناشی از تغییر قیمت اوراق'!A:Q,9,0),0)</f>
        <v>-25988846</v>
      </c>
      <c r="F16" s="9"/>
      <c r="G16" s="9">
        <f>IFERROR(VLOOKUP(A16,'درآمد ناشی از فروش'!A:Q,9,0),0)</f>
        <v>0</v>
      </c>
      <c r="H16" s="9"/>
      <c r="I16" s="9">
        <f t="shared" si="0"/>
        <v>-25988846</v>
      </c>
      <c r="J16" s="9"/>
      <c r="K16" s="1">
        <f t="shared" si="1"/>
        <v>-1.1823406598360636E-4</v>
      </c>
      <c r="L16" s="9"/>
      <c r="M16" s="9">
        <f>IFERROR(VLOOKUP(A16,'درآمد سود سهام'!A:S,19,0),0)</f>
        <v>505573925</v>
      </c>
      <c r="N16" s="9"/>
      <c r="O16" s="9">
        <f>IFERROR(VLOOKUP(A16,'درآمد ناشی از تغییر قیمت اوراق'!A:Q,17,0),0)</f>
        <v>-18036258954</v>
      </c>
      <c r="P16" s="9"/>
      <c r="Q16" s="9">
        <f>IFERROR(VLOOKUP(A16,'درآمد ناشی از فروش'!A:Q,17,0),0)</f>
        <v>-2354167385</v>
      </c>
      <c r="R16" s="9"/>
      <c r="S16" s="9">
        <f t="shared" si="2"/>
        <v>-19884852414</v>
      </c>
      <c r="T16" s="9"/>
      <c r="U16" s="1">
        <f t="shared" si="3"/>
        <v>8.2125933602826467E-2</v>
      </c>
    </row>
    <row r="17" spans="1:21" ht="21" x14ac:dyDescent="0.55000000000000004">
      <c r="A17" s="27" t="s">
        <v>51</v>
      </c>
      <c r="C17" s="9">
        <f>IFERROR(VLOOKUP(A17,'درآمد سود سهام'!A:S,13,0),0)</f>
        <v>0</v>
      </c>
      <c r="D17" s="9"/>
      <c r="E17" s="9">
        <f>IFERROR(VLOOKUP(A17,'درآمد ناشی از تغییر قیمت اوراق'!A:Q,9,0),0)</f>
        <v>0</v>
      </c>
      <c r="F17" s="9"/>
      <c r="G17" s="9">
        <f>IFERROR(VLOOKUP(A17,'درآمد ناشی از فروش'!A:Q,9,0),0)</f>
        <v>0</v>
      </c>
      <c r="H17" s="9"/>
      <c r="I17" s="9">
        <f t="shared" si="0"/>
        <v>0</v>
      </c>
      <c r="J17" s="9"/>
      <c r="K17" s="1">
        <f t="shared" si="1"/>
        <v>0</v>
      </c>
      <c r="L17" s="9"/>
      <c r="M17" s="9">
        <f>IFERROR(VLOOKUP(A17,'درآمد سود سهام'!A:S,19,0),0)</f>
        <v>0</v>
      </c>
      <c r="N17" s="9"/>
      <c r="O17" s="9">
        <f>IFERROR(VLOOKUP(A17,'درآمد ناشی از تغییر قیمت اوراق'!A:Q,17,0),0)</f>
        <v>0</v>
      </c>
      <c r="P17" s="9"/>
      <c r="Q17" s="9">
        <f>IFERROR(VLOOKUP(A17,'درآمد ناشی از فروش'!A:Q,17,0),0)</f>
        <v>884933518</v>
      </c>
      <c r="R17" s="9"/>
      <c r="S17" s="9">
        <f t="shared" si="2"/>
        <v>884933518</v>
      </c>
      <c r="T17" s="9"/>
      <c r="U17" s="1">
        <f t="shared" si="3"/>
        <v>-3.6548418780828294E-3</v>
      </c>
    </row>
    <row r="18" spans="1:21" ht="21" x14ac:dyDescent="0.55000000000000004">
      <c r="A18" s="27" t="s">
        <v>79</v>
      </c>
      <c r="C18" s="9">
        <f>IFERROR(VLOOKUP(A18,'درآمد سود سهام'!A:S,13,0),0)</f>
        <v>0</v>
      </c>
      <c r="D18" s="9"/>
      <c r="E18" s="9">
        <f>IFERROR(VLOOKUP(A18,'درآمد ناشی از تغییر قیمت اوراق'!A:Q,9,0),0)</f>
        <v>0</v>
      </c>
      <c r="F18" s="9"/>
      <c r="G18" s="9">
        <f>IFERROR(VLOOKUP(A18,'درآمد ناشی از فروش'!A:Q,9,0),0)</f>
        <v>0</v>
      </c>
      <c r="H18" s="9"/>
      <c r="I18" s="9">
        <f t="shared" si="0"/>
        <v>0</v>
      </c>
      <c r="J18" s="9"/>
      <c r="K18" s="1">
        <f t="shared" si="1"/>
        <v>0</v>
      </c>
      <c r="L18" s="9"/>
      <c r="M18" s="9">
        <f>IFERROR(VLOOKUP(A18,'درآمد سود سهام'!A:S,19,0),0)</f>
        <v>0</v>
      </c>
      <c r="N18" s="9"/>
      <c r="O18" s="9">
        <f>IFERROR(VLOOKUP(A18,'درآمد ناشی از تغییر قیمت اوراق'!A:Q,17,0),0)</f>
        <v>0</v>
      </c>
      <c r="P18" s="9"/>
      <c r="Q18" s="9">
        <f>IFERROR(VLOOKUP(A18,'درآمد ناشی از فروش'!A:Q,17,0),0)</f>
        <v>-658574065</v>
      </c>
      <c r="R18" s="9"/>
      <c r="S18" s="9">
        <f t="shared" si="2"/>
        <v>-658574065</v>
      </c>
      <c r="T18" s="9"/>
      <c r="U18" s="1">
        <f t="shared" si="3"/>
        <v>2.7199603400955633E-3</v>
      </c>
    </row>
    <row r="19" spans="1:21" ht="21" x14ac:dyDescent="0.55000000000000004">
      <c r="A19" s="27" t="s">
        <v>78</v>
      </c>
      <c r="C19" s="9">
        <f>IFERROR(VLOOKUP(A19,'درآمد سود سهام'!A:S,13,0),0)</f>
        <v>0</v>
      </c>
      <c r="D19" s="9"/>
      <c r="E19" s="9">
        <f>IFERROR(VLOOKUP(A19,'درآمد ناشی از تغییر قیمت اوراق'!A:Q,9,0),0)</f>
        <v>8791773664</v>
      </c>
      <c r="F19" s="9"/>
      <c r="G19" s="9">
        <f>IFERROR(VLOOKUP(A19,'درآمد ناشی از فروش'!A:Q,9,0),0)</f>
        <v>0</v>
      </c>
      <c r="H19" s="9"/>
      <c r="I19" s="9">
        <f t="shared" si="0"/>
        <v>8791773664</v>
      </c>
      <c r="J19" s="9"/>
      <c r="K19" s="1">
        <f t="shared" si="1"/>
        <v>3.9997433803036449E-2</v>
      </c>
      <c r="L19" s="9"/>
      <c r="M19" s="9">
        <f>IFERROR(VLOOKUP(A19,'درآمد سود سهام'!A:S,19,0),0)</f>
        <v>5995538850</v>
      </c>
      <c r="N19" s="9"/>
      <c r="O19" s="9">
        <f>IFERROR(VLOOKUP(A19,'درآمد ناشی از تغییر قیمت اوراق'!A:Q,17,0),0)</f>
        <v>-7992688906</v>
      </c>
      <c r="P19" s="9"/>
      <c r="Q19" s="9">
        <f>IFERROR(VLOOKUP(A19,'درآمد ناشی از فروش'!A:Q,17,0),0)</f>
        <v>521757266</v>
      </c>
      <c r="R19" s="9"/>
      <c r="S19" s="9">
        <f t="shared" si="2"/>
        <v>-1475392790</v>
      </c>
      <c r="T19" s="9"/>
      <c r="U19" s="1">
        <f t="shared" si="3"/>
        <v>6.0934830084190183E-3</v>
      </c>
    </row>
    <row r="20" spans="1:21" ht="21" x14ac:dyDescent="0.55000000000000004">
      <c r="A20" s="27" t="s">
        <v>67</v>
      </c>
      <c r="C20" s="9">
        <f>IFERROR(VLOOKUP(A20,'درآمد سود سهام'!A:S,13,0),0)</f>
        <v>0</v>
      </c>
      <c r="D20" s="9"/>
      <c r="E20" s="9">
        <f>IFERROR(VLOOKUP(A20,'درآمد ناشی از تغییر قیمت اوراق'!A:Q,9,0),0)</f>
        <v>-23561149083</v>
      </c>
      <c r="F20" s="9"/>
      <c r="G20" s="9">
        <f>IFERROR(VLOOKUP(A20,'درآمد ناشی از فروش'!A:Q,9,0),0)</f>
        <v>0</v>
      </c>
      <c r="H20" s="9"/>
      <c r="I20" s="9">
        <f t="shared" si="0"/>
        <v>-23561149083</v>
      </c>
      <c r="J20" s="9"/>
      <c r="K20" s="1">
        <f t="shared" si="1"/>
        <v>-0.10718946333088467</v>
      </c>
      <c r="L20" s="9"/>
      <c r="M20" s="9">
        <f>IFERROR(VLOOKUP(A20,'درآمد سود سهام'!A:S,19,0),0)</f>
        <v>60373018030</v>
      </c>
      <c r="N20" s="9"/>
      <c r="O20" s="9">
        <f>IFERROR(VLOOKUP(A20,'درآمد ناشی از تغییر قیمت اوراق'!A:Q,17,0),0)</f>
        <v>-270213131584</v>
      </c>
      <c r="P20" s="9"/>
      <c r="Q20" s="9">
        <f>IFERROR(VLOOKUP(A20,'درآمد ناشی از فروش'!A:Q,17,0),0)</f>
        <v>-10465298844</v>
      </c>
      <c r="R20" s="9"/>
      <c r="S20" s="9">
        <f t="shared" si="2"/>
        <v>-220305412398</v>
      </c>
      <c r="T20" s="9"/>
      <c r="U20" s="1">
        <f t="shared" si="3"/>
        <v>0.90987789570935718</v>
      </c>
    </row>
    <row r="21" spans="1:21" ht="21" x14ac:dyDescent="0.55000000000000004">
      <c r="A21" s="27" t="s">
        <v>68</v>
      </c>
      <c r="C21" s="9">
        <f>IFERROR(VLOOKUP(A21,'درآمد سود سهام'!A:S,13,0),0)</f>
        <v>0</v>
      </c>
      <c r="D21" s="9"/>
      <c r="E21" s="9">
        <f>IFERROR(VLOOKUP(A21,'درآمد ناشی از تغییر قیمت اوراق'!A:Q,9,0),0)</f>
        <v>7779628345</v>
      </c>
      <c r="F21" s="9"/>
      <c r="G21" s="9">
        <f>IFERROR(VLOOKUP(A21,'درآمد ناشی از فروش'!A:Q,9,0),0)</f>
        <v>0</v>
      </c>
      <c r="H21" s="9"/>
      <c r="I21" s="9">
        <f t="shared" si="0"/>
        <v>7779628345</v>
      </c>
      <c r="J21" s="9"/>
      <c r="K21" s="1">
        <f t="shared" si="1"/>
        <v>3.5392763921517113E-2</v>
      </c>
      <c r="L21" s="9"/>
      <c r="M21" s="9">
        <f>IFERROR(VLOOKUP(A21,'درآمد سود سهام'!A:S,19,0),0)</f>
        <v>33088482180</v>
      </c>
      <c r="N21" s="9"/>
      <c r="O21" s="9">
        <f>IFERROR(VLOOKUP(A21,'درآمد ناشی از تغییر قیمت اوراق'!A:Q,17,0),0)</f>
        <v>-25476538261</v>
      </c>
      <c r="P21" s="9"/>
      <c r="Q21" s="9">
        <f>IFERROR(VLOOKUP(A21,'درآمد ناشی از فروش'!A:Q,17,0),0)</f>
        <v>-22050979908</v>
      </c>
      <c r="R21" s="9"/>
      <c r="S21" s="9">
        <f t="shared" si="2"/>
        <v>-14439035989</v>
      </c>
      <c r="T21" s="9"/>
      <c r="U21" s="1">
        <f t="shared" si="3"/>
        <v>5.9634302846852193E-2</v>
      </c>
    </row>
    <row r="22" spans="1:21" ht="21" x14ac:dyDescent="0.55000000000000004">
      <c r="A22" s="27" t="s">
        <v>110</v>
      </c>
      <c r="C22" s="9">
        <f>IFERROR(VLOOKUP(A22,'درآمد سود سهام'!A:S,13,0),0)</f>
        <v>0</v>
      </c>
      <c r="D22" s="9"/>
      <c r="E22" s="9">
        <f>IFERROR(VLOOKUP(A22,'درآمد ناشی از تغییر قیمت اوراق'!A:Q,9,0),0)</f>
        <v>31447902696</v>
      </c>
      <c r="F22" s="9"/>
      <c r="G22" s="9">
        <f>IFERROR(VLOOKUP(A22,'درآمد ناشی از فروش'!A:Q,9,0),0)</f>
        <v>0</v>
      </c>
      <c r="H22" s="9"/>
      <c r="I22" s="9">
        <f t="shared" si="0"/>
        <v>31447902696</v>
      </c>
      <c r="J22" s="9"/>
      <c r="K22" s="1">
        <f t="shared" si="1"/>
        <v>0.14306958463661282</v>
      </c>
      <c r="L22" s="9"/>
      <c r="M22" s="9">
        <f>IFERROR(VLOOKUP(A22,'درآمد سود سهام'!A:S,19,0),0)</f>
        <v>43220644060</v>
      </c>
      <c r="N22" s="9"/>
      <c r="O22" s="9">
        <f>IFERROR(VLOOKUP(A22,'درآمد ناشی از تغییر قیمت اوراق'!A:Q,17,0),0)</f>
        <v>-30692201909</v>
      </c>
      <c r="P22" s="9"/>
      <c r="Q22" s="9">
        <f>IFERROR(VLOOKUP(A22,'درآمد ناشی از فروش'!A:Q,17,0),0)</f>
        <v>-5747175644</v>
      </c>
      <c r="R22" s="9"/>
      <c r="S22" s="9">
        <f t="shared" si="2"/>
        <v>6781266507</v>
      </c>
      <c r="T22" s="9"/>
      <c r="U22" s="1">
        <f t="shared" si="3"/>
        <v>-2.8007139872200059E-2</v>
      </c>
    </row>
    <row r="23" spans="1:21" ht="21" x14ac:dyDescent="0.55000000000000004">
      <c r="A23" s="27" t="s">
        <v>52</v>
      </c>
      <c r="C23" s="9">
        <f>IFERROR(VLOOKUP(A23,'درآمد سود سهام'!A:S,13,0),0)</f>
        <v>0</v>
      </c>
      <c r="D23" s="9"/>
      <c r="E23" s="9">
        <f>IFERROR(VLOOKUP(A23,'درآمد ناشی از تغییر قیمت اوراق'!A:Q,9,0),0)</f>
        <v>0</v>
      </c>
      <c r="F23" s="9"/>
      <c r="G23" s="9">
        <f>IFERROR(VLOOKUP(A23,'درآمد ناشی از فروش'!A:Q,9,0),0)</f>
        <v>0</v>
      </c>
      <c r="H23" s="9"/>
      <c r="I23" s="9">
        <f t="shared" si="0"/>
        <v>0</v>
      </c>
      <c r="J23" s="9"/>
      <c r="K23" s="1">
        <f t="shared" si="1"/>
        <v>0</v>
      </c>
      <c r="L23" s="9"/>
      <c r="M23" s="9">
        <f>IFERROR(VLOOKUP(A23,'درآمد سود سهام'!A:S,19,0),0)</f>
        <v>0</v>
      </c>
      <c r="N23" s="9"/>
      <c r="O23" s="9">
        <f>IFERROR(VLOOKUP(A23,'درآمد ناشی از تغییر قیمت اوراق'!A:Q,17,0),0)</f>
        <v>0</v>
      </c>
      <c r="P23" s="9"/>
      <c r="Q23" s="9">
        <f>IFERROR(VLOOKUP(A23,'درآمد ناشی از فروش'!A:Q,17,0),0)</f>
        <v>423731001</v>
      </c>
      <c r="R23" s="9"/>
      <c r="S23" s="9">
        <f t="shared" si="2"/>
        <v>423731001</v>
      </c>
      <c r="T23" s="9"/>
      <c r="U23" s="1">
        <f t="shared" si="3"/>
        <v>-1.7500408516527195E-3</v>
      </c>
    </row>
    <row r="24" spans="1:21" ht="21" x14ac:dyDescent="0.55000000000000004">
      <c r="A24" s="27" t="s">
        <v>115</v>
      </c>
      <c r="C24" s="9">
        <f>IFERROR(VLOOKUP(A24,'درآمد سود سهام'!A:S,13,0),0)</f>
        <v>0</v>
      </c>
      <c r="D24" s="9"/>
      <c r="E24" s="9">
        <f>IFERROR(VLOOKUP(A24,'درآمد ناشی از تغییر قیمت اوراق'!A:Q,9,0),0)</f>
        <v>2479413189</v>
      </c>
      <c r="F24" s="9"/>
      <c r="G24" s="9">
        <f>IFERROR(VLOOKUP(A24,'درآمد ناشی از فروش'!A:Q,9,0),0)</f>
        <v>0</v>
      </c>
      <c r="H24" s="9"/>
      <c r="I24" s="9">
        <f t="shared" si="0"/>
        <v>2479413189</v>
      </c>
      <c r="J24" s="9"/>
      <c r="K24" s="1">
        <f t="shared" si="1"/>
        <v>1.127988147641684E-2</v>
      </c>
      <c r="L24" s="9"/>
      <c r="M24" s="9">
        <f>IFERROR(VLOOKUP(A24,'درآمد سود سهام'!A:S,19,0),0)</f>
        <v>9786824000</v>
      </c>
      <c r="N24" s="9"/>
      <c r="O24" s="9">
        <f>IFERROR(VLOOKUP(A24,'درآمد ناشی از تغییر قیمت اوراق'!A:Q,17,0),0)</f>
        <v>17514803674</v>
      </c>
      <c r="P24" s="9"/>
      <c r="Q24" s="9">
        <f>IFERROR(VLOOKUP(A24,'درآمد ناشی از فروش'!A:Q,17,0),0)</f>
        <v>67645557541</v>
      </c>
      <c r="R24" s="9"/>
      <c r="S24" s="9">
        <f t="shared" si="2"/>
        <v>94947185215</v>
      </c>
      <c r="T24" s="9"/>
      <c r="U24" s="1">
        <f t="shared" si="3"/>
        <v>-0.3921390044239107</v>
      </c>
    </row>
    <row r="25" spans="1:21" ht="21" x14ac:dyDescent="0.55000000000000004">
      <c r="A25" s="27" t="s">
        <v>62</v>
      </c>
      <c r="C25" s="9">
        <f>IFERROR(VLOOKUP(A25,'درآمد سود سهام'!A:S,13,0),0)</f>
        <v>0</v>
      </c>
      <c r="D25" s="9"/>
      <c r="E25" s="9">
        <f>IFERROR(VLOOKUP(A25,'درآمد ناشی از تغییر قیمت اوراق'!A:Q,9,0),0)</f>
        <v>-6721017948</v>
      </c>
      <c r="F25" s="9"/>
      <c r="G25" s="9">
        <f>IFERROR(VLOOKUP(A25,'درآمد ناشی از فروش'!A:Q,9,0),0)</f>
        <v>0</v>
      </c>
      <c r="H25" s="9"/>
      <c r="I25" s="9">
        <f t="shared" si="0"/>
        <v>-6721017948</v>
      </c>
      <c r="J25" s="9"/>
      <c r="K25" s="1">
        <f t="shared" si="1"/>
        <v>-3.0576705081127288E-2</v>
      </c>
      <c r="L25" s="9"/>
      <c r="M25" s="9">
        <f>IFERROR(VLOOKUP(A25,'درآمد سود سهام'!A:S,19,0),0)</f>
        <v>19126250000</v>
      </c>
      <c r="N25" s="9"/>
      <c r="O25" s="9">
        <f>IFERROR(VLOOKUP(A25,'درآمد ناشی از تغییر قیمت اوراق'!A:Q,17,0),0)</f>
        <v>-3501202305</v>
      </c>
      <c r="P25" s="9"/>
      <c r="Q25" s="9">
        <f>IFERROR(VLOOKUP(A25,'درآمد ناشی از فروش'!A:Q,17,0),0)</f>
        <v>27072013250</v>
      </c>
      <c r="R25" s="9"/>
      <c r="S25" s="9">
        <f t="shared" si="2"/>
        <v>42697060945</v>
      </c>
      <c r="T25" s="9"/>
      <c r="U25" s="1">
        <f t="shared" si="3"/>
        <v>-0.17634206778100683</v>
      </c>
    </row>
    <row r="26" spans="1:21" ht="21" x14ac:dyDescent="0.55000000000000004">
      <c r="A26" s="27" t="s">
        <v>59</v>
      </c>
      <c r="C26" s="9">
        <f>IFERROR(VLOOKUP(A26,'درآمد سود سهام'!A:S,13,0),0)</f>
        <v>0</v>
      </c>
      <c r="D26" s="9"/>
      <c r="E26" s="9">
        <f>IFERROR(VLOOKUP(A26,'درآمد ناشی از تغییر قیمت اوراق'!A:Q,9,0),0)</f>
        <v>0</v>
      </c>
      <c r="F26" s="9"/>
      <c r="G26" s="9">
        <f>IFERROR(VLOOKUP(A26,'درآمد ناشی از فروش'!A:Q,9,0),0)</f>
        <v>0</v>
      </c>
      <c r="H26" s="9"/>
      <c r="I26" s="9">
        <f t="shared" si="0"/>
        <v>0</v>
      </c>
      <c r="J26" s="9"/>
      <c r="K26" s="1">
        <f t="shared" si="1"/>
        <v>0</v>
      </c>
      <c r="L26" s="9"/>
      <c r="M26" s="9">
        <f>IFERROR(VLOOKUP(A26,'درآمد سود سهام'!A:S,19,0),0)</f>
        <v>903159000</v>
      </c>
      <c r="N26" s="9"/>
      <c r="O26" s="9">
        <f>IFERROR(VLOOKUP(A26,'درآمد ناشی از تغییر قیمت اوراق'!A:Q,17,0),0)</f>
        <v>0</v>
      </c>
      <c r="P26" s="9"/>
      <c r="Q26" s="9">
        <f>IFERROR(VLOOKUP(A26,'درآمد ناشی از فروش'!A:Q,17,0),0)</f>
        <v>-22727210083</v>
      </c>
      <c r="R26" s="9"/>
      <c r="S26" s="9">
        <f t="shared" si="2"/>
        <v>-21824051083</v>
      </c>
      <c r="T26" s="9"/>
      <c r="U26" s="1">
        <f t="shared" si="3"/>
        <v>9.0134969718219354E-2</v>
      </c>
    </row>
    <row r="27" spans="1:21" ht="21" x14ac:dyDescent="0.55000000000000004">
      <c r="A27" s="27" t="s">
        <v>80</v>
      </c>
      <c r="C27" s="9">
        <f>IFERROR(VLOOKUP(A27,'درآمد سود سهام'!A:S,13,0),0)</f>
        <v>0</v>
      </c>
      <c r="D27" s="9"/>
      <c r="E27" s="9">
        <f>IFERROR(VLOOKUP(A27,'درآمد ناشی از تغییر قیمت اوراق'!A:Q,9,0),0)</f>
        <v>-766887487</v>
      </c>
      <c r="F27" s="9"/>
      <c r="G27" s="9">
        <f>IFERROR(VLOOKUP(A27,'درآمد ناشی از فروش'!A:Q,9,0),0)</f>
        <v>0</v>
      </c>
      <c r="H27" s="9"/>
      <c r="I27" s="9">
        <f t="shared" si="0"/>
        <v>-766887487</v>
      </c>
      <c r="J27" s="9"/>
      <c r="K27" s="1">
        <f t="shared" si="1"/>
        <v>-3.4888900315142913E-3</v>
      </c>
      <c r="L27" s="9"/>
      <c r="M27" s="9">
        <f>IFERROR(VLOOKUP(A27,'درآمد سود سهام'!A:S,19,0),0)</f>
        <v>34535711396</v>
      </c>
      <c r="N27" s="9"/>
      <c r="O27" s="9">
        <f>IFERROR(VLOOKUP(A27,'درآمد ناشی از تغییر قیمت اوراق'!A:Q,17,0),0)</f>
        <v>-126977066365</v>
      </c>
      <c r="P27" s="9"/>
      <c r="Q27" s="9">
        <f>IFERROR(VLOOKUP(A27,'درآمد ناشی از فروش'!A:Q,17,0),0)</f>
        <v>-552048025</v>
      </c>
      <c r="R27" s="9"/>
      <c r="S27" s="9">
        <f t="shared" si="2"/>
        <v>-92993402994</v>
      </c>
      <c r="T27" s="9"/>
      <c r="U27" s="1">
        <f t="shared" si="3"/>
        <v>0.38406973714369397</v>
      </c>
    </row>
    <row r="28" spans="1:21" ht="21" x14ac:dyDescent="0.55000000000000004">
      <c r="A28" s="27" t="s">
        <v>70</v>
      </c>
      <c r="C28" s="9">
        <f>IFERROR(VLOOKUP(A28,'درآمد سود سهام'!A:S,13,0),0)</f>
        <v>0</v>
      </c>
      <c r="D28" s="9"/>
      <c r="E28" s="9">
        <f>IFERROR(VLOOKUP(A28,'درآمد ناشی از تغییر قیمت اوراق'!A:Q,9,0),0)</f>
        <v>14604510760</v>
      </c>
      <c r="F28" s="9"/>
      <c r="G28" s="9">
        <f>IFERROR(VLOOKUP(A28,'درآمد ناشی از فروش'!A:Q,9,0),0)</f>
        <v>0</v>
      </c>
      <c r="H28" s="9"/>
      <c r="I28" s="9">
        <f t="shared" si="0"/>
        <v>14604510760</v>
      </c>
      <c r="J28" s="9"/>
      <c r="K28" s="1">
        <f t="shared" si="1"/>
        <v>6.6441991647344753E-2</v>
      </c>
      <c r="L28" s="9"/>
      <c r="M28" s="9">
        <f>IFERROR(VLOOKUP(A28,'درآمد سود سهام'!A:S,19,0),0)</f>
        <v>0</v>
      </c>
      <c r="N28" s="9"/>
      <c r="O28" s="9">
        <f>IFERROR(VLOOKUP(A28,'درآمد ناشی از تغییر قیمت اوراق'!A:Q,17,0),0)</f>
        <v>-23075167117</v>
      </c>
      <c r="P28" s="9"/>
      <c r="Q28" s="9">
        <f>IFERROR(VLOOKUP(A28,'درآمد ناشی از فروش'!A:Q,17,0),0)</f>
        <v>30234854801</v>
      </c>
      <c r="R28" s="9"/>
      <c r="S28" s="9">
        <f t="shared" si="2"/>
        <v>7159687684</v>
      </c>
      <c r="T28" s="9"/>
      <c r="U28" s="1">
        <f t="shared" si="3"/>
        <v>-2.9570047748464945E-2</v>
      </c>
    </row>
    <row r="29" spans="1:21" ht="21" x14ac:dyDescent="0.55000000000000004">
      <c r="A29" s="27" t="s">
        <v>66</v>
      </c>
      <c r="C29" s="9">
        <f>IFERROR(VLOOKUP(A29,'درآمد سود سهام'!A:S,13,0),0)</f>
        <v>17418162794</v>
      </c>
      <c r="D29" s="9"/>
      <c r="E29" s="9">
        <f>IFERROR(VLOOKUP(A29,'درآمد ناشی از تغییر قیمت اوراق'!A:Q,9,0),0)</f>
        <v>1765844337</v>
      </c>
      <c r="F29" s="9"/>
      <c r="G29" s="9">
        <f>IFERROR(VLOOKUP(A29,'درآمد ناشی از فروش'!A:Q,9,0),0)</f>
        <v>0</v>
      </c>
      <c r="H29" s="9"/>
      <c r="I29" s="9">
        <f t="shared" si="0"/>
        <v>19184007131</v>
      </c>
      <c r="J29" s="9"/>
      <c r="K29" s="1">
        <f t="shared" si="1"/>
        <v>8.7276024682151301E-2</v>
      </c>
      <c r="L29" s="9"/>
      <c r="M29" s="9">
        <f>IFERROR(VLOOKUP(A29,'درآمد سود سهام'!A:S,19,0),0)</f>
        <v>17418162794</v>
      </c>
      <c r="N29" s="9"/>
      <c r="O29" s="9">
        <f>IFERROR(VLOOKUP(A29,'درآمد ناشی از تغییر قیمت اوراق'!A:Q,17,0),0)</f>
        <v>-46735521711</v>
      </c>
      <c r="P29" s="9"/>
      <c r="Q29" s="9">
        <f>IFERROR(VLOOKUP(A29,'درآمد ناشی از فروش'!A:Q,17,0),0)</f>
        <v>-3524988932</v>
      </c>
      <c r="R29" s="9"/>
      <c r="S29" s="9">
        <f t="shared" si="2"/>
        <v>-32842347849</v>
      </c>
      <c r="T29" s="9"/>
      <c r="U29" s="1">
        <f t="shared" si="3"/>
        <v>0.1356413627143104</v>
      </c>
    </row>
    <row r="30" spans="1:21" ht="21" x14ac:dyDescent="0.55000000000000004">
      <c r="A30" s="27" t="s">
        <v>76</v>
      </c>
      <c r="C30" s="9">
        <f>IFERROR(VLOOKUP(A30,'درآمد سود سهام'!A:S,13,0),0)</f>
        <v>0</v>
      </c>
      <c r="D30" s="9"/>
      <c r="E30" s="9">
        <f>IFERROR(VLOOKUP(A30,'درآمد ناشی از تغییر قیمت اوراق'!A:Q,9,0),0)</f>
        <v>0</v>
      </c>
      <c r="F30" s="9"/>
      <c r="G30" s="9">
        <f>IFERROR(VLOOKUP(A30,'درآمد ناشی از فروش'!A:Q,9,0),0)</f>
        <v>0</v>
      </c>
      <c r="H30" s="9"/>
      <c r="I30" s="9">
        <f t="shared" si="0"/>
        <v>0</v>
      </c>
      <c r="J30" s="9"/>
      <c r="K30" s="1">
        <f t="shared" si="1"/>
        <v>0</v>
      </c>
      <c r="L30" s="9"/>
      <c r="M30" s="9">
        <f>IFERROR(VLOOKUP(A30,'درآمد سود سهام'!A:S,19,0),0)</f>
        <v>0</v>
      </c>
      <c r="N30" s="9"/>
      <c r="O30" s="9">
        <f>IFERROR(VLOOKUP(A30,'درآمد ناشی از تغییر قیمت اوراق'!A:Q,17,0),0)</f>
        <v>0</v>
      </c>
      <c r="P30" s="9"/>
      <c r="Q30" s="9">
        <f>IFERROR(VLOOKUP(A30,'درآمد ناشی از فروش'!A:Q,17,0),0)</f>
        <v>-13819148</v>
      </c>
      <c r="R30" s="9"/>
      <c r="S30" s="9">
        <f t="shared" si="2"/>
        <v>-13819148</v>
      </c>
      <c r="T30" s="9"/>
      <c r="U30" s="1">
        <f t="shared" si="3"/>
        <v>5.7074118905534069E-5</v>
      </c>
    </row>
    <row r="31" spans="1:21" ht="21" x14ac:dyDescent="0.55000000000000004">
      <c r="A31" s="27" t="s">
        <v>105</v>
      </c>
      <c r="C31" s="9">
        <f>IFERROR(VLOOKUP(A31,'درآمد سود سهام'!A:S,13,0),0)</f>
        <v>0</v>
      </c>
      <c r="D31" s="9"/>
      <c r="E31" s="9">
        <f>IFERROR(VLOOKUP(A31,'درآمد ناشی از تغییر قیمت اوراق'!A:Q,9,0),0)</f>
        <v>0</v>
      </c>
      <c r="F31" s="9"/>
      <c r="G31" s="9">
        <f>IFERROR(VLOOKUP(A31,'درآمد ناشی از فروش'!A:Q,9,0),0)</f>
        <v>0</v>
      </c>
      <c r="H31" s="9"/>
      <c r="I31" s="9">
        <f t="shared" si="0"/>
        <v>0</v>
      </c>
      <c r="J31" s="9"/>
      <c r="K31" s="1">
        <f t="shared" si="1"/>
        <v>0</v>
      </c>
      <c r="L31" s="9"/>
      <c r="M31" s="9">
        <f>IFERROR(VLOOKUP(A31,'درآمد سود سهام'!A:S,19,0),0)</f>
        <v>0</v>
      </c>
      <c r="N31" s="9"/>
      <c r="O31" s="9">
        <f>IFERROR(VLOOKUP(A31,'درآمد ناشی از تغییر قیمت اوراق'!A:Q,17,0),0)</f>
        <v>0</v>
      </c>
      <c r="P31" s="9"/>
      <c r="Q31" s="9">
        <f>IFERROR(VLOOKUP(A31,'درآمد ناشی از فروش'!A:Q,17,0),0)</f>
        <v>4376849133</v>
      </c>
      <c r="R31" s="9"/>
      <c r="S31" s="9">
        <f t="shared" si="2"/>
        <v>4376849133</v>
      </c>
      <c r="T31" s="9"/>
      <c r="U31" s="1">
        <f t="shared" si="3"/>
        <v>-1.8076715572365655E-2</v>
      </c>
    </row>
    <row r="32" spans="1:21" ht="21" x14ac:dyDescent="0.45">
      <c r="A32" s="5" t="s">
        <v>61</v>
      </c>
      <c r="C32" s="9">
        <f>IFERROR(VLOOKUP(A32,'درآمد سود سهام'!A:S,13,0),0)</f>
        <v>0</v>
      </c>
      <c r="E32" s="9">
        <f>IFERROR(VLOOKUP(A32,'درآمد ناشی از تغییر قیمت اوراق'!A:Q,9,0),0)</f>
        <v>-9488357750</v>
      </c>
      <c r="G32" s="9">
        <f>IFERROR(VLOOKUP(A32,'درآمد ناشی از فروش'!A:Q,9,0),0)</f>
        <v>0</v>
      </c>
      <c r="I32" s="9">
        <f t="shared" si="0"/>
        <v>-9488357750</v>
      </c>
      <c r="K32" s="1">
        <f t="shared" si="1"/>
        <v>-4.3166484432958771E-2</v>
      </c>
      <c r="M32" s="9">
        <f>IFERROR(VLOOKUP(A32,'درآمد سود سهام'!A:S,19,0),0)</f>
        <v>19722672400</v>
      </c>
      <c r="O32" s="9">
        <f>IFERROR(VLOOKUP(A32,'درآمد ناشی از تغییر قیمت اوراق'!A:Q,17,0),0)</f>
        <v>-24257155849</v>
      </c>
      <c r="Q32" s="9">
        <f>IFERROR(VLOOKUP(A32,'درآمد ناشی از فروش'!A:Q,17,0),0)</f>
        <v>-38055</v>
      </c>
      <c r="S32" s="9">
        <f t="shared" si="2"/>
        <v>-4534521504</v>
      </c>
      <c r="U32" s="1">
        <f t="shared" si="3"/>
        <v>1.872791430405096E-2</v>
      </c>
    </row>
    <row r="33" spans="1:21" ht="21" x14ac:dyDescent="0.45">
      <c r="A33" s="5" t="s">
        <v>64</v>
      </c>
      <c r="C33" s="9">
        <f>IFERROR(VLOOKUP(A33,'درآمد سود سهام'!A:S,13,0),0)</f>
        <v>0</v>
      </c>
      <c r="E33" s="9">
        <f>IFERROR(VLOOKUP(A33,'درآمد ناشی از تغییر قیمت اوراق'!A:Q,9,0),0)</f>
        <v>3500807426</v>
      </c>
      <c r="G33" s="9">
        <f>IFERROR(VLOOKUP(A33,'درآمد ناشی از فروش'!A:Q,9,0),0)</f>
        <v>0</v>
      </c>
      <c r="I33" s="9">
        <f t="shared" si="0"/>
        <v>3500807426</v>
      </c>
      <c r="K33" s="1">
        <f t="shared" si="1"/>
        <v>1.5926628531393167E-2</v>
      </c>
      <c r="M33" s="9">
        <f>IFERROR(VLOOKUP(A33,'درآمد سود سهام'!A:S,19,0),0)</f>
        <v>60923450884</v>
      </c>
      <c r="O33" s="9">
        <f>IFERROR(VLOOKUP(A33,'درآمد ناشی از تغییر قیمت اوراق'!A:Q,17,0),0)</f>
        <v>-190825474417</v>
      </c>
      <c r="Q33" s="9">
        <f>IFERROR(VLOOKUP(A33,'درآمد ناشی از فروش'!A:Q,17,0),0)</f>
        <v>-24385023280</v>
      </c>
      <c r="S33" s="9">
        <f t="shared" si="2"/>
        <v>-154287046813</v>
      </c>
      <c r="U33" s="1">
        <f t="shared" si="3"/>
        <v>0.63721708859249959</v>
      </c>
    </row>
    <row r="34" spans="1:21" ht="21" x14ac:dyDescent="0.45">
      <c r="A34" s="5" t="s">
        <v>98</v>
      </c>
      <c r="C34" s="9">
        <f>IFERROR(VLOOKUP(A34,'درآمد سود سهام'!A:S,13,0),0)</f>
        <v>0</v>
      </c>
      <c r="E34" s="9">
        <f>IFERROR(VLOOKUP(A34,'درآمد ناشی از تغییر قیمت اوراق'!A:Q,9,0),0)</f>
        <v>0</v>
      </c>
      <c r="G34" s="9">
        <f>IFERROR(VLOOKUP(A34,'درآمد ناشی از فروش'!A:Q,9,0),0)</f>
        <v>0</v>
      </c>
      <c r="I34" s="9">
        <f t="shared" si="0"/>
        <v>0</v>
      </c>
      <c r="K34" s="1">
        <f t="shared" si="1"/>
        <v>0</v>
      </c>
      <c r="M34" s="9">
        <f>IFERROR(VLOOKUP(A34,'درآمد سود سهام'!A:S,19,0),0)</f>
        <v>0</v>
      </c>
      <c r="O34" s="9">
        <f>IFERROR(VLOOKUP(A34,'درآمد ناشی از تغییر قیمت اوراق'!A:Q,17,0),0)</f>
        <v>0</v>
      </c>
      <c r="Q34" s="9">
        <f>IFERROR(VLOOKUP(A34,'درآمد ناشی از فروش'!A:Q,17,0),0)</f>
        <v>777656201</v>
      </c>
      <c r="S34" s="9">
        <f t="shared" si="2"/>
        <v>777656201</v>
      </c>
      <c r="U34" s="1">
        <f t="shared" si="3"/>
        <v>-3.2117785035300226E-3</v>
      </c>
    </row>
    <row r="35" spans="1:21" ht="21" x14ac:dyDescent="0.45">
      <c r="A35" s="5" t="s">
        <v>99</v>
      </c>
      <c r="C35" s="9">
        <f>IFERROR(VLOOKUP(A35,'درآمد سود سهام'!A:S,13,0),0)</f>
        <v>0</v>
      </c>
      <c r="E35" s="9">
        <f>IFERROR(VLOOKUP(A35,'درآمد ناشی از تغییر قیمت اوراق'!A:Q,9,0),0)</f>
        <v>767605410</v>
      </c>
      <c r="G35" s="9">
        <f>IFERROR(VLOOKUP(A35,'درآمد ناشی از فروش'!A:Q,9,0),0)</f>
        <v>0</v>
      </c>
      <c r="I35" s="9">
        <f t="shared" si="0"/>
        <v>767605410</v>
      </c>
      <c r="K35" s="1">
        <f t="shared" si="1"/>
        <v>3.492156161736201E-3</v>
      </c>
      <c r="M35" s="9">
        <f>IFERROR(VLOOKUP(A35,'درآمد سود سهام'!A:S,19,0),0)</f>
        <v>2258010000</v>
      </c>
      <c r="O35" s="9">
        <f>IFERROR(VLOOKUP(A35,'درآمد ناشی از تغییر قیمت اوراق'!A:Q,17,0),0)</f>
        <v>-6703646913</v>
      </c>
      <c r="Q35" s="9">
        <f>IFERROR(VLOOKUP(A35,'درآمد ناشی از فروش'!A:Q,17,0),0)</f>
        <v>0</v>
      </c>
      <c r="S35" s="9">
        <f t="shared" si="2"/>
        <v>-4445636913</v>
      </c>
      <c r="U35" s="1">
        <f t="shared" si="3"/>
        <v>1.836081426896893E-2</v>
      </c>
    </row>
    <row r="36" spans="1:21" ht="21" x14ac:dyDescent="0.45">
      <c r="A36" s="5" t="s">
        <v>57</v>
      </c>
      <c r="C36" s="9">
        <f>IFERROR(VLOOKUP(A36,'درآمد سود سهام'!A:S,13,0),0)</f>
        <v>0</v>
      </c>
      <c r="E36" s="9">
        <f>IFERROR(VLOOKUP(A36,'درآمد ناشی از تغییر قیمت اوراق'!A:Q,9,0),0)</f>
        <v>-19131184854</v>
      </c>
      <c r="G36" s="9">
        <f>IFERROR(VLOOKUP(A36,'درآمد ناشی از فروش'!A:Q,9,0),0)</f>
        <v>0</v>
      </c>
      <c r="I36" s="9">
        <f t="shared" si="0"/>
        <v>-19131184854</v>
      </c>
      <c r="K36" s="1">
        <f t="shared" si="1"/>
        <v>-8.7035714181861193E-2</v>
      </c>
      <c r="M36" s="9">
        <f>IFERROR(VLOOKUP(A36,'درآمد سود سهام'!A:S,19,0),0)</f>
        <v>28414145641</v>
      </c>
      <c r="O36" s="9">
        <f>IFERROR(VLOOKUP(A36,'درآمد ناشی از تغییر قیمت اوراق'!A:Q,17,0),0)</f>
        <v>-161245721804</v>
      </c>
      <c r="Q36" s="9">
        <f>IFERROR(VLOOKUP(A36,'درآمد ناشی از فروش'!A:Q,17,0),0)</f>
        <v>7030881081</v>
      </c>
      <c r="S36" s="9">
        <f t="shared" si="2"/>
        <v>-125800695082</v>
      </c>
      <c r="U36" s="1">
        <f t="shared" si="3"/>
        <v>0.51956631693277355</v>
      </c>
    </row>
    <row r="37" spans="1:21" ht="21" x14ac:dyDescent="0.45">
      <c r="A37" s="5" t="s">
        <v>101</v>
      </c>
      <c r="C37" s="9">
        <f>IFERROR(VLOOKUP(A37,'درآمد سود سهام'!A:S,13,0),0)</f>
        <v>0</v>
      </c>
      <c r="E37" s="9">
        <f>IFERROR(VLOOKUP(A37,'درآمد ناشی از تغییر قیمت اوراق'!A:Q,9,0),0)</f>
        <v>0</v>
      </c>
      <c r="G37" s="9">
        <f>IFERROR(VLOOKUP(A37,'درآمد ناشی از فروش'!A:Q,9,0),0)</f>
        <v>0</v>
      </c>
      <c r="I37" s="9">
        <f t="shared" si="0"/>
        <v>0</v>
      </c>
      <c r="K37" s="1">
        <f t="shared" si="1"/>
        <v>0</v>
      </c>
      <c r="M37" s="9">
        <f>IFERROR(VLOOKUP(A37,'درآمد سود سهام'!A:S,19,0),0)</f>
        <v>0</v>
      </c>
      <c r="O37" s="9">
        <f>IFERROR(VLOOKUP(A37,'درآمد ناشی از تغییر قیمت اوراق'!A:Q,17,0),0)</f>
        <v>0</v>
      </c>
      <c r="Q37" s="9">
        <f>IFERROR(VLOOKUP(A37,'درآمد ناشی از فروش'!A:Q,17,0),0)</f>
        <v>4435444691</v>
      </c>
      <c r="S37" s="9">
        <f t="shared" si="2"/>
        <v>4435444691</v>
      </c>
      <c r="U37" s="1">
        <f t="shared" si="3"/>
        <v>-1.8318719626785517E-2</v>
      </c>
    </row>
    <row r="38" spans="1:21" ht="21" x14ac:dyDescent="0.45">
      <c r="A38" s="5" t="s">
        <v>58</v>
      </c>
      <c r="C38" s="9">
        <f>IFERROR(VLOOKUP(A38,'درآمد سود سهام'!A:S,13,0),0)</f>
        <v>0</v>
      </c>
      <c r="E38" s="9">
        <f>IFERROR(VLOOKUP(A38,'درآمد ناشی از تغییر قیمت اوراق'!A:Q,9,0),0)</f>
        <v>0</v>
      </c>
      <c r="G38" s="9">
        <f>IFERROR(VLOOKUP(A38,'درآمد ناشی از فروش'!A:Q,9,0),0)</f>
        <v>0</v>
      </c>
      <c r="I38" s="9">
        <f t="shared" si="0"/>
        <v>0</v>
      </c>
      <c r="K38" s="1">
        <f t="shared" si="1"/>
        <v>0</v>
      </c>
      <c r="M38" s="9">
        <f>IFERROR(VLOOKUP(A38,'درآمد سود سهام'!A:S,19,0),0)</f>
        <v>0</v>
      </c>
      <c r="O38" s="9">
        <f>IFERROR(VLOOKUP(A38,'درآمد ناشی از تغییر قیمت اوراق'!A:Q,17,0),0)</f>
        <v>0</v>
      </c>
      <c r="Q38" s="9">
        <f>IFERROR(VLOOKUP(A38,'درآمد ناشی از فروش'!A:Q,17,0),0)</f>
        <v>-23977153084</v>
      </c>
      <c r="S38" s="9">
        <f t="shared" si="2"/>
        <v>-23977153084</v>
      </c>
      <c r="U38" s="1">
        <f t="shared" si="3"/>
        <v>9.9027442656552264E-2</v>
      </c>
    </row>
    <row r="39" spans="1:21" ht="21" x14ac:dyDescent="0.45">
      <c r="A39" s="5" t="s">
        <v>56</v>
      </c>
      <c r="C39" s="9">
        <f>IFERROR(VLOOKUP(A39,'درآمد سود سهام'!A:S,13,0),0)</f>
        <v>0</v>
      </c>
      <c r="E39" s="9">
        <f>IFERROR(VLOOKUP(A39,'درآمد ناشی از تغییر قیمت اوراق'!A:Q,9,0),0)</f>
        <v>2327385170</v>
      </c>
      <c r="G39" s="9">
        <f>IFERROR(VLOOKUP(A39,'درآمد ناشی از فروش'!A:Q,9,0),0)</f>
        <v>0</v>
      </c>
      <c r="I39" s="9">
        <f t="shared" si="0"/>
        <v>2327385170</v>
      </c>
      <c r="K39" s="1">
        <f t="shared" si="1"/>
        <v>1.0588242808435854E-2</v>
      </c>
      <c r="M39" s="9">
        <f>IFERROR(VLOOKUP(A39,'درآمد سود سهام'!A:S,19,0),0)</f>
        <v>10157643935</v>
      </c>
      <c r="O39" s="9">
        <f>IFERROR(VLOOKUP(A39,'درآمد ناشی از تغییر قیمت اوراق'!A:Q,17,0),0)</f>
        <v>-53061978415</v>
      </c>
      <c r="Q39" s="9">
        <f>IFERROR(VLOOKUP(A39,'درآمد ناشی از فروش'!A:Q,17,0),0)</f>
        <v>-1921028115</v>
      </c>
      <c r="S39" s="9">
        <f t="shared" si="2"/>
        <v>-44825362595</v>
      </c>
      <c r="U39" s="1">
        <f t="shared" si="3"/>
        <v>0.18513211340747704</v>
      </c>
    </row>
    <row r="40" spans="1:21" ht="21" x14ac:dyDescent="0.45">
      <c r="A40" s="5" t="s">
        <v>55</v>
      </c>
      <c r="C40" s="9">
        <f>IFERROR(VLOOKUP(A40,'درآمد سود سهام'!A:S,13,0),0)</f>
        <v>127991635718</v>
      </c>
      <c r="E40" s="9">
        <f>IFERROR(VLOOKUP(A40,'درآمد ناشی از تغییر قیمت اوراق'!A:Q,9,0),0)</f>
        <v>-56282663756</v>
      </c>
      <c r="G40" s="9">
        <f>IFERROR(VLOOKUP(A40,'درآمد ناشی از فروش'!A:Q,9,0),0)</f>
        <v>0</v>
      </c>
      <c r="I40" s="9">
        <f t="shared" si="0"/>
        <v>71708971962</v>
      </c>
      <c r="K40" s="1">
        <f t="shared" si="1"/>
        <v>0.32623392830030568</v>
      </c>
      <c r="M40" s="9">
        <f>IFERROR(VLOOKUP(A40,'درآمد سود سهام'!A:S,19,0),0)</f>
        <v>127991635718</v>
      </c>
      <c r="O40" s="9">
        <f>IFERROR(VLOOKUP(A40,'درآمد ناشی از تغییر قیمت اوراق'!A:Q,17,0),0)</f>
        <v>47791314459</v>
      </c>
      <c r="Q40" s="9">
        <f>IFERROR(VLOOKUP(A40,'درآمد ناشی از فروش'!A:Q,17,0),0)</f>
        <v>25657383384</v>
      </c>
      <c r="S40" s="9">
        <f t="shared" si="2"/>
        <v>201440333561</v>
      </c>
      <c r="U40" s="1">
        <f t="shared" si="3"/>
        <v>-0.8319637035532842</v>
      </c>
    </row>
    <row r="41" spans="1:21" ht="21" x14ac:dyDescent="0.45">
      <c r="A41" s="5" t="s">
        <v>60</v>
      </c>
      <c r="C41" s="9">
        <f>IFERROR(VLOOKUP(A41,'درآمد سود سهام'!A:S,13,0),0)</f>
        <v>0</v>
      </c>
      <c r="E41" s="9">
        <f>IFERROR(VLOOKUP(A41,'درآمد ناشی از تغییر قیمت اوراق'!A:Q,9,0),0)</f>
        <v>-1491392718</v>
      </c>
      <c r="G41" s="9">
        <f>IFERROR(VLOOKUP(A41,'درآمد ناشی از فروش'!A:Q,9,0),0)</f>
        <v>0</v>
      </c>
      <c r="I41" s="9">
        <f t="shared" si="0"/>
        <v>-1491392718</v>
      </c>
      <c r="K41" s="1">
        <f t="shared" si="1"/>
        <v>-6.7849655589741088E-3</v>
      </c>
      <c r="M41" s="9">
        <f>IFERROR(VLOOKUP(A41,'درآمد سود سهام'!A:S,19,0),0)</f>
        <v>2221191131</v>
      </c>
      <c r="O41" s="9">
        <f>IFERROR(VLOOKUP(A41,'درآمد ناشی از تغییر قیمت اوراق'!A:Q,17,0),0)</f>
        <v>-35291017136</v>
      </c>
      <c r="Q41" s="9">
        <f>IFERROR(VLOOKUP(A41,'درآمد ناشی از فروش'!A:Q,17,0),0)</f>
        <v>-6580247199</v>
      </c>
      <c r="S41" s="9">
        <f t="shared" si="2"/>
        <v>-39650073204</v>
      </c>
      <c r="U41" s="1">
        <f t="shared" si="3"/>
        <v>0.16375777961551799</v>
      </c>
    </row>
    <row r="42" spans="1:21" ht="21" x14ac:dyDescent="0.45">
      <c r="A42" s="5" t="s">
        <v>54</v>
      </c>
      <c r="C42" s="9">
        <f>IFERROR(VLOOKUP(A42,'درآمد سود سهام'!A:S,13,0),0)</f>
        <v>0</v>
      </c>
      <c r="E42" s="9">
        <f>IFERROR(VLOOKUP(A42,'درآمد ناشی از تغییر قیمت اوراق'!A:Q,9,0),0)</f>
        <v>-15481236695</v>
      </c>
      <c r="G42" s="9">
        <f>IFERROR(VLOOKUP(A42,'درآمد ناشی از فروش'!A:Q,9,0),0)</f>
        <v>0</v>
      </c>
      <c r="I42" s="9">
        <f t="shared" si="0"/>
        <v>-15481236695</v>
      </c>
      <c r="K42" s="1">
        <f t="shared" si="1"/>
        <v>-7.043058244696429E-2</v>
      </c>
      <c r="M42" s="9">
        <f>IFERROR(VLOOKUP(A42,'درآمد سود سهام'!A:S,19,0),0)</f>
        <v>22410084160</v>
      </c>
      <c r="O42" s="9">
        <f>IFERROR(VLOOKUP(A42,'درآمد ناشی از تغییر قیمت اوراق'!A:Q,17,0),0)</f>
        <v>-109188743351</v>
      </c>
      <c r="Q42" s="9">
        <f>IFERROR(VLOOKUP(A42,'درآمد ناشی از فروش'!A:Q,17,0),0)</f>
        <v>15411290856</v>
      </c>
      <c r="S42" s="9">
        <f t="shared" si="2"/>
        <v>-71367368335</v>
      </c>
      <c r="U42" s="1">
        <f t="shared" si="3"/>
        <v>0.29475259012544314</v>
      </c>
    </row>
    <row r="43" spans="1:21" ht="21" x14ac:dyDescent="0.45">
      <c r="A43" s="5" t="s">
        <v>100</v>
      </c>
      <c r="C43" s="9">
        <f>IFERROR(VLOOKUP(A43,'درآمد سود سهام'!A:S,13,0),0)</f>
        <v>0</v>
      </c>
      <c r="E43" s="9">
        <f>IFERROR(VLOOKUP(A43,'درآمد ناشی از تغییر قیمت اوراق'!A:Q,9,0),0)</f>
        <v>-1526452625</v>
      </c>
      <c r="G43" s="9">
        <f>IFERROR(VLOOKUP(A43,'درآمد ناشی از فروش'!A:Q,9,0),0)</f>
        <v>0</v>
      </c>
      <c r="I43" s="9">
        <f t="shared" si="0"/>
        <v>-1526452625</v>
      </c>
      <c r="K43" s="1">
        <f t="shared" si="1"/>
        <v>-6.9444676529730924E-3</v>
      </c>
      <c r="M43" s="9">
        <f>IFERROR(VLOOKUP(A43,'درآمد سود سهام'!A:S,19,0),0)</f>
        <v>17063377500</v>
      </c>
      <c r="O43" s="9">
        <f>IFERROR(VLOOKUP(A43,'درآمد ناشی از تغییر قیمت اوراق'!A:Q,17,0),0)</f>
        <v>-76158022376</v>
      </c>
      <c r="Q43" s="9">
        <f>IFERROR(VLOOKUP(A43,'درآمد ناشی از فروش'!A:Q,17,0),0)</f>
        <v>0</v>
      </c>
      <c r="S43" s="9">
        <f t="shared" si="2"/>
        <v>-59094644876</v>
      </c>
      <c r="U43" s="1">
        <f t="shared" si="3"/>
        <v>0.2440653206936588</v>
      </c>
    </row>
    <row r="44" spans="1:21" ht="21" x14ac:dyDescent="0.55000000000000004">
      <c r="A44" s="27" t="s">
        <v>86</v>
      </c>
      <c r="C44" s="9">
        <f>IFERROR(VLOOKUP(A44,'درآمد سود سهام'!A:S,13,0),0)</f>
        <v>0</v>
      </c>
      <c r="D44" s="9"/>
      <c r="E44" s="9">
        <f>IFERROR(VLOOKUP(A44,'درآمد ناشی از تغییر قیمت اوراق'!A:Q,9,0),0)</f>
        <v>0</v>
      </c>
      <c r="F44" s="9"/>
      <c r="G44" s="9">
        <f>IFERROR(VLOOKUP(A44,'درآمد ناشی از فروش'!A:Q,9,0),0)</f>
        <v>0</v>
      </c>
      <c r="H44" s="9"/>
      <c r="I44" s="9">
        <f t="shared" si="0"/>
        <v>0</v>
      </c>
      <c r="J44" s="9"/>
      <c r="K44" s="1">
        <f t="shared" si="1"/>
        <v>0</v>
      </c>
      <c r="L44" s="9"/>
      <c r="M44" s="9">
        <f>IFERROR(VLOOKUP(A44,'درآمد سود سهام'!A:S,19,0),0)</f>
        <v>0</v>
      </c>
      <c r="N44" s="9"/>
      <c r="O44" s="9">
        <f>IFERROR(VLOOKUP(A44,'درآمد ناشی از تغییر قیمت اوراق'!A:Q,17,0),0)</f>
        <v>0</v>
      </c>
      <c r="P44" s="9"/>
      <c r="Q44" s="9">
        <f>IFERROR(VLOOKUP(A44,'درآمد ناشی از فروش'!A:Q,17,0),0)</f>
        <v>20299435647</v>
      </c>
      <c r="R44" s="9"/>
      <c r="S44" s="9">
        <f t="shared" si="2"/>
        <v>20299435647</v>
      </c>
      <c r="T44" s="9"/>
      <c r="U44" s="1">
        <f t="shared" si="3"/>
        <v>-8.3838193485742757E-2</v>
      </c>
    </row>
    <row r="45" spans="1:21" ht="21" x14ac:dyDescent="0.55000000000000004">
      <c r="A45" s="27" t="s">
        <v>95</v>
      </c>
      <c r="C45" s="9">
        <f>IFERROR(VLOOKUP(A45,'درآمد سود سهام'!A:S,13,0),0)</f>
        <v>0</v>
      </c>
      <c r="D45" s="9"/>
      <c r="E45" s="9">
        <f>IFERROR(VLOOKUP(A45,'درآمد ناشی از تغییر قیمت اوراق'!A:Q,9,0),0)</f>
        <v>0</v>
      </c>
      <c r="F45" s="9"/>
      <c r="G45" s="9">
        <f>IFERROR(VLOOKUP(A45,'درآمد ناشی از فروش'!A:Q,9,0),0)</f>
        <v>0</v>
      </c>
      <c r="H45" s="9"/>
      <c r="I45" s="9">
        <f t="shared" si="0"/>
        <v>0</v>
      </c>
      <c r="J45" s="9"/>
      <c r="K45" s="1">
        <f t="shared" si="1"/>
        <v>0</v>
      </c>
      <c r="L45" s="9"/>
      <c r="M45" s="9">
        <f>IFERROR(VLOOKUP(A45,'درآمد سود سهام'!A:S,19,0),0)</f>
        <v>0</v>
      </c>
      <c r="N45" s="9"/>
      <c r="O45" s="9">
        <f>IFERROR(VLOOKUP(A45,'درآمد ناشی از تغییر قیمت اوراق'!A:Q,17,0),0)</f>
        <v>0</v>
      </c>
      <c r="P45" s="9"/>
      <c r="Q45" s="9">
        <f>IFERROR(VLOOKUP(A45,'درآمد ناشی از فروش'!A:Q,17,0),0)</f>
        <v>4474189256</v>
      </c>
      <c r="R45" s="9"/>
      <c r="S45" s="9">
        <f t="shared" si="2"/>
        <v>4474189256</v>
      </c>
      <c r="T45" s="9"/>
      <c r="U45" s="1">
        <f t="shared" si="3"/>
        <v>-1.8478737589524841E-2</v>
      </c>
    </row>
    <row r="46" spans="1:21" ht="21" x14ac:dyDescent="0.55000000000000004">
      <c r="A46" s="27" t="s">
        <v>87</v>
      </c>
      <c r="C46" s="9">
        <f>IFERROR(VLOOKUP(A46,'درآمد سود سهام'!A:S,13,0),0)</f>
        <v>0</v>
      </c>
      <c r="D46" s="9"/>
      <c r="E46" s="9">
        <f>IFERROR(VLOOKUP(A46,'درآمد ناشی از تغییر قیمت اوراق'!A:Q,9,0),0)</f>
        <v>0</v>
      </c>
      <c r="F46" s="9"/>
      <c r="G46" s="9">
        <f>IFERROR(VLOOKUP(A46,'درآمد ناشی از فروش'!A:Q,9,0),0)</f>
        <v>0</v>
      </c>
      <c r="H46" s="9"/>
      <c r="I46" s="9">
        <f t="shared" si="0"/>
        <v>0</v>
      </c>
      <c r="J46" s="9"/>
      <c r="K46" s="1">
        <f t="shared" si="1"/>
        <v>0</v>
      </c>
      <c r="L46" s="9"/>
      <c r="M46" s="9">
        <f>IFERROR(VLOOKUP(A46,'درآمد سود سهام'!A:S,19,0),0)</f>
        <v>0</v>
      </c>
      <c r="N46" s="9"/>
      <c r="O46" s="9">
        <f>IFERROR(VLOOKUP(A46,'درآمد ناشی از تغییر قیمت اوراق'!A:Q,17,0),0)</f>
        <v>0</v>
      </c>
      <c r="P46" s="9"/>
      <c r="Q46" s="9">
        <f>IFERROR(VLOOKUP(A46,'درآمد ناشی از فروش'!A:Q,17,0),0)</f>
        <v>1084633617</v>
      </c>
      <c r="R46" s="9"/>
      <c r="S46" s="9">
        <f t="shared" si="2"/>
        <v>1084633617</v>
      </c>
      <c r="T46" s="9"/>
      <c r="U46" s="1">
        <f t="shared" si="3"/>
        <v>-4.47961828222677E-3</v>
      </c>
    </row>
    <row r="47" spans="1:21" ht="21" x14ac:dyDescent="0.55000000000000004">
      <c r="A47" s="27" t="s">
        <v>84</v>
      </c>
      <c r="C47" s="9">
        <f>IFERROR(VLOOKUP(A47,'درآمد سود سهام'!A:S,13,0),0)</f>
        <v>0</v>
      </c>
      <c r="D47" s="9"/>
      <c r="E47" s="9">
        <f>IFERROR(VLOOKUP(A47,'درآمد ناشی از تغییر قیمت اوراق'!A:Q,9,0),0)</f>
        <v>784286812</v>
      </c>
      <c r="F47" s="9"/>
      <c r="G47" s="9">
        <f>IFERROR(VLOOKUP(A47,'درآمد ناشی از فروش'!A:Q,9,0),0)</f>
        <v>0</v>
      </c>
      <c r="H47" s="9"/>
      <c r="I47" s="9">
        <f t="shared" si="0"/>
        <v>784286812</v>
      </c>
      <c r="J47" s="9"/>
      <c r="K47" s="1">
        <f t="shared" si="1"/>
        <v>3.5680467951551323E-3</v>
      </c>
      <c r="L47" s="9"/>
      <c r="M47" s="9">
        <f>IFERROR(VLOOKUP(A47,'درآمد سود سهام'!A:S,19,0),0)</f>
        <v>9302881000</v>
      </c>
      <c r="N47" s="9"/>
      <c r="O47" s="9">
        <f>IFERROR(VLOOKUP(A47,'درآمد ناشی از تغییر قیمت اوراق'!A:Q,17,0),0)</f>
        <v>430538367</v>
      </c>
      <c r="P47" s="9"/>
      <c r="Q47" s="9">
        <f>IFERROR(VLOOKUP(A47,'درآمد ناشی از فروش'!A:Q,17,0),0)</f>
        <v>261529390</v>
      </c>
      <c r="R47" s="9"/>
      <c r="S47" s="9">
        <f t="shared" si="2"/>
        <v>9994948757</v>
      </c>
      <c r="T47" s="9"/>
      <c r="U47" s="1">
        <f t="shared" si="3"/>
        <v>-4.1279888876777207E-2</v>
      </c>
    </row>
    <row r="48" spans="1:21" ht="21" x14ac:dyDescent="0.55000000000000004">
      <c r="A48" s="27" t="s">
        <v>85</v>
      </c>
      <c r="C48" s="9">
        <f>IFERROR(VLOOKUP(A48,'درآمد سود سهام'!A:S,13,0),0)</f>
        <v>0</v>
      </c>
      <c r="D48" s="9"/>
      <c r="E48" s="9">
        <f>IFERROR(VLOOKUP(A48,'درآمد ناشی از تغییر قیمت اوراق'!A:Q,9,0),0)</f>
        <v>0</v>
      </c>
      <c r="F48" s="9"/>
      <c r="G48" s="9">
        <f>IFERROR(VLOOKUP(A48,'درآمد ناشی از فروش'!A:Q,9,0),0)</f>
        <v>0</v>
      </c>
      <c r="H48" s="9"/>
      <c r="I48" s="9">
        <f t="shared" si="0"/>
        <v>0</v>
      </c>
      <c r="J48" s="9"/>
      <c r="K48" s="1">
        <f t="shared" si="1"/>
        <v>0</v>
      </c>
      <c r="L48" s="9"/>
      <c r="M48" s="9">
        <f>IFERROR(VLOOKUP(A48,'درآمد سود سهام'!A:S,19,0),0)</f>
        <v>0</v>
      </c>
      <c r="N48" s="9"/>
      <c r="O48" s="9">
        <f>IFERROR(VLOOKUP(A48,'درآمد ناشی از تغییر قیمت اوراق'!A:Q,17,0),0)</f>
        <v>0</v>
      </c>
      <c r="P48" s="9"/>
      <c r="Q48" s="9">
        <f>IFERROR(VLOOKUP(A48,'درآمد ناشی از فروش'!A:Q,17,0),0)</f>
        <v>4584035908</v>
      </c>
      <c r="R48" s="9"/>
      <c r="S48" s="9">
        <f t="shared" si="2"/>
        <v>4584035908</v>
      </c>
      <c r="T48" s="9"/>
      <c r="U48" s="1">
        <f t="shared" si="3"/>
        <v>-1.8932412510556357E-2</v>
      </c>
    </row>
    <row r="49" spans="1:21" ht="21" x14ac:dyDescent="0.55000000000000004">
      <c r="A49" s="27" t="s">
        <v>112</v>
      </c>
      <c r="C49" s="9">
        <f>IFERROR(VLOOKUP(A49,'درآمد سود سهام'!A:S,13,0),0)</f>
        <v>0</v>
      </c>
      <c r="D49" s="9"/>
      <c r="E49" s="9">
        <f>IFERROR(VLOOKUP(A49,'درآمد ناشی از تغییر قیمت اوراق'!A:Q,9,0),0)</f>
        <v>-283304250</v>
      </c>
      <c r="F49" s="9"/>
      <c r="G49" s="9">
        <f>IFERROR(VLOOKUP(A49,'درآمد ناشی از فروش'!A:Q,9,0),0)</f>
        <v>0</v>
      </c>
      <c r="H49" s="9"/>
      <c r="I49" s="9">
        <f t="shared" si="0"/>
        <v>-283304250</v>
      </c>
      <c r="J49" s="9"/>
      <c r="K49" s="1">
        <f t="shared" si="1"/>
        <v>-1.2888688242616126E-3</v>
      </c>
      <c r="L49" s="9"/>
      <c r="M49" s="9">
        <f>IFERROR(VLOOKUP(A49,'درآمد سود سهام'!A:S,19,0),0)</f>
        <v>235000000</v>
      </c>
      <c r="N49" s="9"/>
      <c r="O49" s="9">
        <f>IFERROR(VLOOKUP(A49,'درآمد ناشی از تغییر قیمت اوراق'!A:Q,17,0),0)</f>
        <v>303542243</v>
      </c>
      <c r="P49" s="9"/>
      <c r="Q49" s="9">
        <f>IFERROR(VLOOKUP(A49,'درآمد ناشی از فروش'!A:Q,17,0),0)</f>
        <v>517262995</v>
      </c>
      <c r="R49" s="9"/>
      <c r="S49" s="9">
        <f t="shared" si="2"/>
        <v>1055805238</v>
      </c>
      <c r="T49" s="9"/>
      <c r="U49" s="1">
        <f t="shared" si="3"/>
        <v>-4.3605549122635997E-3</v>
      </c>
    </row>
    <row r="50" spans="1:21" ht="21" x14ac:dyDescent="0.55000000000000004">
      <c r="A50" s="27" t="s">
        <v>113</v>
      </c>
      <c r="C50" s="9">
        <f>IFERROR(VLOOKUP(A50,'درآمد سود سهام'!A:S,13,0),0)</f>
        <v>0</v>
      </c>
      <c r="D50" s="9"/>
      <c r="E50" s="9">
        <f>IFERROR(VLOOKUP(A50,'درآمد ناشی از تغییر قیمت اوراق'!A:Q,9,0),0)</f>
        <v>-355994156</v>
      </c>
      <c r="F50" s="9"/>
      <c r="G50" s="9">
        <f>IFERROR(VLOOKUP(A50,'درآمد ناشی از فروش'!A:Q,9,0),0)</f>
        <v>0</v>
      </c>
      <c r="H50" s="9"/>
      <c r="I50" s="9">
        <f t="shared" si="0"/>
        <v>-355994156</v>
      </c>
      <c r="J50" s="9"/>
      <c r="K50" s="1">
        <f t="shared" si="1"/>
        <v>-1.6195654293492776E-3</v>
      </c>
      <c r="L50" s="9"/>
      <c r="M50" s="9">
        <f>IFERROR(VLOOKUP(A50,'درآمد سود سهام'!A:S,19,0),0)</f>
        <v>540296053</v>
      </c>
      <c r="N50" s="9"/>
      <c r="O50" s="9">
        <f>IFERROR(VLOOKUP(A50,'درآمد ناشی از تغییر قیمت اوراق'!A:Q,17,0),0)</f>
        <v>-270040737</v>
      </c>
      <c r="P50" s="9"/>
      <c r="Q50" s="9">
        <f>IFERROR(VLOOKUP(A50,'درآمد ناشی از فروش'!A:Q,17,0),0)</f>
        <v>655751830</v>
      </c>
      <c r="R50" s="9"/>
      <c r="S50" s="9">
        <f t="shared" si="2"/>
        <v>926007146</v>
      </c>
      <c r="T50" s="9"/>
      <c r="U50" s="1">
        <f t="shared" si="3"/>
        <v>-3.8244790458990849E-3</v>
      </c>
    </row>
    <row r="51" spans="1:21" ht="21" x14ac:dyDescent="0.55000000000000004">
      <c r="A51" s="27" t="s">
        <v>89</v>
      </c>
      <c r="C51" s="9">
        <f>IFERROR(VLOOKUP(A51,'درآمد سود سهام'!A:S,13,0),0)</f>
        <v>0</v>
      </c>
      <c r="D51" s="9"/>
      <c r="E51" s="9">
        <f>IFERROR(VLOOKUP(A51,'درآمد ناشی از تغییر قیمت اوراق'!A:Q,9,0),0)</f>
        <v>0</v>
      </c>
      <c r="F51" s="9"/>
      <c r="G51" s="9">
        <f>IFERROR(VLOOKUP(A51,'درآمد ناشی از فروش'!A:Q,9,0),0)</f>
        <v>0</v>
      </c>
      <c r="H51" s="9"/>
      <c r="I51" s="9">
        <f t="shared" si="0"/>
        <v>0</v>
      </c>
      <c r="J51" s="9"/>
      <c r="K51" s="1">
        <f t="shared" si="1"/>
        <v>0</v>
      </c>
      <c r="L51" s="9"/>
      <c r="M51" s="9">
        <f>IFERROR(VLOOKUP(A51,'درآمد سود سهام'!A:S,19,0),0)</f>
        <v>0</v>
      </c>
      <c r="N51" s="9"/>
      <c r="O51" s="9">
        <f>IFERROR(VLOOKUP(A51,'درآمد ناشی از تغییر قیمت اوراق'!A:Q,17,0),0)</f>
        <v>0</v>
      </c>
      <c r="P51" s="9"/>
      <c r="Q51" s="9">
        <f>IFERROR(VLOOKUP(A51,'درآمد ناشی از فروش'!A:Q,17,0),0)</f>
        <v>12362152981</v>
      </c>
      <c r="R51" s="9"/>
      <c r="S51" s="9">
        <f t="shared" si="2"/>
        <v>12362152981</v>
      </c>
      <c r="T51" s="9"/>
      <c r="U51" s="1">
        <f t="shared" si="3"/>
        <v>-5.1056620072814654E-2</v>
      </c>
    </row>
    <row r="52" spans="1:21" ht="21" x14ac:dyDescent="0.55000000000000004">
      <c r="A52" s="27" t="s">
        <v>96</v>
      </c>
      <c r="C52" s="9">
        <f>IFERROR(VLOOKUP(A52,'درآمد سود سهام'!A:S,13,0),0)</f>
        <v>0</v>
      </c>
      <c r="D52" s="9"/>
      <c r="E52" s="9">
        <f>IFERROR(VLOOKUP(A52,'درآمد ناشی از تغییر قیمت اوراق'!A:Q,9,0),0)</f>
        <v>0</v>
      </c>
      <c r="F52" s="9"/>
      <c r="G52" s="9">
        <f>IFERROR(VLOOKUP(A52,'درآمد ناشی از فروش'!A:Q,9,0),0)</f>
        <v>0</v>
      </c>
      <c r="H52" s="9"/>
      <c r="I52" s="9">
        <f t="shared" si="0"/>
        <v>0</v>
      </c>
      <c r="J52" s="9"/>
      <c r="K52" s="1">
        <f t="shared" si="1"/>
        <v>0</v>
      </c>
      <c r="L52" s="9"/>
      <c r="M52" s="9">
        <f>IFERROR(VLOOKUP(A52,'درآمد سود سهام'!A:S,19,0),0)</f>
        <v>1257291200</v>
      </c>
      <c r="N52" s="9"/>
      <c r="O52" s="9">
        <f>IFERROR(VLOOKUP(A52,'درآمد ناشی از تغییر قیمت اوراق'!A:Q,17,0),0)</f>
        <v>0</v>
      </c>
      <c r="P52" s="9"/>
      <c r="Q52" s="9">
        <f>IFERROR(VLOOKUP(A52,'درآمد ناشی از فروش'!A:Q,17,0),0)</f>
        <v>5630952553</v>
      </c>
      <c r="R52" s="9"/>
      <c r="S52" s="9">
        <f t="shared" si="2"/>
        <v>6888243753</v>
      </c>
      <c r="T52" s="9"/>
      <c r="U52" s="1">
        <f t="shared" si="3"/>
        <v>-2.8448963930990844E-2</v>
      </c>
    </row>
    <row r="53" spans="1:21" ht="21" x14ac:dyDescent="0.55000000000000004">
      <c r="A53" s="27" t="s">
        <v>91</v>
      </c>
      <c r="C53" s="9">
        <f>IFERROR(VLOOKUP(A53,'درآمد سود سهام'!A:S,13,0),0)</f>
        <v>0</v>
      </c>
      <c r="D53" s="9"/>
      <c r="E53" s="9">
        <f>IFERROR(VLOOKUP(A53,'درآمد ناشی از تغییر قیمت اوراق'!A:Q,9,0),0)</f>
        <v>-1184248994</v>
      </c>
      <c r="F53" s="9"/>
      <c r="G53" s="9">
        <f>IFERROR(VLOOKUP(A53,'درآمد ناشی از فروش'!A:Q,9,0),0)</f>
        <v>0</v>
      </c>
      <c r="H53" s="9"/>
      <c r="I53" s="9">
        <f t="shared" si="0"/>
        <v>-1184248994</v>
      </c>
      <c r="J53" s="9"/>
      <c r="K53" s="1">
        <f t="shared" si="1"/>
        <v>-5.3876410556134525E-3</v>
      </c>
      <c r="L53" s="9"/>
      <c r="M53" s="9">
        <f>IFERROR(VLOOKUP(A53,'درآمد سود سهام'!A:S,19,0),0)</f>
        <v>1570829514</v>
      </c>
      <c r="N53" s="9"/>
      <c r="O53" s="9">
        <f>IFERROR(VLOOKUP(A53,'درآمد ناشی از تغییر قیمت اوراق'!A:Q,17,0),0)</f>
        <v>3517041813</v>
      </c>
      <c r="P53" s="9"/>
      <c r="Q53" s="9">
        <f>IFERROR(VLOOKUP(A53,'درآمد ناشی از فروش'!A:Q,17,0),0)</f>
        <v>13243736919</v>
      </c>
      <c r="R53" s="9"/>
      <c r="S53" s="9">
        <f t="shared" si="2"/>
        <v>18331608246</v>
      </c>
      <c r="T53" s="9"/>
      <c r="U53" s="1">
        <f t="shared" si="3"/>
        <v>-7.5710918557487975E-2</v>
      </c>
    </row>
    <row r="54" spans="1:21" ht="21" x14ac:dyDescent="0.55000000000000004">
      <c r="A54" s="27" t="s">
        <v>92</v>
      </c>
      <c r="C54" s="9">
        <f>IFERROR(VLOOKUP(A54,'درآمد سود سهام'!A:S,13,0),0)</f>
        <v>0</v>
      </c>
      <c r="D54" s="9"/>
      <c r="E54" s="9">
        <f>IFERROR(VLOOKUP(A54,'درآمد ناشی از تغییر قیمت اوراق'!A:Q,9,0),0)</f>
        <v>0</v>
      </c>
      <c r="F54" s="9"/>
      <c r="G54" s="9">
        <f>IFERROR(VLOOKUP(A54,'درآمد ناشی از فروش'!A:Q,9,0),0)</f>
        <v>0</v>
      </c>
      <c r="H54" s="9"/>
      <c r="I54" s="9">
        <f t="shared" si="0"/>
        <v>0</v>
      </c>
      <c r="J54" s="9"/>
      <c r="K54" s="1">
        <f t="shared" si="1"/>
        <v>0</v>
      </c>
      <c r="L54" s="9"/>
      <c r="M54" s="9">
        <f>IFERROR(VLOOKUP(A54,'درآمد سود سهام'!A:S,19,0),0)</f>
        <v>0</v>
      </c>
      <c r="N54" s="9"/>
      <c r="O54" s="9">
        <f>IFERROR(VLOOKUP(A54,'درآمد ناشی از تغییر قیمت اوراق'!A:Q,17,0),0)</f>
        <v>0</v>
      </c>
      <c r="P54" s="9"/>
      <c r="Q54" s="9">
        <f>IFERROR(VLOOKUP(A54,'درآمد ناشی از فروش'!A:Q,17,0),0)</f>
        <v>3271605657</v>
      </c>
      <c r="R54" s="9"/>
      <c r="S54" s="9">
        <f t="shared" si="2"/>
        <v>3271605657</v>
      </c>
      <c r="T54" s="9"/>
      <c r="U54" s="1">
        <f>+S54/$S$63</f>
        <v>-1.3511977024895885E-2</v>
      </c>
    </row>
    <row r="55" spans="1:21" ht="21" x14ac:dyDescent="0.55000000000000004">
      <c r="A55" s="27" t="s">
        <v>118</v>
      </c>
      <c r="C55" s="9">
        <f>IFERROR(VLOOKUP(A55,'درآمد سود سهام'!A:S,13,0),0)</f>
        <v>0</v>
      </c>
      <c r="D55" s="9"/>
      <c r="E55" s="9">
        <f>IFERROR(VLOOKUP(A55,'درآمد ناشی از تغییر قیمت اوراق'!A:Q,9,0),0)</f>
        <v>102044523</v>
      </c>
      <c r="F55" s="9"/>
      <c r="G55" s="9">
        <f>IFERROR(VLOOKUP(A55,'درآمد ناشی از فروش'!A:Q,9,0),0)</f>
        <v>0</v>
      </c>
      <c r="H55" s="9"/>
      <c r="I55" s="9">
        <f t="shared" si="0"/>
        <v>102044523</v>
      </c>
      <c r="J55" s="9"/>
      <c r="K55" s="1">
        <f t="shared" ref="K55:K56" si="4">+I55/$I$63</f>
        <v>4.6424296275593142E-4</v>
      </c>
      <c r="L55" s="9"/>
      <c r="M55" s="9">
        <f>IFERROR(VLOOKUP(A55,'درآمد سود سهام'!A:S,19,0),0)</f>
        <v>0</v>
      </c>
      <c r="N55" s="9"/>
      <c r="O55" s="9">
        <f>IFERROR(VLOOKUP(A55,'درآمد ناشی از تغییر قیمت اوراق'!A:Q,17,0),0)</f>
        <v>102044523</v>
      </c>
      <c r="P55" s="9"/>
      <c r="Q55" s="9">
        <f>IFERROR(VLOOKUP(A55,'درآمد ناشی از فروش'!A:Q,17,0),0)</f>
        <v>0</v>
      </c>
      <c r="R55" s="9"/>
      <c r="S55" s="9">
        <f t="shared" ref="S55:S56" si="5">+Q55+O55+M55</f>
        <v>102044523</v>
      </c>
      <c r="T55" s="9"/>
      <c r="U55" s="1">
        <f t="shared" ref="U55:U56" si="6">+S55/$S$63</f>
        <v>-4.2145154240771617E-4</v>
      </c>
    </row>
    <row r="56" spans="1:21" ht="21" x14ac:dyDescent="0.55000000000000004">
      <c r="A56" s="27" t="s">
        <v>119</v>
      </c>
      <c r="C56" s="9">
        <f>IFERROR(VLOOKUP(A56,'درآمد سود سهام'!A:S,13,0),0)</f>
        <v>0</v>
      </c>
      <c r="D56" s="9"/>
      <c r="E56" s="9">
        <f>IFERROR(VLOOKUP(A56,'درآمد ناشی از تغییر قیمت اوراق'!A:Q,9,0),0)</f>
        <v>12549222</v>
      </c>
      <c r="F56" s="9"/>
      <c r="G56" s="9">
        <f>IFERROR(VLOOKUP(A56,'درآمد ناشی از فروش'!A:Q,9,0),0)</f>
        <v>0</v>
      </c>
      <c r="H56" s="9"/>
      <c r="I56" s="9">
        <f t="shared" si="0"/>
        <v>12549222</v>
      </c>
      <c r="J56" s="9"/>
      <c r="K56" s="1">
        <f t="shared" si="4"/>
        <v>5.7091628539063434E-5</v>
      </c>
      <c r="L56" s="9"/>
      <c r="M56" s="9">
        <f>IFERROR(VLOOKUP(A56,'درآمد سود سهام'!A:S,19,0),0)</f>
        <v>0</v>
      </c>
      <c r="N56" s="9"/>
      <c r="O56" s="9">
        <f>IFERROR(VLOOKUP(A56,'درآمد ناشی از تغییر قیمت اوراق'!A:Q,17,0),0)</f>
        <v>12549222</v>
      </c>
      <c r="P56" s="9"/>
      <c r="Q56" s="9">
        <f>IFERROR(VLOOKUP(A56,'درآمد ناشی از فروش'!A:Q,17,0),0)</f>
        <v>0</v>
      </c>
      <c r="R56" s="9"/>
      <c r="S56" s="9">
        <f t="shared" si="5"/>
        <v>12549222</v>
      </c>
      <c r="T56" s="9"/>
      <c r="U56" s="1">
        <f t="shared" si="6"/>
        <v>-5.1829229168103861E-5</v>
      </c>
    </row>
    <row r="57" spans="1:21" ht="21" x14ac:dyDescent="0.55000000000000004">
      <c r="A57" s="27" t="s">
        <v>93</v>
      </c>
      <c r="C57" s="9">
        <f>IFERROR(VLOOKUP(A57,'درآمد سود سهام'!A:S,13,0),0)</f>
        <v>0</v>
      </c>
      <c r="D57" s="9"/>
      <c r="E57" s="9">
        <f>IFERROR(VLOOKUP(A57,'درآمد ناشی از تغییر قیمت اوراق'!A:Q,9,0),0)</f>
        <v>0</v>
      </c>
      <c r="F57" s="9"/>
      <c r="G57" s="9">
        <f>IFERROR(VLOOKUP(A57,'درآمد ناشی از فروش'!A:Q,9,0),0)</f>
        <v>0</v>
      </c>
      <c r="H57" s="9"/>
      <c r="I57" s="9">
        <f t="shared" si="0"/>
        <v>0</v>
      </c>
      <c r="J57" s="9"/>
      <c r="K57" s="1">
        <f t="shared" si="1"/>
        <v>0</v>
      </c>
      <c r="L57" s="9"/>
      <c r="M57" s="9">
        <f>IFERROR(VLOOKUP(A57,'درآمد سود سهام'!A:S,19,0),0)</f>
        <v>0</v>
      </c>
      <c r="N57" s="9"/>
      <c r="O57" s="9">
        <f>IFERROR(VLOOKUP(A57,'درآمد ناشی از تغییر قیمت اوراق'!A:Q,17,0),0)</f>
        <v>0</v>
      </c>
      <c r="P57" s="9"/>
      <c r="Q57" s="9">
        <f>IFERROR(VLOOKUP(A57,'درآمد ناشی از فروش'!A:Q,17,0),0)</f>
        <v>3134781730</v>
      </c>
      <c r="R57" s="9"/>
      <c r="S57" s="9">
        <f t="shared" si="2"/>
        <v>3134781730</v>
      </c>
      <c r="T57" s="9"/>
      <c r="U57" s="1">
        <f t="shared" ref="U57:U60" si="7">+S57/$S$63</f>
        <v>-1.2946883932418685E-2</v>
      </c>
    </row>
    <row r="58" spans="1:21" ht="21" x14ac:dyDescent="0.55000000000000004">
      <c r="A58" s="27" t="s">
        <v>88</v>
      </c>
      <c r="C58" s="9">
        <f>IFERROR(VLOOKUP(A58,'درآمد سود سهام'!A:S,13,0),0)</f>
        <v>0</v>
      </c>
      <c r="D58" s="9"/>
      <c r="E58" s="9">
        <f>IFERROR(VLOOKUP(A58,'درآمد ناشی از تغییر قیمت اوراق'!A:Q,9,0),0)</f>
        <v>0</v>
      </c>
      <c r="F58" s="9"/>
      <c r="G58" s="9">
        <f>IFERROR(VLOOKUP(A58,'درآمد ناشی از فروش'!A:Q,9,0),0)</f>
        <v>0</v>
      </c>
      <c r="H58" s="9"/>
      <c r="I58" s="9">
        <f t="shared" si="0"/>
        <v>0</v>
      </c>
      <c r="J58" s="9"/>
      <c r="K58" s="1">
        <f t="shared" si="1"/>
        <v>0</v>
      </c>
      <c r="L58" s="9"/>
      <c r="M58" s="9">
        <f>IFERROR(VLOOKUP(A58,'درآمد سود سهام'!A:S,19,0),0)</f>
        <v>0</v>
      </c>
      <c r="N58" s="9"/>
      <c r="O58" s="9">
        <f>IFERROR(VLOOKUP(A58,'درآمد ناشی از تغییر قیمت اوراق'!A:Q,17,0),0)</f>
        <v>0</v>
      </c>
      <c r="P58" s="9"/>
      <c r="Q58" s="9">
        <f>IFERROR(VLOOKUP(A58,'درآمد ناشی از فروش'!A:Q,17,0),0)</f>
        <v>6736573640</v>
      </c>
      <c r="R58" s="9"/>
      <c r="S58" s="9">
        <f t="shared" si="2"/>
        <v>6736573640</v>
      </c>
      <c r="T58" s="9"/>
      <c r="U58" s="1">
        <f t="shared" si="7"/>
        <v>-2.7822554975548888E-2</v>
      </c>
    </row>
    <row r="59" spans="1:21" ht="21" x14ac:dyDescent="0.55000000000000004">
      <c r="A59" s="27" t="s">
        <v>90</v>
      </c>
      <c r="C59" s="9">
        <f>IFERROR(VLOOKUP(A59,'درآمد سود سهام'!A:S,13,0),0)</f>
        <v>0</v>
      </c>
      <c r="D59" s="9"/>
      <c r="E59" s="9">
        <f>IFERROR(VLOOKUP(A59,'درآمد ناشی از تغییر قیمت اوراق'!A:Q,9,0),0)</f>
        <v>0</v>
      </c>
      <c r="F59" s="9"/>
      <c r="G59" s="9">
        <f>IFERROR(VLOOKUP(A59,'درآمد ناشی از فروش'!A:Q,9,0),0)</f>
        <v>0</v>
      </c>
      <c r="H59" s="9"/>
      <c r="I59" s="9">
        <f t="shared" si="0"/>
        <v>0</v>
      </c>
      <c r="J59" s="9"/>
      <c r="K59" s="1">
        <f t="shared" si="1"/>
        <v>0</v>
      </c>
      <c r="L59" s="9"/>
      <c r="M59" s="9">
        <f>IFERROR(VLOOKUP(A59,'درآمد سود سهام'!A:S,19,0),0)</f>
        <v>0</v>
      </c>
      <c r="N59" s="9"/>
      <c r="O59" s="9">
        <f>IFERROR(VLOOKUP(A59,'درآمد ناشی از تغییر قیمت اوراق'!A:Q,17,0),0)</f>
        <v>0</v>
      </c>
      <c r="P59" s="9"/>
      <c r="Q59" s="9">
        <f>IFERROR(VLOOKUP(A59,'درآمد ناشی از فروش'!A:Q,17,0),0)</f>
        <v>722027900</v>
      </c>
      <c r="R59" s="9"/>
      <c r="S59" s="9">
        <f t="shared" si="2"/>
        <v>722027900</v>
      </c>
      <c r="T59" s="9"/>
      <c r="U59" s="1">
        <f t="shared" si="7"/>
        <v>-2.982029443328421E-3</v>
      </c>
    </row>
    <row r="60" spans="1:21" ht="21" x14ac:dyDescent="0.55000000000000004">
      <c r="A60" s="27" t="s">
        <v>75</v>
      </c>
      <c r="C60" s="9">
        <f>IFERROR(VLOOKUP(A60,'درآمد سود سهام'!A:S,13,0),0)</f>
        <v>0</v>
      </c>
      <c r="D60" s="9"/>
      <c r="E60" s="9">
        <f>IFERROR(VLOOKUP(A60,'درآمد ناشی از تغییر قیمت اوراق'!A:Q,9,0),0)</f>
        <v>5754128134</v>
      </c>
      <c r="F60" s="9"/>
      <c r="G60" s="9">
        <f>IFERROR(VLOOKUP(A60,'درآمد ناشی از فروش'!A:Q,9,0),0)</f>
        <v>0</v>
      </c>
      <c r="H60" s="9"/>
      <c r="I60" s="9">
        <f t="shared" si="0"/>
        <v>5754128134</v>
      </c>
      <c r="J60" s="9"/>
      <c r="K60" s="1">
        <f t="shared" si="1"/>
        <v>2.6177921307990425E-2</v>
      </c>
      <c r="L60" s="9"/>
      <c r="M60" s="9">
        <f>IFERROR(VLOOKUP(A60,'درآمد سود سهام'!A:S,19,0),0)</f>
        <v>22247628390</v>
      </c>
      <c r="N60" s="9"/>
      <c r="O60" s="9">
        <f>IFERROR(VLOOKUP(A60,'درآمد ناشی از تغییر قیمت اوراق'!A:Q,17,0),0)</f>
        <v>3068064770</v>
      </c>
      <c r="P60" s="9"/>
      <c r="Q60" s="9">
        <f>IFERROR(VLOOKUP(A60,'درآمد ناشی از فروش'!A:Q,17,0),0)</f>
        <v>14221397536</v>
      </c>
      <c r="R60" s="9"/>
      <c r="S60" s="9">
        <f t="shared" si="2"/>
        <v>39537090696</v>
      </c>
      <c r="T60" s="9"/>
      <c r="U60" s="1">
        <f t="shared" si="7"/>
        <v>-0.16329115337373828</v>
      </c>
    </row>
    <row r="61" spans="1:21" ht="21" x14ac:dyDescent="0.55000000000000004">
      <c r="A61" s="27" t="s">
        <v>72</v>
      </c>
      <c r="C61" s="9">
        <f>IFERROR(VLOOKUP(A61,'درآمد سود سهام'!A:S,13,0),0)</f>
        <v>0</v>
      </c>
      <c r="D61" s="9"/>
      <c r="E61" s="9">
        <f>IFERROR(VLOOKUP(A61,'درآمد ناشی از تغییر قیمت اوراق'!A:Q,9,0),0)</f>
        <v>1274358073</v>
      </c>
      <c r="F61" s="9"/>
      <c r="G61" s="9">
        <f>IFERROR(VLOOKUP(A61,'درآمد ناشی از فروش'!A:Q,9,0),0)</f>
        <v>0</v>
      </c>
      <c r="H61" s="9"/>
      <c r="I61" s="9">
        <f t="shared" si="0"/>
        <v>1274358073</v>
      </c>
      <c r="J61" s="9"/>
      <c r="K61" s="1">
        <f t="shared" si="1"/>
        <v>5.7975847211462735E-3</v>
      </c>
      <c r="L61" s="9"/>
      <c r="M61" s="9">
        <f>IFERROR(VLOOKUP(A61,'درآمد سود سهام'!A:S,19,0),0)</f>
        <v>26841894000</v>
      </c>
      <c r="N61" s="9"/>
      <c r="O61" s="9">
        <f>IFERROR(VLOOKUP(A61,'درآمد ناشی از تغییر قیمت اوراق'!A:Q,17,0),0)</f>
        <v>-10883406603</v>
      </c>
      <c r="P61" s="9"/>
      <c r="Q61" s="9">
        <f>IFERROR(VLOOKUP(A61,'درآمد ناشی از فروش'!A:Q,17,0),0)</f>
        <v>0</v>
      </c>
      <c r="R61" s="9"/>
      <c r="S61" s="9">
        <f t="shared" si="2"/>
        <v>15958487397</v>
      </c>
      <c r="T61" s="9"/>
      <c r="U61" s="1">
        <f t="shared" si="3"/>
        <v>-6.5909751255927282E-2</v>
      </c>
    </row>
    <row r="62" spans="1:21" ht="21.75" thickBot="1" x14ac:dyDescent="0.6">
      <c r="A62" s="27" t="s">
        <v>94</v>
      </c>
      <c r="C62" s="9">
        <f>IFERROR(VLOOKUP(A62,'درآمد سود سهام'!A:S,13,0),0)</f>
        <v>0</v>
      </c>
      <c r="D62" s="9"/>
      <c r="E62" s="9">
        <f>IFERROR(VLOOKUP(A62,'درآمد ناشی از تغییر قیمت اوراق'!A:Q,9,0),0)</f>
        <v>4732728735</v>
      </c>
      <c r="F62" s="9"/>
      <c r="G62" s="9">
        <f>IFERROR(VLOOKUP(A62,'درآمد ناشی از فروش'!A:Q,9,0),0)</f>
        <v>0</v>
      </c>
      <c r="H62" s="9"/>
      <c r="I62" s="9">
        <f t="shared" si="0"/>
        <v>4732728735</v>
      </c>
      <c r="J62" s="9"/>
      <c r="K62" s="1">
        <f t="shared" si="1"/>
        <v>2.1531150768929867E-2</v>
      </c>
      <c r="L62" s="9"/>
      <c r="M62" s="9">
        <f>IFERROR(VLOOKUP(A62,'درآمد سود سهام'!A:S,19,0),0)</f>
        <v>3550476538</v>
      </c>
      <c r="N62" s="9"/>
      <c r="O62" s="9">
        <f>IFERROR(VLOOKUP(A62,'درآمد ناشی از تغییر قیمت اوراق'!A:Q,17,0),0)</f>
        <v>-12858497177</v>
      </c>
      <c r="P62" s="9"/>
      <c r="Q62" s="9">
        <f>IFERROR(VLOOKUP(A62,'درآمد ناشی از فروش'!A:Q,17,0),0)</f>
        <v>0</v>
      </c>
      <c r="R62" s="9"/>
      <c r="S62" s="9">
        <f t="shared" si="2"/>
        <v>-9308020639</v>
      </c>
      <c r="T62" s="9"/>
      <c r="U62" s="1">
        <f t="shared" si="3"/>
        <v>3.8442824168715119E-2</v>
      </c>
    </row>
    <row r="63" spans="1:21" s="27" customFormat="1" ht="21.75" thickBot="1" x14ac:dyDescent="0.6">
      <c r="A63" s="27" t="s">
        <v>15</v>
      </c>
      <c r="C63" s="4">
        <f>SUM(C8:C62)</f>
        <v>145409798512</v>
      </c>
      <c r="D63" s="3"/>
      <c r="E63" s="4">
        <f>SUM(E8:E62)</f>
        <v>74398644882</v>
      </c>
      <c r="F63" s="3"/>
      <c r="G63" s="4">
        <f>SUM(G8:G62)</f>
        <v>0</v>
      </c>
      <c r="H63" s="3"/>
      <c r="I63" s="4">
        <f>SUM(I8:I62)</f>
        <v>219808443394</v>
      </c>
      <c r="J63" s="3"/>
      <c r="K63" s="8">
        <f>SUM(K8:K62)</f>
        <v>0.99999999999999989</v>
      </c>
      <c r="L63" s="3"/>
      <c r="M63" s="4">
        <f>SUM(M8:M62)</f>
        <v>720818804462</v>
      </c>
      <c r="N63" s="3"/>
      <c r="O63" s="4">
        <f>SUM(O8:O62)</f>
        <v>-1192541408501</v>
      </c>
      <c r="P63" s="3"/>
      <c r="Q63" s="4">
        <f>SUM(Q8:Q62)</f>
        <v>229596255617</v>
      </c>
      <c r="R63" s="3"/>
      <c r="S63" s="4">
        <f>SUM(S8:S62)</f>
        <v>-242126348422</v>
      </c>
      <c r="T63" s="3"/>
      <c r="U63" s="8">
        <f>SUM(U8:U62)</f>
        <v>1</v>
      </c>
    </row>
    <row r="64" spans="1:21" ht="19.5" thickTop="1" x14ac:dyDescent="0.45">
      <c r="C64" s="15">
        <f>+C63-'درآمد سود سهام'!M42</f>
        <v>0</v>
      </c>
      <c r="E64" s="15">
        <f>+E63-'درآمد ناشی از تغییر قیمت اوراق'!I44</f>
        <v>0</v>
      </c>
      <c r="G64" s="15">
        <f>+G63-'درآمد ناشی از فروش'!I56</f>
        <v>0</v>
      </c>
      <c r="M64" s="15">
        <f>+M63-'درآمد سود سهام'!S42</f>
        <v>0</v>
      </c>
      <c r="O64" s="15">
        <f>+O63-'درآمد ناشی از تغییر قیمت اوراق'!Q44</f>
        <v>0</v>
      </c>
      <c r="Q64" s="15">
        <f>+Q63-'درآمد ناشی از فروش'!Q56</f>
        <v>0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M19" sqref="M19"/>
    </sheetView>
  </sheetViews>
  <sheetFormatPr defaultRowHeight="18.75" x14ac:dyDescent="0.45"/>
  <cols>
    <col min="1" max="1" width="17.125" style="15" customWidth="1"/>
    <col min="2" max="2" width="0.875" style="15" customWidth="1"/>
    <col min="3" max="3" width="32.125" style="15" bestFit="1" customWidth="1"/>
    <col min="4" max="4" width="0.875" style="15" customWidth="1"/>
    <col min="5" max="5" width="27.875" style="15" bestFit="1" customWidth="1"/>
    <col min="6" max="6" width="0.875" style="15" customWidth="1"/>
    <col min="7" max="7" width="32.125" style="15" bestFit="1" customWidth="1"/>
    <col min="8" max="8" width="0.875" style="15" customWidth="1"/>
    <col min="9" max="9" width="27.875" style="15" bestFit="1" customWidth="1"/>
    <col min="10" max="10" width="0.875" style="15" customWidth="1"/>
    <col min="11" max="11" width="8" style="15" customWidth="1"/>
    <col min="12" max="16384" width="9" style="15"/>
  </cols>
  <sheetData>
    <row r="2" spans="1:9" ht="26.25" x14ac:dyDescent="0.45">
      <c r="A2" s="47" t="str">
        <f>+درآمدها!A2</f>
        <v>صندوق سرمایه‌گذاری بخشی صنایع مفید - اکتان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</row>
    <row r="3" spans="1:9" ht="26.25" x14ac:dyDescent="0.45">
      <c r="A3" s="47" t="s">
        <v>23</v>
      </c>
      <c r="B3" s="47" t="s">
        <v>23</v>
      </c>
      <c r="C3" s="47" t="s">
        <v>23</v>
      </c>
      <c r="D3" s="47" t="s">
        <v>23</v>
      </c>
      <c r="E3" s="47" t="s">
        <v>23</v>
      </c>
      <c r="F3" s="47" t="s">
        <v>23</v>
      </c>
      <c r="G3" s="47" t="s">
        <v>23</v>
      </c>
      <c r="H3" s="47" t="s">
        <v>23</v>
      </c>
      <c r="I3" s="47" t="s">
        <v>23</v>
      </c>
    </row>
    <row r="4" spans="1:9" ht="26.25" x14ac:dyDescent="0.45">
      <c r="A4" s="47" t="str">
        <f>+سهام!A4</f>
        <v>برای ماه منتهی به 1404/06/31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</row>
    <row r="6" spans="1:9" ht="27" thickBot="1" x14ac:dyDescent="0.5">
      <c r="A6" s="37" t="s">
        <v>45</v>
      </c>
      <c r="C6" s="48" t="s">
        <v>25</v>
      </c>
      <c r="D6" s="48" t="s">
        <v>25</v>
      </c>
      <c r="E6" s="48" t="s">
        <v>25</v>
      </c>
      <c r="G6" s="48" t="s">
        <v>26</v>
      </c>
      <c r="H6" s="48" t="s">
        <v>26</v>
      </c>
      <c r="I6" s="48" t="s">
        <v>26</v>
      </c>
    </row>
    <row r="7" spans="1:9" ht="27" thickBot="1" x14ac:dyDescent="0.5">
      <c r="A7" s="37" t="s">
        <v>46</v>
      </c>
      <c r="C7" s="37" t="s">
        <v>47</v>
      </c>
      <c r="E7" s="37" t="s">
        <v>48</v>
      </c>
      <c r="G7" s="37" t="s">
        <v>47</v>
      </c>
      <c r="I7" s="37" t="s">
        <v>48</v>
      </c>
    </row>
    <row r="8" spans="1:9" ht="22.5" x14ac:dyDescent="0.55000000000000004">
      <c r="A8" s="25" t="s">
        <v>22</v>
      </c>
      <c r="B8" s="26"/>
      <c r="C8" s="25">
        <f>+'سود سپرده بانکی'!G8</f>
        <v>1888286957</v>
      </c>
      <c r="D8" s="26"/>
      <c r="E8" s="56">
        <f>+C8/$C$10</f>
        <v>0.99994716018814411</v>
      </c>
      <c r="F8" s="26"/>
      <c r="G8" s="25">
        <f>+'سود سپرده بانکی'!M8</f>
        <v>22768321934</v>
      </c>
      <c r="H8" s="26"/>
      <c r="I8" s="56">
        <f>+G8/$G$10</f>
        <v>0.99996487651075139</v>
      </c>
    </row>
    <row r="9" spans="1:9" ht="23.25" thickBot="1" x14ac:dyDescent="0.6">
      <c r="A9" s="25" t="s">
        <v>102</v>
      </c>
      <c r="B9" s="26"/>
      <c r="C9" s="25">
        <f>+'سود سپرده بانکی'!G9</f>
        <v>99782</v>
      </c>
      <c r="D9" s="26"/>
      <c r="E9" s="56">
        <f>+C9/$C$10</f>
        <v>5.2839811855933609E-5</v>
      </c>
      <c r="F9" s="26"/>
      <c r="G9" s="25">
        <f>+'سود سپرده بانکی'!M9</f>
        <v>799731</v>
      </c>
      <c r="H9" s="26"/>
      <c r="I9" s="56">
        <f>+G9/$G$10</f>
        <v>3.512348924856957E-5</v>
      </c>
    </row>
    <row r="10" spans="1:9" ht="21.75" thickBot="1" x14ac:dyDescent="0.6">
      <c r="A10" s="15" t="s">
        <v>15</v>
      </c>
      <c r="B10" s="27"/>
      <c r="C10" s="4">
        <f>SUM(C8:C9)</f>
        <v>1888386739</v>
      </c>
      <c r="D10" s="3"/>
      <c r="E10" s="55">
        <f>SUM(E8:E9)</f>
        <v>1</v>
      </c>
      <c r="F10" s="3"/>
      <c r="G10" s="4">
        <f>SUM(G8:G9)</f>
        <v>22769121665</v>
      </c>
      <c r="H10" s="3"/>
      <c r="I10" s="55">
        <f>SUM(I8:I9)</f>
        <v>1</v>
      </c>
    </row>
    <row r="11" spans="1:9" ht="19.5" thickTop="1" x14ac:dyDescent="0.45">
      <c r="E11" s="28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P47" sqref="P47"/>
    </sheetView>
  </sheetViews>
  <sheetFormatPr defaultRowHeight="18.75" x14ac:dyDescent="0.2"/>
  <cols>
    <col min="1" max="1" width="15" style="9" customWidth="1"/>
    <col min="2" max="2" width="0.875" style="9" customWidth="1"/>
    <col min="3" max="3" width="25.125" style="9" customWidth="1"/>
    <col min="4" max="4" width="0.875" style="9" customWidth="1"/>
    <col min="5" max="5" width="28.875" style="9" bestFit="1" customWidth="1"/>
    <col min="6" max="6" width="0.875" style="9" customWidth="1"/>
    <col min="7" max="7" width="8" style="9" customWidth="1"/>
    <col min="8" max="16384" width="9" style="9"/>
  </cols>
  <sheetData>
    <row r="2" spans="1:5" ht="26.25" x14ac:dyDescent="0.2">
      <c r="A2" s="47" t="str">
        <f>+سهام!A2</f>
        <v>صندوق سرمایه‌گذاری بخشی صنایع مفید - اکتان</v>
      </c>
      <c r="B2" s="47" t="s">
        <v>0</v>
      </c>
      <c r="C2" s="47" t="s">
        <v>0</v>
      </c>
      <c r="D2" s="47" t="s">
        <v>0</v>
      </c>
      <c r="E2" s="47" t="s">
        <v>0</v>
      </c>
    </row>
    <row r="3" spans="1:5" ht="26.25" x14ac:dyDescent="0.2">
      <c r="A3" s="47" t="s">
        <v>23</v>
      </c>
      <c r="B3" s="47" t="s">
        <v>23</v>
      </c>
      <c r="C3" s="47" t="s">
        <v>23</v>
      </c>
      <c r="D3" s="47" t="s">
        <v>23</v>
      </c>
      <c r="E3" s="47" t="s">
        <v>23</v>
      </c>
    </row>
    <row r="4" spans="1:5" ht="26.25" x14ac:dyDescent="0.2">
      <c r="A4" s="47" t="str">
        <f>+سهام!A4</f>
        <v>برای ماه منتهی به 1404/06/31</v>
      </c>
      <c r="B4" s="47" t="s">
        <v>2</v>
      </c>
      <c r="C4" s="47" t="s">
        <v>2</v>
      </c>
      <c r="D4" s="47" t="s">
        <v>2</v>
      </c>
      <c r="E4" s="47" t="s">
        <v>2</v>
      </c>
    </row>
    <row r="6" spans="1:5" ht="27" thickBot="1" x14ac:dyDescent="0.25">
      <c r="A6" s="48" t="s">
        <v>97</v>
      </c>
      <c r="C6" s="16" t="s">
        <v>25</v>
      </c>
      <c r="E6" s="16" t="s">
        <v>26</v>
      </c>
    </row>
    <row r="7" spans="1:5" ht="27" thickBot="1" x14ac:dyDescent="0.25">
      <c r="A7" s="48" t="s">
        <v>97</v>
      </c>
      <c r="C7" s="16" t="s">
        <v>18</v>
      </c>
      <c r="E7" s="16" t="s">
        <v>18</v>
      </c>
    </row>
    <row r="8" spans="1:5" ht="24.75" thickBot="1" x14ac:dyDescent="0.25">
      <c r="A8" s="18" t="s">
        <v>97</v>
      </c>
      <c r="B8" s="14"/>
      <c r="C8" s="14">
        <v>0</v>
      </c>
      <c r="D8" s="14"/>
      <c r="E8" s="14">
        <v>735259583</v>
      </c>
    </row>
    <row r="9" spans="1:5" ht="24.75" thickBot="1" x14ac:dyDescent="0.25">
      <c r="A9" s="14" t="s">
        <v>15</v>
      </c>
      <c r="B9" s="14"/>
      <c r="C9" s="17">
        <f>SUM(C8:C8)</f>
        <v>0</v>
      </c>
      <c r="D9" s="14"/>
      <c r="E9" s="17">
        <f>SUM(E8:E8)</f>
        <v>735259583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43"/>
  <sheetViews>
    <sheetView rightToLeft="1" topLeftCell="A13" zoomScale="85" zoomScaleNormal="85" workbookViewId="0">
      <selection activeCell="M19" sqref="M19"/>
    </sheetView>
  </sheetViews>
  <sheetFormatPr defaultRowHeight="18.75" x14ac:dyDescent="0.2"/>
  <cols>
    <col min="1" max="1" width="29.875" style="9" bestFit="1" customWidth="1"/>
    <col min="2" max="2" width="0.875" style="9" customWidth="1"/>
    <col min="3" max="3" width="17.5" style="9" customWidth="1"/>
    <col min="4" max="4" width="0.875" style="9" customWidth="1"/>
    <col min="5" max="5" width="30.625" style="9" customWidth="1"/>
    <col min="6" max="6" width="0.875" style="9" customWidth="1"/>
    <col min="7" max="7" width="21" style="9" customWidth="1"/>
    <col min="8" max="8" width="0.875" style="9" customWidth="1"/>
    <col min="9" max="9" width="20.125" style="9" customWidth="1"/>
    <col min="10" max="10" width="0.875" style="9" customWidth="1"/>
    <col min="11" max="11" width="17.5" style="9" customWidth="1"/>
    <col min="12" max="12" width="0.875" style="9" customWidth="1"/>
    <col min="13" max="13" width="21" style="9" customWidth="1"/>
    <col min="14" max="14" width="0.875" style="9" customWidth="1"/>
    <col min="15" max="15" width="20.125" style="9" customWidth="1"/>
    <col min="16" max="16" width="0.875" style="9" customWidth="1"/>
    <col min="17" max="17" width="17.5" style="9" customWidth="1"/>
    <col min="18" max="18" width="0.875" style="9" customWidth="1"/>
    <col min="19" max="19" width="21" style="9" customWidth="1"/>
    <col min="20" max="20" width="0.875" style="9" customWidth="1"/>
    <col min="21" max="21" width="9.875" style="9" bestFit="1" customWidth="1"/>
    <col min="22" max="16384" width="9" style="9"/>
  </cols>
  <sheetData>
    <row r="2" spans="1:19" ht="26.25" x14ac:dyDescent="0.2">
      <c r="A2" s="47" t="str">
        <f>+درآمدها!A2</f>
        <v>صندوق سرمایه‌گذاری بخشی صنایع مفید - اکتان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  <c r="R2" s="47" t="s">
        <v>0</v>
      </c>
      <c r="S2" s="47" t="s">
        <v>0</v>
      </c>
    </row>
    <row r="3" spans="1:19" ht="26.25" x14ac:dyDescent="0.2">
      <c r="A3" s="47" t="s">
        <v>23</v>
      </c>
      <c r="B3" s="47" t="s">
        <v>23</v>
      </c>
      <c r="C3" s="47" t="s">
        <v>23</v>
      </c>
      <c r="D3" s="47" t="s">
        <v>23</v>
      </c>
      <c r="E3" s="47" t="s">
        <v>23</v>
      </c>
      <c r="F3" s="47" t="s">
        <v>23</v>
      </c>
      <c r="G3" s="47" t="s">
        <v>23</v>
      </c>
      <c r="H3" s="47" t="s">
        <v>23</v>
      </c>
      <c r="I3" s="47" t="s">
        <v>23</v>
      </c>
      <c r="J3" s="47" t="s">
        <v>23</v>
      </c>
      <c r="K3" s="47" t="s">
        <v>23</v>
      </c>
      <c r="L3" s="47" t="s">
        <v>23</v>
      </c>
      <c r="M3" s="47" t="s">
        <v>23</v>
      </c>
      <c r="N3" s="47" t="s">
        <v>23</v>
      </c>
      <c r="O3" s="47" t="s">
        <v>23</v>
      </c>
      <c r="P3" s="47" t="s">
        <v>23</v>
      </c>
      <c r="Q3" s="47" t="s">
        <v>23</v>
      </c>
      <c r="R3" s="47" t="s">
        <v>23</v>
      </c>
      <c r="S3" s="47" t="s">
        <v>23</v>
      </c>
    </row>
    <row r="4" spans="1:19" ht="26.25" x14ac:dyDescent="0.2">
      <c r="A4" s="47" t="str">
        <f>+سهام!A4</f>
        <v>برای ماه منتهی به 1404/06/31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  <c r="R4" s="47" t="s">
        <v>2</v>
      </c>
      <c r="S4" s="47" t="s">
        <v>2</v>
      </c>
    </row>
    <row r="6" spans="1:19" ht="27" thickBot="1" x14ac:dyDescent="0.25">
      <c r="A6" s="48" t="s">
        <v>3</v>
      </c>
      <c r="C6" s="48" t="s">
        <v>31</v>
      </c>
      <c r="D6" s="48" t="s">
        <v>31</v>
      </c>
      <c r="E6" s="48" t="s">
        <v>31</v>
      </c>
      <c r="F6" s="48" t="s">
        <v>31</v>
      </c>
      <c r="G6" s="48" t="s">
        <v>31</v>
      </c>
      <c r="I6" s="48" t="s">
        <v>25</v>
      </c>
      <c r="J6" s="48" t="s">
        <v>25</v>
      </c>
      <c r="K6" s="48" t="s">
        <v>25</v>
      </c>
      <c r="L6" s="48" t="s">
        <v>25</v>
      </c>
      <c r="M6" s="48" t="s">
        <v>25</v>
      </c>
      <c r="O6" s="48" t="s">
        <v>26</v>
      </c>
      <c r="P6" s="48" t="s">
        <v>26</v>
      </c>
      <c r="Q6" s="48" t="s">
        <v>26</v>
      </c>
      <c r="R6" s="48" t="s">
        <v>26</v>
      </c>
      <c r="S6" s="48" t="s">
        <v>26</v>
      </c>
    </row>
    <row r="7" spans="1:19" ht="27" thickBot="1" x14ac:dyDescent="0.25">
      <c r="A7" s="48" t="s">
        <v>3</v>
      </c>
      <c r="C7" s="37" t="s">
        <v>32</v>
      </c>
      <c r="E7" s="37" t="s">
        <v>33</v>
      </c>
      <c r="G7" s="37" t="s">
        <v>34</v>
      </c>
      <c r="I7" s="37" t="s">
        <v>35</v>
      </c>
      <c r="K7" s="37" t="s">
        <v>29</v>
      </c>
      <c r="M7" s="37" t="s">
        <v>36</v>
      </c>
      <c r="O7" s="37" t="s">
        <v>35</v>
      </c>
      <c r="Q7" s="37" t="s">
        <v>29</v>
      </c>
      <c r="S7" s="37" t="s">
        <v>36</v>
      </c>
    </row>
    <row r="8" spans="1:19" ht="21" x14ac:dyDescent="0.2">
      <c r="A8" s="3" t="s">
        <v>107</v>
      </c>
      <c r="C8" s="9" t="s">
        <v>122</v>
      </c>
      <c r="E8" s="9">
        <v>0</v>
      </c>
      <c r="G8" s="9">
        <v>0</v>
      </c>
      <c r="I8" s="9">
        <v>0</v>
      </c>
      <c r="K8" s="9">
        <v>0</v>
      </c>
      <c r="M8" s="9">
        <v>0</v>
      </c>
      <c r="O8" s="9">
        <v>5995538850</v>
      </c>
      <c r="Q8" s="9">
        <v>0</v>
      </c>
      <c r="S8" s="9">
        <v>5995538850</v>
      </c>
    </row>
    <row r="9" spans="1:19" ht="21" x14ac:dyDescent="0.2">
      <c r="A9" s="3" t="s">
        <v>67</v>
      </c>
      <c r="C9" s="9" t="s">
        <v>122</v>
      </c>
      <c r="E9" s="9">
        <v>0</v>
      </c>
      <c r="G9" s="9">
        <v>0</v>
      </c>
      <c r="I9" s="9">
        <v>0</v>
      </c>
      <c r="K9" s="9">
        <v>0</v>
      </c>
      <c r="M9" s="9">
        <v>0</v>
      </c>
      <c r="O9" s="9">
        <v>60373018030</v>
      </c>
      <c r="Q9" s="9">
        <v>0</v>
      </c>
      <c r="S9" s="9">
        <v>60373018030</v>
      </c>
    </row>
    <row r="10" spans="1:19" ht="21" x14ac:dyDescent="0.2">
      <c r="A10" s="3" t="s">
        <v>68</v>
      </c>
      <c r="C10" s="9" t="s">
        <v>122</v>
      </c>
      <c r="E10" s="9">
        <v>0</v>
      </c>
      <c r="G10" s="9">
        <v>0</v>
      </c>
      <c r="I10" s="9">
        <v>0</v>
      </c>
      <c r="K10" s="9">
        <v>0</v>
      </c>
      <c r="M10" s="9">
        <v>0</v>
      </c>
      <c r="O10" s="9">
        <v>33088482180</v>
      </c>
      <c r="Q10" s="9">
        <v>0</v>
      </c>
      <c r="S10" s="9">
        <v>33088482180</v>
      </c>
    </row>
    <row r="11" spans="1:19" ht="21" x14ac:dyDescent="0.2">
      <c r="A11" s="3" t="s">
        <v>104</v>
      </c>
      <c r="C11" s="9" t="s">
        <v>122</v>
      </c>
      <c r="E11" s="9">
        <v>0</v>
      </c>
      <c r="G11" s="9">
        <v>0</v>
      </c>
      <c r="I11" s="9">
        <v>0</v>
      </c>
      <c r="K11" s="9">
        <v>0</v>
      </c>
      <c r="M11" s="9">
        <v>0</v>
      </c>
      <c r="O11" s="9">
        <v>48845248424</v>
      </c>
      <c r="Q11" s="9">
        <v>-5624604364</v>
      </c>
      <c r="S11" s="9">
        <v>43220644060</v>
      </c>
    </row>
    <row r="12" spans="1:19" ht="21" x14ac:dyDescent="0.2">
      <c r="A12" s="3" t="s">
        <v>115</v>
      </c>
      <c r="C12" s="9" t="s">
        <v>122</v>
      </c>
      <c r="E12" s="9">
        <v>0</v>
      </c>
      <c r="G12" s="9">
        <v>0</v>
      </c>
      <c r="I12" s="9">
        <v>0</v>
      </c>
      <c r="K12" s="9">
        <v>0</v>
      </c>
      <c r="M12" s="9">
        <v>0</v>
      </c>
      <c r="O12" s="9">
        <v>9786824000</v>
      </c>
      <c r="Q12" s="9">
        <v>0</v>
      </c>
      <c r="S12" s="9">
        <v>9786824000</v>
      </c>
    </row>
    <row r="13" spans="1:19" ht="21" x14ac:dyDescent="0.2">
      <c r="A13" s="3" t="s">
        <v>100</v>
      </c>
      <c r="C13" s="9" t="s">
        <v>122</v>
      </c>
      <c r="E13" s="9">
        <v>0</v>
      </c>
      <c r="G13" s="9">
        <v>0</v>
      </c>
      <c r="I13" s="9">
        <v>0</v>
      </c>
      <c r="K13" s="9">
        <v>0</v>
      </c>
      <c r="M13" s="9">
        <v>0</v>
      </c>
      <c r="O13" s="9">
        <v>17063377500</v>
      </c>
      <c r="Q13" s="9">
        <v>0</v>
      </c>
      <c r="S13" s="9">
        <v>17063377500</v>
      </c>
    </row>
    <row r="14" spans="1:19" ht="21" x14ac:dyDescent="0.2">
      <c r="A14" s="3" t="s">
        <v>108</v>
      </c>
      <c r="C14" s="9" t="s">
        <v>122</v>
      </c>
      <c r="E14" s="9">
        <v>0</v>
      </c>
      <c r="G14" s="9">
        <v>0</v>
      </c>
      <c r="I14" s="9">
        <v>0</v>
      </c>
      <c r="K14" s="9">
        <v>0</v>
      </c>
      <c r="M14" s="9">
        <v>0</v>
      </c>
      <c r="O14" s="9">
        <v>19126250000</v>
      </c>
      <c r="Q14" s="9">
        <v>0</v>
      </c>
      <c r="S14" s="9">
        <v>19126250000</v>
      </c>
    </row>
    <row r="15" spans="1:19" ht="21" x14ac:dyDescent="0.2">
      <c r="A15" s="3" t="s">
        <v>59</v>
      </c>
      <c r="C15" s="9" t="s">
        <v>122</v>
      </c>
      <c r="E15" s="9">
        <v>0</v>
      </c>
      <c r="G15" s="9">
        <v>0</v>
      </c>
      <c r="I15" s="9">
        <v>0</v>
      </c>
      <c r="K15" s="9">
        <v>0</v>
      </c>
      <c r="M15" s="9">
        <v>0</v>
      </c>
      <c r="O15" s="9">
        <v>903159000</v>
      </c>
      <c r="Q15" s="9">
        <v>0</v>
      </c>
      <c r="S15" s="9">
        <v>903159000</v>
      </c>
    </row>
    <row r="16" spans="1:19" ht="21" x14ac:dyDescent="0.2">
      <c r="A16" s="3" t="s">
        <v>80</v>
      </c>
      <c r="C16" s="9" t="s">
        <v>122</v>
      </c>
      <c r="E16" s="9">
        <v>0</v>
      </c>
      <c r="G16" s="9">
        <v>0</v>
      </c>
      <c r="I16" s="9">
        <v>0</v>
      </c>
      <c r="K16" s="9">
        <v>0</v>
      </c>
      <c r="M16" s="9">
        <v>0</v>
      </c>
      <c r="O16" s="9">
        <v>36002296400</v>
      </c>
      <c r="Q16" s="9">
        <v>-1466585004</v>
      </c>
      <c r="S16" s="9">
        <v>34535711396</v>
      </c>
    </row>
    <row r="17" spans="1:19" ht="21" x14ac:dyDescent="0.2">
      <c r="A17" s="3" t="s">
        <v>74</v>
      </c>
      <c r="C17" s="9" t="s">
        <v>122</v>
      </c>
      <c r="E17" s="9">
        <v>0</v>
      </c>
      <c r="G17" s="9">
        <v>0</v>
      </c>
      <c r="I17" s="9">
        <v>0</v>
      </c>
      <c r="K17" s="9">
        <v>0</v>
      </c>
      <c r="M17" s="9">
        <v>0</v>
      </c>
      <c r="O17" s="9">
        <v>82510153200</v>
      </c>
      <c r="Q17" s="9">
        <v>0</v>
      </c>
      <c r="S17" s="9">
        <v>82510153200</v>
      </c>
    </row>
    <row r="18" spans="1:19" ht="21" x14ac:dyDescent="0.2">
      <c r="A18" s="3" t="s">
        <v>55</v>
      </c>
      <c r="C18" s="9" t="s">
        <v>120</v>
      </c>
      <c r="E18" s="9">
        <v>3534304</v>
      </c>
      <c r="G18" s="9">
        <v>38000</v>
      </c>
      <c r="I18" s="9">
        <v>134303552000</v>
      </c>
      <c r="K18" s="9">
        <v>-6311916282</v>
      </c>
      <c r="M18" s="9">
        <f>+K18+I18</f>
        <v>127991635718</v>
      </c>
      <c r="O18" s="9">
        <v>134303552000</v>
      </c>
      <c r="Q18" s="9">
        <v>-6311916282</v>
      </c>
      <c r="S18" s="9">
        <v>127991635718</v>
      </c>
    </row>
    <row r="19" spans="1:19" ht="21" x14ac:dyDescent="0.2">
      <c r="A19" s="3" t="s">
        <v>71</v>
      </c>
      <c r="C19" s="9" t="s">
        <v>122</v>
      </c>
      <c r="E19" s="9">
        <v>0</v>
      </c>
      <c r="G19" s="9">
        <v>0</v>
      </c>
      <c r="I19" s="9">
        <v>0</v>
      </c>
      <c r="K19" s="9">
        <v>0</v>
      </c>
      <c r="M19" s="9">
        <v>0</v>
      </c>
      <c r="O19" s="9">
        <v>6613432840</v>
      </c>
      <c r="Q19" s="9">
        <v>0</v>
      </c>
      <c r="S19" s="9">
        <v>6613432840</v>
      </c>
    </row>
    <row r="20" spans="1:19" ht="21" x14ac:dyDescent="0.2">
      <c r="A20" s="3" t="s">
        <v>66</v>
      </c>
      <c r="C20" s="9" t="s">
        <v>121</v>
      </c>
      <c r="E20" s="9">
        <v>8882070</v>
      </c>
      <c r="G20" s="9">
        <v>2000</v>
      </c>
      <c r="I20" s="9">
        <v>17764140000</v>
      </c>
      <c r="K20" s="9">
        <v>-345977206</v>
      </c>
      <c r="M20" s="9">
        <v>17418162794</v>
      </c>
      <c r="O20" s="9">
        <v>17764140000</v>
      </c>
      <c r="Q20" s="9">
        <v>-345977206</v>
      </c>
      <c r="S20" s="9">
        <v>17418162794</v>
      </c>
    </row>
    <row r="21" spans="1:19" ht="21" x14ac:dyDescent="0.2">
      <c r="A21" s="3" t="s">
        <v>77</v>
      </c>
      <c r="C21" s="9" t="s">
        <v>122</v>
      </c>
      <c r="E21" s="9">
        <v>0</v>
      </c>
      <c r="G21" s="9">
        <v>0</v>
      </c>
      <c r="I21" s="9">
        <v>0</v>
      </c>
      <c r="K21" s="9">
        <v>0</v>
      </c>
      <c r="M21" s="9">
        <v>0</v>
      </c>
      <c r="O21" s="9">
        <v>9863869600</v>
      </c>
      <c r="Q21" s="9">
        <v>0</v>
      </c>
      <c r="S21" s="9">
        <v>9863869600</v>
      </c>
    </row>
    <row r="22" spans="1:19" ht="21" x14ac:dyDescent="0.2">
      <c r="A22" s="3" t="s">
        <v>65</v>
      </c>
      <c r="C22" s="9" t="s">
        <v>122</v>
      </c>
      <c r="E22" s="9">
        <v>0</v>
      </c>
      <c r="G22" s="9">
        <v>0</v>
      </c>
      <c r="I22" s="9">
        <v>0</v>
      </c>
      <c r="K22" s="9">
        <v>0</v>
      </c>
      <c r="M22" s="9">
        <v>0</v>
      </c>
      <c r="O22" s="9">
        <v>25036790400</v>
      </c>
      <c r="Q22" s="9">
        <v>0</v>
      </c>
      <c r="S22" s="9">
        <v>25036790400</v>
      </c>
    </row>
    <row r="23" spans="1:19" ht="21" x14ac:dyDescent="0.2">
      <c r="A23" s="3" t="s">
        <v>91</v>
      </c>
      <c r="C23" s="9" t="s">
        <v>122</v>
      </c>
      <c r="E23" s="9">
        <v>0</v>
      </c>
      <c r="G23" s="9">
        <v>0</v>
      </c>
      <c r="I23" s="9">
        <v>0</v>
      </c>
      <c r="K23" s="9">
        <v>0</v>
      </c>
      <c r="M23" s="9">
        <v>0</v>
      </c>
      <c r="O23" s="9">
        <v>1586968173</v>
      </c>
      <c r="Q23" s="9">
        <v>-16138659</v>
      </c>
      <c r="S23" s="9">
        <v>1570829514</v>
      </c>
    </row>
    <row r="24" spans="1:19" ht="21" x14ac:dyDescent="0.2">
      <c r="A24" s="3" t="s">
        <v>75</v>
      </c>
      <c r="C24" s="9" t="s">
        <v>122</v>
      </c>
      <c r="E24" s="9">
        <v>0</v>
      </c>
      <c r="G24" s="9">
        <v>0</v>
      </c>
      <c r="I24" s="9">
        <v>0</v>
      </c>
      <c r="K24" s="9">
        <v>0</v>
      </c>
      <c r="M24" s="9">
        <v>0</v>
      </c>
      <c r="O24" s="9">
        <v>22247628390</v>
      </c>
      <c r="Q24" s="9">
        <v>0</v>
      </c>
      <c r="S24" s="9">
        <v>22247628390</v>
      </c>
    </row>
    <row r="25" spans="1:19" ht="21" x14ac:dyDescent="0.2">
      <c r="A25" s="3" t="s">
        <v>57</v>
      </c>
      <c r="C25" s="9" t="s">
        <v>122</v>
      </c>
      <c r="E25" s="9">
        <v>0</v>
      </c>
      <c r="G25" s="9">
        <v>0</v>
      </c>
      <c r="I25" s="9">
        <v>0</v>
      </c>
      <c r="K25" s="9">
        <v>0</v>
      </c>
      <c r="M25" s="9">
        <v>0</v>
      </c>
      <c r="O25" s="9">
        <v>31878336000</v>
      </c>
      <c r="Q25" s="9">
        <v>-3464190359</v>
      </c>
      <c r="S25" s="9">
        <v>28414145641</v>
      </c>
    </row>
    <row r="26" spans="1:19" ht="21" x14ac:dyDescent="0.2">
      <c r="A26" s="3" t="s">
        <v>72</v>
      </c>
      <c r="C26" s="9" t="s">
        <v>122</v>
      </c>
      <c r="E26" s="9">
        <v>0</v>
      </c>
      <c r="G26" s="9">
        <v>0</v>
      </c>
      <c r="I26" s="9">
        <v>0</v>
      </c>
      <c r="K26" s="9">
        <v>0</v>
      </c>
      <c r="M26" s="9">
        <v>0</v>
      </c>
      <c r="O26" s="9">
        <v>26841894000</v>
      </c>
      <c r="Q26" s="9">
        <v>0</v>
      </c>
      <c r="S26" s="9">
        <v>26841894000</v>
      </c>
    </row>
    <row r="27" spans="1:19" ht="21" x14ac:dyDescent="0.2">
      <c r="A27" s="3" t="s">
        <v>94</v>
      </c>
      <c r="C27" s="9" t="s">
        <v>122</v>
      </c>
      <c r="E27" s="9">
        <v>0</v>
      </c>
      <c r="G27" s="9">
        <v>0</v>
      </c>
      <c r="I27" s="9">
        <v>0</v>
      </c>
      <c r="K27" s="9">
        <v>0</v>
      </c>
      <c r="M27" s="9">
        <v>0</v>
      </c>
      <c r="O27" s="9">
        <v>3686659200</v>
      </c>
      <c r="Q27" s="9">
        <v>-136182662</v>
      </c>
      <c r="S27" s="9">
        <v>3550476538</v>
      </c>
    </row>
    <row r="28" spans="1:19" ht="21" x14ac:dyDescent="0.2">
      <c r="A28" s="3" t="s">
        <v>54</v>
      </c>
      <c r="C28" s="9" t="s">
        <v>122</v>
      </c>
      <c r="E28" s="9">
        <v>0</v>
      </c>
      <c r="G28" s="9">
        <v>0</v>
      </c>
      <c r="I28" s="9">
        <v>0</v>
      </c>
      <c r="K28" s="9">
        <v>0</v>
      </c>
      <c r="M28" s="9">
        <v>0</v>
      </c>
      <c r="O28" s="9">
        <v>22410084160</v>
      </c>
      <c r="Q28" s="9">
        <v>0</v>
      </c>
      <c r="S28" s="9">
        <v>22410084160</v>
      </c>
    </row>
    <row r="29" spans="1:19" ht="21" x14ac:dyDescent="0.2">
      <c r="A29" s="3" t="s">
        <v>61</v>
      </c>
      <c r="C29" s="9" t="s">
        <v>122</v>
      </c>
      <c r="E29" s="9">
        <v>0</v>
      </c>
      <c r="G29" s="9">
        <v>0</v>
      </c>
      <c r="I29" s="9">
        <v>0</v>
      </c>
      <c r="K29" s="9">
        <v>0</v>
      </c>
      <c r="M29" s="9">
        <v>0</v>
      </c>
      <c r="O29" s="9">
        <v>19722672400</v>
      </c>
      <c r="Q29" s="9">
        <v>0</v>
      </c>
      <c r="S29" s="9">
        <v>19722672400</v>
      </c>
    </row>
    <row r="30" spans="1:19" ht="21" x14ac:dyDescent="0.2">
      <c r="A30" s="3" t="s">
        <v>84</v>
      </c>
      <c r="C30" s="9" t="s">
        <v>122</v>
      </c>
      <c r="E30" s="9">
        <v>0</v>
      </c>
      <c r="G30" s="9">
        <v>0</v>
      </c>
      <c r="I30" s="9">
        <v>0</v>
      </c>
      <c r="K30" s="9">
        <v>0</v>
      </c>
      <c r="M30" s="9">
        <v>0</v>
      </c>
      <c r="O30" s="9">
        <v>9302881000</v>
      </c>
      <c r="Q30" s="9">
        <v>0</v>
      </c>
      <c r="S30" s="9">
        <v>9302881000</v>
      </c>
    </row>
    <row r="31" spans="1:19" ht="21" x14ac:dyDescent="0.2">
      <c r="A31" s="3" t="s">
        <v>81</v>
      </c>
      <c r="C31" s="9" t="s">
        <v>122</v>
      </c>
      <c r="E31" s="9">
        <v>0</v>
      </c>
      <c r="G31" s="9">
        <v>0</v>
      </c>
      <c r="I31" s="9">
        <v>0</v>
      </c>
      <c r="K31" s="9">
        <v>0</v>
      </c>
      <c r="M31" s="9">
        <v>0</v>
      </c>
      <c r="O31" s="9">
        <v>4774000000</v>
      </c>
      <c r="Q31" s="9">
        <v>-277200000</v>
      </c>
      <c r="S31" s="9">
        <v>4496800000</v>
      </c>
    </row>
    <row r="32" spans="1:19" ht="21" x14ac:dyDescent="0.2">
      <c r="A32" s="3" t="s">
        <v>63</v>
      </c>
      <c r="C32" s="9" t="s">
        <v>122</v>
      </c>
      <c r="E32" s="9">
        <v>0</v>
      </c>
      <c r="G32" s="9">
        <v>0</v>
      </c>
      <c r="I32" s="9">
        <v>0</v>
      </c>
      <c r="K32" s="9">
        <v>0</v>
      </c>
      <c r="M32" s="9">
        <v>0</v>
      </c>
      <c r="O32" s="9">
        <v>6187087800</v>
      </c>
      <c r="Q32" s="9">
        <v>-62919537</v>
      </c>
      <c r="S32" s="9">
        <v>6124168263</v>
      </c>
    </row>
    <row r="33" spans="1:19" ht="21" x14ac:dyDescent="0.2">
      <c r="A33" s="3" t="s">
        <v>56</v>
      </c>
      <c r="C33" s="9" t="s">
        <v>122</v>
      </c>
      <c r="E33" s="9">
        <v>0</v>
      </c>
      <c r="G33" s="9">
        <v>0</v>
      </c>
      <c r="I33" s="9">
        <v>0</v>
      </c>
      <c r="K33" s="9">
        <v>0</v>
      </c>
      <c r="M33" s="9">
        <v>0</v>
      </c>
      <c r="O33" s="9">
        <v>10255046000</v>
      </c>
      <c r="Q33" s="9">
        <v>-97402065</v>
      </c>
      <c r="S33" s="9">
        <v>10157643935</v>
      </c>
    </row>
    <row r="34" spans="1:19" ht="21" x14ac:dyDescent="0.2">
      <c r="A34" s="3" t="s">
        <v>64</v>
      </c>
      <c r="C34" s="9" t="s">
        <v>122</v>
      </c>
      <c r="E34" s="9">
        <v>0</v>
      </c>
      <c r="G34" s="9">
        <v>0</v>
      </c>
      <c r="I34" s="9">
        <v>0</v>
      </c>
      <c r="K34" s="9">
        <v>0</v>
      </c>
      <c r="M34" s="9">
        <v>0</v>
      </c>
      <c r="O34" s="9">
        <v>60923450884</v>
      </c>
      <c r="Q34" s="9">
        <v>0</v>
      </c>
      <c r="S34" s="9">
        <v>60923450884</v>
      </c>
    </row>
    <row r="35" spans="1:19" ht="21" x14ac:dyDescent="0.2">
      <c r="A35" s="3" t="s">
        <v>99</v>
      </c>
      <c r="C35" s="9" t="s">
        <v>122</v>
      </c>
      <c r="E35" s="9">
        <v>0</v>
      </c>
      <c r="G35" s="9">
        <v>0</v>
      </c>
      <c r="I35" s="9">
        <v>0</v>
      </c>
      <c r="K35" s="9">
        <v>0</v>
      </c>
      <c r="M35" s="9">
        <v>0</v>
      </c>
      <c r="O35" s="9">
        <v>2258010000</v>
      </c>
      <c r="Q35" s="9">
        <v>0</v>
      </c>
      <c r="S35" s="9">
        <v>2258010000</v>
      </c>
    </row>
    <row r="36" spans="1:19" ht="21" x14ac:dyDescent="0.2">
      <c r="A36" s="3" t="s">
        <v>53</v>
      </c>
      <c r="C36" s="9" t="s">
        <v>122</v>
      </c>
      <c r="E36" s="9">
        <v>0</v>
      </c>
      <c r="G36" s="9">
        <v>0</v>
      </c>
      <c r="I36" s="9">
        <v>0</v>
      </c>
      <c r="K36" s="9">
        <v>0</v>
      </c>
      <c r="M36" s="9">
        <v>0</v>
      </c>
      <c r="O36" s="9">
        <v>5024694000</v>
      </c>
      <c r="Q36" s="9">
        <v>-512976140</v>
      </c>
      <c r="S36" s="9">
        <v>4511717860</v>
      </c>
    </row>
    <row r="37" spans="1:19" ht="21" x14ac:dyDescent="0.2">
      <c r="A37" s="3" t="s">
        <v>60</v>
      </c>
      <c r="C37" s="9" t="s">
        <v>122</v>
      </c>
      <c r="E37" s="9">
        <v>0</v>
      </c>
      <c r="G37" s="9">
        <v>0</v>
      </c>
      <c r="I37" s="9">
        <v>0</v>
      </c>
      <c r="K37" s="9">
        <v>0</v>
      </c>
      <c r="M37" s="9">
        <v>0</v>
      </c>
      <c r="O37" s="9">
        <v>2272917500</v>
      </c>
      <c r="Q37" s="9">
        <v>-51726369</v>
      </c>
      <c r="S37" s="9">
        <v>2221191131</v>
      </c>
    </row>
    <row r="38" spans="1:19" ht="21" x14ac:dyDescent="0.2">
      <c r="A38" s="3" t="s">
        <v>73</v>
      </c>
      <c r="C38" s="9" t="s">
        <v>122</v>
      </c>
      <c r="E38" s="9">
        <v>0</v>
      </c>
      <c r="G38" s="9">
        <v>0</v>
      </c>
      <c r="I38" s="9">
        <v>0</v>
      </c>
      <c r="K38" s="9">
        <v>0</v>
      </c>
      <c r="M38" s="9">
        <v>0</v>
      </c>
      <c r="O38" s="9">
        <v>522888100</v>
      </c>
      <c r="Q38" s="9">
        <v>-17314175</v>
      </c>
      <c r="S38" s="9">
        <v>505573925</v>
      </c>
    </row>
    <row r="39" spans="1:19" ht="21" x14ac:dyDescent="0.2">
      <c r="A39" s="3" t="s">
        <v>96</v>
      </c>
      <c r="C39" s="9" t="s">
        <v>122</v>
      </c>
      <c r="E39" s="9">
        <v>0</v>
      </c>
      <c r="G39" s="9">
        <v>0</v>
      </c>
      <c r="I39" s="9">
        <v>0</v>
      </c>
      <c r="K39" s="9">
        <v>0</v>
      </c>
      <c r="M39" s="9">
        <v>0</v>
      </c>
      <c r="O39" s="9">
        <v>1257291200</v>
      </c>
      <c r="Q39" s="9">
        <v>0</v>
      </c>
      <c r="S39" s="9">
        <v>1257291200</v>
      </c>
    </row>
    <row r="40" spans="1:19" ht="21" x14ac:dyDescent="0.2">
      <c r="A40" s="3" t="s">
        <v>113</v>
      </c>
      <c r="C40" s="9" t="s">
        <v>122</v>
      </c>
      <c r="E40" s="9">
        <v>0</v>
      </c>
      <c r="G40" s="9">
        <v>0</v>
      </c>
      <c r="I40" s="9">
        <v>0</v>
      </c>
      <c r="K40" s="9">
        <v>0</v>
      </c>
      <c r="M40" s="9">
        <v>0</v>
      </c>
      <c r="O40" s="9">
        <v>562500000</v>
      </c>
      <c r="Q40" s="9">
        <v>-22203947</v>
      </c>
      <c r="S40" s="9">
        <v>540296053</v>
      </c>
    </row>
    <row r="41" spans="1:19" ht="21.75" thickBot="1" x14ac:dyDescent="0.25">
      <c r="A41" s="3" t="s">
        <v>112</v>
      </c>
      <c r="C41" s="9" t="s">
        <v>122</v>
      </c>
      <c r="E41" s="9">
        <v>0</v>
      </c>
      <c r="G41" s="9">
        <v>0</v>
      </c>
      <c r="I41" s="9">
        <v>0</v>
      </c>
      <c r="K41" s="9">
        <v>0</v>
      </c>
      <c r="M41" s="9">
        <v>0</v>
      </c>
      <c r="O41" s="9">
        <v>235000000</v>
      </c>
      <c r="Q41" s="9">
        <v>0</v>
      </c>
      <c r="S41" s="9">
        <v>235000000</v>
      </c>
    </row>
    <row r="42" spans="1:19" ht="24.75" thickBot="1" x14ac:dyDescent="0.25">
      <c r="I42" s="17">
        <f>SUM(I8:I41)</f>
        <v>152067692000</v>
      </c>
      <c r="J42" s="18"/>
      <c r="K42" s="17">
        <f>SUM(K8:K41)</f>
        <v>-6657893488</v>
      </c>
      <c r="L42" s="18"/>
      <c r="M42" s="17">
        <f>SUM(M8:M41)</f>
        <v>145409798512</v>
      </c>
      <c r="N42" s="18"/>
      <c r="O42" s="17">
        <f>SUM(O8:O41)</f>
        <v>739226141231</v>
      </c>
      <c r="P42" s="18"/>
      <c r="Q42" s="17">
        <f>SUM(Q8:Q41)</f>
        <v>-18407336769</v>
      </c>
      <c r="R42" s="18"/>
      <c r="S42" s="17">
        <f>SUM(S8:S41)</f>
        <v>720818804462</v>
      </c>
    </row>
    <row r="43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M19" sqref="M19"/>
    </sheetView>
  </sheetViews>
  <sheetFormatPr defaultRowHeight="18.75" x14ac:dyDescent="0.2"/>
  <cols>
    <col min="1" max="1" width="17.125" style="9" bestFit="1" customWidth="1"/>
    <col min="2" max="2" width="0.875" style="9" customWidth="1"/>
    <col min="3" max="3" width="18.375" style="9" customWidth="1"/>
    <col min="4" max="4" width="0.875" style="9" customWidth="1"/>
    <col min="5" max="5" width="15.75" style="9" customWidth="1"/>
    <col min="6" max="6" width="0.875" style="9" customWidth="1"/>
    <col min="7" max="7" width="18.375" style="9" customWidth="1"/>
    <col min="8" max="8" width="0.875" style="9" customWidth="1"/>
    <col min="9" max="9" width="19.25" style="9" customWidth="1"/>
    <col min="10" max="10" width="0.875" style="9" customWidth="1"/>
    <col min="11" max="11" width="14" style="9" customWidth="1"/>
    <col min="12" max="12" width="0.875" style="9" customWidth="1"/>
    <col min="13" max="13" width="19.25" style="9" customWidth="1"/>
    <col min="14" max="14" width="0.875" style="9" customWidth="1"/>
    <col min="15" max="15" width="8" style="9" customWidth="1"/>
    <col min="16" max="16384" width="9" style="9"/>
  </cols>
  <sheetData>
    <row r="2" spans="1:13" ht="26.25" x14ac:dyDescent="0.2">
      <c r="A2" s="47" t="str">
        <f>+درآمدها!A2</f>
        <v>صندوق سرمایه‌گذاری بخشی صنایع مفید - اکتان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</row>
    <row r="3" spans="1:13" ht="26.25" x14ac:dyDescent="0.2">
      <c r="A3" s="47" t="s">
        <v>23</v>
      </c>
      <c r="B3" s="47" t="s">
        <v>23</v>
      </c>
      <c r="C3" s="47" t="s">
        <v>23</v>
      </c>
      <c r="D3" s="47" t="s">
        <v>23</v>
      </c>
      <c r="E3" s="47" t="s">
        <v>23</v>
      </c>
      <c r="F3" s="47" t="s">
        <v>23</v>
      </c>
      <c r="G3" s="47" t="s">
        <v>23</v>
      </c>
      <c r="H3" s="47" t="s">
        <v>23</v>
      </c>
      <c r="I3" s="47" t="s">
        <v>23</v>
      </c>
      <c r="J3" s="47" t="s">
        <v>23</v>
      </c>
      <c r="K3" s="47" t="s">
        <v>23</v>
      </c>
      <c r="L3" s="47" t="s">
        <v>23</v>
      </c>
      <c r="M3" s="47" t="s">
        <v>23</v>
      </c>
    </row>
    <row r="4" spans="1:13" ht="26.25" x14ac:dyDescent="0.2">
      <c r="A4" s="47" t="str">
        <f>+سهام!A4</f>
        <v>برای ماه منتهی به 1404/06/31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</row>
    <row r="6" spans="1:13" ht="27" thickBot="1" x14ac:dyDescent="0.25">
      <c r="A6" s="48" t="s">
        <v>24</v>
      </c>
      <c r="B6" s="48" t="s">
        <v>24</v>
      </c>
      <c r="C6" s="48" t="s">
        <v>25</v>
      </c>
      <c r="D6" s="48" t="s">
        <v>25</v>
      </c>
      <c r="E6" s="48" t="s">
        <v>25</v>
      </c>
      <c r="F6" s="48" t="s">
        <v>25</v>
      </c>
      <c r="G6" s="48" t="s">
        <v>25</v>
      </c>
      <c r="I6" s="48" t="s">
        <v>26</v>
      </c>
      <c r="J6" s="48" t="s">
        <v>26</v>
      </c>
      <c r="K6" s="48" t="s">
        <v>26</v>
      </c>
      <c r="L6" s="48" t="s">
        <v>26</v>
      </c>
      <c r="M6" s="48" t="s">
        <v>26</v>
      </c>
    </row>
    <row r="7" spans="1:13" ht="27" thickBot="1" x14ac:dyDescent="0.25">
      <c r="A7" s="37" t="s">
        <v>27</v>
      </c>
      <c r="C7" s="37" t="s">
        <v>28</v>
      </c>
      <c r="E7" s="37" t="s">
        <v>29</v>
      </c>
      <c r="G7" s="37" t="s">
        <v>30</v>
      </c>
      <c r="I7" s="37" t="s">
        <v>28</v>
      </c>
      <c r="K7" s="37" t="s">
        <v>29</v>
      </c>
      <c r="M7" s="37" t="s">
        <v>30</v>
      </c>
    </row>
    <row r="8" spans="1:13" ht="19.5" customHeight="1" x14ac:dyDescent="0.2">
      <c r="A8" s="3" t="s">
        <v>22</v>
      </c>
      <c r="C8" s="9">
        <v>1888286957</v>
      </c>
      <c r="G8" s="9">
        <f>+C8-E8</f>
        <v>1888286957</v>
      </c>
      <c r="I8" s="9">
        <v>22768321934</v>
      </c>
      <c r="K8" s="9">
        <v>0</v>
      </c>
      <c r="M8" s="9">
        <f>+I8-K8</f>
        <v>22768321934</v>
      </c>
    </row>
    <row r="9" spans="1:13" ht="19.5" customHeight="1" thickBot="1" x14ac:dyDescent="0.25">
      <c r="A9" s="3" t="s">
        <v>102</v>
      </c>
      <c r="C9" s="9">
        <v>99782</v>
      </c>
      <c r="E9" s="9">
        <v>0</v>
      </c>
      <c r="G9" s="9">
        <f>+C9-E9</f>
        <v>99782</v>
      </c>
      <c r="I9" s="9">
        <v>799731</v>
      </c>
      <c r="K9" s="9">
        <v>0</v>
      </c>
      <c r="M9" s="9">
        <f>+I9-K9</f>
        <v>799731</v>
      </c>
    </row>
    <row r="10" spans="1:13" ht="21.75" thickBot="1" x14ac:dyDescent="0.25">
      <c r="A10" s="9" t="s">
        <v>15</v>
      </c>
      <c r="C10" s="4">
        <f>SUM(C8:C9)</f>
        <v>1888386739</v>
      </c>
      <c r="D10" s="3"/>
      <c r="E10" s="4">
        <f>SUM(E8:E9)</f>
        <v>0</v>
      </c>
      <c r="F10" s="3"/>
      <c r="G10" s="4">
        <f>SUM(G8:G9)</f>
        <v>1888386739</v>
      </c>
      <c r="H10" s="3"/>
      <c r="I10" s="4">
        <f>SUM(I8:I9)</f>
        <v>22769121665</v>
      </c>
      <c r="J10" s="3"/>
      <c r="K10" s="4">
        <f>SUM(K8:K9)</f>
        <v>0</v>
      </c>
      <c r="L10" s="3"/>
      <c r="M10" s="4">
        <f>SUM(M8:M9)</f>
        <v>22769121665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S67"/>
  <sheetViews>
    <sheetView rightToLeft="1" topLeftCell="A43" zoomScale="70" zoomScaleNormal="70" workbookViewId="0">
      <selection activeCell="M19" sqref="M19"/>
    </sheetView>
  </sheetViews>
  <sheetFormatPr defaultRowHeight="22.5" x14ac:dyDescent="0.2"/>
  <cols>
    <col min="1" max="1" width="36.75" style="7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6384" width="9" style="7"/>
  </cols>
  <sheetData>
    <row r="2" spans="1:17" ht="24" x14ac:dyDescent="0.2">
      <c r="A2" s="49" t="str">
        <f>+درآمدها!A2</f>
        <v>صندوق سرمایه‌گذاری بخشی صنایع مفید - اکتان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</row>
    <row r="3" spans="1:17" ht="24" x14ac:dyDescent="0.2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  <c r="F3" s="49" t="s">
        <v>23</v>
      </c>
      <c r="G3" s="49" t="s">
        <v>23</v>
      </c>
      <c r="H3" s="49" t="s">
        <v>23</v>
      </c>
      <c r="I3" s="49" t="s">
        <v>23</v>
      </c>
      <c r="J3" s="49" t="s">
        <v>23</v>
      </c>
      <c r="K3" s="49" t="s">
        <v>23</v>
      </c>
      <c r="L3" s="49" t="s">
        <v>23</v>
      </c>
      <c r="M3" s="49" t="s">
        <v>23</v>
      </c>
      <c r="N3" s="49" t="s">
        <v>23</v>
      </c>
      <c r="O3" s="49" t="s">
        <v>23</v>
      </c>
      <c r="P3" s="49" t="s">
        <v>23</v>
      </c>
      <c r="Q3" s="49" t="s">
        <v>23</v>
      </c>
    </row>
    <row r="4" spans="1:17" ht="24" x14ac:dyDescent="0.2">
      <c r="A4" s="49" t="str">
        <f>+سهام!A4</f>
        <v>برای ماه منتهی به 1404/06/31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</row>
    <row r="6" spans="1:17" ht="24.75" thickBot="1" x14ac:dyDescent="0.25">
      <c r="A6" s="50" t="s">
        <v>3</v>
      </c>
      <c r="C6" s="51" t="s">
        <v>25</v>
      </c>
      <c r="D6" s="51" t="s">
        <v>25</v>
      </c>
      <c r="E6" s="51" t="s">
        <v>25</v>
      </c>
      <c r="F6" s="51" t="s">
        <v>25</v>
      </c>
      <c r="G6" s="51" t="s">
        <v>25</v>
      </c>
      <c r="H6" s="51" t="s">
        <v>25</v>
      </c>
      <c r="I6" s="51" t="s">
        <v>25</v>
      </c>
      <c r="K6" s="51" t="s">
        <v>26</v>
      </c>
      <c r="L6" s="51" t="s">
        <v>26</v>
      </c>
      <c r="M6" s="51" t="s">
        <v>26</v>
      </c>
      <c r="N6" s="51" t="s">
        <v>26</v>
      </c>
      <c r="O6" s="51" t="s">
        <v>26</v>
      </c>
      <c r="P6" s="51" t="s">
        <v>26</v>
      </c>
      <c r="Q6" s="51" t="s">
        <v>26</v>
      </c>
    </row>
    <row r="7" spans="1:17" ht="24.75" thickBot="1" x14ac:dyDescent="0.25">
      <c r="A7" s="51" t="s">
        <v>3</v>
      </c>
      <c r="C7" s="39" t="s">
        <v>7</v>
      </c>
      <c r="E7" s="39" t="s">
        <v>37</v>
      </c>
      <c r="G7" s="39" t="s">
        <v>38</v>
      </c>
      <c r="I7" s="39" t="s">
        <v>40</v>
      </c>
      <c r="K7" s="39" t="s">
        <v>7</v>
      </c>
      <c r="M7" s="39" t="s">
        <v>37</v>
      </c>
      <c r="O7" s="39" t="s">
        <v>38</v>
      </c>
      <c r="Q7" s="39" t="s">
        <v>40</v>
      </c>
    </row>
    <row r="8" spans="1:17" ht="24" x14ac:dyDescent="0.2">
      <c r="A8" s="38" t="s">
        <v>74</v>
      </c>
      <c r="C8" s="14">
        <v>0</v>
      </c>
      <c r="D8" s="14"/>
      <c r="E8" s="14">
        <v>0</v>
      </c>
      <c r="F8" s="14"/>
      <c r="G8" s="14">
        <v>0</v>
      </c>
      <c r="H8" s="14"/>
      <c r="I8" s="14">
        <v>0</v>
      </c>
      <c r="J8" s="14"/>
      <c r="K8" s="14">
        <v>3608265</v>
      </c>
      <c r="L8" s="14"/>
      <c r="M8" s="14">
        <v>209095979834</v>
      </c>
      <c r="N8" s="14"/>
      <c r="O8" s="14">
        <v>220586988523</v>
      </c>
      <c r="P8" s="14"/>
      <c r="Q8" s="14">
        <f>+M8-O8</f>
        <v>-11491008689</v>
      </c>
    </row>
    <row r="9" spans="1:17" ht="24" x14ac:dyDescent="0.2">
      <c r="A9" s="38" t="s">
        <v>79</v>
      </c>
      <c r="C9" s="14">
        <v>0</v>
      </c>
      <c r="D9" s="14"/>
      <c r="E9" s="14">
        <v>0</v>
      </c>
      <c r="F9" s="14"/>
      <c r="G9" s="14">
        <v>0</v>
      </c>
      <c r="H9" s="14"/>
      <c r="I9" s="14">
        <v>0</v>
      </c>
      <c r="J9" s="14"/>
      <c r="K9" s="14">
        <v>500000</v>
      </c>
      <c r="L9" s="14"/>
      <c r="M9" s="14">
        <v>8422072685</v>
      </c>
      <c r="N9" s="14"/>
      <c r="O9" s="14">
        <v>9080646750</v>
      </c>
      <c r="P9" s="14"/>
      <c r="Q9" s="14">
        <f t="shared" ref="Q9:Q55" si="0">+M9-O9</f>
        <v>-658574065</v>
      </c>
    </row>
    <row r="10" spans="1:17" ht="24" x14ac:dyDescent="0.2">
      <c r="A10" s="38" t="s">
        <v>93</v>
      </c>
      <c r="C10" s="14">
        <v>0</v>
      </c>
      <c r="D10" s="14"/>
      <c r="E10" s="14">
        <v>0</v>
      </c>
      <c r="F10" s="14"/>
      <c r="G10" s="14">
        <v>0</v>
      </c>
      <c r="H10" s="14"/>
      <c r="I10" s="14">
        <v>0</v>
      </c>
      <c r="J10" s="14"/>
      <c r="K10" s="14">
        <v>450000</v>
      </c>
      <c r="L10" s="14"/>
      <c r="M10" s="14">
        <v>5166574923</v>
      </c>
      <c r="N10" s="14"/>
      <c r="O10" s="14">
        <v>2031793193</v>
      </c>
      <c r="P10" s="14"/>
      <c r="Q10" s="14">
        <f t="shared" si="0"/>
        <v>3134781730</v>
      </c>
    </row>
    <row r="11" spans="1:17" ht="24" x14ac:dyDescent="0.2">
      <c r="A11" s="38" t="s">
        <v>69</v>
      </c>
      <c r="C11" s="14">
        <v>0</v>
      </c>
      <c r="D11" s="14"/>
      <c r="E11" s="14">
        <v>0</v>
      </c>
      <c r="F11" s="14"/>
      <c r="G11" s="14">
        <v>0</v>
      </c>
      <c r="H11" s="14"/>
      <c r="I11" s="14">
        <v>0</v>
      </c>
      <c r="J11" s="14"/>
      <c r="K11" s="14">
        <v>49886</v>
      </c>
      <c r="L11" s="14"/>
      <c r="M11" s="14">
        <v>459554309850</v>
      </c>
      <c r="N11" s="14"/>
      <c r="O11" s="14">
        <v>328854435998</v>
      </c>
      <c r="P11" s="14"/>
      <c r="Q11" s="14">
        <f t="shared" si="0"/>
        <v>130699873852</v>
      </c>
    </row>
    <row r="12" spans="1:17" ht="24" x14ac:dyDescent="0.2">
      <c r="A12" s="38" t="s">
        <v>55</v>
      </c>
      <c r="C12" s="14">
        <v>0</v>
      </c>
      <c r="D12" s="14"/>
      <c r="E12" s="14">
        <v>0</v>
      </c>
      <c r="F12" s="14"/>
      <c r="G12" s="14">
        <v>0</v>
      </c>
      <c r="H12" s="14"/>
      <c r="I12" s="14">
        <v>0</v>
      </c>
      <c r="J12" s="14"/>
      <c r="K12" s="14">
        <v>1331756</v>
      </c>
      <c r="L12" s="14"/>
      <c r="M12" s="14">
        <v>341459015877</v>
      </c>
      <c r="N12" s="14"/>
      <c r="O12" s="14">
        <v>315801632493</v>
      </c>
      <c r="P12" s="14"/>
      <c r="Q12" s="14">
        <f t="shared" si="0"/>
        <v>25657383384</v>
      </c>
    </row>
    <row r="13" spans="1:17" ht="24" x14ac:dyDescent="0.2">
      <c r="A13" s="38" t="s">
        <v>88</v>
      </c>
      <c r="C13" s="14">
        <v>0</v>
      </c>
      <c r="D13" s="14"/>
      <c r="E13" s="14">
        <v>0</v>
      </c>
      <c r="F13" s="14"/>
      <c r="G13" s="14">
        <v>0</v>
      </c>
      <c r="H13" s="14"/>
      <c r="I13" s="14">
        <v>0</v>
      </c>
      <c r="J13" s="14"/>
      <c r="K13" s="14">
        <v>595000</v>
      </c>
      <c r="L13" s="14"/>
      <c r="M13" s="14">
        <v>17462849258</v>
      </c>
      <c r="N13" s="14"/>
      <c r="O13" s="14">
        <v>10726275618</v>
      </c>
      <c r="P13" s="14"/>
      <c r="Q13" s="14">
        <f t="shared" si="0"/>
        <v>6736573640</v>
      </c>
    </row>
    <row r="14" spans="1:17" ht="24" x14ac:dyDescent="0.2">
      <c r="A14" s="38" t="s">
        <v>60</v>
      </c>
      <c r="C14" s="14">
        <v>0</v>
      </c>
      <c r="D14" s="14"/>
      <c r="E14" s="14">
        <v>0</v>
      </c>
      <c r="F14" s="14"/>
      <c r="G14" s="14">
        <v>0</v>
      </c>
      <c r="H14" s="14"/>
      <c r="I14" s="14">
        <v>0</v>
      </c>
      <c r="J14" s="14"/>
      <c r="K14" s="14">
        <v>456797</v>
      </c>
      <c r="L14" s="14"/>
      <c r="M14" s="14">
        <v>24152183489</v>
      </c>
      <c r="N14" s="14"/>
      <c r="O14" s="14">
        <v>30732430688</v>
      </c>
      <c r="P14" s="14"/>
      <c r="Q14" s="14">
        <f t="shared" si="0"/>
        <v>-6580247199</v>
      </c>
    </row>
    <row r="15" spans="1:17" ht="24" x14ac:dyDescent="0.2">
      <c r="A15" s="38" t="s">
        <v>89</v>
      </c>
      <c r="C15" s="14">
        <v>0</v>
      </c>
      <c r="D15" s="14"/>
      <c r="E15" s="14">
        <v>0</v>
      </c>
      <c r="F15" s="14"/>
      <c r="G15" s="14">
        <v>0</v>
      </c>
      <c r="H15" s="14"/>
      <c r="I15" s="14">
        <v>0</v>
      </c>
      <c r="J15" s="14"/>
      <c r="K15" s="14">
        <v>8598231</v>
      </c>
      <c r="L15" s="14"/>
      <c r="M15" s="14">
        <v>129383991456</v>
      </c>
      <c r="N15" s="14"/>
      <c r="O15" s="14">
        <v>117021838475</v>
      </c>
      <c r="P15" s="14"/>
      <c r="Q15" s="14">
        <f t="shared" si="0"/>
        <v>12362152981</v>
      </c>
    </row>
    <row r="16" spans="1:17" ht="24" x14ac:dyDescent="0.2">
      <c r="A16" s="38" t="s">
        <v>61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v>0</v>
      </c>
      <c r="J16" s="14"/>
      <c r="K16" s="14">
        <v>1</v>
      </c>
      <c r="L16" s="14"/>
      <c r="M16" s="14">
        <v>1</v>
      </c>
      <c r="N16" s="14"/>
      <c r="O16" s="14">
        <v>38056</v>
      </c>
      <c r="P16" s="14"/>
      <c r="Q16" s="14">
        <f t="shared" si="0"/>
        <v>-38055</v>
      </c>
    </row>
    <row r="17" spans="1:19" ht="24" x14ac:dyDescent="0.2">
      <c r="A17" s="38" t="s">
        <v>75</v>
      </c>
      <c r="C17" s="14">
        <v>0</v>
      </c>
      <c r="D17" s="14"/>
      <c r="E17" s="14">
        <v>0</v>
      </c>
      <c r="F17" s="14"/>
      <c r="G17" s="14">
        <v>0</v>
      </c>
      <c r="H17" s="14"/>
      <c r="I17" s="14">
        <v>0</v>
      </c>
      <c r="J17" s="14"/>
      <c r="K17" s="14">
        <v>3792070</v>
      </c>
      <c r="L17" s="14"/>
      <c r="M17" s="14">
        <v>49089338980</v>
      </c>
      <c r="N17" s="14"/>
      <c r="O17" s="14">
        <v>34867941444</v>
      </c>
      <c r="P17" s="14"/>
      <c r="Q17" s="14">
        <f t="shared" si="0"/>
        <v>14221397536</v>
      </c>
    </row>
    <row r="18" spans="1:19" ht="24" x14ac:dyDescent="0.2">
      <c r="A18" s="38" t="s">
        <v>108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v>0</v>
      </c>
      <c r="J18" s="14"/>
      <c r="K18" s="14">
        <v>2900671</v>
      </c>
      <c r="L18" s="14"/>
      <c r="M18" s="14">
        <v>255079666918</v>
      </c>
      <c r="N18" s="14"/>
      <c r="O18" s="14">
        <v>228007653668</v>
      </c>
      <c r="P18" s="14"/>
      <c r="Q18" s="14">
        <f t="shared" si="0"/>
        <v>27072013250</v>
      </c>
    </row>
    <row r="19" spans="1:19" ht="24" x14ac:dyDescent="0.2">
      <c r="A19" s="38" t="s">
        <v>92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v>0</v>
      </c>
      <c r="J19" s="14"/>
      <c r="K19" s="14">
        <v>1600000</v>
      </c>
      <c r="L19" s="14"/>
      <c r="M19" s="14">
        <v>26125938565</v>
      </c>
      <c r="N19" s="14"/>
      <c r="O19" s="14">
        <v>22854332908</v>
      </c>
      <c r="P19" s="14"/>
      <c r="Q19" s="14">
        <f t="shared" si="0"/>
        <v>3271605657</v>
      </c>
    </row>
    <row r="20" spans="1:19" ht="24" x14ac:dyDescent="0.2">
      <c r="A20" s="38" t="s">
        <v>73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v>0</v>
      </c>
      <c r="J20" s="14"/>
      <c r="K20" s="14">
        <v>24610407</v>
      </c>
      <c r="L20" s="14"/>
      <c r="M20" s="14">
        <v>34880002709</v>
      </c>
      <c r="N20" s="14"/>
      <c r="O20" s="14">
        <v>37234170094</v>
      </c>
      <c r="P20" s="14"/>
      <c r="Q20" s="14">
        <f t="shared" si="0"/>
        <v>-2354167385</v>
      </c>
    </row>
    <row r="21" spans="1:19" ht="24" x14ac:dyDescent="0.2">
      <c r="A21" s="38" t="s">
        <v>113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v>0</v>
      </c>
      <c r="J21" s="14"/>
      <c r="K21" s="14">
        <v>1875000</v>
      </c>
      <c r="L21" s="14"/>
      <c r="M21" s="14">
        <v>6608652159</v>
      </c>
      <c r="N21" s="14"/>
      <c r="O21" s="14">
        <v>5952900329</v>
      </c>
      <c r="P21" s="14"/>
      <c r="Q21" s="14">
        <f t="shared" si="0"/>
        <v>655751830</v>
      </c>
    </row>
    <row r="22" spans="1:19" ht="24" x14ac:dyDescent="0.2">
      <c r="A22" s="38" t="s">
        <v>90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v>0</v>
      </c>
      <c r="J22" s="14"/>
      <c r="K22" s="14">
        <v>500000</v>
      </c>
      <c r="L22" s="14"/>
      <c r="M22" s="14">
        <v>4300774444</v>
      </c>
      <c r="N22" s="14"/>
      <c r="O22" s="14">
        <v>3578746544</v>
      </c>
      <c r="P22" s="14"/>
      <c r="Q22" s="14">
        <f t="shared" si="0"/>
        <v>722027900</v>
      </c>
    </row>
    <row r="23" spans="1:19" ht="24" x14ac:dyDescent="0.2">
      <c r="A23" s="38" t="s">
        <v>115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v>0</v>
      </c>
      <c r="J23" s="14"/>
      <c r="K23" s="14">
        <v>1588732</v>
      </c>
      <c r="L23" s="14"/>
      <c r="M23" s="14">
        <v>199248163050</v>
      </c>
      <c r="N23" s="14"/>
      <c r="O23" s="14">
        <v>131602605509</v>
      </c>
      <c r="P23" s="14"/>
      <c r="Q23" s="14">
        <f t="shared" si="0"/>
        <v>67645557541</v>
      </c>
    </row>
    <row r="24" spans="1:19" ht="24" x14ac:dyDescent="0.2">
      <c r="A24" s="38" t="s">
        <v>71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J24" s="14"/>
      <c r="K24" s="14">
        <v>6414281</v>
      </c>
      <c r="L24" s="14"/>
      <c r="M24" s="14">
        <v>121578178043</v>
      </c>
      <c r="N24" s="14"/>
      <c r="O24" s="14">
        <v>155222372293</v>
      </c>
      <c r="P24" s="14"/>
      <c r="Q24" s="14">
        <f t="shared" si="0"/>
        <v>-33644194250</v>
      </c>
    </row>
    <row r="25" spans="1:19" ht="24" x14ac:dyDescent="0.2">
      <c r="A25" s="38" t="s">
        <v>86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v>0</v>
      </c>
      <c r="J25" s="14"/>
      <c r="K25" s="14">
        <v>1715262</v>
      </c>
      <c r="L25" s="14"/>
      <c r="M25" s="14">
        <v>67995747341</v>
      </c>
      <c r="N25" s="14"/>
      <c r="O25" s="14">
        <v>47696311694</v>
      </c>
      <c r="P25" s="14"/>
      <c r="Q25" s="14">
        <f t="shared" si="0"/>
        <v>20299435647</v>
      </c>
    </row>
    <row r="26" spans="1:19" ht="24" x14ac:dyDescent="0.2">
      <c r="A26" s="38" t="s">
        <v>95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v>0</v>
      </c>
      <c r="J26" s="14"/>
      <c r="K26" s="14">
        <v>3400000</v>
      </c>
      <c r="L26" s="14"/>
      <c r="M26" s="14">
        <v>25211788881</v>
      </c>
      <c r="N26" s="14"/>
      <c r="O26" s="14">
        <v>20737599625</v>
      </c>
      <c r="P26" s="14"/>
      <c r="Q26" s="14">
        <f t="shared" si="0"/>
        <v>4474189256</v>
      </c>
    </row>
    <row r="27" spans="1:19" ht="24" x14ac:dyDescent="0.2">
      <c r="A27" s="21" t="s">
        <v>64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v>0</v>
      </c>
      <c r="J27" s="14"/>
      <c r="K27" s="14">
        <v>960504</v>
      </c>
      <c r="L27" s="14"/>
      <c r="M27" s="14">
        <v>72334494823</v>
      </c>
      <c r="N27" s="14"/>
      <c r="O27" s="14">
        <v>96719518103</v>
      </c>
      <c r="P27" s="14"/>
      <c r="Q27" s="14">
        <f t="shared" si="0"/>
        <v>-24385023280</v>
      </c>
    </row>
    <row r="28" spans="1:19" ht="24" x14ac:dyDescent="0.2">
      <c r="A28" s="21" t="s">
        <v>59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J28" s="14"/>
      <c r="K28" s="14">
        <v>3982477</v>
      </c>
      <c r="L28" s="14"/>
      <c r="M28" s="14">
        <v>41466481397</v>
      </c>
      <c r="N28" s="14"/>
      <c r="O28" s="14">
        <v>64193691480</v>
      </c>
      <c r="P28" s="14"/>
      <c r="Q28" s="14">
        <f t="shared" si="0"/>
        <v>-22727210083</v>
      </c>
    </row>
    <row r="29" spans="1:19" s="23" customFormat="1" ht="24" x14ac:dyDescent="0.2">
      <c r="A29" s="22" t="s">
        <v>63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4"/>
      <c r="K29" s="14">
        <v>4850393</v>
      </c>
      <c r="L29" s="14"/>
      <c r="M29" s="14">
        <v>61468001039</v>
      </c>
      <c r="N29" s="14"/>
      <c r="O29" s="14">
        <v>60222131881</v>
      </c>
      <c r="P29" s="14"/>
      <c r="Q29" s="14">
        <f t="shared" si="0"/>
        <v>1245869158</v>
      </c>
      <c r="S29" s="7"/>
    </row>
    <row r="30" spans="1:19" ht="24" x14ac:dyDescent="0.2">
      <c r="A30" s="21" t="s">
        <v>67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4"/>
      <c r="K30" s="14">
        <v>5126096</v>
      </c>
      <c r="L30" s="14"/>
      <c r="M30" s="14">
        <v>111559858689</v>
      </c>
      <c r="N30" s="14"/>
      <c r="O30" s="14">
        <v>122025157533</v>
      </c>
      <c r="P30" s="14"/>
      <c r="Q30" s="14">
        <f t="shared" si="0"/>
        <v>-10465298844</v>
      </c>
    </row>
    <row r="31" spans="1:19" ht="24" x14ac:dyDescent="0.2">
      <c r="A31" s="21" t="s">
        <v>54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14"/>
      <c r="K31" s="14">
        <v>57584816</v>
      </c>
      <c r="L31" s="14"/>
      <c r="M31" s="14">
        <v>201643576326</v>
      </c>
      <c r="N31" s="14"/>
      <c r="O31" s="14">
        <v>186232285470</v>
      </c>
      <c r="P31" s="14"/>
      <c r="Q31" s="14">
        <f t="shared" si="0"/>
        <v>15411290856</v>
      </c>
    </row>
    <row r="32" spans="1:19" ht="24" x14ac:dyDescent="0.2">
      <c r="A32" s="21" t="s">
        <v>96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v>0</v>
      </c>
      <c r="J32" s="14"/>
      <c r="K32" s="14">
        <v>571500</v>
      </c>
      <c r="L32" s="14"/>
      <c r="M32" s="14">
        <v>30800357133</v>
      </c>
      <c r="N32" s="14"/>
      <c r="O32" s="14">
        <v>25169404580</v>
      </c>
      <c r="P32" s="14"/>
      <c r="Q32" s="14">
        <f t="shared" si="0"/>
        <v>5630952553</v>
      </c>
    </row>
    <row r="33" spans="1:17" ht="24" x14ac:dyDescent="0.2">
      <c r="A33" s="21" t="s">
        <v>77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14"/>
      <c r="K33" s="14">
        <v>9929938</v>
      </c>
      <c r="L33" s="14"/>
      <c r="M33" s="14">
        <v>60765674593</v>
      </c>
      <c r="N33" s="14"/>
      <c r="O33" s="14">
        <v>65847373358</v>
      </c>
      <c r="P33" s="14"/>
      <c r="Q33" s="14">
        <f t="shared" si="0"/>
        <v>-5081698765</v>
      </c>
    </row>
    <row r="34" spans="1:17" ht="24" x14ac:dyDescent="0.2">
      <c r="A34" s="21" t="s">
        <v>98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J34" s="14"/>
      <c r="K34" s="14">
        <v>490000</v>
      </c>
      <c r="L34" s="14"/>
      <c r="M34" s="14">
        <v>4456483543</v>
      </c>
      <c r="N34" s="14"/>
      <c r="O34" s="14">
        <v>3678827342</v>
      </c>
      <c r="P34" s="14"/>
      <c r="Q34" s="14">
        <f t="shared" si="0"/>
        <v>777656201</v>
      </c>
    </row>
    <row r="35" spans="1:17" ht="24" x14ac:dyDescent="0.2">
      <c r="A35" s="21" t="s">
        <v>51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14"/>
      <c r="K35" s="14">
        <v>1340000</v>
      </c>
      <c r="L35" s="14"/>
      <c r="M35" s="14">
        <v>9649671178</v>
      </c>
      <c r="N35" s="14"/>
      <c r="O35" s="14">
        <v>8764737660</v>
      </c>
      <c r="P35" s="14"/>
      <c r="Q35" s="14">
        <f t="shared" si="0"/>
        <v>884933518</v>
      </c>
    </row>
    <row r="36" spans="1:17" ht="24" x14ac:dyDescent="0.2">
      <c r="A36" s="21" t="s">
        <v>68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J36" s="14"/>
      <c r="K36" s="14">
        <v>17822884</v>
      </c>
      <c r="L36" s="14"/>
      <c r="M36" s="14">
        <v>166657294640</v>
      </c>
      <c r="N36" s="14"/>
      <c r="O36" s="14">
        <v>188708274548</v>
      </c>
      <c r="P36" s="14"/>
      <c r="Q36" s="14">
        <f t="shared" si="0"/>
        <v>-22050979908</v>
      </c>
    </row>
    <row r="37" spans="1:17" ht="24" x14ac:dyDescent="0.2">
      <c r="A37" s="21" t="s">
        <v>56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v>0</v>
      </c>
      <c r="J37" s="14"/>
      <c r="K37" s="14">
        <v>2112964</v>
      </c>
      <c r="L37" s="14"/>
      <c r="M37" s="14">
        <v>18889307423</v>
      </c>
      <c r="N37" s="14"/>
      <c r="O37" s="14">
        <v>20810335538</v>
      </c>
      <c r="P37" s="14"/>
      <c r="Q37" s="14">
        <f t="shared" si="0"/>
        <v>-1921028115</v>
      </c>
    </row>
    <row r="38" spans="1:17" ht="24" x14ac:dyDescent="0.2">
      <c r="A38" s="21" t="s">
        <v>70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J38" s="14"/>
      <c r="K38" s="14">
        <v>45062933</v>
      </c>
      <c r="L38" s="14"/>
      <c r="M38" s="14">
        <v>425445419055</v>
      </c>
      <c r="N38" s="14"/>
      <c r="O38" s="14">
        <v>395210564254</v>
      </c>
      <c r="P38" s="14"/>
      <c r="Q38" s="14">
        <f t="shared" si="0"/>
        <v>30234854801</v>
      </c>
    </row>
    <row r="39" spans="1:17" ht="24" x14ac:dyDescent="0.2">
      <c r="A39" s="21" t="s">
        <v>52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4"/>
      <c r="K39" s="14">
        <v>311144</v>
      </c>
      <c r="L39" s="14"/>
      <c r="M39" s="14">
        <v>2675381807</v>
      </c>
      <c r="N39" s="14"/>
      <c r="O39" s="14">
        <v>2251650806</v>
      </c>
      <c r="P39" s="14"/>
      <c r="Q39" s="14">
        <f t="shared" si="0"/>
        <v>423731001</v>
      </c>
    </row>
    <row r="40" spans="1:17" ht="24" x14ac:dyDescent="0.2">
      <c r="A40" s="21" t="s">
        <v>66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v>0</v>
      </c>
      <c r="J40" s="14"/>
      <c r="K40" s="14">
        <v>2987572</v>
      </c>
      <c r="L40" s="14"/>
      <c r="M40" s="14">
        <v>55613382182</v>
      </c>
      <c r="N40" s="14"/>
      <c r="O40" s="14">
        <v>59138371114</v>
      </c>
      <c r="P40" s="14"/>
      <c r="Q40" s="14">
        <f t="shared" si="0"/>
        <v>-3524988932</v>
      </c>
    </row>
    <row r="41" spans="1:17" ht="24" x14ac:dyDescent="0.2">
      <c r="A41" s="21" t="s">
        <v>76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4"/>
      <c r="K41" s="14">
        <v>18000</v>
      </c>
      <c r="L41" s="14"/>
      <c r="M41" s="14">
        <v>1622486557</v>
      </c>
      <c r="N41" s="14"/>
      <c r="O41" s="14">
        <v>1636305705</v>
      </c>
      <c r="P41" s="14"/>
      <c r="Q41" s="14">
        <f t="shared" si="0"/>
        <v>-13819148</v>
      </c>
    </row>
    <row r="42" spans="1:17" ht="24" x14ac:dyDescent="0.2">
      <c r="A42" s="21" t="s">
        <v>65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J42" s="14"/>
      <c r="K42" s="14">
        <v>1</v>
      </c>
      <c r="L42" s="14"/>
      <c r="M42" s="14">
        <v>1</v>
      </c>
      <c r="N42" s="14"/>
      <c r="O42" s="14">
        <v>12434</v>
      </c>
      <c r="P42" s="14"/>
      <c r="Q42" s="14">
        <f t="shared" si="0"/>
        <v>-12433</v>
      </c>
    </row>
    <row r="43" spans="1:17" ht="24" x14ac:dyDescent="0.2">
      <c r="A43" s="21" t="s">
        <v>57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J43" s="14"/>
      <c r="K43" s="14">
        <v>4853639</v>
      </c>
      <c r="L43" s="14"/>
      <c r="M43" s="14">
        <v>297789476994</v>
      </c>
      <c r="N43" s="14"/>
      <c r="O43" s="14">
        <v>290758595913</v>
      </c>
      <c r="P43" s="14"/>
      <c r="Q43" s="14">
        <f t="shared" si="0"/>
        <v>7030881081</v>
      </c>
    </row>
    <row r="44" spans="1:17" ht="24" x14ac:dyDescent="0.2">
      <c r="A44" s="21" t="s">
        <v>112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4"/>
      <c r="K44" s="14">
        <v>100000</v>
      </c>
      <c r="L44" s="14"/>
      <c r="M44" s="14">
        <v>3076584750</v>
      </c>
      <c r="N44" s="14"/>
      <c r="O44" s="14">
        <v>2559321755</v>
      </c>
      <c r="P44" s="14"/>
      <c r="Q44" s="14">
        <f t="shared" si="0"/>
        <v>517262995</v>
      </c>
    </row>
    <row r="45" spans="1:17" ht="24" x14ac:dyDescent="0.2">
      <c r="A45" s="21" t="s">
        <v>53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J45" s="14"/>
      <c r="K45" s="14">
        <v>1877235</v>
      </c>
      <c r="L45" s="14"/>
      <c r="M45" s="14">
        <v>18282579918</v>
      </c>
      <c r="N45" s="14"/>
      <c r="O45" s="14">
        <v>21129821689</v>
      </c>
      <c r="P45" s="14"/>
      <c r="Q45" s="14">
        <f t="shared" si="0"/>
        <v>-2847241771</v>
      </c>
    </row>
    <row r="46" spans="1:17" ht="24" x14ac:dyDescent="0.2">
      <c r="A46" s="21" t="s">
        <v>107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4"/>
      <c r="K46" s="14">
        <v>2299850</v>
      </c>
      <c r="L46" s="14"/>
      <c r="M46" s="14">
        <v>37080381392</v>
      </c>
      <c r="N46" s="14"/>
      <c r="O46" s="14">
        <v>36558624126</v>
      </c>
      <c r="P46" s="14"/>
      <c r="Q46" s="14">
        <f t="shared" si="0"/>
        <v>521757266</v>
      </c>
    </row>
    <row r="47" spans="1:17" ht="24" x14ac:dyDescent="0.2">
      <c r="A47" s="21" t="s">
        <v>105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v>0</v>
      </c>
      <c r="J47" s="14"/>
      <c r="K47" s="14">
        <v>2000000</v>
      </c>
      <c r="L47" s="14"/>
      <c r="M47" s="14">
        <v>10498169748</v>
      </c>
      <c r="N47" s="14"/>
      <c r="O47" s="14">
        <v>6121320615</v>
      </c>
      <c r="P47" s="14"/>
      <c r="Q47" s="14">
        <f t="shared" si="0"/>
        <v>4376849133</v>
      </c>
    </row>
    <row r="48" spans="1:17" ht="24" x14ac:dyDescent="0.2">
      <c r="A48" s="21" t="s">
        <v>91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J48" s="14"/>
      <c r="K48" s="14">
        <v>20973335</v>
      </c>
      <c r="L48" s="14"/>
      <c r="M48" s="14">
        <v>95680550886</v>
      </c>
      <c r="N48" s="14"/>
      <c r="O48" s="14">
        <v>82436813967</v>
      </c>
      <c r="P48" s="14"/>
      <c r="Q48" s="14">
        <f t="shared" si="0"/>
        <v>13243736919</v>
      </c>
    </row>
    <row r="49" spans="1:17" ht="24" x14ac:dyDescent="0.2">
      <c r="A49" s="21" t="s">
        <v>80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v>0</v>
      </c>
      <c r="J49" s="14"/>
      <c r="K49" s="14">
        <v>2989919</v>
      </c>
      <c r="L49" s="14"/>
      <c r="M49" s="14">
        <v>31776503489</v>
      </c>
      <c r="N49" s="14"/>
      <c r="O49" s="14">
        <v>32328551514</v>
      </c>
      <c r="P49" s="14"/>
      <c r="Q49" s="14">
        <f t="shared" si="0"/>
        <v>-552048025</v>
      </c>
    </row>
    <row r="50" spans="1:17" ht="24" x14ac:dyDescent="0.2">
      <c r="A50" s="21" t="s">
        <v>104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v>0</v>
      </c>
      <c r="J50" s="14"/>
      <c r="K50" s="14">
        <v>1042727</v>
      </c>
      <c r="L50" s="14"/>
      <c r="M50" s="14">
        <v>30346153080</v>
      </c>
      <c r="N50" s="14"/>
      <c r="O50" s="14">
        <v>36093328724</v>
      </c>
      <c r="P50" s="14"/>
      <c r="Q50" s="14">
        <f t="shared" si="0"/>
        <v>-5747175644</v>
      </c>
    </row>
    <row r="51" spans="1:17" ht="24" x14ac:dyDescent="0.2">
      <c r="A51" s="21" t="s">
        <v>101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v>0</v>
      </c>
      <c r="J51" s="14"/>
      <c r="K51" s="14">
        <v>3000000</v>
      </c>
      <c r="L51" s="14"/>
      <c r="M51" s="14">
        <v>12395666015</v>
      </c>
      <c r="N51" s="14"/>
      <c r="O51" s="14">
        <v>7960221324</v>
      </c>
      <c r="P51" s="14"/>
      <c r="Q51" s="14">
        <f t="shared" si="0"/>
        <v>4435444691</v>
      </c>
    </row>
    <row r="52" spans="1:17" ht="24" x14ac:dyDescent="0.2">
      <c r="A52" s="21" t="s">
        <v>87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v>0</v>
      </c>
      <c r="J52" s="14"/>
      <c r="K52" s="14">
        <v>202824</v>
      </c>
      <c r="L52" s="14"/>
      <c r="M52" s="14">
        <v>7514697090</v>
      </c>
      <c r="N52" s="14"/>
      <c r="O52" s="14">
        <v>6430063473</v>
      </c>
      <c r="P52" s="14"/>
      <c r="Q52" s="14">
        <f t="shared" si="0"/>
        <v>1084633617</v>
      </c>
    </row>
    <row r="53" spans="1:17" ht="24" x14ac:dyDescent="0.2">
      <c r="A53" s="21" t="s">
        <v>84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v>0</v>
      </c>
      <c r="J53" s="14"/>
      <c r="K53" s="14">
        <v>515341</v>
      </c>
      <c r="L53" s="14"/>
      <c r="M53" s="14">
        <v>60924604764</v>
      </c>
      <c r="N53" s="14"/>
      <c r="O53" s="14">
        <v>60663075374</v>
      </c>
      <c r="P53" s="14"/>
      <c r="Q53" s="14">
        <f t="shared" si="0"/>
        <v>261529390</v>
      </c>
    </row>
    <row r="54" spans="1:17" ht="24" x14ac:dyDescent="0.2">
      <c r="A54" s="21" t="s">
        <v>85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v>0</v>
      </c>
      <c r="J54" s="14"/>
      <c r="K54" s="14">
        <v>634682</v>
      </c>
      <c r="L54" s="14"/>
      <c r="M54" s="14">
        <v>20796783092</v>
      </c>
      <c r="N54" s="14"/>
      <c r="O54" s="14">
        <v>16212747184</v>
      </c>
      <c r="P54" s="14"/>
      <c r="Q54" s="14">
        <f t="shared" si="0"/>
        <v>4584035908</v>
      </c>
    </row>
    <row r="55" spans="1:17" ht="24.75" thickBot="1" x14ac:dyDescent="0.25">
      <c r="A55" s="21" t="s">
        <v>58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v>0</v>
      </c>
      <c r="J55" s="14"/>
      <c r="K55" s="14">
        <v>523161</v>
      </c>
      <c r="L55" s="14"/>
      <c r="M55" s="14">
        <v>59302064270</v>
      </c>
      <c r="N55" s="14"/>
      <c r="O55" s="14">
        <v>83279217354</v>
      </c>
      <c r="P55" s="14"/>
      <c r="Q55" s="14">
        <f t="shared" si="0"/>
        <v>-23977153084</v>
      </c>
    </row>
    <row r="56" spans="1:17" ht="24.75" thickBot="1" x14ac:dyDescent="0.25">
      <c r="E56" s="24">
        <f>SUM(E8:E55)</f>
        <v>0</v>
      </c>
      <c r="F56" s="21"/>
      <c r="G56" s="24">
        <f>SUM(G8:G55)</f>
        <v>0</v>
      </c>
      <c r="H56" s="21"/>
      <c r="I56" s="24">
        <f>SUM(I8:I55)</f>
        <v>0</v>
      </c>
      <c r="K56" s="7" t="s">
        <v>15</v>
      </c>
      <c r="M56" s="24">
        <f>SUM(M8:M55)</f>
        <v>3935327314337</v>
      </c>
      <c r="N56" s="21"/>
      <c r="O56" s="24">
        <f>SUM(O8:O55)</f>
        <v>3705731058720</v>
      </c>
      <c r="P56" s="21"/>
      <c r="Q56" s="24">
        <f>SUM(Q8:Q55)</f>
        <v>229596255617</v>
      </c>
    </row>
    <row r="57" spans="1:17" ht="23.25" thickTop="1" x14ac:dyDescent="0.2">
      <c r="Q57" s="14"/>
    </row>
    <row r="58" spans="1:17" x14ac:dyDescent="0.2">
      <c r="H58" s="14"/>
    </row>
    <row r="59" spans="1:17" x14ac:dyDescent="0.2">
      <c r="H59" s="14"/>
    </row>
    <row r="60" spans="1:17" x14ac:dyDescent="0.2">
      <c r="H60" s="14"/>
    </row>
    <row r="61" spans="1:17" x14ac:dyDescent="0.2">
      <c r="H61" s="14"/>
    </row>
    <row r="62" spans="1:17" x14ac:dyDescent="0.2">
      <c r="H62" s="14"/>
    </row>
    <row r="63" spans="1:17" x14ac:dyDescent="0.2">
      <c r="H63" s="14"/>
    </row>
    <row r="64" spans="1:17" x14ac:dyDescent="0.2">
      <c r="H64" s="14"/>
    </row>
    <row r="65" spans="8:8" x14ac:dyDescent="0.2">
      <c r="H65" s="14"/>
    </row>
    <row r="66" spans="8:8" x14ac:dyDescent="0.2">
      <c r="H66" s="14"/>
    </row>
    <row r="67" spans="8:8" x14ac:dyDescent="0.2">
      <c r="H67" s="1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2025-09-29T00:01:24Z</dcterms:modified>
</cp:coreProperties>
</file>