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6\بخشی\"/>
    </mc:Choice>
  </mc:AlternateContent>
  <xr:revisionPtr revIDLastSave="0" documentId="13_ncr:1_{7E718357-8E10-4BA0-908B-23883586F711}" xr6:coauthVersionLast="47" xr6:coauthVersionMax="47" xr10:uidLastSave="{00000000-0000-0000-0000-000000000000}"/>
  <bookViews>
    <workbookView xWindow="-120" yWindow="-120" windowWidth="29040" windowHeight="15720" tabRatio="798" activeTab="9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ایر درآمدها" sheetId="9" state="hidden" r:id="rId6"/>
    <sheet name="درآمد سود سهام" sheetId="4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فروش'!$K$6:$Q$78</definedName>
    <definedName name="_xlnm._FilterDatabase" localSheetId="0" hidden="1">سهام!$A$6:$A$45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7" l="1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51" i="7"/>
  <c r="U52" i="7"/>
  <c r="U53" i="7"/>
  <c r="U54" i="7"/>
  <c r="U55" i="7"/>
  <c r="U56" i="7"/>
  <c r="U57" i="7"/>
  <c r="U58" i="7"/>
  <c r="U59" i="7"/>
  <c r="U60" i="7"/>
  <c r="U61" i="7"/>
  <c r="U62" i="7"/>
  <c r="U63" i="7"/>
  <c r="U64" i="7"/>
  <c r="U65" i="7"/>
  <c r="U66" i="7"/>
  <c r="U67" i="7"/>
  <c r="U68" i="7"/>
  <c r="U69" i="7"/>
  <c r="U70" i="7"/>
  <c r="U71" i="7"/>
  <c r="U72" i="7"/>
  <c r="U73" i="7"/>
  <c r="U74" i="7"/>
  <c r="U75" i="7"/>
  <c r="U76" i="7"/>
  <c r="U77" i="7"/>
  <c r="U78" i="7"/>
  <c r="U79" i="7"/>
  <c r="U80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C78" i="7"/>
  <c r="E78" i="7"/>
  <c r="G78" i="7"/>
  <c r="I78" i="7" s="1"/>
  <c r="M78" i="7"/>
  <c r="O78" i="7"/>
  <c r="Q78" i="7"/>
  <c r="S78" i="7" s="1"/>
  <c r="C77" i="7"/>
  <c r="E77" i="7"/>
  <c r="G77" i="7"/>
  <c r="M77" i="7"/>
  <c r="O77" i="7"/>
  <c r="Q77" i="7"/>
  <c r="C79" i="7"/>
  <c r="E79" i="7"/>
  <c r="G79" i="7"/>
  <c r="M79" i="7"/>
  <c r="O79" i="7"/>
  <c r="Q79" i="7"/>
  <c r="S79" i="7" s="1"/>
  <c r="C64" i="7"/>
  <c r="E64" i="7"/>
  <c r="G64" i="7"/>
  <c r="M64" i="7"/>
  <c r="O64" i="7"/>
  <c r="Q64" i="7"/>
  <c r="S64" i="7" s="1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8" i="5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8" i="6"/>
  <c r="M39" i="4"/>
  <c r="K39" i="4"/>
  <c r="I39" i="4"/>
  <c r="Y45" i="1"/>
  <c r="Q39" i="4"/>
  <c r="O39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8" i="4"/>
  <c r="M78" i="6"/>
  <c r="O78" i="6"/>
  <c r="G45" i="1"/>
  <c r="E45" i="1"/>
  <c r="I9" i="2"/>
  <c r="A4" i="7"/>
  <c r="A4" i="2"/>
  <c r="M40" i="5"/>
  <c r="O40" i="5"/>
  <c r="G9" i="8"/>
  <c r="C9" i="8"/>
  <c r="S77" i="7" l="1"/>
  <c r="I77" i="7"/>
  <c r="I79" i="7"/>
  <c r="I64" i="7"/>
  <c r="I40" i="5"/>
  <c r="E40" i="5"/>
  <c r="S39" i="4"/>
  <c r="Q78" i="6"/>
  <c r="O45" i="1"/>
  <c r="K45" i="1"/>
  <c r="Q40" i="5"/>
  <c r="I78" i="6"/>
  <c r="E78" i="6"/>
  <c r="G78" i="6"/>
  <c r="W45" i="1"/>
  <c r="U45" i="1"/>
  <c r="G40" i="5"/>
  <c r="M9" i="3"/>
  <c r="M8" i="3"/>
  <c r="G8" i="8" s="1"/>
  <c r="G10" i="8" s="1"/>
  <c r="I10" i="3"/>
  <c r="G9" i="3" l="1"/>
  <c r="G8" i="3"/>
  <c r="I8" i="2"/>
  <c r="A4" i="5"/>
  <c r="A4" i="6"/>
  <c r="A4" i="3"/>
  <c r="A4" i="4"/>
  <c r="A4" i="9"/>
  <c r="A4" i="8"/>
  <c r="A4" i="10"/>
  <c r="A2" i="5"/>
  <c r="A2" i="6"/>
  <c r="A2" i="3"/>
  <c r="A2" i="4"/>
  <c r="A2" i="9"/>
  <c r="A2" i="8"/>
  <c r="A2" i="10"/>
  <c r="A2" i="2"/>
  <c r="M10" i="3"/>
  <c r="K10" i="3"/>
  <c r="E10" i="3"/>
  <c r="C10" i="3"/>
  <c r="I8" i="8"/>
  <c r="E10" i="2"/>
  <c r="C76" i="7" l="1"/>
  <c r="M65" i="7"/>
  <c r="M76" i="7"/>
  <c r="C65" i="7"/>
  <c r="G65" i="7"/>
  <c r="G76" i="7"/>
  <c r="Q65" i="7"/>
  <c r="Q76" i="7"/>
  <c r="E65" i="7"/>
  <c r="E76" i="7"/>
  <c r="O65" i="7"/>
  <c r="O76" i="7"/>
  <c r="Q16" i="7"/>
  <c r="Q24" i="7"/>
  <c r="Q32" i="7"/>
  <c r="Q40" i="7"/>
  <c r="Q48" i="7"/>
  <c r="Q56" i="7"/>
  <c r="Q66" i="7"/>
  <c r="Q74" i="7"/>
  <c r="G67" i="7"/>
  <c r="G75" i="7"/>
  <c r="Q9" i="7"/>
  <c r="Q17" i="7"/>
  <c r="Q25" i="7"/>
  <c r="Q33" i="7"/>
  <c r="Q41" i="7"/>
  <c r="Q49" i="7"/>
  <c r="Q57" i="7"/>
  <c r="Q67" i="7"/>
  <c r="Q75" i="7"/>
  <c r="G68" i="7"/>
  <c r="G80" i="7"/>
  <c r="Q23" i="7"/>
  <c r="G66" i="7"/>
  <c r="Q10" i="7"/>
  <c r="Q18" i="7"/>
  <c r="Q26" i="7"/>
  <c r="Q34" i="7"/>
  <c r="Q42" i="7"/>
  <c r="Q50" i="7"/>
  <c r="Q58" i="7"/>
  <c r="Q68" i="7"/>
  <c r="Q80" i="7"/>
  <c r="G69" i="7"/>
  <c r="Q15" i="7"/>
  <c r="Q73" i="7"/>
  <c r="Q11" i="7"/>
  <c r="Q19" i="7"/>
  <c r="Q27" i="7"/>
  <c r="Q35" i="7"/>
  <c r="Q43" i="7"/>
  <c r="Q51" i="7"/>
  <c r="Q59" i="7"/>
  <c r="Q69" i="7"/>
  <c r="Q8" i="7"/>
  <c r="G70" i="7"/>
  <c r="Q55" i="7"/>
  <c r="Q12" i="7"/>
  <c r="Q20" i="7"/>
  <c r="Q28" i="7"/>
  <c r="Q36" i="7"/>
  <c r="Q44" i="7"/>
  <c r="Q52" i="7"/>
  <c r="Q60" i="7"/>
  <c r="Q70" i="7"/>
  <c r="G61" i="7"/>
  <c r="G71" i="7"/>
  <c r="Q39" i="7"/>
  <c r="Q13" i="7"/>
  <c r="Q21" i="7"/>
  <c r="Q29" i="7"/>
  <c r="Q37" i="7"/>
  <c r="Q45" i="7"/>
  <c r="Q53" i="7"/>
  <c r="Q61" i="7"/>
  <c r="Q71" i="7"/>
  <c r="G62" i="7"/>
  <c r="G72" i="7"/>
  <c r="Q31" i="7"/>
  <c r="G74" i="7"/>
  <c r="Q14" i="7"/>
  <c r="Q22" i="7"/>
  <c r="Q30" i="7"/>
  <c r="Q38" i="7"/>
  <c r="Q46" i="7"/>
  <c r="Q54" i="7"/>
  <c r="Q62" i="7"/>
  <c r="Q72" i="7"/>
  <c r="G63" i="7"/>
  <c r="G73" i="7"/>
  <c r="Q47" i="7"/>
  <c r="Q63" i="7"/>
  <c r="O15" i="7"/>
  <c r="O23" i="7"/>
  <c r="O31" i="7"/>
  <c r="O39" i="7"/>
  <c r="O47" i="7"/>
  <c r="O55" i="7"/>
  <c r="O63" i="7"/>
  <c r="O73" i="7"/>
  <c r="E12" i="7"/>
  <c r="E20" i="7"/>
  <c r="E28" i="7"/>
  <c r="E36" i="7"/>
  <c r="E44" i="7"/>
  <c r="E52" i="7"/>
  <c r="E60" i="7"/>
  <c r="E70" i="7"/>
  <c r="E51" i="7"/>
  <c r="O16" i="7"/>
  <c r="O24" i="7"/>
  <c r="O32" i="7"/>
  <c r="O40" i="7"/>
  <c r="O48" i="7"/>
  <c r="O56" i="7"/>
  <c r="O66" i="7"/>
  <c r="O74" i="7"/>
  <c r="E13" i="7"/>
  <c r="E21" i="7"/>
  <c r="E29" i="7"/>
  <c r="E37" i="7"/>
  <c r="E45" i="7"/>
  <c r="E53" i="7"/>
  <c r="E61" i="7"/>
  <c r="E71" i="7"/>
  <c r="O38" i="7"/>
  <c r="E35" i="7"/>
  <c r="O9" i="7"/>
  <c r="O17" i="7"/>
  <c r="O25" i="7"/>
  <c r="O33" i="7"/>
  <c r="O41" i="7"/>
  <c r="O49" i="7"/>
  <c r="O57" i="7"/>
  <c r="O67" i="7"/>
  <c r="O75" i="7"/>
  <c r="E14" i="7"/>
  <c r="E22" i="7"/>
  <c r="E30" i="7"/>
  <c r="E38" i="7"/>
  <c r="E46" i="7"/>
  <c r="E54" i="7"/>
  <c r="E62" i="7"/>
  <c r="E72" i="7"/>
  <c r="O30" i="7"/>
  <c r="E11" i="7"/>
  <c r="E59" i="7"/>
  <c r="O10" i="7"/>
  <c r="O18" i="7"/>
  <c r="O26" i="7"/>
  <c r="O34" i="7"/>
  <c r="O42" i="7"/>
  <c r="O50" i="7"/>
  <c r="O58" i="7"/>
  <c r="O68" i="7"/>
  <c r="O80" i="7"/>
  <c r="E15" i="7"/>
  <c r="E23" i="7"/>
  <c r="E31" i="7"/>
  <c r="E39" i="7"/>
  <c r="E47" i="7"/>
  <c r="E55" i="7"/>
  <c r="E63" i="7"/>
  <c r="E73" i="7"/>
  <c r="O72" i="7"/>
  <c r="E8" i="7"/>
  <c r="O11" i="7"/>
  <c r="O19" i="7"/>
  <c r="O27" i="7"/>
  <c r="O35" i="7"/>
  <c r="O43" i="7"/>
  <c r="O51" i="7"/>
  <c r="O59" i="7"/>
  <c r="O69" i="7"/>
  <c r="O8" i="7"/>
  <c r="E16" i="7"/>
  <c r="E24" i="7"/>
  <c r="E32" i="7"/>
  <c r="E40" i="7"/>
  <c r="E48" i="7"/>
  <c r="E56" i="7"/>
  <c r="E66" i="7"/>
  <c r="E74" i="7"/>
  <c r="O22" i="7"/>
  <c r="O62" i="7"/>
  <c r="E43" i="7"/>
  <c r="O12" i="7"/>
  <c r="O20" i="7"/>
  <c r="O28" i="7"/>
  <c r="O36" i="7"/>
  <c r="O44" i="7"/>
  <c r="O52" i="7"/>
  <c r="O60" i="7"/>
  <c r="O70" i="7"/>
  <c r="E9" i="7"/>
  <c r="E17" i="7"/>
  <c r="E25" i="7"/>
  <c r="E33" i="7"/>
  <c r="E41" i="7"/>
  <c r="E49" i="7"/>
  <c r="E57" i="7"/>
  <c r="E67" i="7"/>
  <c r="E75" i="7"/>
  <c r="O54" i="7"/>
  <c r="E27" i="7"/>
  <c r="O13" i="7"/>
  <c r="O21" i="7"/>
  <c r="O29" i="7"/>
  <c r="O37" i="7"/>
  <c r="O45" i="7"/>
  <c r="O53" i="7"/>
  <c r="O61" i="7"/>
  <c r="O71" i="7"/>
  <c r="E10" i="7"/>
  <c r="E18" i="7"/>
  <c r="E26" i="7"/>
  <c r="E34" i="7"/>
  <c r="E42" i="7"/>
  <c r="E50" i="7"/>
  <c r="E58" i="7"/>
  <c r="E68" i="7"/>
  <c r="E80" i="7"/>
  <c r="O14" i="7"/>
  <c r="O46" i="7"/>
  <c r="E19" i="7"/>
  <c r="E69" i="7"/>
  <c r="M63" i="7"/>
  <c r="M13" i="7"/>
  <c r="M21" i="7"/>
  <c r="M29" i="7"/>
  <c r="M37" i="7"/>
  <c r="M45" i="7"/>
  <c r="M53" i="7"/>
  <c r="M61" i="7"/>
  <c r="M72" i="7"/>
  <c r="C12" i="7"/>
  <c r="C20" i="7"/>
  <c r="C28" i="7"/>
  <c r="C36" i="7"/>
  <c r="C44" i="7"/>
  <c r="C52" i="7"/>
  <c r="C60" i="7"/>
  <c r="C71" i="7"/>
  <c r="C35" i="7"/>
  <c r="C63" i="7"/>
  <c r="M14" i="7"/>
  <c r="M22" i="7"/>
  <c r="M30" i="7"/>
  <c r="M38" i="7"/>
  <c r="M46" i="7"/>
  <c r="M54" i="7"/>
  <c r="M62" i="7"/>
  <c r="M73" i="7"/>
  <c r="C13" i="7"/>
  <c r="C21" i="7"/>
  <c r="C29" i="7"/>
  <c r="C37" i="7"/>
  <c r="C45" i="7"/>
  <c r="C53" i="7"/>
  <c r="C61" i="7"/>
  <c r="C72" i="7"/>
  <c r="C74" i="7"/>
  <c r="M28" i="7"/>
  <c r="C11" i="7"/>
  <c r="C70" i="7"/>
  <c r="M75" i="7"/>
  <c r="S75" i="7" s="1"/>
  <c r="M15" i="7"/>
  <c r="M23" i="7"/>
  <c r="M31" i="7"/>
  <c r="M39" i="7"/>
  <c r="M47" i="7"/>
  <c r="M55" i="7"/>
  <c r="M66" i="7"/>
  <c r="S66" i="7" s="1"/>
  <c r="M74" i="7"/>
  <c r="C14" i="7"/>
  <c r="C22" i="7"/>
  <c r="C30" i="7"/>
  <c r="C38" i="7"/>
  <c r="C46" i="7"/>
  <c r="C54" i="7"/>
  <c r="C62" i="7"/>
  <c r="C73" i="7"/>
  <c r="M36" i="7"/>
  <c r="C19" i="7"/>
  <c r="C75" i="7"/>
  <c r="M16" i="7"/>
  <c r="M24" i="7"/>
  <c r="M32" i="7"/>
  <c r="S32" i="7" s="1"/>
  <c r="M40" i="7"/>
  <c r="M48" i="7"/>
  <c r="M56" i="7"/>
  <c r="M67" i="7"/>
  <c r="M80" i="7"/>
  <c r="C15" i="7"/>
  <c r="C23" i="7"/>
  <c r="C31" i="7"/>
  <c r="C39" i="7"/>
  <c r="C47" i="7"/>
  <c r="C55" i="7"/>
  <c r="C66" i="7"/>
  <c r="M52" i="7"/>
  <c r="C59" i="7"/>
  <c r="M9" i="7"/>
  <c r="S9" i="7" s="1"/>
  <c r="M17" i="7"/>
  <c r="M25" i="7"/>
  <c r="M33" i="7"/>
  <c r="M41" i="7"/>
  <c r="M49" i="7"/>
  <c r="M57" i="7"/>
  <c r="M68" i="7"/>
  <c r="M8" i="7"/>
  <c r="C16" i="7"/>
  <c r="C24" i="7"/>
  <c r="C32" i="7"/>
  <c r="C40" i="7"/>
  <c r="C48" i="7"/>
  <c r="C56" i="7"/>
  <c r="C67" i="7"/>
  <c r="C80" i="7"/>
  <c r="M20" i="7"/>
  <c r="M71" i="7"/>
  <c r="C51" i="7"/>
  <c r="M10" i="7"/>
  <c r="S10" i="7" s="1"/>
  <c r="M18" i="7"/>
  <c r="S18" i="7" s="1"/>
  <c r="M26" i="7"/>
  <c r="S26" i="7" s="1"/>
  <c r="M34" i="7"/>
  <c r="M42" i="7"/>
  <c r="S42" i="7" s="1"/>
  <c r="M50" i="7"/>
  <c r="S50" i="7" s="1"/>
  <c r="M58" i="7"/>
  <c r="S58" i="7" s="1"/>
  <c r="M69" i="7"/>
  <c r="C9" i="7"/>
  <c r="C17" i="7"/>
  <c r="C25" i="7"/>
  <c r="C33" i="7"/>
  <c r="C41" i="7"/>
  <c r="C49" i="7"/>
  <c r="C57" i="7"/>
  <c r="C68" i="7"/>
  <c r="C8" i="7"/>
  <c r="M12" i="7"/>
  <c r="M60" i="7"/>
  <c r="C43" i="7"/>
  <c r="M11" i="7"/>
  <c r="S11" i="7" s="1"/>
  <c r="M19" i="7"/>
  <c r="S19" i="7" s="1"/>
  <c r="M27" i="7"/>
  <c r="S27" i="7" s="1"/>
  <c r="M35" i="7"/>
  <c r="S35" i="7" s="1"/>
  <c r="M43" i="7"/>
  <c r="S43" i="7" s="1"/>
  <c r="M51" i="7"/>
  <c r="S51" i="7" s="1"/>
  <c r="M59" i="7"/>
  <c r="M70" i="7"/>
  <c r="C10" i="7"/>
  <c r="C18" i="7"/>
  <c r="C26" i="7"/>
  <c r="C34" i="7"/>
  <c r="C42" i="7"/>
  <c r="C50" i="7"/>
  <c r="C58" i="7"/>
  <c r="C69" i="7"/>
  <c r="M44" i="7"/>
  <c r="C27" i="7"/>
  <c r="C8" i="8"/>
  <c r="G9" i="7"/>
  <c r="G17" i="7"/>
  <c r="G25" i="7"/>
  <c r="G33" i="7"/>
  <c r="G41" i="7"/>
  <c r="G49" i="7"/>
  <c r="G57" i="7"/>
  <c r="G8" i="7"/>
  <c r="G10" i="7"/>
  <c r="G18" i="7"/>
  <c r="G26" i="7"/>
  <c r="G34" i="7"/>
  <c r="G42" i="7"/>
  <c r="G50" i="7"/>
  <c r="G58" i="7"/>
  <c r="G40" i="7"/>
  <c r="G11" i="7"/>
  <c r="G19" i="7"/>
  <c r="G27" i="7"/>
  <c r="G35" i="7"/>
  <c r="G43" i="7"/>
  <c r="G51" i="7"/>
  <c r="G59" i="7"/>
  <c r="G56" i="7"/>
  <c r="G12" i="7"/>
  <c r="G20" i="7"/>
  <c r="G28" i="7"/>
  <c r="G36" i="7"/>
  <c r="G44" i="7"/>
  <c r="G52" i="7"/>
  <c r="G60" i="7"/>
  <c r="G48" i="7"/>
  <c r="G13" i="7"/>
  <c r="G21" i="7"/>
  <c r="G29" i="7"/>
  <c r="G37" i="7"/>
  <c r="G45" i="7"/>
  <c r="G53" i="7"/>
  <c r="G24" i="7"/>
  <c r="G14" i="7"/>
  <c r="G22" i="7"/>
  <c r="G30" i="7"/>
  <c r="G38" i="7"/>
  <c r="G46" i="7"/>
  <c r="G54" i="7"/>
  <c r="G32" i="7"/>
  <c r="G15" i="7"/>
  <c r="G23" i="7"/>
  <c r="G31" i="7"/>
  <c r="G39" i="7"/>
  <c r="G47" i="7"/>
  <c r="G55" i="7"/>
  <c r="G16" i="7"/>
  <c r="I10" i="2"/>
  <c r="G9" i="10"/>
  <c r="G10" i="3"/>
  <c r="I9" i="8"/>
  <c r="I10" i="8" s="1"/>
  <c r="R41" i="4"/>
  <c r="E9" i="9"/>
  <c r="C9" i="9"/>
  <c r="G10" i="2"/>
  <c r="C10" i="2"/>
  <c r="S59" i="7" l="1"/>
  <c r="S34" i="7"/>
  <c r="S41" i="7"/>
  <c r="S73" i="7"/>
  <c r="S16" i="7"/>
  <c r="S57" i="7"/>
  <c r="S69" i="7"/>
  <c r="S40" i="7"/>
  <c r="S17" i="7"/>
  <c r="S24" i="7"/>
  <c r="S67" i="7"/>
  <c r="S15" i="7"/>
  <c r="S76" i="7"/>
  <c r="S65" i="7"/>
  <c r="I65" i="7"/>
  <c r="I76" i="7"/>
  <c r="I8" i="7"/>
  <c r="S52" i="7"/>
  <c r="S62" i="7"/>
  <c r="S29" i="7"/>
  <c r="S48" i="7"/>
  <c r="S25" i="7"/>
  <c r="S56" i="7"/>
  <c r="S36" i="7"/>
  <c r="S46" i="7"/>
  <c r="S13" i="7"/>
  <c r="S33" i="7"/>
  <c r="S55" i="7"/>
  <c r="S70" i="7"/>
  <c r="S31" i="7"/>
  <c r="S23" i="7"/>
  <c r="S53" i="7"/>
  <c r="S68" i="7"/>
  <c r="S12" i="7"/>
  <c r="S37" i="7"/>
  <c r="S60" i="7"/>
  <c r="S21" i="7"/>
  <c r="S74" i="7"/>
  <c r="S61" i="7"/>
  <c r="S20" i="7"/>
  <c r="S28" i="7"/>
  <c r="S39" i="7"/>
  <c r="S80" i="7"/>
  <c r="S49" i="7"/>
  <c r="I50" i="7"/>
  <c r="I75" i="7"/>
  <c r="I69" i="7"/>
  <c r="I67" i="7"/>
  <c r="I49" i="7"/>
  <c r="I72" i="7"/>
  <c r="I80" i="7"/>
  <c r="I66" i="7"/>
  <c r="I68" i="7"/>
  <c r="I71" i="7"/>
  <c r="I73" i="7"/>
  <c r="I61" i="7"/>
  <c r="I70" i="7"/>
  <c r="S30" i="7"/>
  <c r="S45" i="7"/>
  <c r="I63" i="7"/>
  <c r="I27" i="7"/>
  <c r="I18" i="7"/>
  <c r="S54" i="7"/>
  <c r="S72" i="7"/>
  <c r="S63" i="7"/>
  <c r="I59" i="7"/>
  <c r="I53" i="7"/>
  <c r="I60" i="7"/>
  <c r="I55" i="7"/>
  <c r="I52" i="7"/>
  <c r="S38" i="7"/>
  <c r="I57" i="7"/>
  <c r="S44" i="7"/>
  <c r="S47" i="7"/>
  <c r="S22" i="7"/>
  <c r="I74" i="7"/>
  <c r="I62" i="7"/>
  <c r="I54" i="7"/>
  <c r="I56" i="7"/>
  <c r="I51" i="7"/>
  <c r="I58" i="7"/>
  <c r="I48" i="7"/>
  <c r="I34" i="7"/>
  <c r="I26" i="7"/>
  <c r="S71" i="7"/>
  <c r="I10" i="7"/>
  <c r="I42" i="7"/>
  <c r="C81" i="7"/>
  <c r="I9" i="7"/>
  <c r="I40" i="7"/>
  <c r="I14" i="7"/>
  <c r="I32" i="7"/>
  <c r="I47" i="7"/>
  <c r="I45" i="7"/>
  <c r="I24" i="7"/>
  <c r="I39" i="7"/>
  <c r="I37" i="7"/>
  <c r="I16" i="7"/>
  <c r="I31" i="7"/>
  <c r="I11" i="7"/>
  <c r="I29" i="7"/>
  <c r="I44" i="7"/>
  <c r="I41" i="7"/>
  <c r="S8" i="7"/>
  <c r="M81" i="7"/>
  <c r="I23" i="7"/>
  <c r="I46" i="7"/>
  <c r="I21" i="7"/>
  <c r="I36" i="7"/>
  <c r="O81" i="7"/>
  <c r="Q81" i="7"/>
  <c r="I43" i="7"/>
  <c r="I33" i="7"/>
  <c r="I15" i="7"/>
  <c r="I38" i="7"/>
  <c r="I13" i="7"/>
  <c r="S14" i="7"/>
  <c r="I28" i="7"/>
  <c r="E81" i="7"/>
  <c r="I25" i="7"/>
  <c r="I30" i="7"/>
  <c r="I20" i="7"/>
  <c r="I17" i="7"/>
  <c r="I19" i="7"/>
  <c r="I22" i="7"/>
  <c r="I35" i="7"/>
  <c r="I12" i="7"/>
  <c r="C10" i="8"/>
  <c r="G81" i="7"/>
  <c r="K10" i="2"/>
  <c r="I81" i="7" l="1"/>
  <c r="S81" i="7"/>
  <c r="C8" i="10"/>
  <c r="E9" i="8"/>
  <c r="E8" i="8"/>
  <c r="K8" i="7" l="1"/>
  <c r="C7" i="10"/>
  <c r="C9" i="10" s="1"/>
  <c r="E8" i="10" s="1"/>
  <c r="U8" i="7"/>
  <c r="E10" i="8"/>
  <c r="E7" i="10" l="1"/>
  <c r="E9" i="10" s="1"/>
  <c r="K81" i="7"/>
  <c r="U81" i="7"/>
</calcChain>
</file>

<file path=xl/sharedStrings.xml><?xml version="1.0" encoding="utf-8"?>
<sst xmlns="http://schemas.openxmlformats.org/spreadsheetml/2006/main" count="920" uniqueCount="134">
  <si>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</si>
  <si>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</si>
  <si>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</si>
  <si>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</si>
  <si>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</si>
  <si>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</si>
  <si>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</si>
  <si>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</si>
  <si>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</si>
  <si>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</si>
  <si>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</si>
  <si>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</si>
  <si>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</si>
  <si>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</si>
  <si>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</si>
  <si>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تولیدی چدن سازان</t>
  </si>
  <si>
    <t>شمش طلا</t>
  </si>
  <si>
    <t>کانی کربن طبس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</si>
  <si>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</si>
  <si>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</si>
  <si>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</si>
  <si>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</si>
  <si>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</si>
  <si>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</si>
  <si>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</si>
  <si>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</si>
  <si>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</si>
  <si>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</si>
  <si>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</si>
  <si>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</si>
  <si>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</si>
  <si>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</si>
  <si>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</si>
  <si>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</si>
  <si>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</si>
  <si>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</si>
  <si>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</si>
  <si>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</si>
  <si>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</si>
  <si>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</si>
  <si>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</si>
  <si>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</si>
  <si>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</si>
  <si>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</si>
  <si>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</si>
  <si>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</si>
  <si>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</si>
  <si>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</si>
  <si>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</si>
  <si>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</si>
  <si>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</si>
  <si>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</si>
  <si>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</si>
  <si>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</si>
  <si>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</si>
  <si>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</si>
  <si>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سایپا دیزل</t>
  </si>
  <si>
    <t>پارس خودرو</t>
  </si>
  <si>
    <t>ایران خودرو دیزل</t>
  </si>
  <si>
    <t>پارس فنر</t>
  </si>
  <si>
    <t>سایپا</t>
  </si>
  <si>
    <t>چرخشگر</t>
  </si>
  <si>
    <t>تولیدمحورخودرو</t>
  </si>
  <si>
    <t>ایرکا پارت صنعت</t>
  </si>
  <si>
    <t>قطعات‌ اتومبیل‌ ایران‌</t>
  </si>
  <si>
    <t>زامیاد</t>
  </si>
  <si>
    <t>رینگ‌سازی‌مشهد</t>
  </si>
  <si>
    <t>الکتریک‌ خودرو شرق‌</t>
  </si>
  <si>
    <t>رادیاتور ایران‌</t>
  </si>
  <si>
    <t>موتورسازان‌تراکتورسازی‌ایران‌</t>
  </si>
  <si>
    <t>بهمن  دیزل</t>
  </si>
  <si>
    <t>گروه‌بهمن‌</t>
  </si>
  <si>
    <t>بهمن دیزل</t>
  </si>
  <si>
    <t>صندوق سرمایه‌گذاری بخشی صنایع مفید - خودران</t>
  </si>
  <si>
    <t>دارویی و نهاده های زاگرس دارو</t>
  </si>
  <si>
    <t>سیمان‌ تهران‌</t>
  </si>
  <si>
    <t>صنایع ارتباطی آوا</t>
  </si>
  <si>
    <t>مدیریت نیروگاهی ایرانیان مپنا</t>
  </si>
  <si>
    <t>نساجی بابکان</t>
  </si>
  <si>
    <t>توسعه نیشکر و صنایع جانبی</t>
  </si>
  <si>
    <t>اخشان خراسان</t>
  </si>
  <si>
    <t>تولید انرژی برق شمس پاسارگاد</t>
  </si>
  <si>
    <t>صنایع الکترونیک مادیران</t>
  </si>
  <si>
    <t>آلومینیوم‌ایران‌</t>
  </si>
  <si>
    <t>صنایع ریخته گری ایران</t>
  </si>
  <si>
    <t>فنرسازی زر</t>
  </si>
  <si>
    <t>لنت  ترمزایران</t>
  </si>
  <si>
    <t>مهرمام میهن</t>
  </si>
  <si>
    <t>-</t>
  </si>
  <si>
    <t>آهنگری‌ تراکتورسازی‌ ایران‌</t>
  </si>
  <si>
    <t>ایمن خودرو شرق</t>
  </si>
  <si>
    <t>سرمایه گذاری پایا تدبیرپارسا</t>
  </si>
  <si>
    <t>سرمایه‌گذاری‌ رنا(هلدینگ‌</t>
  </si>
  <si>
    <t>لیزینگ رایان سایپا</t>
  </si>
  <si>
    <t>لنت ترمزایران</t>
  </si>
  <si>
    <t>نفت بهران</t>
  </si>
  <si>
    <t>داروسازی کوثر</t>
  </si>
  <si>
    <t>ایران‌ خودرو</t>
  </si>
  <si>
    <t>پتروشیمی شازند</t>
  </si>
  <si>
    <t>تولیدی برنا باطری</t>
  </si>
  <si>
    <t>سرمایه گذاری آرمان گستر پاریز</t>
  </si>
  <si>
    <t>سرمایه گذاری مهر</t>
  </si>
  <si>
    <t>فنرسازی‌خاور</t>
  </si>
  <si>
    <t>نیرو محرکه‌</t>
  </si>
  <si>
    <t>اختیارخ خساپا-4000-1404/02/31</t>
  </si>
  <si>
    <t>پویا</t>
  </si>
  <si>
    <t>دوده‌ صنعتی‌ پارس‌</t>
  </si>
  <si>
    <t>ریخته‌گری‌ تراکتورسازی‌ ایران‌</t>
  </si>
  <si>
    <t>صنایع غذایی رضوی</t>
  </si>
  <si>
    <t>اختیارخ خساپا-4500-1404/02/31</t>
  </si>
  <si>
    <t>اختیارخ خودرو-2400-1404/03/07</t>
  </si>
  <si>
    <t>اختیارخ خودرو-3000-1404/03/07</t>
  </si>
  <si>
    <t>اختیارخ خساپا-5000-1404/03/28</t>
  </si>
  <si>
    <t>اختیارخ خگستر-6500-1404/04/04</t>
  </si>
  <si>
    <t>اختیارخ خگستر-7000-1404/04/04</t>
  </si>
  <si>
    <t>اختیارخ خودرو-800-1404/03/07</t>
  </si>
  <si>
    <t>اختیارخ خساپا-5000-1404/02/31</t>
  </si>
  <si>
    <t>اختیارخ خودرو-4000-1404/03/07</t>
  </si>
  <si>
    <t>اختیارخ خودرو-4500-1404/03/07</t>
  </si>
  <si>
    <t>سازه پویش</t>
  </si>
  <si>
    <t>اختیارخ خساپا-500-1404/05/29</t>
  </si>
  <si>
    <t>سیمان‌ شمال‌</t>
  </si>
  <si>
    <t>گسترش‌سرمایه‌گذاری‌ایران‌خودرو</t>
  </si>
  <si>
    <t>سرمایه‌گذاری‌ سایپا</t>
  </si>
  <si>
    <t>1404/05/31</t>
  </si>
  <si>
    <t>گسترش نفت و گاز پارسیان</t>
  </si>
  <si>
    <t>اختیارخ خساپا-300-1404/05/29</t>
  </si>
  <si>
    <t>برای ماه منتهی به 1404/06/31</t>
  </si>
  <si>
    <t>1404/06/31</t>
  </si>
  <si>
    <t>مجتمع صنایع لاستیک یزد</t>
  </si>
  <si>
    <t>نفت  بهران</t>
  </si>
  <si>
    <t>اختیارخ خودرو-400-1404/07/02</t>
  </si>
  <si>
    <t>اختیارخ خودرو-300-1404/07/02</t>
  </si>
  <si>
    <t>اختیارخ خودرو-400-1404/08/07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</si>
</sst>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</cellStyleXfs>
  <cellXfs count="62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3" fontId="9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9" fillId="0" borderId="0" xfId="4" applyNumberFormat="1" applyFont="1" applyFill="1" applyAlignment="1">
      <alignment horizontal="right" vertical="center"/>
    </xf>
    <xf numFmtId="164" fontId="9" fillId="0" borderId="0" xfId="0" applyNumberFormat="1" applyFont="1" applyFill="1" applyAlignment="1">
      <alignment horizontal="right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2" fillId="0" borderId="0" xfId="2" applyNumberFormat="1" applyFont="1" applyFill="1"/>
    <xf numFmtId="3" fontId="12" fillId="0" borderId="0" xfId="0" applyNumberFormat="1" applyFont="1"/>
    <xf numFmtId="3" fontId="11" fillId="0" borderId="0" xfId="0" applyNumberFormat="1" applyFont="1"/>
    <xf numFmtId="164" fontId="6" fillId="0" borderId="1" xfId="4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13" fillId="0" borderId="0" xfId="0" applyNumberFormat="1" applyFont="1"/>
    <xf numFmtId="164" fontId="11" fillId="0" borderId="0" xfId="0" applyNumberFormat="1" applyFont="1"/>
    <xf numFmtId="164" fontId="3" fillId="0" borderId="0" xfId="2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/>
    </xf>
    <xf numFmtId="164" fontId="12" fillId="0" borderId="0" xfId="0" applyNumberFormat="1" applyFont="1" applyFill="1"/>
    <xf numFmtId="164" fontId="12" fillId="0" borderId="0" xfId="0" applyNumberFormat="1" applyFont="1"/>
    <xf numFmtId="164" fontId="6" fillId="0" borderId="0" xfId="2" applyNumberFormat="1" applyFont="1" applyFill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9" fontId="2" fillId="0" borderId="0" xfId="1" applyFont="1" applyFill="1" applyAlignment="1">
      <alignment horizontal="center" vertical="center"/>
    </xf>
    <xf numFmtId="9" fontId="4" fillId="0" borderId="4" xfId="1" applyFont="1" applyFill="1" applyBorder="1" applyAlignment="1">
      <alignment horizontal="center" vertical="center"/>
    </xf>
    <xf numFmtId="9" fontId="2" fillId="0" borderId="3" xfId="1" applyFont="1" applyFill="1" applyBorder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46"/>
  <sheetViews>
    <sheetView rightToLeft="1" zoomScale="70" zoomScaleNormal="70" workbookViewId="0">
      <selection activeCell="E27" sqref="E27"/>
    </sheetView>
  </sheetViews>
  <sheetFormatPr defaultRowHeight="18.75" x14ac:dyDescent="0.2"/>
  <cols>
    <col min="1" max="1" width="28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0.125" style="4" customWidth="1"/>
    <col min="22" max="22" width="0.875" style="4" customWidth="1"/>
    <col min="23" max="23" width="22.75" style="4" customWidth="1"/>
    <col min="24" max="24" width="0.875" style="4" customWidth="1"/>
    <col min="25" max="25" width="29.875" style="4" bestFit="1" customWidth="1"/>
    <col min="26" max="26" width="0.875" style="4" customWidth="1"/>
    <col min="27" max="27" width="13.375" style="4" bestFit="1" customWidth="1"/>
    <col min="28" max="16384" width="9" style="4"/>
  </cols>
  <sheetData>
    <row r="2" spans="1:25" ht="26.25" x14ac:dyDescent="0.2">
      <c r="A2" s="33" t="s">
        <v>73</v>
      </c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  <c r="H2" s="33" t="s">
        <v>0</v>
      </c>
      <c r="I2" s="33" t="s">
        <v>0</v>
      </c>
      <c r="J2" s="33" t="s">
        <v>0</v>
      </c>
      <c r="K2" s="33" t="s">
        <v>0</v>
      </c>
      <c r="L2" s="33" t="s">
        <v>0</v>
      </c>
      <c r="M2" s="33" t="s">
        <v>0</v>
      </c>
      <c r="N2" s="33" t="s">
        <v>0</v>
      </c>
      <c r="O2" s="33" t="s">
        <v>0</v>
      </c>
      <c r="P2" s="33" t="s">
        <v>0</v>
      </c>
      <c r="Q2" s="33" t="s">
        <v>0</v>
      </c>
      <c r="R2" s="33" t="s">
        <v>0</v>
      </c>
      <c r="S2" s="33" t="s">
        <v>0</v>
      </c>
      <c r="T2" s="33" t="s">
        <v>0</v>
      </c>
      <c r="U2" s="33" t="s">
        <v>0</v>
      </c>
      <c r="V2" s="33" t="s">
        <v>0</v>
      </c>
      <c r="W2" s="33" t="s">
        <v>0</v>
      </c>
      <c r="X2" s="33" t="s">
        <v>0</v>
      </c>
      <c r="Y2" s="33" t="s">
        <v>0</v>
      </c>
    </row>
    <row r="3" spans="1:25" ht="26.25" x14ac:dyDescent="0.2">
      <c r="A3" s="33" t="s">
        <v>1</v>
      </c>
      <c r="B3" s="33" t="s">
        <v>1</v>
      </c>
      <c r="C3" s="33" t="s">
        <v>1</v>
      </c>
      <c r="D3" s="33" t="s">
        <v>1</v>
      </c>
      <c r="E3" s="33" t="s">
        <v>1</v>
      </c>
      <c r="F3" s="33" t="s">
        <v>1</v>
      </c>
      <c r="G3" s="33" t="s">
        <v>1</v>
      </c>
      <c r="H3" s="33" t="s">
        <v>1</v>
      </c>
      <c r="I3" s="33" t="s">
        <v>1</v>
      </c>
      <c r="J3" s="33" t="s">
        <v>1</v>
      </c>
      <c r="K3" s="33" t="s">
        <v>1</v>
      </c>
      <c r="L3" s="33" t="s">
        <v>1</v>
      </c>
      <c r="M3" s="33" t="s">
        <v>1</v>
      </c>
      <c r="N3" s="33" t="s">
        <v>1</v>
      </c>
      <c r="O3" s="33" t="s">
        <v>1</v>
      </c>
      <c r="P3" s="33" t="s">
        <v>1</v>
      </c>
      <c r="Q3" s="33" t="s">
        <v>1</v>
      </c>
      <c r="R3" s="33" t="s">
        <v>1</v>
      </c>
      <c r="S3" s="33" t="s">
        <v>1</v>
      </c>
      <c r="T3" s="33" t="s">
        <v>1</v>
      </c>
      <c r="U3" s="33" t="s">
        <v>1</v>
      </c>
      <c r="V3" s="33" t="s">
        <v>1</v>
      </c>
      <c r="W3" s="33" t="s">
        <v>1</v>
      </c>
      <c r="X3" s="33" t="s">
        <v>1</v>
      </c>
      <c r="Y3" s="33" t="s">
        <v>1</v>
      </c>
    </row>
    <row r="4" spans="1:25" ht="26.25" x14ac:dyDescent="0.2">
      <c r="A4" s="33" t="s">
        <v>127</v>
      </c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  <c r="I4" s="33" t="s">
        <v>2</v>
      </c>
      <c r="J4" s="33" t="s">
        <v>2</v>
      </c>
      <c r="K4" s="33" t="s">
        <v>2</v>
      </c>
      <c r="L4" s="33" t="s">
        <v>2</v>
      </c>
      <c r="M4" s="33" t="s">
        <v>2</v>
      </c>
      <c r="N4" s="33" t="s">
        <v>2</v>
      </c>
      <c r="O4" s="33" t="s">
        <v>2</v>
      </c>
      <c r="P4" s="33" t="s">
        <v>2</v>
      </c>
      <c r="Q4" s="33" t="s">
        <v>2</v>
      </c>
      <c r="R4" s="33" t="s">
        <v>2</v>
      </c>
      <c r="S4" s="33" t="s">
        <v>2</v>
      </c>
      <c r="T4" s="33" t="s">
        <v>2</v>
      </c>
      <c r="U4" s="33" t="s">
        <v>2</v>
      </c>
      <c r="V4" s="33" t="s">
        <v>2</v>
      </c>
      <c r="W4" s="33" t="s">
        <v>2</v>
      </c>
      <c r="X4" s="33" t="s">
        <v>2</v>
      </c>
      <c r="Y4" s="33" t="s">
        <v>2</v>
      </c>
    </row>
    <row r="6" spans="1:25" ht="27" thickBot="1" x14ac:dyDescent="0.25">
      <c r="A6" s="34" t="s">
        <v>3</v>
      </c>
      <c r="C6" s="34" t="s">
        <v>124</v>
      </c>
      <c r="D6" s="34" t="s">
        <v>4</v>
      </c>
      <c r="E6" s="34" t="s">
        <v>4</v>
      </c>
      <c r="F6" s="34" t="s">
        <v>4</v>
      </c>
      <c r="G6" s="34" t="s">
        <v>4</v>
      </c>
      <c r="I6" s="34" t="s">
        <v>5</v>
      </c>
      <c r="J6" s="34" t="s">
        <v>5</v>
      </c>
      <c r="K6" s="34" t="s">
        <v>5</v>
      </c>
      <c r="L6" s="34" t="s">
        <v>5</v>
      </c>
      <c r="M6" s="34" t="s">
        <v>5</v>
      </c>
      <c r="N6" s="34" t="s">
        <v>5</v>
      </c>
      <c r="O6" s="34" t="s">
        <v>5</v>
      </c>
      <c r="Q6" s="34" t="s">
        <v>128</v>
      </c>
      <c r="R6" s="34" t="s">
        <v>6</v>
      </c>
      <c r="S6" s="34" t="s">
        <v>6</v>
      </c>
      <c r="T6" s="34" t="s">
        <v>6</v>
      </c>
      <c r="U6" s="34" t="s">
        <v>6</v>
      </c>
      <c r="V6" s="34" t="s">
        <v>6</v>
      </c>
      <c r="W6" s="34" t="s">
        <v>6</v>
      </c>
      <c r="X6" s="34" t="s">
        <v>6</v>
      </c>
      <c r="Y6" s="34" t="s">
        <v>6</v>
      </c>
    </row>
    <row r="7" spans="1:25" ht="27" thickBot="1" x14ac:dyDescent="0.25">
      <c r="A7" s="34" t="s">
        <v>3</v>
      </c>
      <c r="C7" s="34" t="s">
        <v>7</v>
      </c>
      <c r="E7" s="34" t="s">
        <v>8</v>
      </c>
      <c r="G7" s="34" t="s">
        <v>9</v>
      </c>
      <c r="I7" s="34" t="s">
        <v>10</v>
      </c>
      <c r="J7" s="34" t="s">
        <v>10</v>
      </c>
      <c r="K7" s="34" t="s">
        <v>10</v>
      </c>
      <c r="M7" s="34" t="s">
        <v>11</v>
      </c>
      <c r="N7" s="34" t="s">
        <v>11</v>
      </c>
      <c r="O7" s="34" t="s">
        <v>11</v>
      </c>
      <c r="Q7" s="34" t="s">
        <v>7</v>
      </c>
      <c r="S7" s="34" t="s">
        <v>12</v>
      </c>
      <c r="U7" s="34" t="s">
        <v>8</v>
      </c>
      <c r="W7" s="34" t="s">
        <v>9</v>
      </c>
      <c r="Y7" s="34" t="s">
        <v>13</v>
      </c>
    </row>
    <row r="8" spans="1:25" ht="27" thickBot="1" x14ac:dyDescent="0.25">
      <c r="A8" s="34" t="s">
        <v>3</v>
      </c>
      <c r="C8" s="34" t="s">
        <v>7</v>
      </c>
      <c r="E8" s="34" t="s">
        <v>8</v>
      </c>
      <c r="G8" s="34" t="s">
        <v>9</v>
      </c>
      <c r="I8" s="35" t="s">
        <v>7</v>
      </c>
      <c r="K8" s="35" t="s">
        <v>8</v>
      </c>
      <c r="M8" s="35" t="s">
        <v>7</v>
      </c>
      <c r="O8" s="35" t="s">
        <v>14</v>
      </c>
      <c r="Q8" s="34" t="s">
        <v>7</v>
      </c>
      <c r="S8" s="34" t="s">
        <v>12</v>
      </c>
      <c r="U8" s="34" t="s">
        <v>8</v>
      </c>
      <c r="W8" s="34" t="s">
        <v>9</v>
      </c>
      <c r="Y8" s="34" t="s">
        <v>13</v>
      </c>
    </row>
    <row r="9" spans="1:25" ht="21" x14ac:dyDescent="0.2">
      <c r="A9" s="6" t="s">
        <v>102</v>
      </c>
      <c r="C9" s="4">
        <v>4858572</v>
      </c>
      <c r="E9" s="4">
        <v>21698509521</v>
      </c>
      <c r="G9" s="4">
        <v>11721593306.248199</v>
      </c>
      <c r="I9" s="4">
        <v>0</v>
      </c>
      <c r="K9" s="4">
        <v>0</v>
      </c>
      <c r="M9" s="4">
        <v>-4858572</v>
      </c>
      <c r="O9" s="4">
        <v>12381692252</v>
      </c>
      <c r="Q9" s="4">
        <v>0</v>
      </c>
      <c r="S9" s="4">
        <v>0</v>
      </c>
      <c r="U9" s="4">
        <v>0</v>
      </c>
      <c r="W9" s="4">
        <v>0</v>
      </c>
      <c r="Y9" s="1">
        <v>0</v>
      </c>
    </row>
    <row r="10" spans="1:25" ht="21" x14ac:dyDescent="0.2">
      <c r="A10" s="6" t="s">
        <v>84</v>
      </c>
      <c r="C10" s="4">
        <v>25939811</v>
      </c>
      <c r="E10" s="4">
        <v>41560258245</v>
      </c>
      <c r="G10" s="4">
        <v>25579185371.5536</v>
      </c>
      <c r="I10" s="4">
        <v>0</v>
      </c>
      <c r="K10" s="4">
        <v>0</v>
      </c>
      <c r="M10" s="4">
        <v>0</v>
      </c>
      <c r="O10" s="4">
        <v>0</v>
      </c>
      <c r="Q10" s="4">
        <v>25939811</v>
      </c>
      <c r="S10" s="4">
        <v>940</v>
      </c>
      <c r="U10" s="4">
        <v>41560258245</v>
      </c>
      <c r="W10" s="4">
        <v>24238340977.077</v>
      </c>
      <c r="Y10" s="1">
        <v>4.9712057371718212E-3</v>
      </c>
    </row>
    <row r="11" spans="1:25" ht="21" x14ac:dyDescent="0.2">
      <c r="A11" s="6" t="s">
        <v>67</v>
      </c>
      <c r="C11" s="4">
        <v>19748042</v>
      </c>
      <c r="E11" s="4">
        <v>71612307850</v>
      </c>
      <c r="G11" s="4">
        <v>43089037824.469498</v>
      </c>
      <c r="I11" s="4">
        <v>0</v>
      </c>
      <c r="K11" s="4">
        <v>0</v>
      </c>
      <c r="M11" s="4">
        <v>0</v>
      </c>
      <c r="O11" s="4">
        <v>0</v>
      </c>
      <c r="Q11" s="4">
        <v>19748042</v>
      </c>
      <c r="S11" s="4">
        <v>2132</v>
      </c>
      <c r="U11" s="4">
        <v>71612307850</v>
      </c>
      <c r="W11" s="4">
        <v>41852313732.013199</v>
      </c>
      <c r="Y11" s="1">
        <v>8.5837748687199698E-3</v>
      </c>
    </row>
    <row r="12" spans="1:25" ht="21" x14ac:dyDescent="0.2">
      <c r="A12" s="6" t="s">
        <v>58</v>
      </c>
      <c r="C12" s="4">
        <v>26933106</v>
      </c>
      <c r="E12" s="4">
        <v>68317522049</v>
      </c>
      <c r="G12" s="4">
        <v>24068795763.3507</v>
      </c>
      <c r="I12" s="4">
        <v>0</v>
      </c>
      <c r="K12" s="4">
        <v>0</v>
      </c>
      <c r="M12" s="4">
        <v>-26933106</v>
      </c>
      <c r="O12" s="4">
        <v>23421006832</v>
      </c>
      <c r="Q12" s="4">
        <v>0</v>
      </c>
      <c r="S12" s="4">
        <v>0</v>
      </c>
      <c r="U12" s="4">
        <v>0</v>
      </c>
      <c r="W12" s="4">
        <v>0</v>
      </c>
      <c r="Y12" s="1">
        <v>0</v>
      </c>
    </row>
    <row r="13" spans="1:25" ht="21" x14ac:dyDescent="0.2">
      <c r="A13" s="6" t="s">
        <v>97</v>
      </c>
      <c r="C13" s="4">
        <v>4678630056</v>
      </c>
      <c r="E13" s="4">
        <v>1973184781230</v>
      </c>
      <c r="G13" s="4">
        <v>1776602623137.72</v>
      </c>
      <c r="I13" s="4">
        <v>12400000</v>
      </c>
      <c r="K13" s="4">
        <v>4790841598</v>
      </c>
      <c r="M13" s="4">
        <v>-288619710</v>
      </c>
      <c r="O13" s="4">
        <v>115364224310</v>
      </c>
      <c r="Q13" s="4">
        <v>4402410346</v>
      </c>
      <c r="S13" s="4">
        <v>402</v>
      </c>
      <c r="U13" s="4">
        <v>1856267922080</v>
      </c>
      <c r="W13" s="4">
        <v>1759238833785.3999</v>
      </c>
      <c r="Y13" s="1">
        <v>0.36081422370616817</v>
      </c>
    </row>
    <row r="14" spans="1:25" ht="21" x14ac:dyDescent="0.2">
      <c r="A14" s="6" t="s">
        <v>63</v>
      </c>
      <c r="C14" s="4">
        <v>85295870</v>
      </c>
      <c r="E14" s="4">
        <v>159686655874</v>
      </c>
      <c r="G14" s="4">
        <v>112768518232.755</v>
      </c>
      <c r="I14" s="4">
        <v>9772984</v>
      </c>
      <c r="K14" s="4">
        <v>12748945514</v>
      </c>
      <c r="M14" s="4">
        <v>0</v>
      </c>
      <c r="O14" s="4">
        <v>0</v>
      </c>
      <c r="Q14" s="4">
        <v>95068854</v>
      </c>
      <c r="S14" s="4">
        <v>1339</v>
      </c>
      <c r="U14" s="4">
        <v>172435601388</v>
      </c>
      <c r="W14" s="4">
        <v>126539777192.739</v>
      </c>
      <c r="Y14" s="1">
        <v>2.5952901106387868E-2</v>
      </c>
    </row>
    <row r="15" spans="1:25" ht="21" x14ac:dyDescent="0.2">
      <c r="A15" s="6" t="s">
        <v>70</v>
      </c>
      <c r="C15" s="4">
        <v>126604535</v>
      </c>
      <c r="E15" s="4">
        <v>258221621727</v>
      </c>
      <c r="G15" s="4">
        <v>146868394765.547</v>
      </c>
      <c r="I15" s="4">
        <v>8800000</v>
      </c>
      <c r="K15" s="4">
        <v>10985902866</v>
      </c>
      <c r="M15" s="4">
        <v>-4841889</v>
      </c>
      <c r="O15" s="4">
        <v>6294529468</v>
      </c>
      <c r="Q15" s="4">
        <v>130562646</v>
      </c>
      <c r="S15" s="4">
        <v>1260</v>
      </c>
      <c r="U15" s="4">
        <v>259525964767</v>
      </c>
      <c r="W15" s="4">
        <v>163530105802.93799</v>
      </c>
      <c r="Y15" s="1">
        <v>3.3539498472139911E-2</v>
      </c>
    </row>
    <row r="16" spans="1:25" ht="21" x14ac:dyDescent="0.2">
      <c r="A16" s="6" t="s">
        <v>57</v>
      </c>
      <c r="C16" s="4">
        <v>177302513</v>
      </c>
      <c r="E16" s="4">
        <v>189915463150</v>
      </c>
      <c r="G16" s="4">
        <v>134300643042.30901</v>
      </c>
      <c r="I16" s="4">
        <v>0</v>
      </c>
      <c r="K16" s="4">
        <v>0</v>
      </c>
      <c r="M16" s="4">
        <v>-75328599</v>
      </c>
      <c r="O16" s="4">
        <v>51041489424</v>
      </c>
      <c r="Q16" s="4">
        <v>101973914</v>
      </c>
      <c r="S16" s="4">
        <v>657</v>
      </c>
      <c r="U16" s="4">
        <v>109228136589</v>
      </c>
      <c r="W16" s="4">
        <v>66598230172.086899</v>
      </c>
      <c r="Y16" s="1">
        <v>1.3659082700011317E-2</v>
      </c>
    </row>
    <row r="17" spans="1:25" ht="21" x14ac:dyDescent="0.2">
      <c r="A17" s="6" t="s">
        <v>59</v>
      </c>
      <c r="C17" s="4">
        <v>4095031</v>
      </c>
      <c r="E17" s="4">
        <v>16051520769</v>
      </c>
      <c r="G17" s="4">
        <v>10026049287.9496</v>
      </c>
      <c r="I17" s="4">
        <v>0</v>
      </c>
      <c r="K17" s="4">
        <v>0</v>
      </c>
      <c r="M17" s="4">
        <v>0</v>
      </c>
      <c r="O17" s="4">
        <v>0</v>
      </c>
      <c r="Q17" s="4">
        <v>4095031</v>
      </c>
      <c r="S17" s="4">
        <v>2593</v>
      </c>
      <c r="U17" s="4">
        <v>16051520769</v>
      </c>
      <c r="W17" s="4">
        <v>10555235811.4711</v>
      </c>
      <c r="Y17" s="1">
        <v>2.1648448989479655E-3</v>
      </c>
    </row>
    <row r="18" spans="1:25" ht="21" x14ac:dyDescent="0.2">
      <c r="A18" s="6" t="s">
        <v>62</v>
      </c>
      <c r="C18" s="4">
        <v>4470704</v>
      </c>
      <c r="E18" s="4">
        <v>22280372975</v>
      </c>
      <c r="G18" s="4">
        <v>11994634836.928801</v>
      </c>
      <c r="I18" s="4">
        <v>0</v>
      </c>
      <c r="K18" s="4">
        <v>0</v>
      </c>
      <c r="M18" s="4">
        <v>-4470704</v>
      </c>
      <c r="O18" s="4">
        <v>13024581139</v>
      </c>
      <c r="Q18" s="4">
        <v>0</v>
      </c>
      <c r="S18" s="4">
        <v>0</v>
      </c>
      <c r="U18" s="4">
        <v>0</v>
      </c>
      <c r="W18" s="4">
        <v>0</v>
      </c>
      <c r="Y18" s="1">
        <v>0</v>
      </c>
    </row>
    <row r="19" spans="1:25" ht="21" x14ac:dyDescent="0.2">
      <c r="A19" s="6" t="s">
        <v>68</v>
      </c>
      <c r="C19" s="4">
        <v>40183484</v>
      </c>
      <c r="E19" s="4">
        <v>111960100486</v>
      </c>
      <c r="G19" s="4">
        <v>68983965450.635406</v>
      </c>
      <c r="I19" s="4">
        <v>0</v>
      </c>
      <c r="K19" s="4">
        <v>0</v>
      </c>
      <c r="M19" s="4">
        <v>0</v>
      </c>
      <c r="O19" s="4">
        <v>0</v>
      </c>
      <c r="Q19" s="4">
        <v>40183484</v>
      </c>
      <c r="S19" s="4">
        <v>1515</v>
      </c>
      <c r="U19" s="4">
        <v>111960100486</v>
      </c>
      <c r="W19" s="4">
        <v>60515754289.352997</v>
      </c>
      <c r="Y19" s="1">
        <v>1.241158646942968E-2</v>
      </c>
    </row>
    <row r="20" spans="1:25" ht="21" x14ac:dyDescent="0.2">
      <c r="A20" s="6" t="s">
        <v>107</v>
      </c>
      <c r="C20" s="4">
        <v>39535905</v>
      </c>
      <c r="E20" s="4">
        <v>111345398802</v>
      </c>
      <c r="G20" s="4">
        <v>84378530686.191696</v>
      </c>
      <c r="I20" s="4">
        <v>0</v>
      </c>
      <c r="K20" s="4">
        <v>0</v>
      </c>
      <c r="M20" s="4">
        <v>0</v>
      </c>
      <c r="O20" s="4">
        <v>0</v>
      </c>
      <c r="Q20" s="4">
        <v>39535905</v>
      </c>
      <c r="S20" s="4">
        <v>2077</v>
      </c>
      <c r="U20" s="4">
        <v>111345398802</v>
      </c>
      <c r="W20" s="4">
        <v>81627484040.624298</v>
      </c>
      <c r="Y20" s="1">
        <v>1.6741534305397342E-2</v>
      </c>
    </row>
    <row r="21" spans="1:25" ht="21" x14ac:dyDescent="0.2">
      <c r="A21" s="6" t="s">
        <v>66</v>
      </c>
      <c r="C21" s="4">
        <v>1682233</v>
      </c>
      <c r="E21" s="4">
        <v>28009997927</v>
      </c>
      <c r="G21" s="4">
        <v>15702180671.1735</v>
      </c>
      <c r="I21" s="4">
        <v>0</v>
      </c>
      <c r="K21" s="4">
        <v>0</v>
      </c>
      <c r="M21" s="4">
        <v>-1682233</v>
      </c>
      <c r="O21" s="4">
        <v>16555014846</v>
      </c>
      <c r="Q21" s="4">
        <v>0</v>
      </c>
      <c r="S21" s="4">
        <v>0</v>
      </c>
      <c r="U21" s="4">
        <v>0</v>
      </c>
      <c r="W21" s="4">
        <v>0</v>
      </c>
      <c r="Y21" s="1">
        <v>0</v>
      </c>
    </row>
    <row r="22" spans="1:25" ht="21" x14ac:dyDescent="0.2">
      <c r="A22" s="6" t="s">
        <v>65</v>
      </c>
      <c r="C22" s="4">
        <v>114479005</v>
      </c>
      <c r="E22" s="4">
        <v>270466358062</v>
      </c>
      <c r="G22" s="4">
        <v>169900197395.93301</v>
      </c>
      <c r="I22" s="4">
        <v>0</v>
      </c>
      <c r="K22" s="4">
        <v>0</v>
      </c>
      <c r="M22" s="4">
        <v>-40881817</v>
      </c>
      <c r="O22" s="4">
        <v>57315531929</v>
      </c>
      <c r="Q22" s="4">
        <v>73597188</v>
      </c>
      <c r="S22" s="4">
        <v>1385</v>
      </c>
      <c r="U22" s="4">
        <v>173879598285</v>
      </c>
      <c r="W22" s="4">
        <v>101325609352.989</v>
      </c>
      <c r="Y22" s="1">
        <v>2.0781556419822017E-2</v>
      </c>
    </row>
    <row r="23" spans="1:25" ht="21" x14ac:dyDescent="0.2">
      <c r="A23" s="6" t="s">
        <v>60</v>
      </c>
      <c r="C23" s="4">
        <v>2231768569</v>
      </c>
      <c r="E23" s="4">
        <v>842214367462</v>
      </c>
      <c r="G23" s="4">
        <v>847463006577.52002</v>
      </c>
      <c r="I23" s="4">
        <v>156250000</v>
      </c>
      <c r="K23" s="4">
        <v>62345599295</v>
      </c>
      <c r="M23" s="4">
        <v>-48300000</v>
      </c>
      <c r="O23" s="4">
        <v>19813305845</v>
      </c>
      <c r="Q23" s="4">
        <v>2339718569</v>
      </c>
      <c r="S23" s="4">
        <v>397</v>
      </c>
      <c r="U23" s="4">
        <v>886264360961</v>
      </c>
      <c r="W23" s="4">
        <v>923341505675.23706</v>
      </c>
      <c r="Y23" s="1">
        <v>0.18937437156786574</v>
      </c>
    </row>
    <row r="24" spans="1:25" ht="21" x14ac:dyDescent="0.2">
      <c r="A24" s="6" t="s">
        <v>92</v>
      </c>
      <c r="C24" s="4">
        <v>28571159</v>
      </c>
      <c r="E24" s="4">
        <v>125504584934</v>
      </c>
      <c r="G24" s="4">
        <v>122238595239.401</v>
      </c>
      <c r="I24" s="4">
        <v>2000000</v>
      </c>
      <c r="K24" s="4">
        <v>9460771429</v>
      </c>
      <c r="M24" s="4">
        <v>-732481</v>
      </c>
      <c r="O24" s="4">
        <v>3655982807</v>
      </c>
      <c r="Q24" s="4">
        <v>29838678</v>
      </c>
      <c r="S24" s="4">
        <v>4603</v>
      </c>
      <c r="U24" s="4">
        <v>131731603948</v>
      </c>
      <c r="W24" s="4">
        <v>136530217596.73801</v>
      </c>
      <c r="Y24" s="1">
        <v>2.8001908284734044E-2</v>
      </c>
    </row>
    <row r="25" spans="1:25" ht="21" x14ac:dyDescent="0.2">
      <c r="A25" s="6" t="s">
        <v>64</v>
      </c>
      <c r="C25" s="4">
        <v>3278780</v>
      </c>
      <c r="E25" s="4">
        <v>16820051283</v>
      </c>
      <c r="G25" s="4">
        <v>9940777339.9500008</v>
      </c>
      <c r="I25" s="4">
        <v>0</v>
      </c>
      <c r="K25" s="4">
        <v>0</v>
      </c>
      <c r="M25" s="4">
        <v>0</v>
      </c>
      <c r="O25" s="4">
        <v>0</v>
      </c>
      <c r="Q25" s="4">
        <v>3278780</v>
      </c>
      <c r="S25" s="4">
        <v>2970</v>
      </c>
      <c r="U25" s="4">
        <v>16820051283</v>
      </c>
      <c r="W25" s="4">
        <v>9680035639.2299995</v>
      </c>
      <c r="Y25" s="1">
        <v>1.9853441599521154E-3</v>
      </c>
    </row>
    <row r="26" spans="1:25" ht="21" x14ac:dyDescent="0.2">
      <c r="A26" s="6" t="s">
        <v>71</v>
      </c>
      <c r="C26" s="4">
        <v>219259597</v>
      </c>
      <c r="E26" s="4">
        <v>454673566440</v>
      </c>
      <c r="G26" s="4">
        <v>314073158455.302</v>
      </c>
      <c r="I26" s="4">
        <v>20984722</v>
      </c>
      <c r="K26" s="4">
        <v>30451733990</v>
      </c>
      <c r="M26" s="4">
        <v>0</v>
      </c>
      <c r="O26" s="4">
        <v>0</v>
      </c>
      <c r="Q26" s="4">
        <v>240244319</v>
      </c>
      <c r="S26" s="4">
        <v>1459</v>
      </c>
      <c r="U26" s="4">
        <v>485125300430</v>
      </c>
      <c r="W26" s="4">
        <v>348430888475.54498</v>
      </c>
      <c r="Y26" s="1">
        <v>7.1462054000957773E-2</v>
      </c>
    </row>
    <row r="27" spans="1:25" ht="21" x14ac:dyDescent="0.2">
      <c r="A27" s="6" t="s">
        <v>122</v>
      </c>
      <c r="C27" s="4">
        <v>78007038</v>
      </c>
      <c r="E27" s="4">
        <v>392683737056</v>
      </c>
      <c r="G27" s="4">
        <v>229526972526.74399</v>
      </c>
      <c r="I27" s="4">
        <v>0</v>
      </c>
      <c r="K27" s="4">
        <v>0</v>
      </c>
      <c r="M27" s="4">
        <v>-10204303</v>
      </c>
      <c r="O27" s="4">
        <v>31482570707</v>
      </c>
      <c r="Q27" s="4">
        <v>67802735</v>
      </c>
      <c r="S27" s="4">
        <v>3108</v>
      </c>
      <c r="U27" s="4">
        <v>341315758750</v>
      </c>
      <c r="W27" s="4">
        <v>209477051522.73901</v>
      </c>
      <c r="Y27" s="1">
        <v>4.2963069185325831E-2</v>
      </c>
    </row>
    <row r="28" spans="1:25" ht="21" x14ac:dyDescent="0.2">
      <c r="A28" s="6" t="s">
        <v>86</v>
      </c>
      <c r="C28" s="4">
        <v>1256710</v>
      </c>
      <c r="E28" s="4">
        <v>10081292163</v>
      </c>
      <c r="G28" s="4">
        <v>5822673034.4055004</v>
      </c>
      <c r="I28" s="4">
        <v>0</v>
      </c>
      <c r="K28" s="4">
        <v>0</v>
      </c>
      <c r="M28" s="4">
        <v>0</v>
      </c>
      <c r="O28" s="4">
        <v>0</v>
      </c>
      <c r="Q28" s="4">
        <v>1256710</v>
      </c>
      <c r="S28" s="4">
        <v>4336</v>
      </c>
      <c r="U28" s="4">
        <v>10081292163</v>
      </c>
      <c r="W28" s="4">
        <v>5416672447.368</v>
      </c>
      <c r="Y28" s="1">
        <v>1.1109420884953495E-3</v>
      </c>
    </row>
    <row r="29" spans="1:25" ht="21" x14ac:dyDescent="0.2">
      <c r="A29" s="6" t="s">
        <v>69</v>
      </c>
      <c r="C29" s="4">
        <v>40801175</v>
      </c>
      <c r="E29" s="4">
        <v>130636315784</v>
      </c>
      <c r="G29" s="4">
        <v>135748991605.286</v>
      </c>
      <c r="I29" s="4">
        <v>0</v>
      </c>
      <c r="K29" s="4">
        <v>0</v>
      </c>
      <c r="M29" s="4">
        <v>0</v>
      </c>
      <c r="O29" s="4">
        <v>0</v>
      </c>
      <c r="Q29" s="4">
        <v>40801175</v>
      </c>
      <c r="S29" s="4">
        <v>2860</v>
      </c>
      <c r="U29" s="4">
        <v>130636315784</v>
      </c>
      <c r="W29" s="4">
        <v>115997046905.02499</v>
      </c>
      <c r="Y29" s="1">
        <v>2.379062105012061E-2</v>
      </c>
    </row>
    <row r="30" spans="1:25" ht="21" x14ac:dyDescent="0.2">
      <c r="A30" s="6" t="s">
        <v>85</v>
      </c>
      <c r="C30" s="4">
        <v>17358752</v>
      </c>
      <c r="E30" s="4">
        <v>48453352739</v>
      </c>
      <c r="G30" s="4">
        <v>25003172299.694401</v>
      </c>
      <c r="I30" s="4">
        <v>1400000</v>
      </c>
      <c r="K30" s="4">
        <v>2017312301</v>
      </c>
      <c r="M30" s="4">
        <v>0</v>
      </c>
      <c r="O30" s="4">
        <v>0</v>
      </c>
      <c r="Q30" s="4">
        <v>18758752</v>
      </c>
      <c r="S30" s="4">
        <v>1338</v>
      </c>
      <c r="U30" s="4">
        <v>50470665040</v>
      </c>
      <c r="W30" s="4">
        <v>24949869875.452801</v>
      </c>
      <c r="Y30" s="1">
        <v>5.1171380245802096E-3</v>
      </c>
    </row>
    <row r="31" spans="1:25" ht="21" x14ac:dyDescent="0.2">
      <c r="A31" s="6" t="s">
        <v>123</v>
      </c>
      <c r="C31" s="4">
        <v>30204788</v>
      </c>
      <c r="E31" s="4">
        <v>116176682025</v>
      </c>
      <c r="G31" s="4">
        <v>109291253021.496</v>
      </c>
      <c r="I31" s="4">
        <v>5713188</v>
      </c>
      <c r="K31" s="4">
        <v>21325394911</v>
      </c>
      <c r="M31" s="4">
        <v>-8018684</v>
      </c>
      <c r="O31" s="4">
        <v>33748866166</v>
      </c>
      <c r="Q31" s="4">
        <v>27899292</v>
      </c>
      <c r="S31" s="4">
        <v>3970</v>
      </c>
      <c r="U31" s="4">
        <v>106804754120</v>
      </c>
      <c r="W31" s="4">
        <v>110101166114.022</v>
      </c>
      <c r="Y31" s="1">
        <v>2.2581394872403484E-2</v>
      </c>
    </row>
    <row r="32" spans="1:25" ht="21" x14ac:dyDescent="0.2">
      <c r="A32" s="6" t="s">
        <v>125</v>
      </c>
      <c r="C32" s="4">
        <v>40384</v>
      </c>
      <c r="E32" s="4">
        <v>2046319932</v>
      </c>
      <c r="G32" s="4">
        <v>2010397257.2160001</v>
      </c>
      <c r="I32" s="4">
        <v>0</v>
      </c>
      <c r="K32" s="4">
        <v>0</v>
      </c>
      <c r="M32" s="4">
        <v>-40384</v>
      </c>
      <c r="O32" s="4">
        <v>2265309857</v>
      </c>
      <c r="Q32" s="4">
        <v>0</v>
      </c>
      <c r="S32" s="4">
        <v>0</v>
      </c>
      <c r="U32" s="4">
        <v>0</v>
      </c>
      <c r="W32" s="4">
        <v>0</v>
      </c>
      <c r="Y32" s="1">
        <v>0</v>
      </c>
    </row>
    <row r="33" spans="1:25" ht="21" x14ac:dyDescent="0.2">
      <c r="A33" s="6" t="s">
        <v>98</v>
      </c>
      <c r="C33" s="4">
        <v>2897112</v>
      </c>
      <c r="E33" s="4">
        <v>30027794319</v>
      </c>
      <c r="G33" s="4">
        <v>18200804840.352001</v>
      </c>
      <c r="I33" s="4">
        <v>0</v>
      </c>
      <c r="K33" s="4">
        <v>0</v>
      </c>
      <c r="M33" s="4">
        <v>-2897112</v>
      </c>
      <c r="O33" s="4">
        <v>19744388813</v>
      </c>
      <c r="Q33" s="4">
        <v>0</v>
      </c>
      <c r="S33" s="4">
        <v>0</v>
      </c>
      <c r="U33" s="4">
        <v>0</v>
      </c>
      <c r="W33" s="4">
        <v>0</v>
      </c>
      <c r="Y33" s="1">
        <v>0</v>
      </c>
    </row>
    <row r="34" spans="1:25" ht="21" x14ac:dyDescent="0.2">
      <c r="A34" s="6" t="s">
        <v>99</v>
      </c>
      <c r="C34" s="4">
        <v>6238503</v>
      </c>
      <c r="E34" s="4">
        <v>44420067004</v>
      </c>
      <c r="G34" s="4">
        <v>35161846753.540497</v>
      </c>
      <c r="I34" s="4">
        <v>7800000</v>
      </c>
      <c r="K34" s="4">
        <v>50043398184</v>
      </c>
      <c r="M34" s="4">
        <v>0</v>
      </c>
      <c r="O34" s="4">
        <v>0</v>
      </c>
      <c r="Q34" s="4">
        <v>14038503</v>
      </c>
      <c r="S34" s="4">
        <v>5870</v>
      </c>
      <c r="U34" s="4">
        <v>94463465188</v>
      </c>
      <c r="W34" s="4">
        <v>81915696834.970505</v>
      </c>
      <c r="Y34" s="1">
        <v>1.6800645822069842E-2</v>
      </c>
    </row>
    <row r="35" spans="1:25" ht="21" x14ac:dyDescent="0.2">
      <c r="A35" s="6" t="s">
        <v>106</v>
      </c>
      <c r="C35" s="4">
        <v>110335</v>
      </c>
      <c r="E35" s="4">
        <v>779487733</v>
      </c>
      <c r="G35" s="4">
        <v>445952808.44550002</v>
      </c>
      <c r="I35" s="4">
        <v>0</v>
      </c>
      <c r="K35" s="4">
        <v>0</v>
      </c>
      <c r="M35" s="4">
        <v>0</v>
      </c>
      <c r="O35" s="4">
        <v>0</v>
      </c>
      <c r="Q35" s="4">
        <v>110335</v>
      </c>
      <c r="S35" s="4">
        <v>4194</v>
      </c>
      <c r="U35" s="4">
        <v>779487733</v>
      </c>
      <c r="W35" s="4">
        <v>459991657.30949998</v>
      </c>
      <c r="Y35" s="1">
        <v>9.4342808694323623E-5</v>
      </c>
    </row>
    <row r="36" spans="1:25" ht="21" x14ac:dyDescent="0.2">
      <c r="A36" s="6" t="s">
        <v>101</v>
      </c>
      <c r="C36" s="4">
        <v>750000</v>
      </c>
      <c r="E36" s="4">
        <v>2275314112</v>
      </c>
      <c r="G36" s="4">
        <v>2299237650</v>
      </c>
      <c r="I36" s="4">
        <v>0</v>
      </c>
      <c r="K36" s="4">
        <v>0</v>
      </c>
      <c r="M36" s="4">
        <v>0</v>
      </c>
      <c r="O36" s="4">
        <v>0</v>
      </c>
      <c r="Q36" s="4">
        <v>750000</v>
      </c>
      <c r="S36" s="4">
        <v>3071</v>
      </c>
      <c r="U36" s="4">
        <v>2275314112</v>
      </c>
      <c r="W36" s="4">
        <v>2289545662.5</v>
      </c>
      <c r="Y36" s="1">
        <v>4.695784477865463E-4</v>
      </c>
    </row>
    <row r="37" spans="1:25" ht="21" x14ac:dyDescent="0.2">
      <c r="A37" s="6" t="s">
        <v>103</v>
      </c>
      <c r="C37" s="4">
        <v>1329781</v>
      </c>
      <c r="E37" s="4">
        <v>8607171548</v>
      </c>
      <c r="G37" s="4">
        <v>4380673213.3077002</v>
      </c>
      <c r="I37" s="4">
        <v>0</v>
      </c>
      <c r="K37" s="4">
        <v>0</v>
      </c>
      <c r="M37" s="4">
        <v>0</v>
      </c>
      <c r="O37" s="4">
        <v>0</v>
      </c>
      <c r="Q37" s="4">
        <v>1329781</v>
      </c>
      <c r="S37" s="4">
        <v>3349</v>
      </c>
      <c r="U37" s="4">
        <v>8607171548</v>
      </c>
      <c r="W37" s="4">
        <v>4426938621.4144497</v>
      </c>
      <c r="Y37" s="1">
        <v>9.0795086568408218E-4</v>
      </c>
    </row>
    <row r="38" spans="1:25" ht="21" x14ac:dyDescent="0.2">
      <c r="A38" s="6" t="s">
        <v>89</v>
      </c>
      <c r="C38" s="4">
        <v>34025224</v>
      </c>
      <c r="E38" s="4">
        <v>48898473490</v>
      </c>
      <c r="G38" s="4">
        <v>26212649785.830002</v>
      </c>
      <c r="I38" s="4">
        <v>0</v>
      </c>
      <c r="K38" s="4">
        <v>0</v>
      </c>
      <c r="M38" s="4">
        <v>0</v>
      </c>
      <c r="O38" s="4">
        <v>0</v>
      </c>
      <c r="Q38" s="4">
        <v>34025224</v>
      </c>
      <c r="S38" s="4">
        <v>772</v>
      </c>
      <c r="U38" s="4">
        <v>48898473490</v>
      </c>
      <c r="W38" s="4">
        <v>26111181464.0784</v>
      </c>
      <c r="Y38" s="1">
        <v>5.355319294390694E-3</v>
      </c>
    </row>
    <row r="39" spans="1:25" ht="21" x14ac:dyDescent="0.2">
      <c r="A39" s="6" t="s">
        <v>105</v>
      </c>
      <c r="C39" s="4">
        <v>100000</v>
      </c>
      <c r="E39" s="4">
        <v>2572433650</v>
      </c>
      <c r="G39" s="4">
        <v>3146168250</v>
      </c>
      <c r="I39" s="4">
        <v>0</v>
      </c>
      <c r="K39" s="4">
        <v>0</v>
      </c>
      <c r="M39" s="4">
        <v>0</v>
      </c>
      <c r="O39" s="4">
        <v>0</v>
      </c>
      <c r="Q39" s="4">
        <v>100000</v>
      </c>
      <c r="S39" s="4">
        <v>28800</v>
      </c>
      <c r="U39" s="4">
        <v>2572433650</v>
      </c>
      <c r="W39" s="4">
        <v>2862864000</v>
      </c>
      <c r="Y39" s="1">
        <v>5.8716419391088826E-4</v>
      </c>
    </row>
    <row r="40" spans="1:25" ht="21" x14ac:dyDescent="0.2">
      <c r="A40" s="6" t="s">
        <v>108</v>
      </c>
      <c r="C40" s="4">
        <v>1875000</v>
      </c>
      <c r="E40" s="4">
        <v>5875955527</v>
      </c>
      <c r="G40" s="4">
        <v>6038853750</v>
      </c>
      <c r="I40" s="4">
        <v>0</v>
      </c>
      <c r="K40" s="4">
        <v>0</v>
      </c>
      <c r="M40" s="4">
        <v>0</v>
      </c>
      <c r="O40" s="4">
        <v>0</v>
      </c>
      <c r="Q40" s="4">
        <v>1875000</v>
      </c>
      <c r="S40" s="4">
        <v>3049</v>
      </c>
      <c r="U40" s="4">
        <v>5875955527</v>
      </c>
      <c r="W40" s="4">
        <v>5682859593.75</v>
      </c>
      <c r="Y40" s="1">
        <v>1.1655362156473296E-3</v>
      </c>
    </row>
    <row r="41" spans="1:25" ht="21" x14ac:dyDescent="0.2">
      <c r="A41" s="6" t="s">
        <v>91</v>
      </c>
      <c r="C41" s="4">
        <v>3250000</v>
      </c>
      <c r="E41" s="4">
        <v>3887276450</v>
      </c>
      <c r="G41" s="4">
        <v>3537575437.5</v>
      </c>
      <c r="I41" s="4">
        <v>0</v>
      </c>
      <c r="K41" s="4">
        <v>0</v>
      </c>
      <c r="M41" s="4">
        <v>0</v>
      </c>
      <c r="O41" s="4">
        <v>0</v>
      </c>
      <c r="Q41" s="4">
        <v>3250000</v>
      </c>
      <c r="S41" s="4">
        <v>984</v>
      </c>
      <c r="U41" s="4">
        <v>3887276450</v>
      </c>
      <c r="W41" s="4">
        <v>3178971900</v>
      </c>
      <c r="Y41" s="1">
        <v>6.5199690698854878E-4</v>
      </c>
    </row>
    <row r="42" spans="1:25" ht="21" x14ac:dyDescent="0.2">
      <c r="A42" s="6" t="s">
        <v>90</v>
      </c>
      <c r="C42" s="4">
        <v>18417805</v>
      </c>
      <c r="E42" s="4">
        <v>61561253017</v>
      </c>
      <c r="G42" s="4">
        <v>65049102321.068298</v>
      </c>
      <c r="I42" s="4">
        <v>8494482</v>
      </c>
      <c r="K42" s="4">
        <v>30165735434</v>
      </c>
      <c r="M42" s="4">
        <v>0</v>
      </c>
      <c r="O42" s="4">
        <v>0</v>
      </c>
      <c r="Q42" s="4">
        <v>26912287</v>
      </c>
      <c r="S42" s="4">
        <v>3411</v>
      </c>
      <c r="U42" s="4">
        <v>91726988451</v>
      </c>
      <c r="W42" s="4">
        <v>91251613981.805801</v>
      </c>
      <c r="Y42" s="1">
        <v>1.8715412386580203E-2</v>
      </c>
    </row>
    <row r="43" spans="1:25" ht="21" x14ac:dyDescent="0.2">
      <c r="A43" s="6" t="s">
        <v>129</v>
      </c>
      <c r="C43" s="4">
        <v>0</v>
      </c>
      <c r="E43" s="4">
        <v>0</v>
      </c>
      <c r="G43" s="4">
        <v>0</v>
      </c>
      <c r="I43" s="4">
        <v>17000000</v>
      </c>
      <c r="K43" s="4">
        <v>60064489080</v>
      </c>
      <c r="M43" s="4">
        <v>0</v>
      </c>
      <c r="O43" s="4">
        <v>0</v>
      </c>
      <c r="Q43" s="4">
        <v>17000000</v>
      </c>
      <c r="S43" s="4">
        <v>3458</v>
      </c>
      <c r="U43" s="4">
        <v>60064489080</v>
      </c>
      <c r="W43" s="4">
        <v>58436223300</v>
      </c>
      <c r="Y43" s="1">
        <v>1.1985081355293569E-2</v>
      </c>
    </row>
    <row r="44" spans="1:25" ht="21.75" thickBot="1" x14ac:dyDescent="0.25">
      <c r="A44" s="6" t="s">
        <v>130</v>
      </c>
      <c r="C44" s="4">
        <v>0</v>
      </c>
      <c r="E44" s="4">
        <v>0</v>
      </c>
      <c r="G44" s="4">
        <v>0</v>
      </c>
      <c r="I44" s="4">
        <v>3186240</v>
      </c>
      <c r="K44" s="4">
        <v>43385129917</v>
      </c>
      <c r="M44" s="4">
        <v>0</v>
      </c>
      <c r="O44" s="4">
        <v>0</v>
      </c>
      <c r="Q44" s="4">
        <v>3186240</v>
      </c>
      <c r="S44" s="4">
        <v>14370</v>
      </c>
      <c r="U44" s="4">
        <v>43385129917</v>
      </c>
      <c r="W44" s="4">
        <v>45513840500.639999</v>
      </c>
      <c r="Y44" s="1">
        <v>9.3347422264372405E-3</v>
      </c>
    </row>
    <row r="45" spans="1:25" s="6" customFormat="1" ht="21.75" thickBot="1" x14ac:dyDescent="0.25">
      <c r="A45" s="6" t="s">
        <v>18</v>
      </c>
      <c r="E45" s="36">
        <f>SUM(E9:E44)</f>
        <v>5692506365335</v>
      </c>
      <c r="G45" s="36">
        <f>SUM(G9:G44)</f>
        <v>4601576211939.8232</v>
      </c>
      <c r="I45" s="6" t="s">
        <v>18</v>
      </c>
      <c r="K45" s="36">
        <f>SUM(K9:K44)</f>
        <v>337785254519</v>
      </c>
      <c r="M45" s="6" t="s">
        <v>18</v>
      </c>
      <c r="O45" s="36">
        <f>SUM(O9:O44)</f>
        <v>406108494395</v>
      </c>
      <c r="U45" s="36">
        <f>SUM(U9:U44)</f>
        <v>5445653096886</v>
      </c>
      <c r="W45" s="36">
        <f>SUM(W9:W44)</f>
        <v>4642075866924.5156</v>
      </c>
      <c r="Y45" s="7">
        <f>SUM(Y9:Y44)</f>
        <v>0.95207482244211461</v>
      </c>
    </row>
    <row r="46" spans="1:25" ht="19.5" thickTop="1" x14ac:dyDescent="0.2"/>
  </sheetData>
  <mergeCells count="17"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42"/>
  <sheetViews>
    <sheetView rightToLeft="1" tabSelected="1" zoomScale="98" zoomScaleNormal="98" workbookViewId="0">
      <selection activeCell="I14" sqref="I14"/>
    </sheetView>
  </sheetViews>
  <sheetFormatPr defaultRowHeight="18.75" x14ac:dyDescent="0.2"/>
  <cols>
    <col min="1" max="1" width="37.375" style="3" bestFit="1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0.125" style="3" customWidth="1"/>
    <col min="8" max="8" width="0.875" style="3" customWidth="1"/>
    <col min="9" max="9" width="30.25" style="3" bestFit="1" customWidth="1"/>
    <col min="10" max="10" width="0.875" style="3" customWidth="1"/>
    <col min="11" max="11" width="16.625" style="3" customWidth="1"/>
    <col min="12" max="12" width="0.875" style="3" customWidth="1"/>
    <col min="13" max="13" width="20.125" style="3" customWidth="1"/>
    <col min="14" max="14" width="0.875" style="3" customWidth="1"/>
    <col min="15" max="15" width="20.125" style="3" customWidth="1"/>
    <col min="16" max="16" width="0.875" style="3" customWidth="1"/>
    <col min="17" max="17" width="29.75" style="3" customWidth="1"/>
    <col min="18" max="18" width="0.875" style="3" customWidth="1"/>
    <col min="19" max="16384" width="9" style="3"/>
  </cols>
  <sheetData>
    <row r="1" spans="1:17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6.25" x14ac:dyDescent="0.2">
      <c r="A2" s="38" t="str">
        <f>+سهام!A2</f>
        <v>صندوق سرمایه‌گذاری بخشی صنایع مفید - خودران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  <c r="L2" s="38" t="s">
        <v>0</v>
      </c>
      <c r="M2" s="38" t="s">
        <v>0</v>
      </c>
      <c r="N2" s="38" t="s">
        <v>0</v>
      </c>
      <c r="O2" s="38" t="s">
        <v>0</v>
      </c>
      <c r="P2" s="38" t="s">
        <v>0</v>
      </c>
      <c r="Q2" s="38" t="s">
        <v>0</v>
      </c>
    </row>
    <row r="3" spans="1:17" ht="26.25" x14ac:dyDescent="0.2">
      <c r="A3" s="38" t="s">
        <v>27</v>
      </c>
      <c r="B3" s="38" t="s">
        <v>27</v>
      </c>
      <c r="C3" s="38" t="s">
        <v>27</v>
      </c>
      <c r="D3" s="38" t="s">
        <v>27</v>
      </c>
      <c r="E3" s="38" t="s">
        <v>27</v>
      </c>
      <c r="F3" s="38" t="s">
        <v>27</v>
      </c>
      <c r="G3" s="38" t="s">
        <v>27</v>
      </c>
      <c r="H3" s="38" t="s">
        <v>27</v>
      </c>
      <c r="I3" s="38" t="s">
        <v>27</v>
      </c>
      <c r="J3" s="38" t="s">
        <v>27</v>
      </c>
      <c r="K3" s="38" t="s">
        <v>27</v>
      </c>
      <c r="L3" s="38" t="s">
        <v>27</v>
      </c>
      <c r="M3" s="38" t="s">
        <v>27</v>
      </c>
      <c r="N3" s="38" t="s">
        <v>27</v>
      </c>
      <c r="O3" s="38" t="s">
        <v>27</v>
      </c>
      <c r="P3" s="38" t="s">
        <v>27</v>
      </c>
      <c r="Q3" s="38" t="s">
        <v>27</v>
      </c>
    </row>
    <row r="4" spans="1:17" ht="26.25" x14ac:dyDescent="0.2">
      <c r="A4" s="38" t="str">
        <f>+سهام!A4</f>
        <v>برای ماه منتهی به 1404/06/31</v>
      </c>
      <c r="B4" s="38" t="s">
        <v>2</v>
      </c>
      <c r="C4" s="38" t="s">
        <v>2</v>
      </c>
      <c r="D4" s="38" t="s">
        <v>2</v>
      </c>
      <c r="E4" s="38" t="s">
        <v>2</v>
      </c>
      <c r="F4" s="38" t="s">
        <v>2</v>
      </c>
      <c r="G4" s="38" t="s">
        <v>2</v>
      </c>
      <c r="H4" s="38" t="s">
        <v>2</v>
      </c>
      <c r="I4" s="38" t="s">
        <v>2</v>
      </c>
      <c r="J4" s="38" t="s">
        <v>2</v>
      </c>
      <c r="K4" s="38" t="s">
        <v>2</v>
      </c>
      <c r="L4" s="38" t="s">
        <v>2</v>
      </c>
      <c r="M4" s="38" t="s">
        <v>2</v>
      </c>
      <c r="N4" s="38" t="s">
        <v>2</v>
      </c>
      <c r="O4" s="38" t="s">
        <v>2</v>
      </c>
      <c r="P4" s="38" t="s">
        <v>2</v>
      </c>
      <c r="Q4" s="38" t="s">
        <v>2</v>
      </c>
    </row>
    <row r="6" spans="1:17" ht="27" thickBot="1" x14ac:dyDescent="0.25">
      <c r="A6" s="39" t="s">
        <v>3</v>
      </c>
      <c r="C6" s="39" t="s">
        <v>29</v>
      </c>
      <c r="D6" s="39" t="s">
        <v>29</v>
      </c>
      <c r="E6" s="39" t="s">
        <v>29</v>
      </c>
      <c r="F6" s="39" t="s">
        <v>29</v>
      </c>
      <c r="G6" s="39" t="s">
        <v>29</v>
      </c>
      <c r="H6" s="39" t="s">
        <v>29</v>
      </c>
      <c r="I6" s="39" t="s">
        <v>29</v>
      </c>
      <c r="K6" s="39" t="s">
        <v>30</v>
      </c>
      <c r="L6" s="39" t="s">
        <v>30</v>
      </c>
      <c r="M6" s="39" t="s">
        <v>30</v>
      </c>
      <c r="N6" s="39" t="s">
        <v>30</v>
      </c>
      <c r="O6" s="39" t="s">
        <v>30</v>
      </c>
      <c r="P6" s="39" t="s">
        <v>30</v>
      </c>
      <c r="Q6" s="39" t="s">
        <v>30</v>
      </c>
    </row>
    <row r="7" spans="1:17" ht="27" thickBot="1" x14ac:dyDescent="0.25">
      <c r="A7" s="39" t="s">
        <v>3</v>
      </c>
      <c r="C7" s="40" t="s">
        <v>7</v>
      </c>
      <c r="E7" s="40" t="s">
        <v>41</v>
      </c>
      <c r="G7" s="40" t="s">
        <v>42</v>
      </c>
      <c r="I7" s="40" t="s">
        <v>43</v>
      </c>
      <c r="K7" s="40" t="s">
        <v>7</v>
      </c>
      <c r="M7" s="40" t="s">
        <v>41</v>
      </c>
      <c r="O7" s="40" t="s">
        <v>42</v>
      </c>
      <c r="Q7" s="40" t="s">
        <v>43</v>
      </c>
    </row>
    <row r="8" spans="1:17" ht="21" x14ac:dyDescent="0.2">
      <c r="A8" s="6" t="s">
        <v>92</v>
      </c>
      <c r="C8" s="3">
        <v>29838678</v>
      </c>
      <c r="E8" s="3">
        <v>136530217597</v>
      </c>
      <c r="G8" s="3">
        <v>128424070979</v>
      </c>
      <c r="I8" s="3">
        <v>8106146618</v>
      </c>
      <c r="K8" s="3">
        <v>29838678</v>
      </c>
      <c r="M8" s="3">
        <v>136530217597</v>
      </c>
      <c r="O8" s="3">
        <v>133423929425</v>
      </c>
      <c r="Q8" s="3">
        <f>+M8-O8</f>
        <v>3106288172</v>
      </c>
    </row>
    <row r="9" spans="1:17" ht="21" x14ac:dyDescent="0.2">
      <c r="A9" s="6" t="s">
        <v>107</v>
      </c>
      <c r="C9" s="3">
        <v>39535905</v>
      </c>
      <c r="E9" s="3">
        <v>81627484041</v>
      </c>
      <c r="G9" s="3">
        <v>84378530686</v>
      </c>
      <c r="I9" s="3">
        <v>-2751046645</v>
      </c>
      <c r="K9" s="3">
        <v>39535905</v>
      </c>
      <c r="M9" s="3">
        <v>81627484041</v>
      </c>
      <c r="O9" s="3">
        <v>121269214554</v>
      </c>
      <c r="Q9" s="3">
        <f t="shared" ref="Q9:Q37" si="0">+M9-O9</f>
        <v>-39641730513</v>
      </c>
    </row>
    <row r="10" spans="1:17" ht="21" x14ac:dyDescent="0.2">
      <c r="A10" s="6" t="s">
        <v>90</v>
      </c>
      <c r="C10" s="3">
        <v>26912287</v>
      </c>
      <c r="E10" s="3">
        <v>91251613982</v>
      </c>
      <c r="G10" s="3">
        <v>95214837755</v>
      </c>
      <c r="I10" s="3">
        <v>-3963223773</v>
      </c>
      <c r="K10" s="3">
        <v>26912287</v>
      </c>
      <c r="M10" s="3">
        <v>91251613982</v>
      </c>
      <c r="O10" s="3">
        <v>91726988451</v>
      </c>
      <c r="Q10" s="3">
        <f t="shared" si="0"/>
        <v>-475374469</v>
      </c>
    </row>
    <row r="11" spans="1:17" ht="21" x14ac:dyDescent="0.2">
      <c r="A11" s="6" t="s">
        <v>67</v>
      </c>
      <c r="C11" s="3">
        <v>19748042</v>
      </c>
      <c r="E11" s="3">
        <v>41852313732</v>
      </c>
      <c r="G11" s="3">
        <v>43089037824</v>
      </c>
      <c r="I11" s="3">
        <v>-1236724092</v>
      </c>
      <c r="K11" s="3">
        <v>19748042</v>
      </c>
      <c r="M11" s="3">
        <v>41852313732</v>
      </c>
      <c r="O11" s="3">
        <v>69733935311</v>
      </c>
      <c r="Q11" s="3">
        <f t="shared" si="0"/>
        <v>-27881621579</v>
      </c>
    </row>
    <row r="12" spans="1:17" ht="21" x14ac:dyDescent="0.2">
      <c r="A12" s="6" t="s">
        <v>63</v>
      </c>
      <c r="C12" s="3">
        <v>95068854</v>
      </c>
      <c r="E12" s="3">
        <v>126539777192</v>
      </c>
      <c r="G12" s="3">
        <v>125517463746</v>
      </c>
      <c r="I12" s="3">
        <v>1022313446</v>
      </c>
      <c r="K12" s="3">
        <v>95068854</v>
      </c>
      <c r="M12" s="3">
        <v>126539777192</v>
      </c>
      <c r="O12" s="3">
        <v>165834548786</v>
      </c>
      <c r="Q12" s="3">
        <f t="shared" si="0"/>
        <v>-39294771594</v>
      </c>
    </row>
    <row r="13" spans="1:17" ht="21" x14ac:dyDescent="0.2">
      <c r="A13" s="6" t="s">
        <v>85</v>
      </c>
      <c r="C13" s="3">
        <v>18758752</v>
      </c>
      <c r="E13" s="3">
        <v>24949869875</v>
      </c>
      <c r="G13" s="3">
        <v>27020484600</v>
      </c>
      <c r="I13" s="3">
        <v>-2070614725</v>
      </c>
      <c r="K13" s="3">
        <v>18758752</v>
      </c>
      <c r="M13" s="3">
        <v>24949869875</v>
      </c>
      <c r="O13" s="3">
        <v>45853370373</v>
      </c>
      <c r="Q13" s="3">
        <f t="shared" si="0"/>
        <v>-20903500498</v>
      </c>
    </row>
    <row r="14" spans="1:17" ht="21" x14ac:dyDescent="0.2">
      <c r="A14" s="6" t="s">
        <v>99</v>
      </c>
      <c r="C14" s="3">
        <v>14038503</v>
      </c>
      <c r="E14" s="3">
        <v>81915696835</v>
      </c>
      <c r="G14" s="3">
        <v>85205244937</v>
      </c>
      <c r="I14" s="3">
        <v>-3289548102</v>
      </c>
      <c r="K14" s="3">
        <v>14038503</v>
      </c>
      <c r="M14" s="3">
        <v>81915696835</v>
      </c>
      <c r="O14" s="3">
        <v>94463465188</v>
      </c>
      <c r="Q14" s="3">
        <f t="shared" si="0"/>
        <v>-12547768353</v>
      </c>
    </row>
    <row r="15" spans="1:17" ht="21" x14ac:dyDescent="0.2">
      <c r="A15" s="6" t="s">
        <v>64</v>
      </c>
      <c r="C15" s="3">
        <v>3278780</v>
      </c>
      <c r="E15" s="3">
        <v>9680035639</v>
      </c>
      <c r="G15" s="3">
        <v>9940777339</v>
      </c>
      <c r="I15" s="3">
        <v>-260741700</v>
      </c>
      <c r="K15" s="3">
        <v>3278780</v>
      </c>
      <c r="M15" s="3">
        <v>9680035639</v>
      </c>
      <c r="O15" s="3">
        <v>19128378407</v>
      </c>
      <c r="Q15" s="3">
        <f t="shared" si="0"/>
        <v>-9448342768</v>
      </c>
    </row>
    <row r="16" spans="1:17" ht="21" x14ac:dyDescent="0.2">
      <c r="A16" s="6" t="s">
        <v>123</v>
      </c>
      <c r="C16" s="3">
        <v>27899292</v>
      </c>
      <c r="E16" s="3">
        <v>110101166114</v>
      </c>
      <c r="G16" s="3">
        <v>99919325116</v>
      </c>
      <c r="I16" s="3">
        <v>10181840998</v>
      </c>
      <c r="K16" s="3">
        <v>27899292</v>
      </c>
      <c r="M16" s="3">
        <v>110101166114</v>
      </c>
      <c r="O16" s="3">
        <v>106804754120</v>
      </c>
      <c r="Q16" s="3">
        <f t="shared" si="0"/>
        <v>3296411994</v>
      </c>
    </row>
    <row r="17" spans="1:17" ht="21" x14ac:dyDescent="0.2">
      <c r="A17" s="6" t="s">
        <v>129</v>
      </c>
      <c r="C17" s="3">
        <v>17000000</v>
      </c>
      <c r="E17" s="3">
        <v>58436223300</v>
      </c>
      <c r="G17" s="3">
        <v>60064489080</v>
      </c>
      <c r="I17" s="3">
        <v>-1628265780</v>
      </c>
      <c r="K17" s="3">
        <v>17000000</v>
      </c>
      <c r="M17" s="3">
        <v>58436223300</v>
      </c>
      <c r="O17" s="3">
        <v>60064489080</v>
      </c>
      <c r="Q17" s="3">
        <f t="shared" si="0"/>
        <v>-1628265780</v>
      </c>
    </row>
    <row r="18" spans="1:17" ht="21" x14ac:dyDescent="0.2">
      <c r="A18" s="6" t="s">
        <v>68</v>
      </c>
      <c r="C18" s="3">
        <v>40183484</v>
      </c>
      <c r="E18" s="3">
        <v>60515754290</v>
      </c>
      <c r="G18" s="3">
        <v>68983965450</v>
      </c>
      <c r="I18" s="3">
        <v>-8468211160</v>
      </c>
      <c r="K18" s="3">
        <v>40183484</v>
      </c>
      <c r="M18" s="3">
        <v>60515754290</v>
      </c>
      <c r="O18" s="3">
        <v>118000830208</v>
      </c>
      <c r="Q18" s="3">
        <f t="shared" si="0"/>
        <v>-57485075918</v>
      </c>
    </row>
    <row r="19" spans="1:17" ht="21" x14ac:dyDescent="0.2">
      <c r="A19" s="6" t="s">
        <v>94</v>
      </c>
      <c r="C19" s="3">
        <v>1256710</v>
      </c>
      <c r="E19" s="3">
        <v>5416672447</v>
      </c>
      <c r="G19" s="3">
        <v>5822673034</v>
      </c>
      <c r="I19" s="3">
        <v>-406000587</v>
      </c>
      <c r="K19" s="3">
        <v>1256710</v>
      </c>
      <c r="M19" s="3">
        <v>5416672447</v>
      </c>
      <c r="O19" s="3">
        <v>8384798737</v>
      </c>
      <c r="Q19" s="3">
        <f t="shared" si="0"/>
        <v>-2968126290</v>
      </c>
    </row>
    <row r="20" spans="1:17" ht="21" x14ac:dyDescent="0.2">
      <c r="A20" s="6" t="s">
        <v>59</v>
      </c>
      <c r="C20" s="3">
        <v>4095031</v>
      </c>
      <c r="E20" s="3">
        <v>10555235811</v>
      </c>
      <c r="G20" s="3">
        <v>10026049287</v>
      </c>
      <c r="I20" s="3">
        <v>529186524</v>
      </c>
      <c r="K20" s="3">
        <v>4095031</v>
      </c>
      <c r="M20" s="3">
        <v>10555235811</v>
      </c>
      <c r="O20" s="3">
        <v>14833231121</v>
      </c>
      <c r="Q20" s="3">
        <f t="shared" si="0"/>
        <v>-4277995310</v>
      </c>
    </row>
    <row r="21" spans="1:17" ht="21" x14ac:dyDescent="0.2">
      <c r="A21" s="6" t="s">
        <v>97</v>
      </c>
      <c r="C21" s="3">
        <v>4402410346</v>
      </c>
      <c r="E21" s="3">
        <v>1759238833786</v>
      </c>
      <c r="G21" s="3">
        <v>1644449968230</v>
      </c>
      <c r="I21" s="3">
        <v>114788865556</v>
      </c>
      <c r="K21" s="3">
        <v>4402410346</v>
      </c>
      <c r="M21" s="3">
        <v>1759238833786</v>
      </c>
      <c r="O21" s="3">
        <v>2088396673614</v>
      </c>
      <c r="Q21" s="3">
        <f t="shared" si="0"/>
        <v>-329157839828</v>
      </c>
    </row>
    <row r="22" spans="1:17" ht="21" x14ac:dyDescent="0.2">
      <c r="A22" s="6" t="s">
        <v>57</v>
      </c>
      <c r="C22" s="3">
        <v>101973914</v>
      </c>
      <c r="E22" s="3">
        <v>66598230173</v>
      </c>
      <c r="G22" s="3">
        <v>61817087894</v>
      </c>
      <c r="I22" s="3">
        <v>4781142279</v>
      </c>
      <c r="K22" s="3">
        <v>101973914</v>
      </c>
      <c r="M22" s="3">
        <v>66598230173</v>
      </c>
      <c r="O22" s="3">
        <v>98122518193</v>
      </c>
      <c r="Q22" s="3">
        <f t="shared" si="0"/>
        <v>-31524288020</v>
      </c>
    </row>
    <row r="23" spans="1:17" ht="21" x14ac:dyDescent="0.2">
      <c r="A23" s="6" t="s">
        <v>103</v>
      </c>
      <c r="C23" s="3">
        <v>1329781</v>
      </c>
      <c r="E23" s="3">
        <v>4426938621</v>
      </c>
      <c r="G23" s="3">
        <v>4380673213</v>
      </c>
      <c r="I23" s="3">
        <v>46265408</v>
      </c>
      <c r="K23" s="3">
        <v>1329781</v>
      </c>
      <c r="M23" s="3">
        <v>4426938621</v>
      </c>
      <c r="O23" s="3">
        <v>8607171548</v>
      </c>
      <c r="Q23" s="3">
        <f t="shared" si="0"/>
        <v>-4180232927</v>
      </c>
    </row>
    <row r="24" spans="1:17" ht="21" x14ac:dyDescent="0.2">
      <c r="A24" s="6" t="s">
        <v>71</v>
      </c>
      <c r="C24" s="3">
        <v>240244319</v>
      </c>
      <c r="E24" s="3">
        <v>348430888476</v>
      </c>
      <c r="G24" s="3">
        <v>344524892445</v>
      </c>
      <c r="I24" s="3">
        <v>3905996031</v>
      </c>
      <c r="K24" s="3">
        <v>240244319</v>
      </c>
      <c r="M24" s="3">
        <v>348430888476</v>
      </c>
      <c r="O24" s="3">
        <v>474601851224</v>
      </c>
      <c r="Q24" s="3">
        <f t="shared" si="0"/>
        <v>-126170962748</v>
      </c>
    </row>
    <row r="25" spans="1:17" ht="21" x14ac:dyDescent="0.2">
      <c r="A25" s="6" t="s">
        <v>91</v>
      </c>
      <c r="C25" s="3">
        <v>3250000</v>
      </c>
      <c r="E25" s="3">
        <v>3178971900</v>
      </c>
      <c r="G25" s="3">
        <v>3537575437</v>
      </c>
      <c r="I25" s="3">
        <v>-358603537</v>
      </c>
      <c r="K25" s="3">
        <v>3250000</v>
      </c>
      <c r="M25" s="3">
        <v>3178971900</v>
      </c>
      <c r="O25" s="3">
        <v>3887276450</v>
      </c>
      <c r="Q25" s="3">
        <f t="shared" si="0"/>
        <v>-708304550</v>
      </c>
    </row>
    <row r="26" spans="1:17" ht="21" x14ac:dyDescent="0.2">
      <c r="A26" s="6" t="s">
        <v>84</v>
      </c>
      <c r="C26" s="3">
        <v>25939811</v>
      </c>
      <c r="E26" s="3">
        <v>24238340977</v>
      </c>
      <c r="G26" s="3">
        <v>25579185371</v>
      </c>
      <c r="I26" s="3">
        <v>-1340844394</v>
      </c>
      <c r="K26" s="3">
        <v>25939811</v>
      </c>
      <c r="M26" s="3">
        <v>24238340977</v>
      </c>
      <c r="O26" s="3">
        <v>39849581233</v>
      </c>
      <c r="Q26" s="3">
        <f t="shared" si="0"/>
        <v>-15611240256</v>
      </c>
    </row>
    <row r="27" spans="1:17" ht="21" x14ac:dyDescent="0.2">
      <c r="A27" s="6" t="s">
        <v>105</v>
      </c>
      <c r="C27" s="3">
        <v>100000</v>
      </c>
      <c r="E27" s="3">
        <v>2862864000</v>
      </c>
      <c r="G27" s="3">
        <v>3146168250</v>
      </c>
      <c r="I27" s="3">
        <v>-283304250</v>
      </c>
      <c r="K27" s="3">
        <v>100000</v>
      </c>
      <c r="M27" s="3">
        <v>2862864000</v>
      </c>
      <c r="O27" s="3">
        <v>2572433650</v>
      </c>
      <c r="Q27" s="3">
        <f t="shared" si="0"/>
        <v>290430350</v>
      </c>
    </row>
    <row r="28" spans="1:17" ht="21" x14ac:dyDescent="0.2">
      <c r="A28" s="6" t="s">
        <v>95</v>
      </c>
      <c r="C28" s="3">
        <v>3186240</v>
      </c>
      <c r="E28" s="3">
        <v>45513840501</v>
      </c>
      <c r="G28" s="3">
        <v>43385129917</v>
      </c>
      <c r="I28" s="3">
        <v>2128710584</v>
      </c>
      <c r="K28" s="3">
        <v>3186240</v>
      </c>
      <c r="M28" s="3">
        <v>45513840501</v>
      </c>
      <c r="O28" s="3">
        <v>43385129917</v>
      </c>
      <c r="Q28" s="3">
        <f t="shared" si="0"/>
        <v>2128710584</v>
      </c>
    </row>
    <row r="29" spans="1:17" ht="21" x14ac:dyDescent="0.2">
      <c r="A29" s="6" t="s">
        <v>72</v>
      </c>
      <c r="C29" s="3">
        <v>130562646</v>
      </c>
      <c r="E29" s="3">
        <v>163530105803</v>
      </c>
      <c r="G29" s="3">
        <v>149796871205</v>
      </c>
      <c r="I29" s="3">
        <v>13733234598</v>
      </c>
      <c r="K29" s="3">
        <v>130562646</v>
      </c>
      <c r="M29" s="3">
        <v>163530105803</v>
      </c>
      <c r="O29" s="3">
        <v>216476517246</v>
      </c>
      <c r="Q29" s="3">
        <f t="shared" si="0"/>
        <v>-52946411443</v>
      </c>
    </row>
    <row r="30" spans="1:17" ht="21" x14ac:dyDescent="0.2">
      <c r="A30" s="6" t="s">
        <v>89</v>
      </c>
      <c r="C30" s="3">
        <v>34025224</v>
      </c>
      <c r="E30" s="3">
        <v>26111181464</v>
      </c>
      <c r="G30" s="3">
        <v>26212649785</v>
      </c>
      <c r="I30" s="3">
        <v>-101468321</v>
      </c>
      <c r="K30" s="3">
        <v>34025224</v>
      </c>
      <c r="M30" s="3">
        <v>26111181464</v>
      </c>
      <c r="O30" s="3">
        <v>48898473490</v>
      </c>
      <c r="Q30" s="3">
        <f t="shared" si="0"/>
        <v>-22787292026</v>
      </c>
    </row>
    <row r="31" spans="1:17" ht="21" x14ac:dyDescent="0.2">
      <c r="A31" s="6" t="s">
        <v>122</v>
      </c>
      <c r="C31" s="3">
        <v>67802735</v>
      </c>
      <c r="E31" s="3">
        <v>209477051523</v>
      </c>
      <c r="G31" s="3">
        <v>179173052877</v>
      </c>
      <c r="I31" s="3">
        <v>30303998646</v>
      </c>
      <c r="K31" s="3">
        <v>67802735</v>
      </c>
      <c r="M31" s="3">
        <v>209477051523</v>
      </c>
      <c r="O31" s="3">
        <v>334577821840</v>
      </c>
      <c r="Q31" s="3">
        <f t="shared" si="0"/>
        <v>-125100770317</v>
      </c>
    </row>
    <row r="32" spans="1:17" ht="21" x14ac:dyDescent="0.2">
      <c r="A32" s="6" t="s">
        <v>108</v>
      </c>
      <c r="C32" s="3">
        <v>1875000</v>
      </c>
      <c r="E32" s="3">
        <v>5682859594</v>
      </c>
      <c r="G32" s="3">
        <v>6038853750</v>
      </c>
      <c r="I32" s="3">
        <v>-355994156</v>
      </c>
      <c r="K32" s="3">
        <v>1875000</v>
      </c>
      <c r="M32" s="3">
        <v>5682859594</v>
      </c>
      <c r="O32" s="3">
        <v>5875955527</v>
      </c>
      <c r="Q32" s="3">
        <f t="shared" si="0"/>
        <v>-193095933</v>
      </c>
    </row>
    <row r="33" spans="1:17" ht="21" x14ac:dyDescent="0.2">
      <c r="A33" s="6" t="s">
        <v>69</v>
      </c>
      <c r="C33" s="3">
        <v>40801175</v>
      </c>
      <c r="E33" s="3">
        <v>115997046905</v>
      </c>
      <c r="G33" s="3">
        <v>135748991605</v>
      </c>
      <c r="I33" s="3">
        <v>-19751944700</v>
      </c>
      <c r="K33" s="3">
        <v>40801175</v>
      </c>
      <c r="M33" s="3">
        <v>115997046905</v>
      </c>
      <c r="O33" s="3">
        <v>154386017668</v>
      </c>
      <c r="Q33" s="3">
        <f t="shared" si="0"/>
        <v>-38388970763</v>
      </c>
    </row>
    <row r="34" spans="1:17" ht="21" x14ac:dyDescent="0.2">
      <c r="A34" s="6" t="s">
        <v>106</v>
      </c>
      <c r="C34" s="3">
        <v>110335</v>
      </c>
      <c r="E34" s="3">
        <v>459991657</v>
      </c>
      <c r="G34" s="3">
        <v>445952808</v>
      </c>
      <c r="I34" s="3">
        <v>14038849</v>
      </c>
      <c r="K34" s="3">
        <v>110335</v>
      </c>
      <c r="M34" s="3">
        <v>459991657</v>
      </c>
      <c r="O34" s="3">
        <v>779487733</v>
      </c>
      <c r="Q34" s="3">
        <f t="shared" si="0"/>
        <v>-319496076</v>
      </c>
    </row>
    <row r="35" spans="1:17" ht="21" x14ac:dyDescent="0.2">
      <c r="A35" s="6" t="s">
        <v>60</v>
      </c>
      <c r="C35" s="3">
        <v>2339718569</v>
      </c>
      <c r="E35" s="3">
        <v>923341505676</v>
      </c>
      <c r="G35" s="3">
        <v>890233242945</v>
      </c>
      <c r="I35" s="3">
        <v>33108262731</v>
      </c>
      <c r="K35" s="3">
        <v>2339718569</v>
      </c>
      <c r="M35" s="3">
        <v>923341505676</v>
      </c>
      <c r="O35" s="3">
        <v>948257567241</v>
      </c>
      <c r="Q35" s="3">
        <f t="shared" si="0"/>
        <v>-24916061565</v>
      </c>
    </row>
    <row r="36" spans="1:17" ht="21" x14ac:dyDescent="0.2">
      <c r="A36" s="6" t="s">
        <v>65</v>
      </c>
      <c r="C36" s="3">
        <v>73597188</v>
      </c>
      <c r="E36" s="3">
        <v>101325609353</v>
      </c>
      <c r="G36" s="3">
        <v>74049320448</v>
      </c>
      <c r="I36" s="3">
        <v>27276288905</v>
      </c>
      <c r="K36" s="3">
        <v>73597188</v>
      </c>
      <c r="M36" s="3">
        <v>101325609353</v>
      </c>
      <c r="O36" s="3">
        <v>172554830665</v>
      </c>
      <c r="Q36" s="3">
        <f t="shared" si="0"/>
        <v>-71229221312</v>
      </c>
    </row>
    <row r="37" spans="1:17" ht="21" x14ac:dyDescent="0.2">
      <c r="A37" s="6" t="s">
        <v>101</v>
      </c>
      <c r="C37" s="3">
        <v>750000</v>
      </c>
      <c r="E37" s="3">
        <v>2289545662</v>
      </c>
      <c r="G37" s="3">
        <v>2299237650</v>
      </c>
      <c r="I37" s="3">
        <v>-9691988</v>
      </c>
      <c r="K37" s="3">
        <v>750000</v>
      </c>
      <c r="M37" s="3">
        <v>2289545662</v>
      </c>
      <c r="O37" s="3">
        <v>2275314112</v>
      </c>
      <c r="Q37" s="3">
        <f t="shared" si="0"/>
        <v>14231550</v>
      </c>
    </row>
    <row r="38" spans="1:17" ht="21" x14ac:dyDescent="0.2">
      <c r="A38" s="6" t="s">
        <v>132</v>
      </c>
      <c r="C38" s="3" t="s">
        <v>88</v>
      </c>
      <c r="E38" s="3">
        <v>0</v>
      </c>
      <c r="G38" s="3">
        <v>0</v>
      </c>
      <c r="I38" s="3">
        <v>233790649</v>
      </c>
      <c r="K38" s="3" t="s">
        <v>88</v>
      </c>
      <c r="M38" s="3">
        <v>0</v>
      </c>
      <c r="O38" s="3">
        <v>0</v>
      </c>
      <c r="Q38" s="3">
        <v>233790649</v>
      </c>
    </row>
    <row r="39" spans="1:17" ht="21.75" thickBot="1" x14ac:dyDescent="0.25">
      <c r="A39" s="6" t="s">
        <v>133</v>
      </c>
      <c r="C39" s="3" t="s">
        <v>88</v>
      </c>
      <c r="E39" s="3">
        <v>0</v>
      </c>
      <c r="G39" s="3">
        <v>0</v>
      </c>
      <c r="I39" s="3">
        <v>-88866615</v>
      </c>
      <c r="K39" s="3" t="s">
        <v>88</v>
      </c>
      <c r="M39" s="3">
        <v>0</v>
      </c>
      <c r="O39" s="3">
        <v>0</v>
      </c>
      <c r="Q39" s="3">
        <v>-88866615</v>
      </c>
    </row>
    <row r="40" spans="1:17" s="41" customFormat="1" ht="21.75" thickBot="1" x14ac:dyDescent="0.25">
      <c r="E40" s="10">
        <f>SUM(E8:E39)</f>
        <v>4642075866926</v>
      </c>
      <c r="G40" s="10">
        <f>SUM(G8:G39)</f>
        <v>4438425803663</v>
      </c>
      <c r="I40" s="10">
        <f>SUM(I8:I39)</f>
        <v>203794987297</v>
      </c>
      <c r="K40" s="41" t="s">
        <v>18</v>
      </c>
      <c r="M40" s="10">
        <f>SUM(M8:M39)</f>
        <v>4642075866926</v>
      </c>
      <c r="O40" s="10">
        <f>SUM(O8:O39)</f>
        <v>5693026555112</v>
      </c>
      <c r="Q40" s="10">
        <f>SUM(Q8:Q39)</f>
        <v>-1050805764152</v>
      </c>
    </row>
    <row r="41" spans="1:17" ht="19.5" thickTop="1" x14ac:dyDescent="0.2"/>
    <row r="42" spans="1:17" x14ac:dyDescent="0.45">
      <c r="I42" s="42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workbookViewId="0">
      <selection activeCell="G22" sqref="G22"/>
    </sheetView>
  </sheetViews>
  <sheetFormatPr defaultRowHeight="22.5" x14ac:dyDescent="0.2"/>
  <cols>
    <col min="1" max="1" width="24.75" style="51" bestFit="1" customWidth="1"/>
    <col min="2" max="2" width="0.875" style="51" customWidth="1"/>
    <col min="3" max="3" width="18" style="51" bestFit="1" customWidth="1"/>
    <col min="4" max="4" width="0.875" style="51" customWidth="1"/>
    <col min="5" max="5" width="22.5" style="51" customWidth="1"/>
    <col min="6" max="6" width="0.875" style="51" customWidth="1"/>
    <col min="7" max="7" width="22.5" style="51" customWidth="1"/>
    <col min="8" max="8" width="0.875" style="51" customWidth="1"/>
    <col min="9" max="9" width="18.875" style="51" bestFit="1" customWidth="1"/>
    <col min="10" max="10" width="0.875" style="51" customWidth="1"/>
    <col min="11" max="11" width="18.25" style="51" bestFit="1" customWidth="1"/>
    <col min="12" max="12" width="0.875" style="51" customWidth="1"/>
    <col min="13" max="13" width="16.125" style="51" bestFit="1" customWidth="1"/>
    <col min="14" max="16384" width="9" style="51"/>
  </cols>
  <sheetData>
    <row r="2" spans="1:20" ht="24" x14ac:dyDescent="0.2">
      <c r="A2" s="50" t="str">
        <f>+سهام!A2</f>
        <v>صندوق سرمایه‌گذاری بخشی صنایع مفید - خودران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</row>
    <row r="3" spans="1:20" ht="24" x14ac:dyDescent="0.2">
      <c r="A3" s="50" t="s">
        <v>1</v>
      </c>
      <c r="B3" s="50" t="s">
        <v>1</v>
      </c>
      <c r="C3" s="50" t="s">
        <v>1</v>
      </c>
      <c r="D3" s="50" t="s">
        <v>1</v>
      </c>
      <c r="E3" s="50" t="s">
        <v>1</v>
      </c>
      <c r="F3" s="50" t="s">
        <v>1</v>
      </c>
      <c r="G3" s="50" t="s">
        <v>1</v>
      </c>
      <c r="H3" s="50" t="s">
        <v>1</v>
      </c>
      <c r="I3" s="50" t="s">
        <v>1</v>
      </c>
      <c r="J3" s="50" t="s">
        <v>1</v>
      </c>
      <c r="K3" s="50" t="s">
        <v>1</v>
      </c>
    </row>
    <row r="4" spans="1:20" ht="24" x14ac:dyDescent="0.2">
      <c r="A4" s="50" t="str">
        <f>+سهام!A4</f>
        <v>برای ماه منتهی به 1404/06/31</v>
      </c>
      <c r="B4" s="50" t="s">
        <v>19</v>
      </c>
      <c r="C4" s="50" t="s">
        <v>19</v>
      </c>
      <c r="D4" s="50" t="s">
        <v>19</v>
      </c>
      <c r="E4" s="50" t="s">
        <v>19</v>
      </c>
      <c r="F4" s="50" t="s">
        <v>19</v>
      </c>
      <c r="G4" s="50" t="s">
        <v>19</v>
      </c>
      <c r="H4" s="50" t="s">
        <v>19</v>
      </c>
      <c r="I4" s="50" t="s">
        <v>19</v>
      </c>
      <c r="J4" s="50" t="s">
        <v>19</v>
      </c>
      <c r="K4" s="50" t="s">
        <v>19</v>
      </c>
    </row>
    <row r="5" spans="1:20" ht="25.5" x14ac:dyDescent="0.2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1:20" ht="24.75" thickBot="1" x14ac:dyDescent="0.25">
      <c r="A6" s="53" t="s">
        <v>20</v>
      </c>
      <c r="C6" s="54" t="s">
        <v>124</v>
      </c>
      <c r="E6" s="53" t="s">
        <v>5</v>
      </c>
      <c r="F6" s="53" t="s">
        <v>5</v>
      </c>
      <c r="G6" s="53" t="s">
        <v>5</v>
      </c>
      <c r="I6" s="53" t="s">
        <v>128</v>
      </c>
      <c r="J6" s="53" t="s">
        <v>4</v>
      </c>
      <c r="K6" s="53" t="s">
        <v>4</v>
      </c>
    </row>
    <row r="7" spans="1:20" ht="24.75" thickBot="1" x14ac:dyDescent="0.25">
      <c r="A7" s="53" t="s">
        <v>20</v>
      </c>
      <c r="C7" s="54" t="s">
        <v>21</v>
      </c>
      <c r="E7" s="54" t="s">
        <v>22</v>
      </c>
      <c r="G7" s="54" t="s">
        <v>23</v>
      </c>
      <c r="I7" s="54" t="s">
        <v>21</v>
      </c>
      <c r="K7" s="54" t="s">
        <v>24</v>
      </c>
    </row>
    <row r="8" spans="1:20" ht="24" x14ac:dyDescent="0.2">
      <c r="A8" s="55" t="s">
        <v>25</v>
      </c>
      <c r="C8" s="51">
        <v>9519372701</v>
      </c>
      <c r="E8" s="51">
        <v>275612693017</v>
      </c>
      <c r="G8" s="51">
        <v>250497302281</v>
      </c>
      <c r="I8" s="51">
        <f>+C8+E8-G8</f>
        <v>34634763437</v>
      </c>
      <c r="K8" s="60">
        <v>7.1034785287671402E-3</v>
      </c>
    </row>
    <row r="9" spans="1:20" ht="24.75" thickBot="1" x14ac:dyDescent="0.25">
      <c r="A9" s="55" t="s">
        <v>26</v>
      </c>
      <c r="C9" s="51">
        <v>27951</v>
      </c>
      <c r="E9" s="51">
        <v>0</v>
      </c>
      <c r="G9" s="51">
        <v>0</v>
      </c>
      <c r="I9" s="51">
        <f>+C9+E9-G9</f>
        <v>27951</v>
      </c>
      <c r="K9" s="60">
        <v>5.7326601557053484E-9</v>
      </c>
    </row>
    <row r="10" spans="1:20" ht="24.75" thickBot="1" x14ac:dyDescent="0.25">
      <c r="A10" s="51" t="s">
        <v>18</v>
      </c>
      <c r="C10" s="56">
        <f>SUM(C8:C9)</f>
        <v>9519400652</v>
      </c>
      <c r="D10" s="55"/>
      <c r="E10" s="56">
        <f>SUM(E8:E9)</f>
        <v>275612693017</v>
      </c>
      <c r="F10" s="55"/>
      <c r="G10" s="56">
        <f>SUM(G8:G9)</f>
        <v>250497302281</v>
      </c>
      <c r="H10" s="55"/>
      <c r="I10" s="56">
        <f>SUM(I8:I9)</f>
        <v>34634791388</v>
      </c>
      <c r="J10" s="55"/>
      <c r="K10" s="61">
        <f>SUM(K8:K9)</f>
        <v>7.1034842614272958E-3</v>
      </c>
      <c r="L10" s="55"/>
      <c r="M10" s="55"/>
    </row>
    <row r="11" spans="1:20" ht="23.25" thickTop="1" x14ac:dyDescent="0.2"/>
    <row r="12" spans="1:20" x14ac:dyDescent="0.45">
      <c r="I12" s="48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7"/>
  <sheetViews>
    <sheetView rightToLeft="1" workbookViewId="0">
      <selection activeCell="G22" sqref="G22"/>
    </sheetView>
  </sheetViews>
  <sheetFormatPr defaultRowHeight="18.75" x14ac:dyDescent="0.45"/>
  <cols>
    <col min="1" max="1" width="20.875" style="24" bestFit="1" customWidth="1"/>
    <col min="2" max="2" width="0.875" style="24" customWidth="1"/>
    <col min="3" max="3" width="20.125" style="24" customWidth="1"/>
    <col min="4" max="4" width="0.875" style="24" customWidth="1"/>
    <col min="5" max="5" width="20.125" style="24" customWidth="1"/>
    <col min="6" max="6" width="0.875" style="24" customWidth="1"/>
    <col min="7" max="7" width="28" style="24" customWidth="1"/>
    <col min="8" max="8" width="0.875" style="24" customWidth="1"/>
    <col min="9" max="9" width="8" style="24" customWidth="1"/>
    <col min="10" max="16384" width="9" style="24"/>
  </cols>
  <sheetData>
    <row r="2" spans="1:7" ht="26.25" x14ac:dyDescent="0.45">
      <c r="A2" s="44" t="str">
        <f>+سهام!A2</f>
        <v>صندوق سرمایه‌گذاری بخشی صنایع مفید - خودران</v>
      </c>
      <c r="B2" s="44" t="s">
        <v>0</v>
      </c>
      <c r="C2" s="44" t="s">
        <v>0</v>
      </c>
      <c r="D2" s="44" t="s">
        <v>0</v>
      </c>
      <c r="E2" s="44" t="s">
        <v>0</v>
      </c>
      <c r="F2" s="44" t="s">
        <v>0</v>
      </c>
      <c r="G2" s="44" t="s">
        <v>0</v>
      </c>
    </row>
    <row r="3" spans="1:7" ht="26.25" x14ac:dyDescent="0.45">
      <c r="A3" s="44" t="s">
        <v>27</v>
      </c>
      <c r="B3" s="44" t="s">
        <v>27</v>
      </c>
      <c r="C3" s="44" t="s">
        <v>27</v>
      </c>
      <c r="D3" s="44" t="s">
        <v>27</v>
      </c>
      <c r="E3" s="44" t="s">
        <v>27</v>
      </c>
      <c r="F3" s="44" t="s">
        <v>27</v>
      </c>
      <c r="G3" s="44" t="s">
        <v>27</v>
      </c>
    </row>
    <row r="4" spans="1:7" ht="26.25" x14ac:dyDescent="0.45">
      <c r="A4" s="44" t="str">
        <f>+سهام!A4</f>
        <v>برای ماه منتهی به 1404/06/31</v>
      </c>
      <c r="B4" s="44" t="s">
        <v>2</v>
      </c>
      <c r="C4" s="44" t="s">
        <v>2</v>
      </c>
      <c r="D4" s="44" t="s">
        <v>2</v>
      </c>
      <c r="E4" s="44" t="s">
        <v>2</v>
      </c>
      <c r="F4" s="44" t="s">
        <v>2</v>
      </c>
      <c r="G4" s="44" t="s">
        <v>2</v>
      </c>
    </row>
    <row r="6" spans="1:7" ht="27" thickBot="1" x14ac:dyDescent="0.5">
      <c r="A6" s="46" t="s">
        <v>31</v>
      </c>
      <c r="C6" s="46" t="s">
        <v>21</v>
      </c>
      <c r="E6" s="46" t="s">
        <v>48</v>
      </c>
      <c r="G6" s="46" t="s">
        <v>13</v>
      </c>
    </row>
    <row r="7" spans="1:7" ht="21" x14ac:dyDescent="0.45">
      <c r="A7" s="5" t="s">
        <v>54</v>
      </c>
      <c r="C7" s="8">
        <f>+'درآمد سرمایه‌گذاری در سهام'!I81</f>
        <v>49706285417</v>
      </c>
      <c r="D7" s="8"/>
      <c r="E7" s="1">
        <f>+C7/$C$9</f>
        <v>0.98310625682219899</v>
      </c>
      <c r="F7" s="8"/>
      <c r="G7" s="1">
        <v>1.0194599187798423E-2</v>
      </c>
    </row>
    <row r="8" spans="1:7" ht="21.75" thickBot="1" x14ac:dyDescent="0.5">
      <c r="A8" s="5" t="s">
        <v>55</v>
      </c>
      <c r="C8" s="8">
        <f>+'درآمد سپرده بانکی'!C10</f>
        <v>854155097</v>
      </c>
      <c r="D8" s="8"/>
      <c r="E8" s="1">
        <f>+C8/$C$9</f>
        <v>1.6893743177800985E-2</v>
      </c>
      <c r="F8" s="8"/>
      <c r="G8" s="1">
        <v>1.7518446178542939E-4</v>
      </c>
    </row>
    <row r="9" spans="1:7" ht="21.75" thickBot="1" x14ac:dyDescent="0.5">
      <c r="A9" s="24" t="s">
        <v>18</v>
      </c>
      <c r="C9" s="18">
        <f>SUM(C7:C8)</f>
        <v>50560440514</v>
      </c>
      <c r="D9" s="5"/>
      <c r="E9" s="9">
        <f>SUM(E7:E8)</f>
        <v>1</v>
      </c>
      <c r="F9" s="5"/>
      <c r="G9" s="7">
        <f>SUM(G7:G8)</f>
        <v>1.0369783649583852E-2</v>
      </c>
    </row>
    <row r="10" spans="1:7" ht="19.5" thickTop="1" x14ac:dyDescent="0.45"/>
    <row r="11" spans="1:7" x14ac:dyDescent="0.45">
      <c r="C11" s="25"/>
      <c r="E11" s="48"/>
      <c r="G11" s="48"/>
    </row>
    <row r="12" spans="1:7" x14ac:dyDescent="0.45">
      <c r="C12" s="26"/>
      <c r="G12" s="48"/>
    </row>
    <row r="13" spans="1:7" x14ac:dyDescent="0.45">
      <c r="C13" s="26"/>
      <c r="G13" s="48"/>
    </row>
    <row r="14" spans="1:7" x14ac:dyDescent="0.45">
      <c r="C14" s="43"/>
      <c r="G14" s="49"/>
    </row>
    <row r="15" spans="1:7" x14ac:dyDescent="0.45">
      <c r="E15" s="49"/>
      <c r="G15" s="25"/>
    </row>
    <row r="17" s="24" customFormat="1" x14ac:dyDescent="0.45"/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82"/>
  <sheetViews>
    <sheetView rightToLeft="1" zoomScale="93" zoomScaleNormal="93" workbookViewId="0">
      <selection activeCell="G22" sqref="G22"/>
    </sheetView>
  </sheetViews>
  <sheetFormatPr defaultRowHeight="18.75" x14ac:dyDescent="0.45"/>
  <cols>
    <col min="1" max="1" width="37.375" style="23" bestFit="1" customWidth="1"/>
    <col min="2" max="2" width="0.875" style="23" customWidth="1"/>
    <col min="3" max="3" width="19.25" style="23" customWidth="1"/>
    <col min="4" max="4" width="0.875" style="23" customWidth="1"/>
    <col min="5" max="5" width="19.25" style="23" customWidth="1"/>
    <col min="6" max="6" width="0.875" style="23" customWidth="1"/>
    <col min="7" max="7" width="19.25" style="23" customWidth="1"/>
    <col min="8" max="8" width="0.875" style="23" customWidth="1"/>
    <col min="9" max="9" width="19.25" style="23" customWidth="1"/>
    <col min="10" max="10" width="0.875" style="23" customWidth="1"/>
    <col min="11" max="11" width="20.125" style="23" customWidth="1"/>
    <col min="12" max="12" width="0.875" style="23" customWidth="1"/>
    <col min="13" max="13" width="19.25" style="23" customWidth="1"/>
    <col min="14" max="14" width="0.875" style="23" customWidth="1"/>
    <col min="15" max="15" width="20.125" style="23" customWidth="1"/>
    <col min="16" max="16" width="0.875" style="23" customWidth="1"/>
    <col min="17" max="17" width="19.25" style="23" customWidth="1"/>
    <col min="18" max="18" width="0.875" style="23" customWidth="1"/>
    <col min="19" max="19" width="20.125" style="23" customWidth="1"/>
    <col min="20" max="20" width="0.875" style="23" customWidth="1"/>
    <col min="21" max="21" width="20.125" style="23" customWidth="1"/>
    <col min="22" max="22" width="0.875" style="23" customWidth="1"/>
    <col min="23" max="23" width="8" style="23" customWidth="1"/>
    <col min="24" max="16384" width="9" style="23"/>
  </cols>
  <sheetData>
    <row r="2" spans="1:21" ht="26.25" x14ac:dyDescent="0.45">
      <c r="A2" s="44" t="s">
        <v>73</v>
      </c>
      <c r="B2" s="44" t="s">
        <v>0</v>
      </c>
      <c r="C2" s="44" t="s">
        <v>0</v>
      </c>
      <c r="D2" s="44" t="s">
        <v>0</v>
      </c>
      <c r="E2" s="44" t="s">
        <v>0</v>
      </c>
      <c r="F2" s="44" t="s">
        <v>0</v>
      </c>
      <c r="G2" s="44" t="s">
        <v>0</v>
      </c>
      <c r="H2" s="44" t="s">
        <v>0</v>
      </c>
      <c r="I2" s="44" t="s">
        <v>0</v>
      </c>
      <c r="J2" s="44" t="s">
        <v>0</v>
      </c>
      <c r="K2" s="44" t="s">
        <v>0</v>
      </c>
      <c r="L2" s="44" t="s">
        <v>0</v>
      </c>
      <c r="M2" s="44" t="s">
        <v>0</v>
      </c>
      <c r="N2" s="44" t="s">
        <v>0</v>
      </c>
      <c r="O2" s="44" t="s">
        <v>0</v>
      </c>
      <c r="P2" s="44" t="s">
        <v>0</v>
      </c>
      <c r="Q2" s="44" t="s">
        <v>0</v>
      </c>
      <c r="R2" s="44" t="s">
        <v>0</v>
      </c>
      <c r="S2" s="44" t="s">
        <v>0</v>
      </c>
      <c r="T2" s="44" t="s">
        <v>0</v>
      </c>
      <c r="U2" s="44" t="s">
        <v>0</v>
      </c>
    </row>
    <row r="3" spans="1:21" ht="26.25" x14ac:dyDescent="0.45">
      <c r="A3" s="44" t="s">
        <v>27</v>
      </c>
      <c r="B3" s="44" t="s">
        <v>27</v>
      </c>
      <c r="C3" s="44" t="s">
        <v>27</v>
      </c>
      <c r="D3" s="44" t="s">
        <v>27</v>
      </c>
      <c r="E3" s="44" t="s">
        <v>27</v>
      </c>
      <c r="F3" s="44" t="s">
        <v>27</v>
      </c>
      <c r="G3" s="44" t="s">
        <v>27</v>
      </c>
      <c r="H3" s="44" t="s">
        <v>27</v>
      </c>
      <c r="I3" s="44" t="s">
        <v>27</v>
      </c>
      <c r="J3" s="44" t="s">
        <v>27</v>
      </c>
      <c r="K3" s="44" t="s">
        <v>27</v>
      </c>
      <c r="L3" s="44" t="s">
        <v>27</v>
      </c>
      <c r="M3" s="44" t="s">
        <v>27</v>
      </c>
      <c r="N3" s="44" t="s">
        <v>27</v>
      </c>
      <c r="O3" s="44" t="s">
        <v>27</v>
      </c>
      <c r="P3" s="44" t="s">
        <v>27</v>
      </c>
      <c r="Q3" s="44" t="s">
        <v>27</v>
      </c>
      <c r="R3" s="44" t="s">
        <v>27</v>
      </c>
      <c r="S3" s="44" t="s">
        <v>27</v>
      </c>
      <c r="T3" s="44" t="s">
        <v>27</v>
      </c>
      <c r="U3" s="44" t="s">
        <v>27</v>
      </c>
    </row>
    <row r="4" spans="1:21" ht="26.25" x14ac:dyDescent="0.45">
      <c r="A4" s="44" t="str">
        <f>+سهام!A4</f>
        <v>برای ماه منتهی به 1404/06/31</v>
      </c>
      <c r="B4" s="44" t="s">
        <v>2</v>
      </c>
      <c r="C4" s="44" t="s">
        <v>2</v>
      </c>
      <c r="D4" s="44" t="s">
        <v>2</v>
      </c>
      <c r="E4" s="44" t="s">
        <v>2</v>
      </c>
      <c r="F4" s="44" t="s">
        <v>2</v>
      </c>
      <c r="G4" s="44" t="s">
        <v>2</v>
      </c>
      <c r="H4" s="44" t="s">
        <v>2</v>
      </c>
      <c r="I4" s="44" t="s">
        <v>2</v>
      </c>
      <c r="J4" s="44" t="s">
        <v>2</v>
      </c>
      <c r="K4" s="44" t="s">
        <v>2</v>
      </c>
      <c r="L4" s="44" t="s">
        <v>2</v>
      </c>
      <c r="M4" s="44" t="s">
        <v>2</v>
      </c>
      <c r="N4" s="44" t="s">
        <v>2</v>
      </c>
      <c r="O4" s="44" t="s">
        <v>2</v>
      </c>
      <c r="P4" s="44" t="s">
        <v>2</v>
      </c>
      <c r="Q4" s="44" t="s">
        <v>2</v>
      </c>
      <c r="R4" s="44" t="s">
        <v>2</v>
      </c>
      <c r="S4" s="44" t="s">
        <v>2</v>
      </c>
      <c r="T4" s="44" t="s">
        <v>2</v>
      </c>
      <c r="U4" s="44" t="s">
        <v>2</v>
      </c>
    </row>
    <row r="6" spans="1:21" ht="27" thickBot="1" x14ac:dyDescent="0.5">
      <c r="A6" s="45" t="s">
        <v>3</v>
      </c>
      <c r="C6" s="45" t="s">
        <v>29</v>
      </c>
      <c r="D6" s="45" t="s">
        <v>29</v>
      </c>
      <c r="E6" s="45" t="s">
        <v>29</v>
      </c>
      <c r="F6" s="45" t="s">
        <v>29</v>
      </c>
      <c r="G6" s="45" t="s">
        <v>29</v>
      </c>
      <c r="H6" s="45" t="s">
        <v>29</v>
      </c>
      <c r="I6" s="45" t="s">
        <v>29</v>
      </c>
      <c r="J6" s="45" t="s">
        <v>29</v>
      </c>
      <c r="K6" s="45" t="s">
        <v>29</v>
      </c>
      <c r="M6" s="45" t="s">
        <v>30</v>
      </c>
      <c r="N6" s="45" t="s">
        <v>30</v>
      </c>
      <c r="O6" s="45" t="s">
        <v>30</v>
      </c>
      <c r="P6" s="45" t="s">
        <v>30</v>
      </c>
      <c r="Q6" s="45" t="s">
        <v>30</v>
      </c>
      <c r="R6" s="45" t="s">
        <v>30</v>
      </c>
      <c r="S6" s="45" t="s">
        <v>30</v>
      </c>
      <c r="T6" s="45" t="s">
        <v>30</v>
      </c>
      <c r="U6" s="45" t="s">
        <v>30</v>
      </c>
    </row>
    <row r="7" spans="1:21" ht="27" thickBot="1" x14ac:dyDescent="0.5">
      <c r="A7" s="45" t="s">
        <v>3</v>
      </c>
      <c r="C7" s="46" t="s">
        <v>45</v>
      </c>
      <c r="E7" s="46" t="s">
        <v>46</v>
      </c>
      <c r="G7" s="46" t="s">
        <v>47</v>
      </c>
      <c r="I7" s="46" t="s">
        <v>21</v>
      </c>
      <c r="K7" s="46" t="s">
        <v>48</v>
      </c>
      <c r="M7" s="46" t="s">
        <v>45</v>
      </c>
      <c r="O7" s="46" t="s">
        <v>46</v>
      </c>
      <c r="Q7" s="46" t="s">
        <v>47</v>
      </c>
      <c r="S7" s="46" t="s">
        <v>21</v>
      </c>
      <c r="U7" s="46" t="s">
        <v>48</v>
      </c>
    </row>
    <row r="8" spans="1:21" ht="21" x14ac:dyDescent="0.55000000000000004">
      <c r="A8" s="47" t="s">
        <v>92</v>
      </c>
      <c r="C8" s="8">
        <f>IFERROR(VLOOKUP(A8,'درآمد سود سهام'!A:S,13,0),0)</f>
        <v>0</v>
      </c>
      <c r="D8" s="8"/>
      <c r="E8" s="8">
        <f>IFERROR(VLOOKUP(A8,'درآمد ناشی از تغییر قیمت اوراق'!A:Q,9,0),0)</f>
        <v>8106146618</v>
      </c>
      <c r="F8" s="8"/>
      <c r="G8" s="8">
        <f>IFERROR(VLOOKUP(A8,'درآمد ناشی از فروش'!A:Q,9,0),0)</f>
        <v>380687118</v>
      </c>
      <c r="H8" s="8"/>
      <c r="I8" s="8">
        <f t="shared" ref="I8:I80" si="0">+G8+E8+C8</f>
        <v>8486833736</v>
      </c>
      <c r="J8" s="8"/>
      <c r="K8" s="1">
        <f>+I8/$I$81</f>
        <v>0.17073964921742926</v>
      </c>
      <c r="L8" s="8"/>
      <c r="M8" s="8">
        <f>IFERROR(VLOOKUP(A8,'درآمد سود سهام'!A:S,19,0),0)</f>
        <v>3407250440</v>
      </c>
      <c r="N8" s="8"/>
      <c r="O8" s="8">
        <f>IFERROR(VLOOKUP(A8,'درآمد ناشی از تغییر قیمت اوراق'!A:Q,17,0),0)</f>
        <v>3106288172</v>
      </c>
      <c r="P8" s="8"/>
      <c r="Q8" s="8">
        <f>IFERROR(VLOOKUP(A8,'درآمد ناشی از فروش'!A:Q,17,0),0)</f>
        <v>95851296945</v>
      </c>
      <c r="R8" s="8"/>
      <c r="S8" s="8">
        <f>+Q8+O8+M8</f>
        <v>102364835557</v>
      </c>
      <c r="T8" s="8"/>
      <c r="U8" s="1">
        <f>+S8/$S$81</f>
        <v>-0.13661051041740888</v>
      </c>
    </row>
    <row r="9" spans="1:21" ht="21" x14ac:dyDescent="0.55000000000000004">
      <c r="A9" s="47" t="s">
        <v>107</v>
      </c>
      <c r="C9" s="8">
        <f>IFERROR(VLOOKUP(A9,'درآمد سود سهام'!A:S,13,0),0)</f>
        <v>0</v>
      </c>
      <c r="D9" s="8"/>
      <c r="E9" s="8">
        <f>IFERROR(VLOOKUP(A9,'درآمد ناشی از تغییر قیمت اوراق'!A:Q,9,0),0)</f>
        <v>-2751046645</v>
      </c>
      <c r="F9" s="8"/>
      <c r="G9" s="8">
        <f>IFERROR(VLOOKUP(A9,'درآمد ناشی از فروش'!A:Q,9,0),0)</f>
        <v>0</v>
      </c>
      <c r="H9" s="8"/>
      <c r="I9" s="8">
        <f t="shared" si="0"/>
        <v>-2751046645</v>
      </c>
      <c r="J9" s="8"/>
      <c r="K9" s="1">
        <f t="shared" ref="K9:K72" si="1">+I9/$I$81</f>
        <v>-5.5346051750210186E-2</v>
      </c>
      <c r="L9" s="8"/>
      <c r="M9" s="8">
        <f>IFERROR(VLOOKUP(A9,'درآمد سود سهام'!A:S,19,0),0)</f>
        <v>12036817226</v>
      </c>
      <c r="N9" s="8"/>
      <c r="O9" s="8">
        <f>IFERROR(VLOOKUP(A9,'درآمد ناشی از تغییر قیمت اوراق'!A:Q,17,0),0)</f>
        <v>-39641730513</v>
      </c>
      <c r="P9" s="8"/>
      <c r="Q9" s="8">
        <f>IFERROR(VLOOKUP(A9,'درآمد ناشی از فروش'!A:Q,17,0),0)</f>
        <v>-2347023196</v>
      </c>
      <c r="R9" s="8"/>
      <c r="S9" s="8">
        <f t="shared" ref="S9:S74" si="2">+Q9+O9+M9</f>
        <v>-29951936483</v>
      </c>
      <c r="T9" s="8"/>
      <c r="U9" s="1">
        <f t="shared" ref="U9:U72" si="3">+S9/$S$81</f>
        <v>3.9972216129376036E-2</v>
      </c>
    </row>
    <row r="10" spans="1:21" ht="21" x14ac:dyDescent="0.55000000000000004">
      <c r="A10" s="47" t="s">
        <v>90</v>
      </c>
      <c r="C10" s="8">
        <f>IFERROR(VLOOKUP(A10,'درآمد سود سهام'!A:S,13,0),0)</f>
        <v>0</v>
      </c>
      <c r="D10" s="8"/>
      <c r="E10" s="8">
        <f>IFERROR(VLOOKUP(A10,'درآمد ناشی از تغییر قیمت اوراق'!A:Q,9,0),0)</f>
        <v>-3963223773</v>
      </c>
      <c r="F10" s="8"/>
      <c r="G10" s="8">
        <f>IFERROR(VLOOKUP(A10,'درآمد ناشی از فروش'!A:Q,9,0),0)</f>
        <v>0</v>
      </c>
      <c r="H10" s="8"/>
      <c r="I10" s="8">
        <f t="shared" si="0"/>
        <v>-3963223773</v>
      </c>
      <c r="J10" s="8"/>
      <c r="K10" s="1">
        <f t="shared" si="1"/>
        <v>-7.9732849472685427E-2</v>
      </c>
      <c r="L10" s="8"/>
      <c r="M10" s="8">
        <f>IFERROR(VLOOKUP(A10,'درآمد سود سهام'!A:S,19,0),0)</f>
        <v>0</v>
      </c>
      <c r="N10" s="8"/>
      <c r="O10" s="8">
        <f>IFERROR(VLOOKUP(A10,'درآمد ناشی از تغییر قیمت اوراق'!A:Q,17,0),0)</f>
        <v>-475374469</v>
      </c>
      <c r="P10" s="8"/>
      <c r="Q10" s="8">
        <f>IFERROR(VLOOKUP(A10,'درآمد ناشی از فروش'!A:Q,17,0),0)</f>
        <v>24011913696</v>
      </c>
      <c r="R10" s="8"/>
      <c r="S10" s="8">
        <f t="shared" si="2"/>
        <v>23536539227</v>
      </c>
      <c r="T10" s="8"/>
      <c r="U10" s="1">
        <f t="shared" si="3"/>
        <v>-3.1410577858735807E-2</v>
      </c>
    </row>
    <row r="11" spans="1:21" s="5" customFormat="1" ht="21" x14ac:dyDescent="0.55000000000000004">
      <c r="A11" s="47" t="s">
        <v>62</v>
      </c>
      <c r="C11" s="8">
        <f>IFERROR(VLOOKUP(A11,'درآمد سود سهام'!A:S,13,0),0)</f>
        <v>0</v>
      </c>
      <c r="E11" s="8">
        <f>IFERROR(VLOOKUP(A11,'درآمد ناشی از تغییر قیمت اوراق'!A:Q,9,0),0)</f>
        <v>0</v>
      </c>
      <c r="G11" s="8">
        <f>IFERROR(VLOOKUP(A11,'درآمد ناشی از فروش'!A:Q,9,0),0)</f>
        <v>-12087839159</v>
      </c>
      <c r="I11" s="8">
        <f t="shared" si="0"/>
        <v>-12087839159</v>
      </c>
      <c r="K11" s="1">
        <f t="shared" si="1"/>
        <v>-0.24318532470474749</v>
      </c>
      <c r="M11" s="8">
        <f>IFERROR(VLOOKUP(A11,'درآمد سود سهام'!A:S,19,0),0)</f>
        <v>861817273</v>
      </c>
      <c r="O11" s="8">
        <f>IFERROR(VLOOKUP(A11,'درآمد ناشی از تغییر قیمت اوراق'!A:Q,17,0),0)</f>
        <v>0</v>
      </c>
      <c r="Q11" s="8">
        <f>IFERROR(VLOOKUP(A11,'درآمد ناشی از فروش'!A:Q,17,0),0)</f>
        <v>-30100199853</v>
      </c>
      <c r="S11" s="8">
        <f t="shared" si="2"/>
        <v>-29238382580</v>
      </c>
      <c r="T11" s="8"/>
      <c r="U11" s="1">
        <f t="shared" si="3"/>
        <v>3.9019946120160957E-2</v>
      </c>
    </row>
    <row r="12" spans="1:21" ht="21" x14ac:dyDescent="0.55000000000000004">
      <c r="A12" s="47" t="s">
        <v>67</v>
      </c>
      <c r="C12" s="8">
        <f>IFERROR(VLOOKUP(A12,'درآمد سود سهام'!A:S,13,0),0)</f>
        <v>0</v>
      </c>
      <c r="D12" s="8"/>
      <c r="E12" s="8">
        <f>IFERROR(VLOOKUP(A12,'درآمد ناشی از تغییر قیمت اوراق'!A:Q,9,0),0)</f>
        <v>-1236724092</v>
      </c>
      <c r="F12" s="8"/>
      <c r="G12" s="8">
        <f>IFERROR(VLOOKUP(A12,'درآمد ناشی از فروش'!A:Q,9,0),0)</f>
        <v>0</v>
      </c>
      <c r="H12" s="8"/>
      <c r="I12" s="8">
        <f t="shared" si="0"/>
        <v>-1236724092</v>
      </c>
      <c r="J12" s="8"/>
      <c r="K12" s="1">
        <f t="shared" si="1"/>
        <v>-2.4880637964087921E-2</v>
      </c>
      <c r="L12" s="8"/>
      <c r="M12" s="8">
        <f>IFERROR(VLOOKUP(A12,'درآمد سود سهام'!A:S,19,0),0)</f>
        <v>782706649</v>
      </c>
      <c r="N12" s="8"/>
      <c r="O12" s="8">
        <f>IFERROR(VLOOKUP(A12,'درآمد ناشی از تغییر قیمت اوراق'!A:Q,17,0),0)</f>
        <v>-27881621579</v>
      </c>
      <c r="P12" s="8"/>
      <c r="Q12" s="8">
        <f>IFERROR(VLOOKUP(A12,'درآمد ناشی از فروش'!A:Q,17,0),0)</f>
        <v>-2637544360</v>
      </c>
      <c r="R12" s="8"/>
      <c r="S12" s="8">
        <f t="shared" si="2"/>
        <v>-29736459290</v>
      </c>
      <c r="T12" s="8"/>
      <c r="U12" s="1">
        <f t="shared" si="3"/>
        <v>3.9684652053696458E-2</v>
      </c>
    </row>
    <row r="13" spans="1:21" ht="21" x14ac:dyDescent="0.55000000000000004">
      <c r="A13" s="47" t="s">
        <v>66</v>
      </c>
      <c r="C13" s="8">
        <f>IFERROR(VLOOKUP(A13,'درآمد سود سهام'!A:S,13,0),0)</f>
        <v>0</v>
      </c>
      <c r="D13" s="8"/>
      <c r="E13" s="8">
        <f>IFERROR(VLOOKUP(A13,'درآمد ناشی از تغییر قیمت اوراق'!A:Q,9,0),0)</f>
        <v>0</v>
      </c>
      <c r="F13" s="8"/>
      <c r="G13" s="8">
        <f>IFERROR(VLOOKUP(A13,'درآمد ناشی از فروش'!A:Q,9,0),0)</f>
        <v>-7441395450</v>
      </c>
      <c r="H13" s="8"/>
      <c r="I13" s="8">
        <f t="shared" si="0"/>
        <v>-7441395450</v>
      </c>
      <c r="J13" s="8"/>
      <c r="K13" s="1">
        <f t="shared" si="1"/>
        <v>-0.14970733354085991</v>
      </c>
      <c r="L13" s="8"/>
      <c r="M13" s="8">
        <f>IFERROR(VLOOKUP(A13,'درآمد سود سهام'!A:S,19,0),0)</f>
        <v>129488783</v>
      </c>
      <c r="N13" s="8"/>
      <c r="O13" s="8">
        <f>IFERROR(VLOOKUP(A13,'درآمد ناشی از تغییر قیمت اوراق'!A:Q,17,0),0)</f>
        <v>0</v>
      </c>
      <c r="P13" s="8"/>
      <c r="Q13" s="8">
        <f>IFERROR(VLOOKUP(A13,'درآمد ناشی از فروش'!A:Q,17,0),0)</f>
        <v>-12617595163</v>
      </c>
      <c r="R13" s="8"/>
      <c r="S13" s="8">
        <f t="shared" si="2"/>
        <v>-12488106380</v>
      </c>
      <c r="T13" s="8"/>
      <c r="U13" s="1">
        <f t="shared" si="3"/>
        <v>1.6665943704552152E-2</v>
      </c>
    </row>
    <row r="14" spans="1:21" ht="21" x14ac:dyDescent="0.55000000000000004">
      <c r="A14" s="47" t="s">
        <v>63</v>
      </c>
      <c r="C14" s="8">
        <f>IFERROR(VLOOKUP(A14,'درآمد سود سهام'!A:S,13,0),0)</f>
        <v>0</v>
      </c>
      <c r="D14" s="8"/>
      <c r="E14" s="8">
        <f>IFERROR(VLOOKUP(A14,'درآمد ناشی از تغییر قیمت اوراق'!A:Q,9,0),0)</f>
        <v>1022313446</v>
      </c>
      <c r="F14" s="8"/>
      <c r="G14" s="8">
        <f>IFERROR(VLOOKUP(A14,'درآمد ناشی از فروش'!A:Q,9,0),0)</f>
        <v>0</v>
      </c>
      <c r="H14" s="8"/>
      <c r="I14" s="8">
        <f t="shared" si="0"/>
        <v>1022313446</v>
      </c>
      <c r="J14" s="8"/>
      <c r="K14" s="1">
        <f t="shared" si="1"/>
        <v>2.0567085981652525E-2</v>
      </c>
      <c r="L14" s="8"/>
      <c r="M14" s="8">
        <f>IFERROR(VLOOKUP(A14,'درآمد سود سهام'!A:S,19,0),0)</f>
        <v>4104547469</v>
      </c>
      <c r="N14" s="8"/>
      <c r="O14" s="8">
        <f>IFERROR(VLOOKUP(A14,'درآمد ناشی از تغییر قیمت اوراق'!A:Q,17,0),0)</f>
        <v>-39294771594</v>
      </c>
      <c r="P14" s="8"/>
      <c r="Q14" s="8">
        <f>IFERROR(VLOOKUP(A14,'درآمد ناشی از فروش'!A:Q,17,0),0)</f>
        <v>-6875521573</v>
      </c>
      <c r="R14" s="8"/>
      <c r="S14" s="8">
        <f t="shared" si="2"/>
        <v>-42065745698</v>
      </c>
      <c r="T14" s="8"/>
      <c r="U14" s="1">
        <f t="shared" si="3"/>
        <v>5.6138643310698226E-2</v>
      </c>
    </row>
    <row r="15" spans="1:21" ht="21" x14ac:dyDescent="0.55000000000000004">
      <c r="A15" s="47" t="s">
        <v>85</v>
      </c>
      <c r="C15" s="8">
        <f>IFERROR(VLOOKUP(A15,'درآمد سود سهام'!A:S,13,0),0)</f>
        <v>0</v>
      </c>
      <c r="D15" s="8"/>
      <c r="E15" s="8">
        <f>IFERROR(VLOOKUP(A15,'درآمد ناشی از تغییر قیمت اوراق'!A:Q,9,0),0)</f>
        <v>-2070614725</v>
      </c>
      <c r="F15" s="8"/>
      <c r="G15" s="8">
        <f>IFERROR(VLOOKUP(A15,'درآمد ناشی از فروش'!A:Q,9,0),0)</f>
        <v>0</v>
      </c>
      <c r="H15" s="8"/>
      <c r="I15" s="8">
        <f t="shared" si="0"/>
        <v>-2070614725</v>
      </c>
      <c r="J15" s="8"/>
      <c r="K15" s="1">
        <f t="shared" si="1"/>
        <v>-4.1656999866898747E-2</v>
      </c>
      <c r="L15" s="8"/>
      <c r="M15" s="8">
        <f>IFERROR(VLOOKUP(A15,'درآمد سود سهام'!A:S,19,0),0)</f>
        <v>1067758789</v>
      </c>
      <c r="N15" s="8"/>
      <c r="O15" s="8">
        <f>IFERROR(VLOOKUP(A15,'درآمد ناشی از تغییر قیمت اوراق'!A:Q,17,0),0)</f>
        <v>-20903500498</v>
      </c>
      <c r="P15" s="8"/>
      <c r="Q15" s="8">
        <f>IFERROR(VLOOKUP(A15,'درآمد ناشی از فروش'!A:Q,17,0),0)</f>
        <v>-11854878457</v>
      </c>
      <c r="R15" s="8"/>
      <c r="S15" s="8">
        <f t="shared" si="2"/>
        <v>-31690620166</v>
      </c>
      <c r="T15" s="8"/>
      <c r="U15" s="1">
        <f t="shared" si="3"/>
        <v>4.2292568270779027E-2</v>
      </c>
    </row>
    <row r="16" spans="1:21" ht="21" x14ac:dyDescent="0.55000000000000004">
      <c r="A16" s="47" t="s">
        <v>17</v>
      </c>
      <c r="C16" s="8">
        <f>IFERROR(VLOOKUP(A16,'درآمد سود سهام'!A:S,13,0),0)</f>
        <v>0</v>
      </c>
      <c r="D16" s="8"/>
      <c r="E16" s="8">
        <f>IFERROR(VLOOKUP(A16,'درآمد ناشی از تغییر قیمت اوراق'!A:Q,9,0),0)</f>
        <v>0</v>
      </c>
      <c r="F16" s="8"/>
      <c r="G16" s="8">
        <f>IFERROR(VLOOKUP(A16,'درآمد ناشی از فروش'!A:Q,9,0),0)</f>
        <v>0</v>
      </c>
      <c r="H16" s="8"/>
      <c r="I16" s="8">
        <f t="shared" si="0"/>
        <v>0</v>
      </c>
      <c r="J16" s="8"/>
      <c r="K16" s="1">
        <f t="shared" si="1"/>
        <v>0</v>
      </c>
      <c r="L16" s="8"/>
      <c r="M16" s="8">
        <f>IFERROR(VLOOKUP(A16,'درآمد سود سهام'!A:S,19,0),0)</f>
        <v>0</v>
      </c>
      <c r="N16" s="8"/>
      <c r="O16" s="8">
        <f>IFERROR(VLOOKUP(A16,'درآمد ناشی از تغییر قیمت اوراق'!A:Q,17,0),0)</f>
        <v>0</v>
      </c>
      <c r="P16" s="8"/>
      <c r="Q16" s="8">
        <f>IFERROR(VLOOKUP(A16,'درآمد ناشی از فروش'!A:Q,17,0),0)</f>
        <v>-530927932</v>
      </c>
      <c r="R16" s="8"/>
      <c r="S16" s="8">
        <f t="shared" si="2"/>
        <v>-530927932</v>
      </c>
      <c r="T16" s="8"/>
      <c r="U16" s="1">
        <f t="shared" si="3"/>
        <v>7.0854737753173213E-4</v>
      </c>
    </row>
    <row r="17" spans="1:21" ht="21" x14ac:dyDescent="0.55000000000000004">
      <c r="A17" s="47" t="s">
        <v>80</v>
      </c>
      <c r="C17" s="8">
        <f>IFERROR(VLOOKUP(A17,'درآمد سود سهام'!A:S,13,0),0)</f>
        <v>0</v>
      </c>
      <c r="D17" s="8"/>
      <c r="E17" s="8">
        <f>IFERROR(VLOOKUP(A17,'درآمد ناشی از تغییر قیمت اوراق'!A:Q,9,0),0)</f>
        <v>0</v>
      </c>
      <c r="F17" s="8"/>
      <c r="G17" s="8">
        <f>IFERROR(VLOOKUP(A17,'درآمد ناشی از فروش'!A:Q,9,0),0)</f>
        <v>0</v>
      </c>
      <c r="H17" s="8"/>
      <c r="I17" s="8">
        <f t="shared" si="0"/>
        <v>0</v>
      </c>
      <c r="J17" s="8"/>
      <c r="K17" s="1">
        <f t="shared" si="1"/>
        <v>0</v>
      </c>
      <c r="L17" s="8"/>
      <c r="M17" s="8">
        <f>IFERROR(VLOOKUP(A17,'درآمد سود سهام'!A:S,19,0),0)</f>
        <v>0</v>
      </c>
      <c r="N17" s="8"/>
      <c r="O17" s="8">
        <f>IFERROR(VLOOKUP(A17,'درآمد ناشی از تغییر قیمت اوراق'!A:Q,17,0),0)</f>
        <v>0</v>
      </c>
      <c r="P17" s="8"/>
      <c r="Q17" s="8">
        <f>IFERROR(VLOOKUP(A17,'درآمد ناشی از فروش'!A:Q,17,0),0)</f>
        <v>407040157</v>
      </c>
      <c r="R17" s="8"/>
      <c r="S17" s="8">
        <f t="shared" si="2"/>
        <v>407040157</v>
      </c>
      <c r="T17" s="8"/>
      <c r="U17" s="1">
        <f t="shared" si="3"/>
        <v>-5.4321352938811762E-4</v>
      </c>
    </row>
    <row r="18" spans="1:21" ht="21" x14ac:dyDescent="0.55000000000000004">
      <c r="A18" s="47" t="s">
        <v>64</v>
      </c>
      <c r="C18" s="8">
        <f>IFERROR(VLOOKUP(A18,'درآمد سود سهام'!A:S,13,0),0)</f>
        <v>0</v>
      </c>
      <c r="D18" s="8"/>
      <c r="E18" s="8">
        <f>IFERROR(VLOOKUP(A18,'درآمد ناشی از تغییر قیمت اوراق'!A:Q,9,0),0)</f>
        <v>-260741700</v>
      </c>
      <c r="F18" s="8"/>
      <c r="G18" s="8">
        <f>IFERROR(VLOOKUP(A18,'درآمد ناشی از فروش'!A:Q,9,0),0)</f>
        <v>0</v>
      </c>
      <c r="H18" s="8"/>
      <c r="I18" s="8">
        <f t="shared" si="0"/>
        <v>-260741700</v>
      </c>
      <c r="J18" s="8"/>
      <c r="K18" s="1">
        <f t="shared" si="1"/>
        <v>-5.2456484690530502E-3</v>
      </c>
      <c r="L18" s="8"/>
      <c r="M18" s="8">
        <f>IFERROR(VLOOKUP(A18,'درآمد سود سهام'!A:S,19,0),0)</f>
        <v>82523366</v>
      </c>
      <c r="N18" s="8"/>
      <c r="O18" s="8">
        <f>IFERROR(VLOOKUP(A18,'درآمد ناشی از تغییر قیمت اوراق'!A:Q,17,0),0)</f>
        <v>-9448342768</v>
      </c>
      <c r="P18" s="8"/>
      <c r="Q18" s="8">
        <f>IFERROR(VLOOKUP(A18,'درآمد ناشی از فروش'!A:Q,17,0),0)</f>
        <v>-12902402884</v>
      </c>
      <c r="R18" s="8"/>
      <c r="S18" s="8">
        <f t="shared" si="2"/>
        <v>-22268222286</v>
      </c>
      <c r="T18" s="8"/>
      <c r="U18" s="1">
        <f t="shared" si="3"/>
        <v>2.9717951443245922E-2</v>
      </c>
    </row>
    <row r="19" spans="1:21" ht="21" x14ac:dyDescent="0.55000000000000004">
      <c r="A19" s="47" t="s">
        <v>123</v>
      </c>
      <c r="C19" s="8">
        <f>IFERROR(VLOOKUP(A19,'درآمد سود سهام'!A:S,13,0),0)</f>
        <v>0</v>
      </c>
      <c r="D19" s="8"/>
      <c r="E19" s="8">
        <f>IFERROR(VLOOKUP(A19,'درآمد ناشی از تغییر قیمت اوراق'!A:Q,9,0),0)</f>
        <v>10181840998</v>
      </c>
      <c r="F19" s="8"/>
      <c r="G19" s="8">
        <f>IFERROR(VLOOKUP(A19,'درآمد ناشی از فروش'!A:Q,9,0),0)</f>
        <v>3051543350</v>
      </c>
      <c r="H19" s="8"/>
      <c r="I19" s="8">
        <f t="shared" si="0"/>
        <v>13233384348</v>
      </c>
      <c r="J19" s="8"/>
      <c r="K19" s="1">
        <f t="shared" si="1"/>
        <v>0.26623160908085203</v>
      </c>
      <c r="L19" s="8"/>
      <c r="M19" s="8">
        <f>IFERROR(VLOOKUP(A19,'درآمد سود سهام'!A:S,19,0),0)</f>
        <v>0</v>
      </c>
      <c r="N19" s="8"/>
      <c r="O19" s="8">
        <f>IFERROR(VLOOKUP(A19,'درآمد ناشی از تغییر قیمت اوراق'!A:Q,17,0),0)</f>
        <v>3296411994</v>
      </c>
      <c r="P19" s="8"/>
      <c r="Q19" s="8">
        <f>IFERROR(VLOOKUP(A19,'درآمد ناشی از فروش'!A:Q,17,0),0)</f>
        <v>154778314296</v>
      </c>
      <c r="R19" s="8"/>
      <c r="S19" s="8">
        <f t="shared" si="2"/>
        <v>158074726290</v>
      </c>
      <c r="T19" s="8"/>
      <c r="U19" s="1">
        <f t="shared" si="3"/>
        <v>-0.21095788338901306</v>
      </c>
    </row>
    <row r="20" spans="1:21" ht="21" x14ac:dyDescent="0.55000000000000004">
      <c r="A20" s="47" t="s">
        <v>102</v>
      </c>
      <c r="C20" s="8">
        <f>IFERROR(VLOOKUP(A20,'درآمد سود سهام'!A:S,13,0),0)</f>
        <v>0</v>
      </c>
      <c r="D20" s="8"/>
      <c r="E20" s="8">
        <f>IFERROR(VLOOKUP(A20,'درآمد ناشی از تغییر قیمت اوراق'!A:Q,9,0),0)</f>
        <v>0</v>
      </c>
      <c r="F20" s="8"/>
      <c r="G20" s="8">
        <f>IFERROR(VLOOKUP(A20,'درآمد ناشی از فروش'!A:Q,9,0),0)</f>
        <v>-7212907253</v>
      </c>
      <c r="H20" s="8"/>
      <c r="I20" s="8">
        <f t="shared" si="0"/>
        <v>-7212907253</v>
      </c>
      <c r="J20" s="8"/>
      <c r="K20" s="1">
        <f t="shared" si="1"/>
        <v>-0.14511056685264034</v>
      </c>
      <c r="L20" s="8"/>
      <c r="M20" s="8">
        <f>IFERROR(VLOOKUP(A20,'درآمد سود سهام'!A:S,19,0),0)</f>
        <v>1436404320</v>
      </c>
      <c r="N20" s="8"/>
      <c r="O20" s="8">
        <f>IFERROR(VLOOKUP(A20,'درآمد ناشی از تغییر قیمت اوراق'!A:Q,17,0),0)</f>
        <v>0</v>
      </c>
      <c r="P20" s="8"/>
      <c r="Q20" s="8">
        <f>IFERROR(VLOOKUP(A20,'درآمد ناشی از فروش'!A:Q,17,0),0)</f>
        <v>-19213038094</v>
      </c>
      <c r="R20" s="8"/>
      <c r="S20" s="8">
        <f t="shared" si="2"/>
        <v>-17776633774</v>
      </c>
      <c r="T20" s="8"/>
      <c r="U20" s="1">
        <f t="shared" si="3"/>
        <v>2.3723723094511664E-2</v>
      </c>
    </row>
    <row r="21" spans="1:21" ht="21" x14ac:dyDescent="0.55000000000000004">
      <c r="A21" s="47" t="s">
        <v>82</v>
      </c>
      <c r="C21" s="8">
        <f>IFERROR(VLOOKUP(A21,'درآمد سود سهام'!A:S,13,0),0)</f>
        <v>0</v>
      </c>
      <c r="D21" s="8"/>
      <c r="E21" s="8">
        <f>IFERROR(VLOOKUP(A21,'درآمد ناشی از تغییر قیمت اوراق'!A:Q,9,0),0)</f>
        <v>0</v>
      </c>
      <c r="F21" s="8"/>
      <c r="G21" s="8">
        <f>IFERROR(VLOOKUP(A21,'درآمد ناشی از فروش'!A:Q,9,0),0)</f>
        <v>0</v>
      </c>
      <c r="H21" s="8"/>
      <c r="I21" s="8">
        <f t="shared" si="0"/>
        <v>0</v>
      </c>
      <c r="J21" s="8"/>
      <c r="K21" s="1">
        <f t="shared" si="1"/>
        <v>0</v>
      </c>
      <c r="L21" s="8"/>
      <c r="M21" s="8">
        <f>IFERROR(VLOOKUP(A21,'درآمد سود سهام'!A:S,19,0),0)</f>
        <v>6015299</v>
      </c>
      <c r="N21" s="8"/>
      <c r="O21" s="8">
        <f>IFERROR(VLOOKUP(A21,'درآمد ناشی از تغییر قیمت اوراق'!A:Q,17,0),0)</f>
        <v>0</v>
      </c>
      <c r="P21" s="8"/>
      <c r="Q21" s="8">
        <f>IFERROR(VLOOKUP(A21,'درآمد ناشی از فروش'!A:Q,17,0),0)</f>
        <v>4999036976</v>
      </c>
      <c r="R21" s="8"/>
      <c r="S21" s="8">
        <f t="shared" si="2"/>
        <v>5005052275</v>
      </c>
      <c r="T21" s="8"/>
      <c r="U21" s="1">
        <f t="shared" si="3"/>
        <v>-6.679469001567768E-3</v>
      </c>
    </row>
    <row r="22" spans="1:21" ht="21" x14ac:dyDescent="0.55000000000000004">
      <c r="A22" s="47" t="s">
        <v>58</v>
      </c>
      <c r="C22" s="8">
        <f>IFERROR(VLOOKUP(A22,'درآمد سود سهام'!A:S,13,0),0)</f>
        <v>0</v>
      </c>
      <c r="D22" s="8"/>
      <c r="E22" s="8">
        <f>IFERROR(VLOOKUP(A22,'درآمد ناشی از تغییر قیمت اوراق'!A:Q,9,0),0)</f>
        <v>0</v>
      </c>
      <c r="F22" s="8"/>
      <c r="G22" s="8">
        <f>IFERROR(VLOOKUP(A22,'درآمد ناشی از فروش'!A:Q,9,0),0)</f>
        <v>-19613410500</v>
      </c>
      <c r="H22" s="8"/>
      <c r="I22" s="8">
        <f t="shared" si="0"/>
        <v>-19613410500</v>
      </c>
      <c r="J22" s="8"/>
      <c r="K22" s="1">
        <f t="shared" si="1"/>
        <v>-0.3945861239772312</v>
      </c>
      <c r="L22" s="8"/>
      <c r="M22" s="8">
        <f>IFERROR(VLOOKUP(A22,'درآمد سود سهام'!A:S,19,0),0)</f>
        <v>249991860</v>
      </c>
      <c r="N22" s="8"/>
      <c r="O22" s="8">
        <f>IFERROR(VLOOKUP(A22,'درآمد ناشی از تغییر قیمت اوراق'!A:Q,17,0),0)</f>
        <v>0</v>
      </c>
      <c r="P22" s="8"/>
      <c r="Q22" s="8">
        <f>IFERROR(VLOOKUP(A22,'درآمد ناشی از فروش'!A:Q,17,0),0)</f>
        <v>-33580421659</v>
      </c>
      <c r="R22" s="8"/>
      <c r="S22" s="8">
        <f t="shared" si="2"/>
        <v>-33330429799</v>
      </c>
      <c r="T22" s="8"/>
      <c r="U22" s="1">
        <f t="shared" si="3"/>
        <v>4.4480968513231182E-2</v>
      </c>
    </row>
    <row r="23" spans="1:21" ht="21" x14ac:dyDescent="0.55000000000000004">
      <c r="A23" s="47" t="s">
        <v>68</v>
      </c>
      <c r="C23" s="8">
        <f>IFERROR(VLOOKUP(A23,'درآمد سود سهام'!A:S,13,0),0)</f>
        <v>0</v>
      </c>
      <c r="D23" s="8"/>
      <c r="E23" s="8">
        <f>IFERROR(VLOOKUP(A23,'درآمد ناشی از تغییر قیمت اوراق'!A:Q,9,0),0)</f>
        <v>-8468211160</v>
      </c>
      <c r="F23" s="8"/>
      <c r="G23" s="8">
        <f>IFERROR(VLOOKUP(A23,'درآمد ناشی از فروش'!A:Q,9,0),0)</f>
        <v>0</v>
      </c>
      <c r="H23" s="8"/>
      <c r="I23" s="8">
        <f t="shared" si="0"/>
        <v>-8468211160</v>
      </c>
      <c r="J23" s="8"/>
      <c r="K23" s="1">
        <f t="shared" si="1"/>
        <v>-0.17036499688033005</v>
      </c>
      <c r="L23" s="8"/>
      <c r="M23" s="8">
        <f>IFERROR(VLOOKUP(A23,'درآمد سود سهام'!A:S,19,0),0)</f>
        <v>2122863445</v>
      </c>
      <c r="N23" s="8"/>
      <c r="O23" s="8">
        <f>IFERROR(VLOOKUP(A23,'درآمد ناشی از تغییر قیمت اوراق'!A:Q,17,0),0)</f>
        <v>-57485075918</v>
      </c>
      <c r="P23" s="8"/>
      <c r="Q23" s="8">
        <f>IFERROR(VLOOKUP(A23,'درآمد ناشی از فروش'!A:Q,17,0),0)</f>
        <v>-29137165079</v>
      </c>
      <c r="R23" s="8"/>
      <c r="S23" s="8">
        <f t="shared" si="2"/>
        <v>-84499377552</v>
      </c>
      <c r="T23" s="8"/>
      <c r="U23" s="1">
        <f t="shared" si="3"/>
        <v>0.11276824736268221</v>
      </c>
    </row>
    <row r="24" spans="1:21" ht="21" x14ac:dyDescent="0.55000000000000004">
      <c r="A24" s="47" t="s">
        <v>93</v>
      </c>
      <c r="C24" s="8">
        <f>IFERROR(VLOOKUP(A24,'درآمد سود سهام'!A:S,13,0),0)</f>
        <v>0</v>
      </c>
      <c r="D24" s="8"/>
      <c r="E24" s="8">
        <f>IFERROR(VLOOKUP(A24,'درآمد ناشی از تغییر قیمت اوراق'!A:Q,9,0),0)</f>
        <v>0</v>
      </c>
      <c r="F24" s="8"/>
      <c r="G24" s="8">
        <f>IFERROR(VLOOKUP(A24,'درآمد ناشی از فروش'!A:Q,9,0),0)</f>
        <v>0</v>
      </c>
      <c r="H24" s="8"/>
      <c r="I24" s="8">
        <f t="shared" si="0"/>
        <v>0</v>
      </c>
      <c r="J24" s="8"/>
      <c r="K24" s="1">
        <f t="shared" si="1"/>
        <v>0</v>
      </c>
      <c r="L24" s="8"/>
      <c r="M24" s="8">
        <f>IFERROR(VLOOKUP(A24,'درآمد سود سهام'!A:S,19,0),0)</f>
        <v>124630835</v>
      </c>
      <c r="N24" s="8"/>
      <c r="O24" s="8">
        <f>IFERROR(VLOOKUP(A24,'درآمد ناشی از تغییر قیمت اوراق'!A:Q,17,0),0)</f>
        <v>0</v>
      </c>
      <c r="P24" s="8"/>
      <c r="Q24" s="8">
        <f>IFERROR(VLOOKUP(A24,'درآمد ناشی از فروش'!A:Q,17,0),0)</f>
        <v>-11508485808</v>
      </c>
      <c r="R24" s="8"/>
      <c r="S24" s="8">
        <f t="shared" si="2"/>
        <v>-11383854973</v>
      </c>
      <c r="T24" s="8"/>
      <c r="U24" s="1">
        <f t="shared" si="3"/>
        <v>1.519227017673788E-2</v>
      </c>
    </row>
    <row r="25" spans="1:21" ht="21" x14ac:dyDescent="0.55000000000000004">
      <c r="A25" s="47" t="s">
        <v>100</v>
      </c>
      <c r="C25" s="8">
        <f>IFERROR(VLOOKUP(A25,'درآمد سود سهام'!A:S,13,0),0)</f>
        <v>0</v>
      </c>
      <c r="D25" s="8"/>
      <c r="E25" s="8">
        <f>IFERROR(VLOOKUP(A25,'درآمد ناشی از تغییر قیمت اوراق'!A:Q,9,0),0)</f>
        <v>0</v>
      </c>
      <c r="F25" s="8"/>
      <c r="G25" s="8">
        <f>IFERROR(VLOOKUP(A25,'درآمد ناشی از فروش'!A:Q,9,0),0)</f>
        <v>0</v>
      </c>
      <c r="H25" s="8"/>
      <c r="I25" s="8">
        <f t="shared" si="0"/>
        <v>0</v>
      </c>
      <c r="J25" s="8"/>
      <c r="K25" s="1">
        <f t="shared" si="1"/>
        <v>0</v>
      </c>
      <c r="L25" s="8"/>
      <c r="M25" s="8">
        <f>IFERROR(VLOOKUP(A25,'درآمد سود سهام'!A:S,19,0),0)</f>
        <v>0</v>
      </c>
      <c r="N25" s="8"/>
      <c r="O25" s="8">
        <f>IFERROR(VLOOKUP(A25,'درآمد ناشی از تغییر قیمت اوراق'!A:Q,17,0),0)</f>
        <v>0</v>
      </c>
      <c r="P25" s="8"/>
      <c r="Q25" s="8">
        <f>IFERROR(VLOOKUP(A25,'درآمد ناشی از فروش'!A:Q,17,0),0)</f>
        <v>-21794484626</v>
      </c>
      <c r="R25" s="8"/>
      <c r="S25" s="8">
        <f t="shared" si="2"/>
        <v>-21794484626</v>
      </c>
      <c r="T25" s="8"/>
      <c r="U25" s="1">
        <f t="shared" si="3"/>
        <v>2.9085727074551343E-2</v>
      </c>
    </row>
    <row r="26" spans="1:21" ht="21" x14ac:dyDescent="0.55000000000000004">
      <c r="A26" s="47" t="s">
        <v>98</v>
      </c>
      <c r="C26" s="8">
        <f>IFERROR(VLOOKUP(A26,'درآمد سود سهام'!A:S,13,0),0)</f>
        <v>0</v>
      </c>
      <c r="D26" s="8"/>
      <c r="E26" s="8">
        <f>IFERROR(VLOOKUP(A26,'درآمد ناشی از تغییر قیمت اوراق'!A:Q,9,0),0)</f>
        <v>0</v>
      </c>
      <c r="F26" s="8"/>
      <c r="G26" s="8">
        <f>IFERROR(VLOOKUP(A26,'درآمد ناشی از فروش'!A:Q,9,0),0)</f>
        <v>-10283405506</v>
      </c>
      <c r="H26" s="8"/>
      <c r="I26" s="8">
        <f t="shared" si="0"/>
        <v>-10283405506</v>
      </c>
      <c r="J26" s="8"/>
      <c r="K26" s="1">
        <f t="shared" si="1"/>
        <v>-0.20688340357219656</v>
      </c>
      <c r="L26" s="8"/>
      <c r="M26" s="8">
        <f>IFERROR(VLOOKUP(A26,'درآمد سود سهام'!A:S,19,0),0)</f>
        <v>869133600</v>
      </c>
      <c r="N26" s="8"/>
      <c r="O26" s="8">
        <f>IFERROR(VLOOKUP(A26,'درآمد ناشی از تغییر قیمت اوراق'!A:Q,17,0),0)</f>
        <v>0</v>
      </c>
      <c r="P26" s="8"/>
      <c r="Q26" s="8">
        <f>IFERROR(VLOOKUP(A26,'درآمد ناشی از فروش'!A:Q,17,0),0)</f>
        <v>-10283415870</v>
      </c>
      <c r="R26" s="8"/>
      <c r="S26" s="8">
        <f t="shared" si="2"/>
        <v>-9414282270</v>
      </c>
      <c r="T26" s="8"/>
      <c r="U26" s="1">
        <f t="shared" si="3"/>
        <v>1.2563786178331982E-2</v>
      </c>
    </row>
    <row r="27" spans="1:21" ht="21" x14ac:dyDescent="0.55000000000000004">
      <c r="A27" s="47" t="s">
        <v>99</v>
      </c>
      <c r="C27" s="8">
        <f>IFERROR(VLOOKUP(A27,'درآمد سود سهام'!A:S,13,0),0)</f>
        <v>0</v>
      </c>
      <c r="D27" s="8"/>
      <c r="E27" s="8">
        <f>IFERROR(VLOOKUP(A27,'درآمد ناشی از تغییر قیمت اوراق'!A:Q,9,0),0)</f>
        <v>-3289548102</v>
      </c>
      <c r="F27" s="8"/>
      <c r="G27" s="8">
        <f>IFERROR(VLOOKUP(A27,'درآمد ناشی از فروش'!A:Q,9,0),0)</f>
        <v>0</v>
      </c>
      <c r="H27" s="8"/>
      <c r="I27" s="8">
        <f t="shared" si="0"/>
        <v>-3289548102</v>
      </c>
      <c r="J27" s="8"/>
      <c r="K27" s="1">
        <f t="shared" si="1"/>
        <v>-6.6179721023268107E-2</v>
      </c>
      <c r="L27" s="8"/>
      <c r="M27" s="8">
        <f>IFERROR(VLOOKUP(A27,'درآمد سود سهام'!A:S,19,0),0)</f>
        <v>3743101800</v>
      </c>
      <c r="N27" s="8"/>
      <c r="O27" s="8">
        <f>IFERROR(VLOOKUP(A27,'درآمد ناشی از تغییر قیمت اوراق'!A:Q,17,0),0)</f>
        <v>-12547768353</v>
      </c>
      <c r="P27" s="8"/>
      <c r="Q27" s="8">
        <f>IFERROR(VLOOKUP(A27,'درآمد ناشی از فروش'!A:Q,17,0),0)</f>
        <v>171179630</v>
      </c>
      <c r="R27" s="8"/>
      <c r="S27" s="8">
        <f t="shared" si="2"/>
        <v>-8633486923</v>
      </c>
      <c r="T27" s="8"/>
      <c r="U27" s="1">
        <f t="shared" si="3"/>
        <v>1.152177941590414E-2</v>
      </c>
    </row>
    <row r="28" spans="1:21" ht="21" x14ac:dyDescent="0.55000000000000004">
      <c r="A28" s="47" t="s">
        <v>103</v>
      </c>
      <c r="C28" s="8">
        <f>IFERROR(VLOOKUP(A28,'درآمد سود سهام'!A:S,13,0),0)</f>
        <v>0</v>
      </c>
      <c r="D28" s="8"/>
      <c r="E28" s="8">
        <f>IFERROR(VLOOKUP(A28,'درآمد ناشی از تغییر قیمت اوراق'!A:Q,9,0),0)</f>
        <v>46265408</v>
      </c>
      <c r="F28" s="8"/>
      <c r="G28" s="8">
        <f>IFERROR(VLOOKUP(A28,'درآمد ناشی از فروش'!A:Q,9,0),0)</f>
        <v>0</v>
      </c>
      <c r="H28" s="8"/>
      <c r="I28" s="8">
        <f t="shared" si="0"/>
        <v>46265408</v>
      </c>
      <c r="J28" s="8"/>
      <c r="K28" s="1">
        <f t="shared" si="1"/>
        <v>9.3077580856961025E-4</v>
      </c>
      <c r="L28" s="8"/>
      <c r="M28" s="8">
        <f>IFERROR(VLOOKUP(A28,'درآمد سود سهام'!A:S,19,0),0)</f>
        <v>457110396</v>
      </c>
      <c r="N28" s="8"/>
      <c r="O28" s="8">
        <f>IFERROR(VLOOKUP(A28,'درآمد ناشی از تغییر قیمت اوراق'!A:Q,17,0),0)</f>
        <v>-4180232927</v>
      </c>
      <c r="P28" s="8"/>
      <c r="Q28" s="8">
        <f>IFERROR(VLOOKUP(A28,'درآمد ناشی از فروش'!A:Q,17,0),0)</f>
        <v>-13645168197</v>
      </c>
      <c r="R28" s="8"/>
      <c r="S28" s="8">
        <f t="shared" si="2"/>
        <v>-17368290728</v>
      </c>
      <c r="T28" s="8"/>
      <c r="U28" s="1">
        <f t="shared" si="3"/>
        <v>2.3178770800729127E-2</v>
      </c>
    </row>
    <row r="29" spans="1:21" ht="21" x14ac:dyDescent="0.55000000000000004">
      <c r="A29" s="47" t="s">
        <v>101</v>
      </c>
      <c r="C29" s="8">
        <f>IFERROR(VLOOKUP(A29,'درآمد سود سهام'!A:S,13,0),0)</f>
        <v>0</v>
      </c>
      <c r="D29" s="8"/>
      <c r="E29" s="8">
        <f>IFERROR(VLOOKUP(A29,'درآمد ناشی از تغییر قیمت اوراق'!A:Q,9,0),0)</f>
        <v>-9691988</v>
      </c>
      <c r="F29" s="8"/>
      <c r="G29" s="8">
        <f>IFERROR(VLOOKUP(A29,'درآمد ناشی از فروش'!A:Q,9,0),0)</f>
        <v>0</v>
      </c>
      <c r="H29" s="8"/>
      <c r="I29" s="8">
        <f t="shared" si="0"/>
        <v>-9691988</v>
      </c>
      <c r="J29" s="8"/>
      <c r="K29" s="1">
        <f t="shared" si="1"/>
        <v>-1.949851596974344E-4</v>
      </c>
      <c r="L29" s="8"/>
      <c r="M29" s="8">
        <f>IFERROR(VLOOKUP(A29,'درآمد سود سهام'!A:S,19,0),0)</f>
        <v>0</v>
      </c>
      <c r="N29" s="8"/>
      <c r="O29" s="8">
        <f>IFERROR(VLOOKUP(A29,'درآمد ناشی از تغییر قیمت اوراق'!A:Q,17,0),0)</f>
        <v>14231550</v>
      </c>
      <c r="P29" s="8"/>
      <c r="Q29" s="8">
        <f>IFERROR(VLOOKUP(A29,'درآمد ناشی از فروش'!A:Q,17,0),0)</f>
        <v>501067574</v>
      </c>
      <c r="R29" s="8"/>
      <c r="S29" s="8">
        <f t="shared" si="2"/>
        <v>515299124</v>
      </c>
      <c r="T29" s="8"/>
      <c r="U29" s="1">
        <f t="shared" si="3"/>
        <v>-6.8769002523415713E-4</v>
      </c>
    </row>
    <row r="30" spans="1:21" ht="21" x14ac:dyDescent="0.55000000000000004">
      <c r="A30" s="47" t="s">
        <v>15</v>
      </c>
      <c r="C30" s="8">
        <f>IFERROR(VLOOKUP(A30,'درآمد سود سهام'!A:S,13,0),0)</f>
        <v>0</v>
      </c>
      <c r="D30" s="8"/>
      <c r="E30" s="8">
        <f>IFERROR(VLOOKUP(A30,'درآمد ناشی از تغییر قیمت اوراق'!A:Q,9,0),0)</f>
        <v>0</v>
      </c>
      <c r="F30" s="8"/>
      <c r="G30" s="8">
        <f>IFERROR(VLOOKUP(A30,'درآمد ناشی از فروش'!A:Q,9,0),0)</f>
        <v>0</v>
      </c>
      <c r="H30" s="8"/>
      <c r="I30" s="8">
        <f t="shared" si="0"/>
        <v>0</v>
      </c>
      <c r="J30" s="8"/>
      <c r="K30" s="1">
        <f t="shared" si="1"/>
        <v>0</v>
      </c>
      <c r="L30" s="8"/>
      <c r="M30" s="8">
        <f>IFERROR(VLOOKUP(A30,'درآمد سود سهام'!A:S,19,0),0)</f>
        <v>0</v>
      </c>
      <c r="N30" s="8"/>
      <c r="O30" s="8">
        <f>IFERROR(VLOOKUP(A30,'درآمد ناشی از تغییر قیمت اوراق'!A:Q,17,0),0)</f>
        <v>0</v>
      </c>
      <c r="P30" s="8"/>
      <c r="Q30" s="8">
        <f>IFERROR(VLOOKUP(A30,'درآمد ناشی از فروش'!A:Q,17,0),0)</f>
        <v>-245800769</v>
      </c>
      <c r="R30" s="8"/>
      <c r="S30" s="8">
        <f t="shared" si="2"/>
        <v>-245800769</v>
      </c>
      <c r="T30" s="8"/>
      <c r="U30" s="1">
        <f t="shared" si="3"/>
        <v>3.2803226158052858E-4</v>
      </c>
    </row>
    <row r="31" spans="1:21" ht="21" x14ac:dyDescent="0.55000000000000004">
      <c r="A31" s="47" t="s">
        <v>94</v>
      </c>
      <c r="C31" s="8">
        <f>IFERROR(VLOOKUP(A31,'درآمد سود سهام'!A:S,13,0),0)</f>
        <v>0</v>
      </c>
      <c r="D31" s="8"/>
      <c r="E31" s="8">
        <f>IFERROR(VLOOKUP(A31,'درآمد ناشی از تغییر قیمت اوراق'!A:Q,9,0),0)</f>
        <v>-406000587</v>
      </c>
      <c r="F31" s="8"/>
      <c r="G31" s="8">
        <f>IFERROR(VLOOKUP(A31,'درآمد ناشی از فروش'!A:Q,9,0),0)</f>
        <v>0</v>
      </c>
      <c r="H31" s="8"/>
      <c r="I31" s="8">
        <f t="shared" si="0"/>
        <v>-406000587</v>
      </c>
      <c r="J31" s="8"/>
      <c r="K31" s="1">
        <f t="shared" si="1"/>
        <v>-8.167992912645694E-3</v>
      </c>
      <c r="L31" s="8"/>
      <c r="M31" s="8">
        <f>IFERROR(VLOOKUP(A31,'درآمد سود سهام'!A:S,19,0),0)</f>
        <v>87596741</v>
      </c>
      <c r="N31" s="8"/>
      <c r="O31" s="8">
        <f>IFERROR(VLOOKUP(A31,'درآمد ناشی از تغییر قیمت اوراق'!A:Q,17,0),0)</f>
        <v>-2968126290</v>
      </c>
      <c r="P31" s="8"/>
      <c r="Q31" s="8">
        <f>IFERROR(VLOOKUP(A31,'درآمد ناشی از فروش'!A:Q,17,0),0)</f>
        <v>-7120594501</v>
      </c>
      <c r="R31" s="8"/>
      <c r="S31" s="8">
        <f t="shared" si="2"/>
        <v>-10001124050</v>
      </c>
      <c r="T31" s="8"/>
      <c r="U31" s="1">
        <f t="shared" si="3"/>
        <v>1.334695311904787E-2</v>
      </c>
    </row>
    <row r="32" spans="1:21" ht="21" x14ac:dyDescent="0.55000000000000004">
      <c r="A32" s="47" t="s">
        <v>59</v>
      </c>
      <c r="C32" s="8">
        <f>IFERROR(VLOOKUP(A32,'درآمد سود سهام'!A:S,13,0),0)</f>
        <v>0</v>
      </c>
      <c r="D32" s="8"/>
      <c r="E32" s="8">
        <f>IFERROR(VLOOKUP(A32,'درآمد ناشی از تغییر قیمت اوراق'!A:Q,9,0),0)</f>
        <v>529186524</v>
      </c>
      <c r="F32" s="8"/>
      <c r="G32" s="8">
        <f>IFERROR(VLOOKUP(A32,'درآمد ناشی از فروش'!A:Q,9,0),0)</f>
        <v>0</v>
      </c>
      <c r="H32" s="8"/>
      <c r="I32" s="8">
        <f t="shared" si="0"/>
        <v>529186524</v>
      </c>
      <c r="J32" s="8"/>
      <c r="K32" s="1">
        <f t="shared" si="1"/>
        <v>1.0646269773742003E-2</v>
      </c>
      <c r="L32" s="8"/>
      <c r="M32" s="8">
        <f>IFERROR(VLOOKUP(A32,'درآمد سود سهام'!A:S,19,0),0)</f>
        <v>863292314</v>
      </c>
      <c r="N32" s="8"/>
      <c r="O32" s="8">
        <f>IFERROR(VLOOKUP(A32,'درآمد ناشی از تغییر قیمت اوراق'!A:Q,17,0),0)</f>
        <v>-4277995310</v>
      </c>
      <c r="P32" s="8"/>
      <c r="Q32" s="8">
        <f>IFERROR(VLOOKUP(A32,'درآمد ناشی از فروش'!A:Q,17,0),0)</f>
        <v>-10915459745</v>
      </c>
      <c r="R32" s="8"/>
      <c r="S32" s="8">
        <f t="shared" si="2"/>
        <v>-14330162741</v>
      </c>
      <c r="T32" s="8"/>
      <c r="U32" s="1">
        <f t="shared" si="3"/>
        <v>1.9124251367770358E-2</v>
      </c>
    </row>
    <row r="33" spans="1:21" ht="21" x14ac:dyDescent="0.55000000000000004">
      <c r="A33" s="47" t="s">
        <v>97</v>
      </c>
      <c r="C33" s="8">
        <f>IFERROR(VLOOKUP(A33,'درآمد سود سهام'!A:S,13,0),0)</f>
        <v>0</v>
      </c>
      <c r="D33" s="8"/>
      <c r="E33" s="8">
        <f>IFERROR(VLOOKUP(A33,'درآمد ناشی از تغییر قیمت اوراق'!A:Q,9,0),0)</f>
        <v>114788865556</v>
      </c>
      <c r="F33" s="8"/>
      <c r="G33" s="8">
        <f>IFERROR(VLOOKUP(A33,'درآمد ناشی از فروش'!A:Q,9,0),0)</f>
        <v>-21579272195</v>
      </c>
      <c r="H33" s="8"/>
      <c r="I33" s="8">
        <f t="shared" si="0"/>
        <v>93209593361</v>
      </c>
      <c r="J33" s="8"/>
      <c r="K33" s="1">
        <f t="shared" si="1"/>
        <v>1.8752073823066544</v>
      </c>
      <c r="L33" s="8"/>
      <c r="M33" s="8">
        <f>IFERROR(VLOOKUP(A33,'درآمد سود سهام'!A:S,19,0),0)</f>
        <v>0</v>
      </c>
      <c r="N33" s="8"/>
      <c r="O33" s="8">
        <f>IFERROR(VLOOKUP(A33,'درآمد ناشی از تغییر قیمت اوراق'!A:Q,17,0),0)</f>
        <v>-329157839828</v>
      </c>
      <c r="P33" s="8"/>
      <c r="Q33" s="8">
        <f>IFERROR(VLOOKUP(A33,'درآمد ناشی از فروش'!A:Q,17,0),0)</f>
        <v>36482196127</v>
      </c>
      <c r="R33" s="8"/>
      <c r="S33" s="8">
        <f t="shared" si="2"/>
        <v>-292675643701</v>
      </c>
      <c r="T33" s="8"/>
      <c r="U33" s="1">
        <f t="shared" si="3"/>
        <v>0.39058890541052788</v>
      </c>
    </row>
    <row r="34" spans="1:21" ht="21" x14ac:dyDescent="0.55000000000000004">
      <c r="A34" s="47" t="s">
        <v>75</v>
      </c>
      <c r="C34" s="8">
        <f>IFERROR(VLOOKUP(A34,'درآمد سود سهام'!A:S,13,0),0)</f>
        <v>0</v>
      </c>
      <c r="D34" s="8"/>
      <c r="E34" s="8">
        <f>IFERROR(VLOOKUP(A34,'درآمد ناشی از تغییر قیمت اوراق'!A:Q,9,0),0)</f>
        <v>0</v>
      </c>
      <c r="F34" s="8"/>
      <c r="G34" s="8">
        <f>IFERROR(VLOOKUP(A34,'درآمد ناشی از فروش'!A:Q,9,0),0)</f>
        <v>0</v>
      </c>
      <c r="H34" s="8"/>
      <c r="I34" s="8">
        <f t="shared" si="0"/>
        <v>0</v>
      </c>
      <c r="J34" s="8"/>
      <c r="K34" s="1">
        <f t="shared" si="1"/>
        <v>0</v>
      </c>
      <c r="L34" s="8"/>
      <c r="M34" s="8">
        <f>IFERROR(VLOOKUP(A34,'درآمد سود سهام'!A:S,19,0),0)</f>
        <v>36548553</v>
      </c>
      <c r="N34" s="8"/>
      <c r="O34" s="8">
        <f>IFERROR(VLOOKUP(A34,'درآمد ناشی از تغییر قیمت اوراق'!A:Q,17,0),0)</f>
        <v>0</v>
      </c>
      <c r="P34" s="8"/>
      <c r="Q34" s="8">
        <f>IFERROR(VLOOKUP(A34,'درآمد ناشی از فروش'!A:Q,17,0),0)</f>
        <v>53618082224</v>
      </c>
      <c r="R34" s="8"/>
      <c r="S34" s="8">
        <f t="shared" si="2"/>
        <v>53654630777</v>
      </c>
      <c r="T34" s="8"/>
      <c r="U34" s="1">
        <f t="shared" si="3"/>
        <v>-7.1604535452236689E-2</v>
      </c>
    </row>
    <row r="35" spans="1:21" ht="21" x14ac:dyDescent="0.55000000000000004">
      <c r="A35" s="47" t="s">
        <v>81</v>
      </c>
      <c r="C35" s="8">
        <f>IFERROR(VLOOKUP(A35,'درآمد سود سهام'!A:S,13,0),0)</f>
        <v>0</v>
      </c>
      <c r="D35" s="8"/>
      <c r="E35" s="8">
        <f>IFERROR(VLOOKUP(A35,'درآمد ناشی از تغییر قیمت اوراق'!A:Q,9,0),0)</f>
        <v>0</v>
      </c>
      <c r="F35" s="8"/>
      <c r="G35" s="8">
        <f>IFERROR(VLOOKUP(A35,'درآمد ناشی از فروش'!A:Q,9,0),0)</f>
        <v>0</v>
      </c>
      <c r="H35" s="8"/>
      <c r="I35" s="8">
        <f t="shared" si="0"/>
        <v>0</v>
      </c>
      <c r="J35" s="8"/>
      <c r="K35" s="1">
        <f t="shared" si="1"/>
        <v>0</v>
      </c>
      <c r="L35" s="8"/>
      <c r="M35" s="8">
        <f>IFERROR(VLOOKUP(A35,'درآمد سود سهام'!A:S,19,0),0)</f>
        <v>292500000</v>
      </c>
      <c r="N35" s="8"/>
      <c r="O35" s="8">
        <f>IFERROR(VLOOKUP(A35,'درآمد ناشی از تغییر قیمت اوراق'!A:Q,17,0),0)</f>
        <v>0</v>
      </c>
      <c r="P35" s="8"/>
      <c r="Q35" s="8">
        <f>IFERROR(VLOOKUP(A35,'درآمد ناشی از فروش'!A:Q,17,0),0)</f>
        <v>1161821840</v>
      </c>
      <c r="R35" s="8"/>
      <c r="S35" s="8">
        <f t="shared" si="2"/>
        <v>1454321840</v>
      </c>
      <c r="T35" s="8"/>
      <c r="U35" s="1">
        <f t="shared" si="3"/>
        <v>-1.9408583796625778E-3</v>
      </c>
    </row>
    <row r="36" spans="1:21" ht="21" x14ac:dyDescent="0.55000000000000004">
      <c r="A36" s="47" t="s">
        <v>57</v>
      </c>
      <c r="C36" s="8">
        <f>IFERROR(VLOOKUP(A36,'درآمد سود سهام'!A:S,13,0),0)</f>
        <v>0</v>
      </c>
      <c r="D36" s="8"/>
      <c r="E36" s="8">
        <f>IFERROR(VLOOKUP(A36,'درآمد ناشی از تغییر قیمت اوراق'!A:Q,9,0),0)</f>
        <v>4781142279</v>
      </c>
      <c r="F36" s="8"/>
      <c r="G36" s="8">
        <f>IFERROR(VLOOKUP(A36,'درآمد ناشی از فروش'!A:Q,9,0),0)</f>
        <v>-21442065724</v>
      </c>
      <c r="H36" s="8"/>
      <c r="I36" s="8">
        <f t="shared" si="0"/>
        <v>-16660923445</v>
      </c>
      <c r="J36" s="8"/>
      <c r="K36" s="1">
        <f t="shared" si="1"/>
        <v>-0.33518745778781961</v>
      </c>
      <c r="L36" s="8"/>
      <c r="M36" s="8">
        <f>IFERROR(VLOOKUP(A36,'درآمد سود سهام'!A:S,19,0),0)</f>
        <v>0</v>
      </c>
      <c r="N36" s="8"/>
      <c r="O36" s="8">
        <f>IFERROR(VLOOKUP(A36,'درآمد ناشی از تغییر قیمت اوراق'!A:Q,17,0),0)</f>
        <v>-31524288020</v>
      </c>
      <c r="P36" s="8"/>
      <c r="Q36" s="8">
        <f>IFERROR(VLOOKUP(A36,'درآمد ناشی از فروش'!A:Q,17,0),0)</f>
        <v>-19851541901</v>
      </c>
      <c r="R36" s="8"/>
      <c r="S36" s="8">
        <f t="shared" si="2"/>
        <v>-51375829921</v>
      </c>
      <c r="T36" s="8"/>
      <c r="U36" s="1">
        <f t="shared" si="3"/>
        <v>6.8563372474893344E-2</v>
      </c>
    </row>
    <row r="37" spans="1:21" ht="21" x14ac:dyDescent="0.55000000000000004">
      <c r="A37" s="47" t="s">
        <v>16</v>
      </c>
      <c r="C37" s="8">
        <f>IFERROR(VLOOKUP(A37,'درآمد سود سهام'!A:S,13,0),0)</f>
        <v>0</v>
      </c>
      <c r="D37" s="8"/>
      <c r="E37" s="8">
        <f>IFERROR(VLOOKUP(A37,'درآمد ناشی از تغییر قیمت اوراق'!A:Q,9,0),0)</f>
        <v>0</v>
      </c>
      <c r="F37" s="8"/>
      <c r="G37" s="8">
        <f>IFERROR(VLOOKUP(A37,'درآمد ناشی از فروش'!A:Q,9,0),0)</f>
        <v>0</v>
      </c>
      <c r="H37" s="8"/>
      <c r="I37" s="8">
        <f t="shared" si="0"/>
        <v>0</v>
      </c>
      <c r="J37" s="8"/>
      <c r="K37" s="1">
        <f t="shared" si="1"/>
        <v>0</v>
      </c>
      <c r="L37" s="8"/>
      <c r="M37" s="8">
        <f>IFERROR(VLOOKUP(A37,'درآمد سود سهام'!A:S,19,0),0)</f>
        <v>0</v>
      </c>
      <c r="N37" s="8"/>
      <c r="O37" s="8">
        <f>IFERROR(VLOOKUP(A37,'درآمد ناشی از تغییر قیمت اوراق'!A:Q,17,0),0)</f>
        <v>0</v>
      </c>
      <c r="P37" s="8"/>
      <c r="Q37" s="8">
        <f>IFERROR(VLOOKUP(A37,'درآمد ناشی از فروش'!A:Q,17,0),0)</f>
        <v>106675374312</v>
      </c>
      <c r="R37" s="8"/>
      <c r="S37" s="8">
        <f t="shared" si="2"/>
        <v>106675374312</v>
      </c>
      <c r="T37" s="8"/>
      <c r="U37" s="1">
        <f t="shared" si="3"/>
        <v>-0.14236311966344897</v>
      </c>
    </row>
    <row r="38" spans="1:21" ht="21" x14ac:dyDescent="0.55000000000000004">
      <c r="A38" s="47" t="s">
        <v>56</v>
      </c>
      <c r="C38" s="8">
        <f>IFERROR(VLOOKUP(A38,'درآمد سود سهام'!A:S,13,0),0)</f>
        <v>0</v>
      </c>
      <c r="D38" s="8"/>
      <c r="E38" s="8">
        <f>IFERROR(VLOOKUP(A38,'درآمد ناشی از تغییر قیمت اوراق'!A:Q,9,0),0)</f>
        <v>0</v>
      </c>
      <c r="F38" s="8"/>
      <c r="G38" s="8">
        <f>IFERROR(VLOOKUP(A38,'درآمد ناشی از فروش'!A:Q,9,0),0)</f>
        <v>0</v>
      </c>
      <c r="H38" s="8"/>
      <c r="I38" s="8">
        <f t="shared" si="0"/>
        <v>0</v>
      </c>
      <c r="J38" s="8"/>
      <c r="K38" s="1">
        <f t="shared" si="1"/>
        <v>0</v>
      </c>
      <c r="L38" s="8"/>
      <c r="M38" s="8">
        <f>IFERROR(VLOOKUP(A38,'درآمد سود سهام'!A:S,19,0),0)</f>
        <v>0</v>
      </c>
      <c r="N38" s="8"/>
      <c r="O38" s="8">
        <f>IFERROR(VLOOKUP(A38,'درآمد ناشی از تغییر قیمت اوراق'!A:Q,17,0),0)</f>
        <v>0</v>
      </c>
      <c r="P38" s="8"/>
      <c r="Q38" s="8">
        <f>IFERROR(VLOOKUP(A38,'درآمد ناشی از فروش'!A:Q,17,0),0)</f>
        <v>15050328092</v>
      </c>
      <c r="R38" s="8"/>
      <c r="S38" s="8">
        <f t="shared" si="2"/>
        <v>15050328092</v>
      </c>
      <c r="T38" s="8"/>
      <c r="U38" s="1">
        <f t="shared" si="3"/>
        <v>-2.0085344653855502E-2</v>
      </c>
    </row>
    <row r="39" spans="1:21" ht="21" x14ac:dyDescent="0.55000000000000004">
      <c r="A39" s="47" t="s">
        <v>71</v>
      </c>
      <c r="C39" s="8">
        <f>IFERROR(VLOOKUP(A39,'درآمد سود سهام'!A:S,13,0),0)</f>
        <v>0</v>
      </c>
      <c r="D39" s="8"/>
      <c r="E39" s="8">
        <f>IFERROR(VLOOKUP(A39,'درآمد ناشی از تغییر قیمت اوراق'!A:Q,9,0),0)</f>
        <v>3905996031</v>
      </c>
      <c r="F39" s="8"/>
      <c r="G39" s="8">
        <f>IFERROR(VLOOKUP(A39,'درآمد ناشی از فروش'!A:Q,9,0),0)</f>
        <v>0</v>
      </c>
      <c r="H39" s="8"/>
      <c r="I39" s="8">
        <f t="shared" si="0"/>
        <v>3905996031</v>
      </c>
      <c r="J39" s="8"/>
      <c r="K39" s="1">
        <f t="shared" si="1"/>
        <v>7.8581531454855288E-2</v>
      </c>
      <c r="L39" s="8"/>
      <c r="M39" s="8">
        <f>IFERROR(VLOOKUP(A39,'درآمد سود سهام'!A:S,19,0),0)</f>
        <v>25126011244</v>
      </c>
      <c r="N39" s="8"/>
      <c r="O39" s="8">
        <f>IFERROR(VLOOKUP(A39,'درآمد ناشی از تغییر قیمت اوراق'!A:Q,17,0),0)</f>
        <v>-126170962748</v>
      </c>
      <c r="P39" s="8"/>
      <c r="Q39" s="8">
        <f>IFERROR(VLOOKUP(A39,'درآمد ناشی از فروش'!A:Q,17,0),0)</f>
        <v>23263653729</v>
      </c>
      <c r="R39" s="8"/>
      <c r="S39" s="8">
        <f t="shared" si="2"/>
        <v>-77781297775</v>
      </c>
      <c r="T39" s="8"/>
      <c r="U39" s="1">
        <f t="shared" si="3"/>
        <v>0.10380266555554098</v>
      </c>
    </row>
    <row r="40" spans="1:21" ht="21" x14ac:dyDescent="0.55000000000000004">
      <c r="A40" s="47" t="s">
        <v>91</v>
      </c>
      <c r="C40" s="8">
        <f>IFERROR(VLOOKUP(A40,'درآمد سود سهام'!A:S,13,0),0)</f>
        <v>0</v>
      </c>
      <c r="D40" s="8"/>
      <c r="E40" s="8">
        <f>IFERROR(VLOOKUP(A40,'درآمد ناشی از تغییر قیمت اوراق'!A:Q,9,0),0)</f>
        <v>-358603537</v>
      </c>
      <c r="F40" s="8"/>
      <c r="G40" s="8">
        <f>IFERROR(VLOOKUP(A40,'درآمد ناشی از فروش'!A:Q,9,0),0)</f>
        <v>0</v>
      </c>
      <c r="H40" s="8"/>
      <c r="I40" s="8">
        <f t="shared" si="0"/>
        <v>-358603537</v>
      </c>
      <c r="J40" s="8"/>
      <c r="K40" s="1">
        <f t="shared" si="1"/>
        <v>-7.2144505265596516E-3</v>
      </c>
      <c r="L40" s="8"/>
      <c r="M40" s="8">
        <f>IFERROR(VLOOKUP(A40,'درآمد سود سهام'!A:S,19,0),0)</f>
        <v>0</v>
      </c>
      <c r="N40" s="8"/>
      <c r="O40" s="8">
        <f>IFERROR(VLOOKUP(A40,'درآمد ناشی از تغییر قیمت اوراق'!A:Q,17,0),0)</f>
        <v>-708304550</v>
      </c>
      <c r="P40" s="8"/>
      <c r="Q40" s="8">
        <f>IFERROR(VLOOKUP(A40,'درآمد ناشی از فروش'!A:Q,17,0),0)</f>
        <v>608071418</v>
      </c>
      <c r="R40" s="8"/>
      <c r="S40" s="8">
        <f t="shared" si="2"/>
        <v>-100233132</v>
      </c>
      <c r="T40" s="8"/>
      <c r="U40" s="1">
        <f t="shared" si="3"/>
        <v>1.3376565544943289E-4</v>
      </c>
    </row>
    <row r="41" spans="1:21" ht="21" x14ac:dyDescent="0.55000000000000004">
      <c r="A41" s="47" t="s">
        <v>79</v>
      </c>
      <c r="C41" s="8">
        <f>IFERROR(VLOOKUP(A41,'درآمد سود سهام'!A:S,13,0),0)</f>
        <v>0</v>
      </c>
      <c r="D41" s="8"/>
      <c r="E41" s="8">
        <f>IFERROR(VLOOKUP(A41,'درآمد ناشی از تغییر قیمت اوراق'!A:Q,9,0),0)</f>
        <v>0</v>
      </c>
      <c r="F41" s="8"/>
      <c r="G41" s="8">
        <f>IFERROR(VLOOKUP(A41,'درآمد ناشی از فروش'!A:Q,9,0),0)</f>
        <v>0</v>
      </c>
      <c r="H41" s="8"/>
      <c r="I41" s="8">
        <f t="shared" si="0"/>
        <v>0</v>
      </c>
      <c r="J41" s="8"/>
      <c r="K41" s="1">
        <f t="shared" si="1"/>
        <v>0</v>
      </c>
      <c r="L41" s="8"/>
      <c r="M41" s="8">
        <f>IFERROR(VLOOKUP(A41,'درآمد سود سهام'!A:S,19,0),0)</f>
        <v>1257300000</v>
      </c>
      <c r="N41" s="8"/>
      <c r="O41" s="8">
        <f>IFERROR(VLOOKUP(A41,'درآمد ناشی از تغییر قیمت اوراق'!A:Q,17,0),0)</f>
        <v>0</v>
      </c>
      <c r="P41" s="8"/>
      <c r="Q41" s="8">
        <f>IFERROR(VLOOKUP(A41,'درآمد ناشی از فروش'!A:Q,17,0),0)</f>
        <v>4705901893</v>
      </c>
      <c r="R41" s="8"/>
      <c r="S41" s="8">
        <f t="shared" si="2"/>
        <v>5963201893</v>
      </c>
      <c r="T41" s="8"/>
      <c r="U41" s="1">
        <f t="shared" si="3"/>
        <v>-7.9581630732086083E-3</v>
      </c>
    </row>
    <row r="42" spans="1:21" ht="21" x14ac:dyDescent="0.55000000000000004">
      <c r="A42" s="47" t="s">
        <v>84</v>
      </c>
      <c r="C42" s="8">
        <f>IFERROR(VLOOKUP(A42,'درآمد سود سهام'!A:S,13,0),0)</f>
        <v>0</v>
      </c>
      <c r="D42" s="8"/>
      <c r="E42" s="8">
        <f>IFERROR(VLOOKUP(A42,'درآمد ناشی از تغییر قیمت اوراق'!A:Q,9,0),0)</f>
        <v>-1340844394</v>
      </c>
      <c r="F42" s="8"/>
      <c r="G42" s="8">
        <f>IFERROR(VLOOKUP(A42,'درآمد ناشی از فروش'!A:Q,9,0),0)</f>
        <v>0</v>
      </c>
      <c r="H42" s="8"/>
      <c r="I42" s="8">
        <f t="shared" si="0"/>
        <v>-1340844394</v>
      </c>
      <c r="J42" s="8"/>
      <c r="K42" s="1">
        <f t="shared" si="1"/>
        <v>-2.6975348947346989E-2</v>
      </c>
      <c r="L42" s="8"/>
      <c r="M42" s="8">
        <f>IFERROR(VLOOKUP(A42,'درآمد سود سهام'!A:S,19,0),0)</f>
        <v>1427646244</v>
      </c>
      <c r="N42" s="8"/>
      <c r="O42" s="8">
        <f>IFERROR(VLOOKUP(A42,'درآمد ناشی از تغییر قیمت اوراق'!A:Q,17,0),0)</f>
        <v>-15611240256</v>
      </c>
      <c r="P42" s="8"/>
      <c r="Q42" s="8">
        <f>IFERROR(VLOOKUP(A42,'درآمد ناشی از فروش'!A:Q,17,0),0)</f>
        <v>-12333504380</v>
      </c>
      <c r="R42" s="8"/>
      <c r="S42" s="8">
        <f t="shared" si="2"/>
        <v>-26517098392</v>
      </c>
      <c r="T42" s="8"/>
      <c r="U42" s="1">
        <f t="shared" si="3"/>
        <v>3.5388269090733226E-2</v>
      </c>
    </row>
    <row r="43" spans="1:21" ht="21" x14ac:dyDescent="0.55000000000000004">
      <c r="A43" s="47" t="s">
        <v>83</v>
      </c>
      <c r="C43" s="8">
        <f>IFERROR(VLOOKUP(A43,'درآمد سود سهام'!A:S,13,0),0)</f>
        <v>0</v>
      </c>
      <c r="D43" s="8"/>
      <c r="E43" s="8">
        <f>IFERROR(VLOOKUP(A43,'درآمد ناشی از تغییر قیمت اوراق'!A:Q,9,0),0)</f>
        <v>0</v>
      </c>
      <c r="F43" s="8"/>
      <c r="G43" s="8">
        <f>IFERROR(VLOOKUP(A43,'درآمد ناشی از فروش'!A:Q,9,0),0)</f>
        <v>0</v>
      </c>
      <c r="H43" s="8"/>
      <c r="I43" s="8">
        <f t="shared" si="0"/>
        <v>0</v>
      </c>
      <c r="J43" s="8"/>
      <c r="K43" s="1">
        <f t="shared" si="1"/>
        <v>0</v>
      </c>
      <c r="L43" s="8"/>
      <c r="M43" s="8">
        <f>IFERROR(VLOOKUP(A43,'درآمد سود سهام'!A:S,19,0),0)</f>
        <v>0</v>
      </c>
      <c r="N43" s="8"/>
      <c r="O43" s="8">
        <f>IFERROR(VLOOKUP(A43,'درآمد ناشی از تغییر قیمت اوراق'!A:Q,17,0),0)</f>
        <v>0</v>
      </c>
      <c r="P43" s="8"/>
      <c r="Q43" s="8">
        <f>IFERROR(VLOOKUP(A43,'درآمد ناشی از فروش'!A:Q,17,0),0)</f>
        <v>-1333996861</v>
      </c>
      <c r="R43" s="8"/>
      <c r="S43" s="8">
        <f t="shared" si="2"/>
        <v>-1333996861</v>
      </c>
      <c r="T43" s="8"/>
      <c r="U43" s="1">
        <f t="shared" si="3"/>
        <v>1.7802792441839594E-3</v>
      </c>
    </row>
    <row r="44" spans="1:21" ht="21" x14ac:dyDescent="0.55000000000000004">
      <c r="A44" s="47" t="s">
        <v>61</v>
      </c>
      <c r="C44" s="8">
        <f>IFERROR(VLOOKUP(A44,'درآمد سود سهام'!A:S,13,0),0)</f>
        <v>0</v>
      </c>
      <c r="D44" s="8"/>
      <c r="E44" s="8">
        <f>IFERROR(VLOOKUP(A44,'درآمد ناشی از تغییر قیمت اوراق'!A:Q,9,0),0)</f>
        <v>0</v>
      </c>
      <c r="F44" s="8"/>
      <c r="G44" s="8">
        <f>IFERROR(VLOOKUP(A44,'درآمد ناشی از فروش'!A:Q,9,0),0)</f>
        <v>0</v>
      </c>
      <c r="H44" s="8"/>
      <c r="I44" s="8">
        <f t="shared" si="0"/>
        <v>0</v>
      </c>
      <c r="J44" s="8"/>
      <c r="K44" s="1">
        <f t="shared" si="1"/>
        <v>0</v>
      </c>
      <c r="L44" s="8"/>
      <c r="M44" s="8">
        <f>IFERROR(VLOOKUP(A44,'درآمد سود سهام'!A:S,19,0),0)</f>
        <v>16652269</v>
      </c>
      <c r="N44" s="8"/>
      <c r="O44" s="8">
        <f>IFERROR(VLOOKUP(A44,'درآمد ناشی از تغییر قیمت اوراق'!A:Q,17,0),0)</f>
        <v>0</v>
      </c>
      <c r="P44" s="8"/>
      <c r="Q44" s="8">
        <f>IFERROR(VLOOKUP(A44,'درآمد ناشی از فروش'!A:Q,17,0),0)</f>
        <v>-10862472594</v>
      </c>
      <c r="R44" s="8"/>
      <c r="S44" s="8">
        <f t="shared" si="2"/>
        <v>-10845820325</v>
      </c>
      <c r="T44" s="8"/>
      <c r="U44" s="1">
        <f t="shared" si="3"/>
        <v>1.4474238564753283E-2</v>
      </c>
    </row>
    <row r="45" spans="1:21" ht="21" x14ac:dyDescent="0.55000000000000004">
      <c r="A45" s="47" t="s">
        <v>95</v>
      </c>
      <c r="C45" s="8">
        <f>IFERROR(VLOOKUP(A45,'درآمد سود سهام'!A:S,13,0),0)</f>
        <v>0</v>
      </c>
      <c r="D45" s="8"/>
      <c r="E45" s="8">
        <f>IFERROR(VLOOKUP(A45,'درآمد ناشی از تغییر قیمت اوراق'!A:Q,9,0),0)</f>
        <v>2128710584</v>
      </c>
      <c r="F45" s="8"/>
      <c r="G45" s="8">
        <f>IFERROR(VLOOKUP(A45,'درآمد ناشی از فروش'!A:Q,9,0),0)</f>
        <v>0</v>
      </c>
      <c r="H45" s="8"/>
      <c r="I45" s="8">
        <f t="shared" si="0"/>
        <v>2128710584</v>
      </c>
      <c r="J45" s="8"/>
      <c r="K45" s="1">
        <f t="shared" si="1"/>
        <v>4.282578281884572E-2</v>
      </c>
      <c r="L45" s="8"/>
      <c r="M45" s="8">
        <f>IFERROR(VLOOKUP(A45,'درآمد سود سهام'!A:S,19,0),0)</f>
        <v>0</v>
      </c>
      <c r="N45" s="8"/>
      <c r="O45" s="8">
        <f>IFERROR(VLOOKUP(A45,'درآمد ناشی از تغییر قیمت اوراق'!A:Q,17,0),0)</f>
        <v>2128710584</v>
      </c>
      <c r="P45" s="8"/>
      <c r="Q45" s="8">
        <f>IFERROR(VLOOKUP(A45,'درآمد ناشی از فروش'!A:Q,17,0),0)</f>
        <v>6930167379</v>
      </c>
      <c r="R45" s="8"/>
      <c r="S45" s="8">
        <f t="shared" si="2"/>
        <v>9058877963</v>
      </c>
      <c r="T45" s="8"/>
      <c r="U45" s="1">
        <f t="shared" si="3"/>
        <v>-1.20894830299937E-2</v>
      </c>
    </row>
    <row r="46" spans="1:21" ht="21" x14ac:dyDescent="0.55000000000000004">
      <c r="A46" s="47" t="s">
        <v>87</v>
      </c>
      <c r="C46" s="8">
        <f>IFERROR(VLOOKUP(A46,'درآمد سود سهام'!A:S,13,0),0)</f>
        <v>0</v>
      </c>
      <c r="D46" s="8"/>
      <c r="E46" s="8">
        <f>IFERROR(VLOOKUP(A46,'درآمد ناشی از تغییر قیمت اوراق'!A:Q,9,0),0)</f>
        <v>0</v>
      </c>
      <c r="F46" s="8"/>
      <c r="G46" s="8">
        <f>IFERROR(VLOOKUP(A46,'درآمد ناشی از فروش'!A:Q,9,0),0)</f>
        <v>0</v>
      </c>
      <c r="H46" s="8"/>
      <c r="I46" s="8">
        <f t="shared" si="0"/>
        <v>0</v>
      </c>
      <c r="J46" s="8"/>
      <c r="K46" s="1">
        <f t="shared" si="1"/>
        <v>0</v>
      </c>
      <c r="L46" s="8"/>
      <c r="M46" s="8">
        <f>IFERROR(VLOOKUP(A46,'درآمد سود سهام'!A:S,19,0),0)</f>
        <v>0</v>
      </c>
      <c r="N46" s="8"/>
      <c r="O46" s="8">
        <f>IFERROR(VLOOKUP(A46,'درآمد ناشی از تغییر قیمت اوراق'!A:Q,17,0),0)</f>
        <v>0</v>
      </c>
      <c r="P46" s="8"/>
      <c r="Q46" s="8">
        <f>IFERROR(VLOOKUP(A46,'درآمد ناشی از فروش'!A:Q,17,0),0)</f>
        <v>4193385802</v>
      </c>
      <c r="R46" s="8"/>
      <c r="S46" s="8">
        <f t="shared" si="2"/>
        <v>4193385802</v>
      </c>
      <c r="T46" s="8"/>
      <c r="U46" s="1">
        <f t="shared" si="3"/>
        <v>-5.5962633229586787E-3</v>
      </c>
    </row>
    <row r="47" spans="1:21" ht="21" x14ac:dyDescent="0.55000000000000004">
      <c r="A47" s="47" t="s">
        <v>106</v>
      </c>
      <c r="C47" s="8">
        <f>IFERROR(VLOOKUP(A47,'درآمد سود سهام'!A:S,13,0),0)</f>
        <v>0</v>
      </c>
      <c r="D47" s="8"/>
      <c r="E47" s="8">
        <f>IFERROR(VLOOKUP(A47,'درآمد ناشی از تغییر قیمت اوراق'!A:Q,9,0),0)</f>
        <v>14038849</v>
      </c>
      <c r="F47" s="8"/>
      <c r="G47" s="8">
        <f>IFERROR(VLOOKUP(A47,'درآمد ناشی از فروش'!A:Q,9,0),0)</f>
        <v>0</v>
      </c>
      <c r="H47" s="8"/>
      <c r="I47" s="8">
        <f t="shared" si="0"/>
        <v>14038849</v>
      </c>
      <c r="J47" s="8"/>
      <c r="K47" s="1">
        <f t="shared" si="1"/>
        <v>2.8243609197959875E-4</v>
      </c>
      <c r="L47" s="8"/>
      <c r="M47" s="8">
        <f>IFERROR(VLOOKUP(A47,'درآمد سود سهام'!A:S,19,0),0)</f>
        <v>2400000000</v>
      </c>
      <c r="N47" s="8"/>
      <c r="O47" s="8">
        <f>IFERROR(VLOOKUP(A47,'درآمد ناشی از تغییر قیمت اوراق'!A:Q,17,0),0)</f>
        <v>-319496076</v>
      </c>
      <c r="P47" s="8"/>
      <c r="Q47" s="8">
        <f>IFERROR(VLOOKUP(A47,'درآمد ناشی از فروش'!A:Q,17,0),0)</f>
        <v>-4543342340</v>
      </c>
      <c r="R47" s="8"/>
      <c r="S47" s="8">
        <f t="shared" si="2"/>
        <v>-2462838416</v>
      </c>
      <c r="T47" s="8"/>
      <c r="U47" s="1">
        <f t="shared" si="3"/>
        <v>3.2867694384954775E-3</v>
      </c>
    </row>
    <row r="48" spans="1:21" ht="21" x14ac:dyDescent="0.55000000000000004">
      <c r="A48" s="47" t="s">
        <v>72</v>
      </c>
      <c r="C48" s="8">
        <f>IFERROR(VLOOKUP(A48,'درآمد سود سهام'!A:S,13,0),0)</f>
        <v>0</v>
      </c>
      <c r="D48" s="8"/>
      <c r="E48" s="8">
        <f>IFERROR(VLOOKUP(A48,'درآمد ناشی از تغییر قیمت اوراق'!A:Q,9,0),0)</f>
        <v>13733234598</v>
      </c>
      <c r="F48" s="8"/>
      <c r="G48" s="8">
        <f>IFERROR(VLOOKUP(A48,'درآمد ناشی از فروش'!A:Q,9,0),0)</f>
        <v>-1762896958</v>
      </c>
      <c r="H48" s="8"/>
      <c r="I48" s="8">
        <f t="shared" si="0"/>
        <v>11970337640</v>
      </c>
      <c r="J48" s="8"/>
      <c r="K48" s="1">
        <f t="shared" si="1"/>
        <v>0.24082140798849627</v>
      </c>
      <c r="L48" s="8"/>
      <c r="M48" s="8">
        <f>IFERROR(VLOOKUP(A48,'درآمد سود سهام'!A:S,19,0),0)</f>
        <v>14119991520</v>
      </c>
      <c r="N48" s="8"/>
      <c r="O48" s="8">
        <f>IFERROR(VLOOKUP(A48,'درآمد ناشی از تغییر قیمت اوراق'!A:Q,17,0),0)</f>
        <v>-52946411443</v>
      </c>
      <c r="P48" s="8"/>
      <c r="Q48" s="8">
        <f>IFERROR(VLOOKUP(A48,'درآمد ناشی از فروش'!A:Q,17,0),0)</f>
        <v>-10551262536</v>
      </c>
      <c r="R48" s="8"/>
      <c r="S48" s="8">
        <f t="shared" si="2"/>
        <v>-49377682459</v>
      </c>
      <c r="T48" s="8"/>
      <c r="U48" s="1">
        <f t="shared" si="3"/>
        <v>6.5896754166098498E-2</v>
      </c>
    </row>
    <row r="49" spans="1:21" ht="21" x14ac:dyDescent="0.55000000000000004">
      <c r="A49" s="47" t="s">
        <v>89</v>
      </c>
      <c r="C49" s="8">
        <f>IFERROR(VLOOKUP(A49,'درآمد سود سهام'!A:S,13,0),0)</f>
        <v>0</v>
      </c>
      <c r="D49" s="8"/>
      <c r="E49" s="8">
        <f>IFERROR(VLOOKUP(A49,'درآمد ناشی از تغییر قیمت اوراق'!A:Q,9,0),0)</f>
        <v>-101468321</v>
      </c>
      <c r="F49" s="8"/>
      <c r="G49" s="8">
        <f>IFERROR(VLOOKUP(A49,'درآمد ناشی از فروش'!A:Q,9,0),0)</f>
        <v>0</v>
      </c>
      <c r="H49" s="8"/>
      <c r="I49" s="8">
        <f t="shared" si="0"/>
        <v>-101468321</v>
      </c>
      <c r="J49" s="8"/>
      <c r="K49" s="1">
        <f t="shared" si="1"/>
        <v>-2.0413579519924642E-3</v>
      </c>
      <c r="L49" s="8"/>
      <c r="M49" s="8">
        <f>IFERROR(VLOOKUP(A49,'درآمد سود سهام'!A:S,19,0),0)</f>
        <v>0</v>
      </c>
      <c r="N49" s="8"/>
      <c r="O49" s="8">
        <f>IFERROR(VLOOKUP(A49,'درآمد ناشی از تغییر قیمت اوراق'!A:Q,17,0),0)</f>
        <v>-22787292026</v>
      </c>
      <c r="P49" s="8"/>
      <c r="Q49" s="8">
        <f>IFERROR(VLOOKUP(A49,'درآمد ناشی از فروش'!A:Q,17,0),0)</f>
        <v>-7271809691</v>
      </c>
      <c r="R49" s="8"/>
      <c r="S49" s="8">
        <f t="shared" si="2"/>
        <v>-30059101717</v>
      </c>
      <c r="T49" s="8"/>
      <c r="U49" s="1">
        <f t="shared" si="3"/>
        <v>4.0115232988984909E-2</v>
      </c>
    </row>
    <row r="50" spans="1:21" ht="21" x14ac:dyDescent="0.55000000000000004">
      <c r="A50" s="47" t="s">
        <v>77</v>
      </c>
      <c r="C50" s="8">
        <f>IFERROR(VLOOKUP(A50,'درآمد سود سهام'!A:S,13,0),0)</f>
        <v>0</v>
      </c>
      <c r="D50" s="8"/>
      <c r="E50" s="8">
        <f>IFERROR(VLOOKUP(A50,'درآمد ناشی از تغییر قیمت اوراق'!A:Q,9,0),0)</f>
        <v>0</v>
      </c>
      <c r="F50" s="8"/>
      <c r="G50" s="8">
        <f>IFERROR(VLOOKUP(A50,'درآمد ناشی از فروش'!A:Q,9,0),0)</f>
        <v>0</v>
      </c>
      <c r="H50" s="8"/>
      <c r="I50" s="8">
        <f t="shared" si="0"/>
        <v>0</v>
      </c>
      <c r="J50" s="8"/>
      <c r="K50" s="1">
        <f t="shared" si="1"/>
        <v>0</v>
      </c>
      <c r="L50" s="8"/>
      <c r="M50" s="8">
        <f>IFERROR(VLOOKUP(A50,'درآمد سود سهام'!A:S,19,0),0)</f>
        <v>0</v>
      </c>
      <c r="N50" s="8"/>
      <c r="O50" s="8">
        <f>IFERROR(VLOOKUP(A50,'درآمد ناشی از تغییر قیمت اوراق'!A:Q,17,0),0)</f>
        <v>0</v>
      </c>
      <c r="P50" s="8"/>
      <c r="Q50" s="8">
        <f>IFERROR(VLOOKUP(A50,'درآمد ناشی از فروش'!A:Q,17,0),0)</f>
        <v>6255463300</v>
      </c>
      <c r="R50" s="8"/>
      <c r="S50" s="8">
        <f t="shared" si="2"/>
        <v>6255463300</v>
      </c>
      <c r="T50" s="8"/>
      <c r="U50" s="1">
        <f t="shared" si="3"/>
        <v>-8.3481991609757594E-3</v>
      </c>
    </row>
    <row r="51" spans="1:21" ht="21" x14ac:dyDescent="0.55000000000000004">
      <c r="A51" s="47" t="s">
        <v>122</v>
      </c>
      <c r="C51" s="8">
        <f>IFERROR(VLOOKUP(A51,'درآمد سود سهام'!A:S,13,0),0)</f>
        <v>0</v>
      </c>
      <c r="D51" s="8"/>
      <c r="E51" s="8">
        <f>IFERROR(VLOOKUP(A51,'درآمد ناشی از تغییر قیمت اوراق'!A:Q,9,0),0)</f>
        <v>30303998646</v>
      </c>
      <c r="F51" s="8"/>
      <c r="G51" s="8">
        <f>IFERROR(VLOOKUP(A51,'درآمد ناشی از فروش'!A:Q,9,0),0)</f>
        <v>-18871348942</v>
      </c>
      <c r="H51" s="8"/>
      <c r="I51" s="8">
        <f t="shared" si="0"/>
        <v>11432649704</v>
      </c>
      <c r="J51" s="8"/>
      <c r="K51" s="1">
        <f t="shared" si="1"/>
        <v>0.23000410527739679</v>
      </c>
      <c r="L51" s="8"/>
      <c r="M51" s="8">
        <f>IFERROR(VLOOKUP(A51,'درآمد سود سهام'!A:S,19,0),0)</f>
        <v>578969009</v>
      </c>
      <c r="N51" s="8"/>
      <c r="O51" s="8">
        <f>IFERROR(VLOOKUP(A51,'درآمد ناشی از تغییر قیمت اوراق'!A:Q,17,0),0)</f>
        <v>-125100770317</v>
      </c>
      <c r="P51" s="8"/>
      <c r="Q51" s="8">
        <f>IFERROR(VLOOKUP(A51,'درآمد ناشی از فروش'!A:Q,17,0),0)</f>
        <v>-9815229543</v>
      </c>
      <c r="R51" s="8"/>
      <c r="S51" s="8">
        <f t="shared" si="2"/>
        <v>-134337030851</v>
      </c>
      <c r="T51" s="8"/>
      <c r="U51" s="1">
        <f t="shared" si="3"/>
        <v>0.17927885345251612</v>
      </c>
    </row>
    <row r="52" spans="1:21" ht="21" x14ac:dyDescent="0.55000000000000004">
      <c r="A52" s="47" t="s">
        <v>96</v>
      </c>
      <c r="C52" s="8">
        <f>IFERROR(VLOOKUP(A52,'درآمد سود سهام'!A:S,13,0),0)</f>
        <v>0</v>
      </c>
      <c r="D52" s="8"/>
      <c r="E52" s="8">
        <f>IFERROR(VLOOKUP(A52,'درآمد ناشی از تغییر قیمت اوراق'!A:Q,9,0),0)</f>
        <v>0</v>
      </c>
      <c r="F52" s="8"/>
      <c r="G52" s="8">
        <f>IFERROR(VLOOKUP(A52,'درآمد ناشی از فروش'!A:Q,9,0),0)</f>
        <v>0</v>
      </c>
      <c r="H52" s="8"/>
      <c r="I52" s="8">
        <f t="shared" si="0"/>
        <v>0</v>
      </c>
      <c r="J52" s="8"/>
      <c r="K52" s="1">
        <f t="shared" si="1"/>
        <v>0</v>
      </c>
      <c r="L52" s="8"/>
      <c r="M52" s="8">
        <f>IFERROR(VLOOKUP(A52,'درآمد سود سهام'!A:S,19,0),0)</f>
        <v>0</v>
      </c>
      <c r="N52" s="8"/>
      <c r="O52" s="8">
        <f>IFERROR(VLOOKUP(A52,'درآمد ناشی از تغییر قیمت اوراق'!A:Q,17,0),0)</f>
        <v>0</v>
      </c>
      <c r="P52" s="8"/>
      <c r="Q52" s="8">
        <f>IFERROR(VLOOKUP(A52,'درآمد ناشی از فروش'!A:Q,17,0),0)</f>
        <v>-7627135792</v>
      </c>
      <c r="R52" s="8"/>
      <c r="S52" s="8">
        <f t="shared" si="2"/>
        <v>-7627135792</v>
      </c>
      <c r="T52" s="8"/>
      <c r="U52" s="1">
        <f t="shared" si="3"/>
        <v>1.0178758241523467E-2</v>
      </c>
    </row>
    <row r="53" spans="1:21" s="47" customFormat="1" ht="21" x14ac:dyDescent="0.55000000000000004">
      <c r="A53" s="47" t="s">
        <v>69</v>
      </c>
      <c r="C53" s="8">
        <f>IFERROR(VLOOKUP(A53,'درآمد سود سهام'!A:S,13,0),0)</f>
        <v>0</v>
      </c>
      <c r="E53" s="8">
        <f>IFERROR(VLOOKUP(A53,'درآمد ناشی از تغییر قیمت اوراق'!A:Q,9,0),0)</f>
        <v>-19751944700</v>
      </c>
      <c r="F53" s="8"/>
      <c r="G53" s="8">
        <f>IFERROR(VLOOKUP(A53,'درآمد ناشی از فروش'!A:Q,9,0),0)</f>
        <v>0</v>
      </c>
      <c r="H53" s="8"/>
      <c r="I53" s="8">
        <f t="shared" si="0"/>
        <v>-19751944700</v>
      </c>
      <c r="J53" s="8"/>
      <c r="K53" s="1">
        <f t="shared" si="1"/>
        <v>-0.39737317995692867</v>
      </c>
      <c r="L53" s="8"/>
      <c r="M53" s="8">
        <f>IFERROR(VLOOKUP(A53,'درآمد سود سهام'!A:S,19,0),0)</f>
        <v>17328584321</v>
      </c>
      <c r="N53" s="8"/>
      <c r="O53" s="8">
        <f>IFERROR(VLOOKUP(A53,'درآمد ناشی از تغییر قیمت اوراق'!A:Q,17,0),0)</f>
        <v>-38388970763</v>
      </c>
      <c r="P53" s="8"/>
      <c r="Q53" s="8">
        <f>IFERROR(VLOOKUP(A53,'درآمد ناشی از فروش'!A:Q,17,0),0)</f>
        <v>5844182825</v>
      </c>
      <c r="R53" s="8"/>
      <c r="S53" s="8">
        <f t="shared" si="2"/>
        <v>-15216203617</v>
      </c>
      <c r="T53" s="8"/>
      <c r="U53" s="1">
        <f t="shared" si="3"/>
        <v>2.0306713056517448E-2</v>
      </c>
    </row>
    <row r="54" spans="1:21" ht="21" x14ac:dyDescent="0.55000000000000004">
      <c r="A54" s="47" t="s">
        <v>76</v>
      </c>
      <c r="C54" s="8">
        <f>IFERROR(VLOOKUP(A54,'درآمد سود سهام'!A:S,13,0),0)</f>
        <v>0</v>
      </c>
      <c r="D54" s="8"/>
      <c r="E54" s="8">
        <f>IFERROR(VLOOKUP(A54,'درآمد ناشی از تغییر قیمت اوراق'!A:Q,9,0),0)</f>
        <v>0</v>
      </c>
      <c r="F54" s="8"/>
      <c r="G54" s="8">
        <f>IFERROR(VLOOKUP(A54,'درآمد ناشی از فروش'!A:Q,9,0),0)</f>
        <v>0</v>
      </c>
      <c r="H54" s="8"/>
      <c r="I54" s="8">
        <f t="shared" si="0"/>
        <v>0</v>
      </c>
      <c r="J54" s="8"/>
      <c r="K54" s="1">
        <f t="shared" si="1"/>
        <v>0</v>
      </c>
      <c r="L54" s="8"/>
      <c r="M54" s="8">
        <f>IFERROR(VLOOKUP(A54,'درآمد سود سهام'!A:S,19,0),0)</f>
        <v>0</v>
      </c>
      <c r="N54" s="8"/>
      <c r="O54" s="8">
        <f>IFERROR(VLOOKUP(A54,'درآمد ناشی از تغییر قیمت اوراق'!A:Q,17,0),0)</f>
        <v>0</v>
      </c>
      <c r="P54" s="8"/>
      <c r="Q54" s="8">
        <f>IFERROR(VLOOKUP(A54,'درآمد ناشی از فروش'!A:Q,17,0),0)</f>
        <v>729175669</v>
      </c>
      <c r="R54" s="8"/>
      <c r="S54" s="8">
        <f t="shared" si="2"/>
        <v>729175669</v>
      </c>
      <c r="T54" s="8"/>
      <c r="U54" s="1">
        <f t="shared" si="3"/>
        <v>-9.7311796364463329E-4</v>
      </c>
    </row>
    <row r="55" spans="1:21" ht="21" x14ac:dyDescent="0.55000000000000004">
      <c r="A55" s="47" t="s">
        <v>60</v>
      </c>
      <c r="C55" s="8">
        <f>IFERROR(VLOOKUP(A55,'درآمد سود سهام'!A:S,13,0),0)</f>
        <v>0</v>
      </c>
      <c r="D55" s="8"/>
      <c r="E55" s="8">
        <f>IFERROR(VLOOKUP(A55,'درآمد ناشی از تغییر قیمت اوراق'!A:Q,9,0),0)</f>
        <v>33108262731</v>
      </c>
      <c r="F55" s="8"/>
      <c r="G55" s="8">
        <f>IFERROR(VLOOKUP(A55,'درآمد ناشی از فروش'!A:Q,9,0),0)</f>
        <v>237942918</v>
      </c>
      <c r="H55" s="8"/>
      <c r="I55" s="8">
        <f t="shared" si="0"/>
        <v>33346205649</v>
      </c>
      <c r="J55" s="8"/>
      <c r="K55" s="1">
        <f t="shared" si="1"/>
        <v>0.67086496947517416</v>
      </c>
      <c r="L55" s="8"/>
      <c r="M55" s="8">
        <f>IFERROR(VLOOKUP(A55,'درآمد سود سهام'!A:S,19,0),0)</f>
        <v>0</v>
      </c>
      <c r="N55" s="8"/>
      <c r="O55" s="8">
        <f>IFERROR(VLOOKUP(A55,'درآمد ناشی از تغییر قیمت اوراق'!A:Q,17,0),0)</f>
        <v>-24916061565</v>
      </c>
      <c r="P55" s="8"/>
      <c r="Q55" s="8">
        <f>IFERROR(VLOOKUP(A55,'درآمد ناشی از فروش'!A:Q,17,0),0)</f>
        <v>2031072203</v>
      </c>
      <c r="R55" s="8"/>
      <c r="S55" s="8">
        <f t="shared" si="2"/>
        <v>-22884989362</v>
      </c>
      <c r="T55" s="8"/>
      <c r="U55" s="1">
        <f t="shared" si="3"/>
        <v>3.0541055047159749E-2</v>
      </c>
    </row>
    <row r="56" spans="1:21" ht="21" x14ac:dyDescent="0.55000000000000004">
      <c r="A56" s="47" t="s">
        <v>78</v>
      </c>
      <c r="C56" s="8">
        <f>IFERROR(VLOOKUP(A56,'درآمد سود سهام'!A:S,13,0),0)</f>
        <v>0</v>
      </c>
      <c r="D56" s="8"/>
      <c r="E56" s="8">
        <f>IFERROR(VLOOKUP(A56,'درآمد ناشی از تغییر قیمت اوراق'!A:Q,9,0),0)</f>
        <v>0</v>
      </c>
      <c r="F56" s="8"/>
      <c r="G56" s="8">
        <f>IFERROR(VLOOKUP(A56,'درآمد ناشی از فروش'!A:Q,9,0),0)</f>
        <v>0</v>
      </c>
      <c r="H56" s="8"/>
      <c r="I56" s="8">
        <f t="shared" si="0"/>
        <v>0</v>
      </c>
      <c r="J56" s="8"/>
      <c r="K56" s="1">
        <f t="shared" si="1"/>
        <v>0</v>
      </c>
      <c r="L56" s="8"/>
      <c r="M56" s="8">
        <f>IFERROR(VLOOKUP(A56,'درآمد سود سهام'!A:S,19,0),0)</f>
        <v>0</v>
      </c>
      <c r="N56" s="8"/>
      <c r="O56" s="8">
        <f>IFERROR(VLOOKUP(A56,'درآمد ناشی از تغییر قیمت اوراق'!A:Q,17,0),0)</f>
        <v>0</v>
      </c>
      <c r="P56" s="8"/>
      <c r="Q56" s="8">
        <f>IFERROR(VLOOKUP(A56,'درآمد ناشی از فروش'!A:Q,17,0),0)</f>
        <v>2792580010</v>
      </c>
      <c r="R56" s="8"/>
      <c r="S56" s="8">
        <f t="shared" si="2"/>
        <v>2792580010</v>
      </c>
      <c r="T56" s="8"/>
      <c r="U56" s="1">
        <f t="shared" si="3"/>
        <v>-3.7268245337543069E-3</v>
      </c>
    </row>
    <row r="57" spans="1:21" ht="21" x14ac:dyDescent="0.55000000000000004">
      <c r="A57" s="47" t="s">
        <v>74</v>
      </c>
      <c r="C57" s="8">
        <f>IFERROR(VLOOKUP(A57,'درآمد سود سهام'!A:S,13,0),0)</f>
        <v>0</v>
      </c>
      <c r="D57" s="8"/>
      <c r="E57" s="8">
        <f>IFERROR(VLOOKUP(A57,'درآمد ناشی از تغییر قیمت اوراق'!A:Q,9,0),0)</f>
        <v>0</v>
      </c>
      <c r="F57" s="8"/>
      <c r="G57" s="8">
        <f>IFERROR(VLOOKUP(A57,'درآمد ناشی از فروش'!A:Q,9,0),0)</f>
        <v>0</v>
      </c>
      <c r="H57" s="8"/>
      <c r="I57" s="8">
        <f t="shared" si="0"/>
        <v>0</v>
      </c>
      <c r="J57" s="8"/>
      <c r="K57" s="1">
        <f t="shared" si="1"/>
        <v>0</v>
      </c>
      <c r="L57" s="8"/>
      <c r="M57" s="8">
        <f>IFERROR(VLOOKUP(A57,'درآمد سود سهام'!A:S,19,0),0)</f>
        <v>0</v>
      </c>
      <c r="N57" s="8"/>
      <c r="O57" s="8">
        <f>IFERROR(VLOOKUP(A57,'درآمد ناشی از تغییر قیمت اوراق'!A:Q,17,0),0)</f>
        <v>0</v>
      </c>
      <c r="P57" s="8"/>
      <c r="Q57" s="8">
        <f>IFERROR(VLOOKUP(A57,'درآمد ناشی از فروش'!A:Q,17,0),0)</f>
        <v>6146988766</v>
      </c>
      <c r="R57" s="8"/>
      <c r="S57" s="8">
        <f t="shared" si="2"/>
        <v>6146988766</v>
      </c>
      <c r="T57" s="8"/>
      <c r="U57" s="1">
        <f t="shared" si="3"/>
        <v>-8.2034349812025297E-3</v>
      </c>
    </row>
    <row r="58" spans="1:21" ht="21" x14ac:dyDescent="0.55000000000000004">
      <c r="A58" s="47" t="s">
        <v>65</v>
      </c>
      <c r="C58" s="8">
        <f>IFERROR(VLOOKUP(A58,'درآمد سود سهام'!A:S,13,0),0)</f>
        <v>0</v>
      </c>
      <c r="D58" s="8"/>
      <c r="E58" s="8">
        <f>IFERROR(VLOOKUP(A58,'درآمد ناشی از تغییر قیمت اوراق'!A:Q,9,0),0)</f>
        <v>27276288905</v>
      </c>
      <c r="F58" s="8"/>
      <c r="G58" s="8">
        <f>IFERROR(VLOOKUP(A58,'درآمد ناشی از فروش'!A:Q,9,0),0)</f>
        <v>-38535345018</v>
      </c>
      <c r="H58" s="8"/>
      <c r="I58" s="8">
        <f t="shared" si="0"/>
        <v>-11259056113</v>
      </c>
      <c r="J58" s="8"/>
      <c r="K58" s="1">
        <f t="shared" si="1"/>
        <v>-0.22651171815686111</v>
      </c>
      <c r="L58" s="8"/>
      <c r="M58" s="8">
        <f>IFERROR(VLOOKUP(A58,'درآمد سود سهام'!A:S,19,0),0)</f>
        <v>14083295213</v>
      </c>
      <c r="N58" s="8"/>
      <c r="O58" s="8">
        <f>IFERROR(VLOOKUP(A58,'درآمد ناشی از تغییر قیمت اوراق'!A:Q,17,0),0)</f>
        <v>-71229221312</v>
      </c>
      <c r="P58" s="8"/>
      <c r="Q58" s="8">
        <f>IFERROR(VLOOKUP(A58,'درآمد ناشی از فروش'!A:Q,17,0),0)</f>
        <v>-53581899521</v>
      </c>
      <c r="R58" s="8"/>
      <c r="S58" s="8">
        <f t="shared" si="2"/>
        <v>-110727825620</v>
      </c>
      <c r="T58" s="8"/>
      <c r="U58" s="1">
        <f t="shared" si="3"/>
        <v>0.14777129951950227</v>
      </c>
    </row>
    <row r="59" spans="1:21" ht="21" x14ac:dyDescent="0.55000000000000004">
      <c r="A59" s="47" t="s">
        <v>104</v>
      </c>
      <c r="C59" s="8">
        <f>IFERROR(VLOOKUP(A59,'درآمد سود سهام'!A:S,13,0),0)</f>
        <v>0</v>
      </c>
      <c r="D59" s="8"/>
      <c r="E59" s="8">
        <f>IFERROR(VLOOKUP(A59,'درآمد ناشی از تغییر قیمت اوراق'!A:Q,9,0),0)</f>
        <v>0</v>
      </c>
      <c r="F59" s="8"/>
      <c r="G59" s="8">
        <f>IFERROR(VLOOKUP(A59,'درآمد ناشی از فروش'!A:Q,9,0),0)</f>
        <v>0</v>
      </c>
      <c r="H59" s="8"/>
      <c r="I59" s="8">
        <f t="shared" si="0"/>
        <v>0</v>
      </c>
      <c r="J59" s="8"/>
      <c r="K59" s="1">
        <f t="shared" si="1"/>
        <v>0</v>
      </c>
      <c r="L59" s="8"/>
      <c r="M59" s="8">
        <f>IFERROR(VLOOKUP(A59,'درآمد سود سهام'!A:S,19,0),0)</f>
        <v>0</v>
      </c>
      <c r="N59" s="8"/>
      <c r="O59" s="8">
        <f>IFERROR(VLOOKUP(A59,'درآمد ناشی از تغییر قیمت اوراق'!A:Q,17,0),0)</f>
        <v>0</v>
      </c>
      <c r="P59" s="8"/>
      <c r="Q59" s="8">
        <f>IFERROR(VLOOKUP(A59,'درآمد ناشی از فروش'!A:Q,17,0),0)</f>
        <v>-239658880</v>
      </c>
      <c r="R59" s="8"/>
      <c r="S59" s="8">
        <f t="shared" si="2"/>
        <v>-239658880</v>
      </c>
      <c r="T59" s="8"/>
      <c r="U59" s="1">
        <f t="shared" si="3"/>
        <v>3.1983563246808434E-4</v>
      </c>
    </row>
    <row r="60" spans="1:21" ht="21" x14ac:dyDescent="0.55000000000000004">
      <c r="A60" s="47" t="s">
        <v>119</v>
      </c>
      <c r="C60" s="8">
        <f>IFERROR(VLOOKUP(A60,'درآمد سود سهام'!A:S,13,0),0)</f>
        <v>0</v>
      </c>
      <c r="D60" s="8"/>
      <c r="E60" s="8">
        <f>IFERROR(VLOOKUP(A60,'درآمد ناشی از تغییر قیمت اوراق'!A:Q,9,0),0)</f>
        <v>0</v>
      </c>
      <c r="F60" s="8"/>
      <c r="G60" s="8">
        <f>IFERROR(VLOOKUP(A60,'درآمد ناشی از فروش'!A:Q,9,0),0)</f>
        <v>0</v>
      </c>
      <c r="H60" s="8"/>
      <c r="I60" s="8">
        <f t="shared" si="0"/>
        <v>0</v>
      </c>
      <c r="J60" s="8"/>
      <c r="K60" s="1">
        <f t="shared" si="1"/>
        <v>0</v>
      </c>
      <c r="L60" s="8"/>
      <c r="M60" s="8">
        <f>IFERROR(VLOOKUP(A60,'درآمد سود سهام'!A:S,19,0),0)</f>
        <v>0</v>
      </c>
      <c r="N60" s="8"/>
      <c r="O60" s="8">
        <f>IFERROR(VLOOKUP(A60,'درآمد ناشی از تغییر قیمت اوراق'!A:Q,17,0),0)</f>
        <v>0</v>
      </c>
      <c r="P60" s="8"/>
      <c r="Q60" s="8">
        <f>IFERROR(VLOOKUP(A60,'درآمد ناشی از فروش'!A:Q,17,0),0)</f>
        <v>-59265431</v>
      </c>
      <c r="R60" s="8"/>
      <c r="S60" s="8">
        <f t="shared" si="2"/>
        <v>-59265431</v>
      </c>
      <c r="T60" s="8"/>
      <c r="U60" s="1">
        <f t="shared" si="3"/>
        <v>7.9092402532210005E-5</v>
      </c>
    </row>
    <row r="61" spans="1:21" ht="21" x14ac:dyDescent="0.55000000000000004">
      <c r="A61" s="47" t="s">
        <v>108</v>
      </c>
      <c r="C61" s="8">
        <f>IFERROR(VLOOKUP(A61,'درآمد سود سهام'!A:S,13,0),0)</f>
        <v>0</v>
      </c>
      <c r="D61" s="8"/>
      <c r="E61" s="8">
        <f>IFERROR(VLOOKUP(A61,'درآمد ناشی از تغییر قیمت اوراق'!A:Q,9,0),0)</f>
        <v>-355994156</v>
      </c>
      <c r="F61" s="8"/>
      <c r="G61" s="8">
        <f>IFERROR(VLOOKUP(A61,'درآمد ناشی از فروش'!A:Q,9,0),0)</f>
        <v>0</v>
      </c>
      <c r="H61" s="8"/>
      <c r="I61" s="8">
        <f t="shared" si="0"/>
        <v>-355994156</v>
      </c>
      <c r="J61" s="8"/>
      <c r="K61" s="1">
        <f t="shared" si="1"/>
        <v>-7.161954529763489E-3</v>
      </c>
      <c r="L61" s="8"/>
      <c r="M61" s="8">
        <f>IFERROR(VLOOKUP(A61,'درآمد سود سهام'!A:S,19,0),0)</f>
        <v>540296053</v>
      </c>
      <c r="N61" s="8"/>
      <c r="O61" s="8">
        <f>IFERROR(VLOOKUP(A61,'درآمد ناشی از تغییر قیمت اوراق'!A:Q,17,0),0)</f>
        <v>-193095933</v>
      </c>
      <c r="P61" s="8"/>
      <c r="Q61" s="8">
        <f>IFERROR(VLOOKUP(A61,'درآمد ناشی از فروش'!A:Q,17,0),0)</f>
        <v>989326595</v>
      </c>
      <c r="R61" s="8"/>
      <c r="S61" s="8">
        <f t="shared" si="2"/>
        <v>1336526715</v>
      </c>
      <c r="T61" s="8"/>
      <c r="U61" s="1">
        <f t="shared" si="3"/>
        <v>-1.7836554489552656E-3</v>
      </c>
    </row>
    <row r="62" spans="1:21" ht="21" x14ac:dyDescent="0.55000000000000004">
      <c r="A62" s="47" t="s">
        <v>105</v>
      </c>
      <c r="C62" s="8">
        <f>IFERROR(VLOOKUP(A62,'درآمد سود سهام'!A:S,13,0),0)</f>
        <v>0</v>
      </c>
      <c r="D62" s="8"/>
      <c r="E62" s="8">
        <f>IFERROR(VLOOKUP(A62,'درآمد ناشی از تغییر قیمت اوراق'!A:Q,9,0),0)</f>
        <v>-283304250</v>
      </c>
      <c r="F62" s="8"/>
      <c r="G62" s="8">
        <f>IFERROR(VLOOKUP(A62,'درآمد ناشی از فروش'!A:Q,9,0),0)</f>
        <v>0</v>
      </c>
      <c r="H62" s="8"/>
      <c r="I62" s="8">
        <f t="shared" si="0"/>
        <v>-283304250</v>
      </c>
      <c r="J62" s="8"/>
      <c r="K62" s="1">
        <f t="shared" si="1"/>
        <v>-5.6995659125054507E-3</v>
      </c>
      <c r="L62" s="8"/>
      <c r="M62" s="8">
        <f>IFERROR(VLOOKUP(A62,'درآمد سود سهام'!A:S,19,0),0)</f>
        <v>235000000</v>
      </c>
      <c r="N62" s="8"/>
      <c r="O62" s="8">
        <f>IFERROR(VLOOKUP(A62,'درآمد ناشی از تغییر قیمت اوراق'!A:Q,17,0),0)</f>
        <v>290430350</v>
      </c>
      <c r="P62" s="8"/>
      <c r="Q62" s="8">
        <f>IFERROR(VLOOKUP(A62,'درآمد ناشی از فروش'!A:Q,17,0),0)</f>
        <v>529002375</v>
      </c>
      <c r="R62" s="8"/>
      <c r="S62" s="8">
        <f t="shared" si="2"/>
        <v>1054432725</v>
      </c>
      <c r="T62" s="8"/>
      <c r="U62" s="1">
        <f t="shared" si="3"/>
        <v>-1.4071882397823968E-3</v>
      </c>
    </row>
    <row r="63" spans="1:21" ht="21" x14ac:dyDescent="0.55000000000000004">
      <c r="A63" s="47" t="s">
        <v>121</v>
      </c>
      <c r="C63" s="8">
        <f>IFERROR(VLOOKUP(A63,'درآمد سود سهام'!A:S,13,0),0)</f>
        <v>0</v>
      </c>
      <c r="D63" s="8"/>
      <c r="E63" s="8">
        <f>IFERROR(VLOOKUP(A63,'درآمد ناشی از تغییر قیمت اوراق'!A:Q,9,0),0)</f>
        <v>0</v>
      </c>
      <c r="F63" s="8"/>
      <c r="G63" s="8">
        <f>IFERROR(VLOOKUP(A63,'درآمد ناشی از فروش'!A:Q,9,0),0)</f>
        <v>0</v>
      </c>
      <c r="H63" s="8"/>
      <c r="I63" s="8">
        <f t="shared" si="0"/>
        <v>0</v>
      </c>
      <c r="J63" s="8"/>
      <c r="K63" s="1">
        <f t="shared" si="1"/>
        <v>0</v>
      </c>
      <c r="L63" s="8"/>
      <c r="M63" s="8">
        <f>IFERROR(VLOOKUP(A63,'درآمد سود سهام'!A:S,19,0),0)</f>
        <v>0</v>
      </c>
      <c r="N63" s="8"/>
      <c r="O63" s="8">
        <f>IFERROR(VLOOKUP(A63,'درآمد ناشی از تغییر قیمت اوراق'!A:Q,17,0),0)</f>
        <v>0</v>
      </c>
      <c r="P63" s="8"/>
      <c r="Q63" s="8">
        <f>IFERROR(VLOOKUP(A63,'درآمد ناشی از فروش'!A:Q,17,0),0)</f>
        <v>846415402</v>
      </c>
      <c r="R63" s="8"/>
      <c r="S63" s="8">
        <f t="shared" si="2"/>
        <v>846415402</v>
      </c>
      <c r="T63" s="8"/>
      <c r="U63" s="1">
        <f t="shared" si="3"/>
        <v>-1.1295796985673883E-3</v>
      </c>
    </row>
    <row r="64" spans="1:21" ht="21" x14ac:dyDescent="0.55000000000000004">
      <c r="A64" s="47" t="s">
        <v>129</v>
      </c>
      <c r="C64" s="8">
        <f>IFERROR(VLOOKUP(A64,'درآمد سود سهام'!A:S,13,0),0)</f>
        <v>0</v>
      </c>
      <c r="D64" s="8"/>
      <c r="E64" s="8">
        <f>IFERROR(VLOOKUP(A64,'درآمد ناشی از تغییر قیمت اوراق'!A:Q,9,0),0)</f>
        <v>-1628265780</v>
      </c>
      <c r="F64" s="8"/>
      <c r="G64" s="8">
        <f>IFERROR(VLOOKUP(A64,'درآمد ناشی از فروش'!A:Q,9,0),0)</f>
        <v>0</v>
      </c>
      <c r="H64" s="8"/>
      <c r="I64" s="8">
        <f t="shared" ref="I64" si="4">+G64+E64+C64</f>
        <v>-1628265780</v>
      </c>
      <c r="J64" s="8"/>
      <c r="K64" s="1">
        <f t="shared" si="1"/>
        <v>-3.2757744143220933E-2</v>
      </c>
      <c r="L64" s="8"/>
      <c r="M64" s="8">
        <f>IFERROR(VLOOKUP(A64,'درآمد سود سهام'!A:S,19,0),0)</f>
        <v>0</v>
      </c>
      <c r="N64" s="8"/>
      <c r="O64" s="8">
        <f>IFERROR(VLOOKUP(A64,'درآمد ناشی از تغییر قیمت اوراق'!A:Q,17,0),0)</f>
        <v>-1628265780</v>
      </c>
      <c r="P64" s="8"/>
      <c r="Q64" s="8">
        <f>IFERROR(VLOOKUP(A64,'درآمد ناشی از فروش'!A:Q,17,0),0)</f>
        <v>0</v>
      </c>
      <c r="R64" s="8"/>
      <c r="S64" s="8">
        <f t="shared" ref="S64" si="5">+Q64+O64+M64</f>
        <v>-1628265780</v>
      </c>
      <c r="T64" s="8"/>
      <c r="U64" s="1">
        <f t="shared" si="3"/>
        <v>2.1729944476601023E-3</v>
      </c>
    </row>
    <row r="65" spans="1:21" ht="21" x14ac:dyDescent="0.55000000000000004">
      <c r="A65" s="47" t="s">
        <v>125</v>
      </c>
      <c r="C65" s="8">
        <f>IFERROR(VLOOKUP(A65,'درآمد سود سهام'!A:S,13,0),0)</f>
        <v>0</v>
      </c>
      <c r="D65" s="8"/>
      <c r="E65" s="8">
        <f>IFERROR(VLOOKUP(A65,'درآمد ناشی از تغییر قیمت اوراق'!A:Q,9,0),0)</f>
        <v>0</v>
      </c>
      <c r="F65" s="8"/>
      <c r="G65" s="8">
        <f>IFERROR(VLOOKUP(A65,'درآمد ناشی از فروش'!A:Q,9,0),0)</f>
        <v>218989925</v>
      </c>
      <c r="H65" s="8"/>
      <c r="I65" s="8">
        <f t="shared" ref="I65" si="6">+G65+E65+C65</f>
        <v>218989925</v>
      </c>
      <c r="J65" s="8"/>
      <c r="K65" s="1">
        <f t="shared" si="1"/>
        <v>4.4056787418901245E-3</v>
      </c>
      <c r="L65" s="8"/>
      <c r="M65" s="8">
        <f>IFERROR(VLOOKUP(A65,'درآمد سود سهام'!A:S,19,0),0)</f>
        <v>0</v>
      </c>
      <c r="N65" s="8"/>
      <c r="O65" s="8">
        <f>IFERROR(VLOOKUP(A65,'درآمد ناشی از تغییر قیمت اوراق'!A:Q,17,0),0)</f>
        <v>0</v>
      </c>
      <c r="P65" s="8"/>
      <c r="Q65" s="8">
        <f>IFERROR(VLOOKUP(A65,'درآمد ناشی از فروش'!A:Q,17,0),0)</f>
        <v>218989925</v>
      </c>
      <c r="R65" s="8"/>
      <c r="S65" s="8">
        <f t="shared" ref="S65" si="7">+Q65+O65+M65</f>
        <v>218989925</v>
      </c>
      <c r="T65" s="8"/>
      <c r="U65" s="1">
        <f t="shared" si="3"/>
        <v>-2.9225197566855592E-4</v>
      </c>
    </row>
    <row r="66" spans="1:21" ht="21" x14ac:dyDescent="0.45">
      <c r="A66" s="6" t="s">
        <v>112</v>
      </c>
      <c r="C66" s="8">
        <f>IFERROR(VLOOKUP(A66,'درآمد سود سهام'!A:S,13,0),0)</f>
        <v>0</v>
      </c>
      <c r="D66" s="8"/>
      <c r="E66" s="8">
        <f>IFERROR(VLOOKUP(A66,'درآمد ناشی از تغییر قیمت اوراق'!A:Q,9,0),0)</f>
        <v>0</v>
      </c>
      <c r="F66" s="8"/>
      <c r="G66" s="8">
        <f>IFERROR(VLOOKUP(A66,'درآمد ناشی از فروش'!A:Q,9,0),0)</f>
        <v>0</v>
      </c>
      <c r="H66" s="8"/>
      <c r="I66" s="8">
        <f t="shared" si="0"/>
        <v>0</v>
      </c>
      <c r="J66" s="8"/>
      <c r="K66" s="1">
        <f t="shared" si="1"/>
        <v>0</v>
      </c>
      <c r="L66" s="8"/>
      <c r="M66" s="8">
        <f>IFERROR(VLOOKUP(A66,'درآمد سود سهام'!A:S,19,0),0)</f>
        <v>0</v>
      </c>
      <c r="N66" s="8"/>
      <c r="O66" s="8">
        <f>IFERROR(VLOOKUP(A66,'درآمد ناشی از تغییر قیمت اوراق'!A:Q,17,0),0)</f>
        <v>0</v>
      </c>
      <c r="P66" s="8"/>
      <c r="Q66" s="8">
        <f>IFERROR(VLOOKUP(A66,'درآمد ناشی از فروش'!A:Q,17,0),0)</f>
        <v>1329495457</v>
      </c>
      <c r="R66" s="8"/>
      <c r="S66" s="8">
        <f t="shared" si="2"/>
        <v>1329495457</v>
      </c>
      <c r="T66" s="8"/>
      <c r="U66" s="1">
        <f t="shared" si="3"/>
        <v>-1.7742719166218245E-3</v>
      </c>
    </row>
    <row r="67" spans="1:21" ht="21" x14ac:dyDescent="0.45">
      <c r="A67" s="6" t="s">
        <v>113</v>
      </c>
      <c r="C67" s="8">
        <f>IFERROR(VLOOKUP(A67,'درآمد سود سهام'!A:S,13,0),0)</f>
        <v>0</v>
      </c>
      <c r="D67" s="8"/>
      <c r="E67" s="8">
        <f>IFERROR(VLOOKUP(A67,'درآمد ناشی از تغییر قیمت اوراق'!A:Q,9,0),0)</f>
        <v>0</v>
      </c>
      <c r="F67" s="8"/>
      <c r="G67" s="8">
        <f>IFERROR(VLOOKUP(A67,'درآمد ناشی از فروش'!A:Q,9,0),0)</f>
        <v>0</v>
      </c>
      <c r="H67" s="8"/>
      <c r="I67" s="8">
        <f t="shared" si="0"/>
        <v>0</v>
      </c>
      <c r="J67" s="8"/>
      <c r="K67" s="1">
        <f t="shared" si="1"/>
        <v>0</v>
      </c>
      <c r="L67" s="8"/>
      <c r="M67" s="8">
        <f>IFERROR(VLOOKUP(A67,'درآمد سود سهام'!A:S,19,0),0)</f>
        <v>0</v>
      </c>
      <c r="N67" s="8"/>
      <c r="O67" s="8">
        <f>IFERROR(VLOOKUP(A67,'درآمد ناشی از تغییر قیمت اوراق'!A:Q,17,0),0)</f>
        <v>0</v>
      </c>
      <c r="P67" s="8"/>
      <c r="Q67" s="8">
        <f>IFERROR(VLOOKUP(A67,'درآمد ناشی از فروش'!A:Q,17,0),0)</f>
        <v>723524055</v>
      </c>
      <c r="R67" s="8"/>
      <c r="S67" s="8">
        <f t="shared" si="2"/>
        <v>723524055</v>
      </c>
      <c r="T67" s="8"/>
      <c r="U67" s="1">
        <f t="shared" si="3"/>
        <v>-9.6557562873029383E-4</v>
      </c>
    </row>
    <row r="68" spans="1:21" ht="21" x14ac:dyDescent="0.45">
      <c r="A68" s="6" t="s">
        <v>111</v>
      </c>
      <c r="C68" s="8">
        <f>IFERROR(VLOOKUP(A68,'درآمد سود سهام'!A:S,13,0),0)</f>
        <v>0</v>
      </c>
      <c r="D68" s="8"/>
      <c r="E68" s="8">
        <f>IFERROR(VLOOKUP(A68,'درآمد ناشی از تغییر قیمت اوراق'!A:Q,9,0),0)</f>
        <v>0</v>
      </c>
      <c r="F68" s="8"/>
      <c r="G68" s="8">
        <f>IFERROR(VLOOKUP(A68,'درآمد ناشی از فروش'!A:Q,9,0),0)</f>
        <v>0</v>
      </c>
      <c r="H68" s="8"/>
      <c r="I68" s="8">
        <f t="shared" si="0"/>
        <v>0</v>
      </c>
      <c r="J68" s="8"/>
      <c r="K68" s="1">
        <f t="shared" si="1"/>
        <v>0</v>
      </c>
      <c r="L68" s="8"/>
      <c r="M68" s="8">
        <f>IFERROR(VLOOKUP(A68,'درآمد سود سهام'!A:S,19,0),0)</f>
        <v>0</v>
      </c>
      <c r="N68" s="8"/>
      <c r="O68" s="8">
        <f>IFERROR(VLOOKUP(A68,'درآمد ناشی از تغییر قیمت اوراق'!A:Q,17,0),0)</f>
        <v>0</v>
      </c>
      <c r="P68" s="8"/>
      <c r="Q68" s="8">
        <f>IFERROR(VLOOKUP(A68,'درآمد ناشی از فروش'!A:Q,17,0),0)</f>
        <v>1119234</v>
      </c>
      <c r="R68" s="8"/>
      <c r="S68" s="8">
        <f t="shared" si="2"/>
        <v>1119234</v>
      </c>
      <c r="T68" s="8"/>
      <c r="U68" s="1">
        <f t="shared" si="3"/>
        <v>-1.4936684769192944E-6</v>
      </c>
    </row>
    <row r="69" spans="1:21" ht="21" x14ac:dyDescent="0.45">
      <c r="A69" s="6" t="s">
        <v>117</v>
      </c>
      <c r="C69" s="8">
        <f>IFERROR(VLOOKUP(A69,'درآمد سود سهام'!A:S,13,0),0)</f>
        <v>0</v>
      </c>
      <c r="D69" s="8"/>
      <c r="E69" s="8">
        <f>IFERROR(VLOOKUP(A69,'درآمد ناشی از تغییر قیمت اوراق'!A:Q,9,0),0)</f>
        <v>0</v>
      </c>
      <c r="F69" s="8"/>
      <c r="G69" s="8">
        <f>IFERROR(VLOOKUP(A69,'درآمد ناشی از فروش'!A:Q,9,0),0)</f>
        <v>0</v>
      </c>
      <c r="H69" s="8"/>
      <c r="I69" s="8">
        <f t="shared" si="0"/>
        <v>0</v>
      </c>
      <c r="J69" s="8"/>
      <c r="K69" s="1">
        <f t="shared" si="1"/>
        <v>0</v>
      </c>
      <c r="L69" s="8"/>
      <c r="M69" s="8">
        <f>IFERROR(VLOOKUP(A69,'درآمد سود سهام'!A:S,19,0),0)</f>
        <v>0</v>
      </c>
      <c r="N69" s="8"/>
      <c r="O69" s="8">
        <f>IFERROR(VLOOKUP(A69,'درآمد ناشی از تغییر قیمت اوراق'!A:Q,17,0),0)</f>
        <v>0</v>
      </c>
      <c r="P69" s="8"/>
      <c r="Q69" s="8">
        <f>IFERROR(VLOOKUP(A69,'درآمد ناشی از فروش'!A:Q,17,0),0)</f>
        <v>335625948</v>
      </c>
      <c r="R69" s="8"/>
      <c r="S69" s="8">
        <f t="shared" si="2"/>
        <v>335625948</v>
      </c>
      <c r="T69" s="8"/>
      <c r="U69" s="1">
        <f t="shared" si="3"/>
        <v>-4.4790803224683515E-4</v>
      </c>
    </row>
    <row r="70" spans="1:21" ht="21" x14ac:dyDescent="0.45">
      <c r="A70" s="6" t="s">
        <v>118</v>
      </c>
      <c r="C70" s="8">
        <f>IFERROR(VLOOKUP(A70,'درآمد سود سهام'!A:S,13,0),0)</f>
        <v>0</v>
      </c>
      <c r="D70" s="8"/>
      <c r="E70" s="8">
        <f>IFERROR(VLOOKUP(A70,'درآمد ناشی از تغییر قیمت اوراق'!A:Q,9,0),0)</f>
        <v>0</v>
      </c>
      <c r="F70" s="8"/>
      <c r="G70" s="8">
        <f>IFERROR(VLOOKUP(A70,'درآمد ناشی از فروش'!A:Q,9,0),0)</f>
        <v>0</v>
      </c>
      <c r="H70" s="8"/>
      <c r="I70" s="8">
        <f t="shared" si="0"/>
        <v>0</v>
      </c>
      <c r="J70" s="8"/>
      <c r="K70" s="1">
        <f t="shared" si="1"/>
        <v>0</v>
      </c>
      <c r="L70" s="8"/>
      <c r="M70" s="8">
        <f>IFERROR(VLOOKUP(A70,'درآمد سود سهام'!A:S,19,0),0)</f>
        <v>0</v>
      </c>
      <c r="N70" s="8"/>
      <c r="O70" s="8">
        <f>IFERROR(VLOOKUP(A70,'درآمد ناشی از تغییر قیمت اوراق'!A:Q,17,0),0)</f>
        <v>0</v>
      </c>
      <c r="P70" s="8"/>
      <c r="Q70" s="8">
        <f>IFERROR(VLOOKUP(A70,'درآمد ناشی از فروش'!A:Q,17,0),0)</f>
        <v>2972695284</v>
      </c>
      <c r="R70" s="8"/>
      <c r="S70" s="8">
        <f t="shared" si="2"/>
        <v>2972695284</v>
      </c>
      <c r="T70" s="8"/>
      <c r="U70" s="1">
        <f t="shared" si="3"/>
        <v>-3.9671965265507024E-3</v>
      </c>
    </row>
    <row r="71" spans="1:21" ht="21" x14ac:dyDescent="0.45">
      <c r="A71" s="6" t="s">
        <v>110</v>
      </c>
      <c r="C71" s="8">
        <f>IFERROR(VLOOKUP(A71,'درآمد سود سهام'!A:S,13,0),0)</f>
        <v>0</v>
      </c>
      <c r="D71" s="8"/>
      <c r="E71" s="8">
        <f>IFERROR(VLOOKUP(A71,'درآمد ناشی از تغییر قیمت اوراق'!A:Q,9,0),0)</f>
        <v>0</v>
      </c>
      <c r="F71" s="8"/>
      <c r="G71" s="8">
        <f>IFERROR(VLOOKUP(A71,'درآمد ناشی از فروش'!A:Q,9,0),0)</f>
        <v>0</v>
      </c>
      <c r="H71" s="8"/>
      <c r="I71" s="8">
        <f t="shared" si="0"/>
        <v>0</v>
      </c>
      <c r="J71" s="8"/>
      <c r="K71" s="1">
        <f t="shared" si="1"/>
        <v>0</v>
      </c>
      <c r="L71" s="8"/>
      <c r="M71" s="8">
        <f>IFERROR(VLOOKUP(A71,'درآمد سود سهام'!A:S,19,0),0)</f>
        <v>0</v>
      </c>
      <c r="N71" s="8"/>
      <c r="O71" s="8">
        <f>IFERROR(VLOOKUP(A71,'درآمد ناشی از تغییر قیمت اوراق'!A:Q,17,0),0)</f>
        <v>0</v>
      </c>
      <c r="P71" s="8"/>
      <c r="Q71" s="8">
        <f>IFERROR(VLOOKUP(A71,'درآمد ناشی از فروش'!A:Q,17,0),0)</f>
        <v>159416213</v>
      </c>
      <c r="R71" s="8"/>
      <c r="S71" s="8">
        <f t="shared" si="2"/>
        <v>159416213</v>
      </c>
      <c r="T71" s="8"/>
      <c r="U71" s="1">
        <f t="shared" si="3"/>
        <v>-2.1274815817599519E-4</v>
      </c>
    </row>
    <row r="72" spans="1:21" ht="21" x14ac:dyDescent="0.45">
      <c r="A72" s="6" t="s">
        <v>109</v>
      </c>
      <c r="C72" s="8">
        <f>IFERROR(VLOOKUP(A72,'درآمد سود سهام'!A:S,13,0),0)</f>
        <v>0</v>
      </c>
      <c r="D72" s="8"/>
      <c r="E72" s="8">
        <f>IFERROR(VLOOKUP(A72,'درآمد ناشی از تغییر قیمت اوراق'!A:Q,9,0),0)</f>
        <v>0</v>
      </c>
      <c r="F72" s="8"/>
      <c r="G72" s="8">
        <f>IFERROR(VLOOKUP(A72,'درآمد ناشی از فروش'!A:Q,9,0),0)</f>
        <v>0</v>
      </c>
      <c r="H72" s="8"/>
      <c r="I72" s="8">
        <f t="shared" si="0"/>
        <v>0</v>
      </c>
      <c r="J72" s="8"/>
      <c r="K72" s="1">
        <f t="shared" si="1"/>
        <v>0</v>
      </c>
      <c r="L72" s="8"/>
      <c r="M72" s="8">
        <f>IFERROR(VLOOKUP(A72,'درآمد سود سهام'!A:S,19,0),0)</f>
        <v>0</v>
      </c>
      <c r="N72" s="8"/>
      <c r="O72" s="8">
        <f>IFERROR(VLOOKUP(A72,'درآمد ناشی از تغییر قیمت اوراق'!A:Q,17,0),0)</f>
        <v>0</v>
      </c>
      <c r="P72" s="8"/>
      <c r="Q72" s="8">
        <f>IFERROR(VLOOKUP(A72,'درآمد ناشی از فروش'!A:Q,17,0),0)</f>
        <v>-8535639008</v>
      </c>
      <c r="R72" s="8"/>
      <c r="S72" s="8">
        <f t="shared" si="2"/>
        <v>-8535639008</v>
      </c>
      <c r="T72" s="8"/>
      <c r="U72" s="1">
        <f t="shared" si="3"/>
        <v>1.1391196940597119E-2</v>
      </c>
    </row>
    <row r="73" spans="1:21" ht="21" x14ac:dyDescent="0.45">
      <c r="A73" s="6" t="s">
        <v>116</v>
      </c>
      <c r="C73" s="8">
        <f>IFERROR(VLOOKUP(A73,'درآمد سود سهام'!A:S,13,0),0)</f>
        <v>0</v>
      </c>
      <c r="D73" s="8"/>
      <c r="E73" s="8">
        <f>IFERROR(VLOOKUP(A73,'درآمد ناشی از تغییر قیمت اوراق'!A:Q,9,0),0)</f>
        <v>0</v>
      </c>
      <c r="F73" s="8"/>
      <c r="G73" s="8">
        <f>IFERROR(VLOOKUP(A73,'درآمد ناشی از فروش'!A:Q,9,0),0)</f>
        <v>0</v>
      </c>
      <c r="H73" s="8"/>
      <c r="I73" s="8">
        <f t="shared" si="0"/>
        <v>0</v>
      </c>
      <c r="J73" s="8"/>
      <c r="K73" s="1">
        <f t="shared" ref="K73:K80" si="8">+I73/$I$81</f>
        <v>0</v>
      </c>
      <c r="L73" s="8"/>
      <c r="M73" s="8">
        <f>IFERROR(VLOOKUP(A73,'درآمد سود سهام'!A:S,19,0),0)</f>
        <v>0</v>
      </c>
      <c r="N73" s="8"/>
      <c r="O73" s="8">
        <f>IFERROR(VLOOKUP(A73,'درآمد ناشی از تغییر قیمت اوراق'!A:Q,17,0),0)</f>
        <v>0</v>
      </c>
      <c r="P73" s="8"/>
      <c r="Q73" s="8">
        <f>IFERROR(VLOOKUP(A73,'درآمد ناشی از فروش'!A:Q,17,0),0)</f>
        <v>8160059554</v>
      </c>
      <c r="R73" s="8"/>
      <c r="S73" s="8">
        <f t="shared" si="2"/>
        <v>8160059554</v>
      </c>
      <c r="T73" s="8"/>
      <c r="U73" s="1">
        <f t="shared" ref="U73:U80" si="9">+S73/$S$81</f>
        <v>-1.0889969144605969E-2</v>
      </c>
    </row>
    <row r="74" spans="1:21" ht="21" x14ac:dyDescent="0.45">
      <c r="A74" s="6" t="s">
        <v>115</v>
      </c>
      <c r="C74" s="8">
        <f>IFERROR(VLOOKUP(A74,'درآمد سود سهام'!A:S,13,0),0)</f>
        <v>0</v>
      </c>
      <c r="D74" s="8"/>
      <c r="E74" s="8">
        <f>IFERROR(VLOOKUP(A74,'درآمد ناشی از تغییر قیمت اوراق'!A:Q,9,0),0)</f>
        <v>0</v>
      </c>
      <c r="F74" s="8"/>
      <c r="G74" s="8">
        <f>IFERROR(VLOOKUP(A74,'درآمد ناشی از فروش'!A:Q,9,0),0)</f>
        <v>0</v>
      </c>
      <c r="H74" s="8"/>
      <c r="I74" s="8">
        <f t="shared" si="0"/>
        <v>0</v>
      </c>
      <c r="J74" s="8"/>
      <c r="K74" s="1">
        <f t="shared" si="8"/>
        <v>0</v>
      </c>
      <c r="L74" s="8"/>
      <c r="M74" s="8">
        <f>IFERROR(VLOOKUP(A74,'درآمد سود سهام'!A:S,19,0),0)</f>
        <v>0</v>
      </c>
      <c r="N74" s="8"/>
      <c r="O74" s="8">
        <f>IFERROR(VLOOKUP(A74,'درآمد ناشی از تغییر قیمت اوراق'!A:Q,17,0),0)</f>
        <v>0</v>
      </c>
      <c r="P74" s="8"/>
      <c r="Q74" s="8">
        <f>IFERROR(VLOOKUP(A74,'درآمد ناشی از فروش'!A:Q,17,0),0)</f>
        <v>186969361</v>
      </c>
      <c r="R74" s="8"/>
      <c r="S74" s="8">
        <f t="shared" si="2"/>
        <v>186969361</v>
      </c>
      <c r="T74" s="8"/>
      <c r="U74" s="1">
        <f t="shared" si="9"/>
        <v>-2.495190824040761E-4</v>
      </c>
    </row>
    <row r="75" spans="1:21" ht="21" x14ac:dyDescent="0.45">
      <c r="A75" s="6" t="s">
        <v>120</v>
      </c>
      <c r="C75" s="8">
        <f>IFERROR(VLOOKUP(A75,'درآمد سود سهام'!A:S,13,0),0)</f>
        <v>0</v>
      </c>
      <c r="D75" s="8"/>
      <c r="E75" s="8">
        <f>IFERROR(VLOOKUP(A75,'درآمد ناشی از تغییر قیمت اوراق'!A:Q,9,0),0)</f>
        <v>0</v>
      </c>
      <c r="F75" s="8"/>
      <c r="G75" s="8">
        <f>IFERROR(VLOOKUP(A75,'درآمد ناشی از فروش'!A:Q,9,0),0)</f>
        <v>0</v>
      </c>
      <c r="H75" s="8"/>
      <c r="I75" s="8">
        <f t="shared" si="0"/>
        <v>0</v>
      </c>
      <c r="J75" s="8"/>
      <c r="K75" s="1">
        <f t="shared" si="8"/>
        <v>0</v>
      </c>
      <c r="L75" s="8"/>
      <c r="M75" s="8">
        <f>IFERROR(VLOOKUP(A75,'درآمد سود سهام'!A:S,19,0),0)</f>
        <v>0</v>
      </c>
      <c r="N75" s="8"/>
      <c r="O75" s="8">
        <f>IFERROR(VLOOKUP(A75,'درآمد ناشی از تغییر قیمت اوراق'!A:Q,17,0),0)</f>
        <v>0</v>
      </c>
      <c r="P75" s="8"/>
      <c r="Q75" s="8">
        <f>IFERROR(VLOOKUP(A75,'درآمد ناشی از فروش'!A:Q,17,0),0)</f>
        <v>-196049781</v>
      </c>
      <c r="R75" s="8"/>
      <c r="S75" s="8">
        <f t="shared" ref="S75:S80" si="10">+Q75+O75+M75</f>
        <v>-196049781</v>
      </c>
      <c r="T75" s="8"/>
      <c r="U75" s="1">
        <f t="shared" si="9"/>
        <v>2.6163731425835101E-4</v>
      </c>
    </row>
    <row r="76" spans="1:21" ht="21" x14ac:dyDescent="0.45">
      <c r="A76" s="6" t="s">
        <v>126</v>
      </c>
      <c r="C76" s="8">
        <f>IFERROR(VLOOKUP(A76,'درآمد سود سهام'!A:S,13,0),0)</f>
        <v>0</v>
      </c>
      <c r="D76" s="8"/>
      <c r="E76" s="8">
        <f>IFERROR(VLOOKUP(A76,'درآمد ناشی از تغییر قیمت اوراق'!A:Q,9,0),0)</f>
        <v>0</v>
      </c>
      <c r="F76" s="8"/>
      <c r="G76" s="8">
        <f>IFERROR(VLOOKUP(A76,'درآمد ناشی از فروش'!A:Q,9,0),0)</f>
        <v>0</v>
      </c>
      <c r="H76" s="8"/>
      <c r="I76" s="8">
        <f t="shared" ref="I76" si="11">+G76+E76+C76</f>
        <v>0</v>
      </c>
      <c r="J76" s="8"/>
      <c r="K76" s="1">
        <f t="shared" si="8"/>
        <v>0</v>
      </c>
      <c r="L76" s="8"/>
      <c r="M76" s="8">
        <f>IFERROR(VLOOKUP(A76,'درآمد سود سهام'!A:S,19,0),0)</f>
        <v>0</v>
      </c>
      <c r="N76" s="8"/>
      <c r="O76" s="8">
        <f>IFERROR(VLOOKUP(A76,'درآمد ناشی از تغییر قیمت اوراق'!A:Q,17,0),0)</f>
        <v>0</v>
      </c>
      <c r="P76" s="8"/>
      <c r="Q76" s="8">
        <f>IFERROR(VLOOKUP(A76,'درآمد ناشی از فروش'!A:Q,17,0),0)</f>
        <v>41071802</v>
      </c>
      <c r="R76" s="8"/>
      <c r="S76" s="8">
        <f t="shared" ref="S76" si="12">+Q76+O76+M76</f>
        <v>41071802</v>
      </c>
      <c r="T76" s="8"/>
      <c r="U76" s="1">
        <f t="shared" si="9"/>
        <v>-5.4812180417741798E-5</v>
      </c>
    </row>
    <row r="77" spans="1:21" ht="21" x14ac:dyDescent="0.45">
      <c r="A77" s="6" t="s">
        <v>132</v>
      </c>
      <c r="C77" s="8">
        <f>IFERROR(VLOOKUP(A77,'درآمد سود سهام'!A:S,13,0),0)</f>
        <v>0</v>
      </c>
      <c r="D77" s="8"/>
      <c r="E77" s="8">
        <f>IFERROR(VLOOKUP(A77,'درآمد ناشی از تغییر قیمت اوراق'!A:Q,9,0),0)</f>
        <v>233790649</v>
      </c>
      <c r="F77" s="8"/>
      <c r="G77" s="8">
        <f>IFERROR(VLOOKUP(A77,'درآمد ناشی از فروش'!A:Q,9,0),0)</f>
        <v>0</v>
      </c>
      <c r="H77" s="8"/>
      <c r="I77" s="8">
        <f t="shared" ref="I77:I79" si="13">+G77+E77+C77</f>
        <v>233790649</v>
      </c>
      <c r="J77" s="8"/>
      <c r="K77" s="1">
        <f t="shared" si="8"/>
        <v>4.703442372300898E-3</v>
      </c>
      <c r="L77" s="8"/>
      <c r="M77" s="8">
        <f>IFERROR(VLOOKUP(A77,'درآمد سود سهام'!A:S,19,0),0)</f>
        <v>0</v>
      </c>
      <c r="N77" s="8"/>
      <c r="O77" s="8">
        <f>IFERROR(VLOOKUP(A77,'درآمد ناشی از تغییر قیمت اوراق'!A:Q,17,0),0)</f>
        <v>233790649</v>
      </c>
      <c r="P77" s="8"/>
      <c r="Q77" s="8">
        <f>IFERROR(VLOOKUP(A77,'درآمد ناشی از فروش'!A:Q,17,0),0)</f>
        <v>0</v>
      </c>
      <c r="R77" s="8"/>
      <c r="S77" s="8">
        <f t="shared" ref="S77:S79" si="14">+Q77+O77+M77</f>
        <v>233790649</v>
      </c>
      <c r="T77" s="8"/>
      <c r="U77" s="1">
        <f t="shared" si="9"/>
        <v>-3.1200421235398797E-4</v>
      </c>
    </row>
    <row r="78" spans="1:21" ht="21" x14ac:dyDescent="0.45">
      <c r="A78" s="6" t="s">
        <v>131</v>
      </c>
      <c r="C78" s="8">
        <f>IFERROR(VLOOKUP(A78,'درآمد سود سهام'!A:S,13,0),0)</f>
        <v>0</v>
      </c>
      <c r="D78" s="8"/>
      <c r="E78" s="8">
        <f>IFERROR(VLOOKUP(A78,'درآمد ناشی از تغییر قیمت اوراق'!A:Q,9,0),0)</f>
        <v>0</v>
      </c>
      <c r="F78" s="8"/>
      <c r="G78" s="8">
        <f>IFERROR(VLOOKUP(A78,'درآمد ناشی از فروش'!A:Q,9,0),0)</f>
        <v>852021514</v>
      </c>
      <c r="H78" s="8"/>
      <c r="I78" s="8">
        <f t="shared" ref="I78" si="15">+G78+E78+C78</f>
        <v>852021514</v>
      </c>
      <c r="J78" s="8"/>
      <c r="K78" s="1">
        <f t="shared" si="8"/>
        <v>1.7141122231366757E-2</v>
      </c>
      <c r="L78" s="8"/>
      <c r="M78" s="8">
        <f>IFERROR(VLOOKUP(A78,'درآمد سود سهام'!A:S,19,0),0)</f>
        <v>0</v>
      </c>
      <c r="N78" s="8"/>
      <c r="O78" s="8">
        <f>IFERROR(VLOOKUP(A78,'درآمد ناشی از تغییر قیمت اوراق'!A:Q,17,0),0)</f>
        <v>0</v>
      </c>
      <c r="P78" s="8"/>
      <c r="Q78" s="8">
        <f>IFERROR(VLOOKUP(A78,'درآمد ناشی از فروش'!A:Q,17,0),0)</f>
        <v>852897600</v>
      </c>
      <c r="R78" s="8"/>
      <c r="S78" s="8">
        <f t="shared" ref="S78" si="16">+Q78+O78+M78</f>
        <v>852897600</v>
      </c>
      <c r="T78" s="8"/>
      <c r="U78" s="1">
        <f t="shared" si="9"/>
        <v>-1.1382304854571266E-3</v>
      </c>
    </row>
    <row r="79" spans="1:21" ht="21" x14ac:dyDescent="0.45">
      <c r="A79" s="6" t="s">
        <v>133</v>
      </c>
      <c r="C79" s="8">
        <f>IFERROR(VLOOKUP(A79,'درآمد سود سهام'!A:S,13,0),0)</f>
        <v>0</v>
      </c>
      <c r="D79" s="8"/>
      <c r="E79" s="8">
        <f>IFERROR(VLOOKUP(A79,'درآمد ناشی از تغییر قیمت اوراق'!A:Q,9,0),0)</f>
        <v>-88866615</v>
      </c>
      <c r="F79" s="8"/>
      <c r="G79" s="8">
        <f>IFERROR(VLOOKUP(A79,'درآمد ناشی از فروش'!A:Q,9,0),0)</f>
        <v>0</v>
      </c>
      <c r="H79" s="8"/>
      <c r="I79" s="8">
        <f t="shared" si="13"/>
        <v>-88866615</v>
      </c>
      <c r="J79" s="8"/>
      <c r="K79" s="1">
        <f t="shared" si="8"/>
        <v>-1.7878345616549897E-3</v>
      </c>
      <c r="L79" s="8"/>
      <c r="M79" s="8">
        <f>IFERROR(VLOOKUP(A79,'درآمد سود سهام'!A:S,19,0),0)</f>
        <v>0</v>
      </c>
      <c r="N79" s="8"/>
      <c r="O79" s="8">
        <f>IFERROR(VLOOKUP(A79,'درآمد ناشی از تغییر قیمت اوراق'!A:Q,17,0),0)</f>
        <v>-88866615</v>
      </c>
      <c r="P79" s="8"/>
      <c r="Q79" s="8">
        <f>IFERROR(VLOOKUP(A79,'درآمد ناشی از فروش'!A:Q,17,0),0)</f>
        <v>0</v>
      </c>
      <c r="R79" s="8"/>
      <c r="S79" s="8">
        <f t="shared" si="14"/>
        <v>-88866615</v>
      </c>
      <c r="T79" s="8"/>
      <c r="U79" s="1">
        <f t="shared" si="9"/>
        <v>1.1859652358311427E-4</v>
      </c>
    </row>
    <row r="80" spans="1:21" ht="21.75" thickBot="1" x14ac:dyDescent="0.5">
      <c r="A80" s="6" t="s">
        <v>114</v>
      </c>
      <c r="C80" s="8">
        <f>IFERROR(VLOOKUP(A80,'درآمد سود سهام'!A:S,13,0),0)</f>
        <v>0</v>
      </c>
      <c r="D80" s="8"/>
      <c r="E80" s="8">
        <f>IFERROR(VLOOKUP(A80,'درآمد ناشی از تغییر قیمت اوراق'!A:Q,9,0),0)</f>
        <v>0</v>
      </c>
      <c r="F80" s="8"/>
      <c r="G80" s="8">
        <f>IFERROR(VLOOKUP(A80,'درآمد ناشی از فروش'!A:Q,9,0),0)</f>
        <v>0</v>
      </c>
      <c r="H80" s="8"/>
      <c r="I80" s="8">
        <f t="shared" si="0"/>
        <v>0</v>
      </c>
      <c r="J80" s="8"/>
      <c r="K80" s="1">
        <f t="shared" si="8"/>
        <v>0</v>
      </c>
      <c r="L80" s="8"/>
      <c r="M80" s="8">
        <f>IFERROR(VLOOKUP(A80,'درآمد سود سهام'!A:S,19,0),0)</f>
        <v>0</v>
      </c>
      <c r="N80" s="8"/>
      <c r="O80" s="8">
        <f>IFERROR(VLOOKUP(A80,'درآمد ناشی از تغییر قیمت اوراق'!A:Q,17,0),0)</f>
        <v>0</v>
      </c>
      <c r="P80" s="8"/>
      <c r="Q80" s="8">
        <f>IFERROR(VLOOKUP(A80,'درآمد ناشی از فروش'!A:Q,17,0),0)</f>
        <v>1169064928</v>
      </c>
      <c r="R80" s="8"/>
      <c r="S80" s="8">
        <f t="shared" si="10"/>
        <v>1169064928</v>
      </c>
      <c r="T80" s="8"/>
      <c r="U80" s="1">
        <f t="shared" si="9"/>
        <v>-1.5601701077929411E-3</v>
      </c>
    </row>
    <row r="81" spans="3:21" ht="21.75" thickBot="1" x14ac:dyDescent="0.5">
      <c r="C81" s="18">
        <f>SUM(C8:C80)</f>
        <v>0</v>
      </c>
      <c r="D81" s="5"/>
      <c r="E81" s="18">
        <f>SUM(E8:E80)</f>
        <v>203794987297</v>
      </c>
      <c r="F81" s="5"/>
      <c r="G81" s="18">
        <f>SUM(G8:G80)</f>
        <v>-154088701880</v>
      </c>
      <c r="H81" s="5"/>
      <c r="I81" s="18">
        <f>SUM(I8:I80)</f>
        <v>49706285417</v>
      </c>
      <c r="J81" s="5"/>
      <c r="K81" s="9">
        <f>SUM(K8:K80)</f>
        <v>1.0000000000000002</v>
      </c>
      <c r="L81" s="5"/>
      <c r="M81" s="18">
        <f>SUM(M8:M80)</f>
        <v>109875845031</v>
      </c>
      <c r="N81" s="5"/>
      <c r="O81" s="18">
        <f>SUM(O8:O80)</f>
        <v>-1050805764152</v>
      </c>
      <c r="P81" s="5"/>
      <c r="Q81" s="18">
        <f>SUM(Q8:Q80)</f>
        <v>191611032571</v>
      </c>
      <c r="R81" s="5"/>
      <c r="S81" s="18">
        <f>SUM(S8:S80)</f>
        <v>-749318886550</v>
      </c>
      <c r="T81" s="5"/>
      <c r="U81" s="9">
        <f>SUM(U8:U80)</f>
        <v>1.0000000000000002</v>
      </c>
    </row>
    <row r="82" spans="3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G22" sqref="G22"/>
    </sheetView>
  </sheetViews>
  <sheetFormatPr defaultRowHeight="18.75" x14ac:dyDescent="0.45"/>
  <cols>
    <col min="1" max="1" width="17.125" style="23" bestFit="1" customWidth="1"/>
    <col min="2" max="2" width="0.875" style="23" customWidth="1"/>
    <col min="3" max="3" width="32.125" style="23" bestFit="1" customWidth="1"/>
    <col min="4" max="4" width="0.875" style="23" customWidth="1"/>
    <col min="5" max="5" width="27.875" style="23" bestFit="1" customWidth="1"/>
    <col min="6" max="6" width="0.875" style="23" customWidth="1"/>
    <col min="7" max="7" width="32.125" style="23" bestFit="1" customWidth="1"/>
    <col min="8" max="8" width="0.875" style="23" customWidth="1"/>
    <col min="9" max="9" width="27.875" style="23" bestFit="1" customWidth="1"/>
    <col min="10" max="10" width="0.875" style="23" customWidth="1"/>
    <col min="11" max="11" width="8" style="23" customWidth="1"/>
    <col min="12" max="16384" width="9" style="23"/>
  </cols>
  <sheetData>
    <row r="2" spans="1:9" ht="26.25" x14ac:dyDescent="0.45">
      <c r="A2" s="44" t="str">
        <f>+سهام!A2</f>
        <v>صندوق سرمایه‌گذاری بخشی صنایع مفید - خودران</v>
      </c>
      <c r="B2" s="44" t="s">
        <v>0</v>
      </c>
      <c r="C2" s="44" t="s">
        <v>0</v>
      </c>
      <c r="D2" s="44" t="s">
        <v>0</v>
      </c>
      <c r="E2" s="44" t="s">
        <v>0</v>
      </c>
      <c r="F2" s="44" t="s">
        <v>0</v>
      </c>
      <c r="G2" s="44" t="s">
        <v>0</v>
      </c>
      <c r="H2" s="44" t="s">
        <v>0</v>
      </c>
      <c r="I2" s="44" t="s">
        <v>0</v>
      </c>
    </row>
    <row r="3" spans="1:9" ht="26.25" x14ac:dyDescent="0.45">
      <c r="A3" s="44" t="s">
        <v>27</v>
      </c>
      <c r="B3" s="44" t="s">
        <v>27</v>
      </c>
      <c r="C3" s="44" t="s">
        <v>27</v>
      </c>
      <c r="D3" s="44" t="s">
        <v>27</v>
      </c>
      <c r="E3" s="44" t="s">
        <v>27</v>
      </c>
      <c r="F3" s="44" t="s">
        <v>27</v>
      </c>
      <c r="G3" s="44" t="s">
        <v>27</v>
      </c>
      <c r="H3" s="44" t="s">
        <v>27</v>
      </c>
      <c r="I3" s="44" t="s">
        <v>27</v>
      </c>
    </row>
    <row r="4" spans="1:9" ht="26.25" x14ac:dyDescent="0.45">
      <c r="A4" s="44" t="str">
        <f>+سهام!A4</f>
        <v>برای ماه منتهی به 1404/06/31</v>
      </c>
      <c r="B4" s="44" t="s">
        <v>2</v>
      </c>
      <c r="C4" s="44" t="s">
        <v>2</v>
      </c>
      <c r="D4" s="44" t="s">
        <v>2</v>
      </c>
      <c r="E4" s="44" t="s">
        <v>2</v>
      </c>
      <c r="F4" s="44" t="s">
        <v>2</v>
      </c>
      <c r="G4" s="44" t="s">
        <v>2</v>
      </c>
      <c r="H4" s="44" t="s">
        <v>2</v>
      </c>
      <c r="I4" s="44" t="s">
        <v>2</v>
      </c>
    </row>
    <row r="6" spans="1:9" ht="27" thickBot="1" x14ac:dyDescent="0.5">
      <c r="A6" s="45" t="s">
        <v>49</v>
      </c>
      <c r="B6" s="45" t="s">
        <v>49</v>
      </c>
      <c r="C6" s="45" t="s">
        <v>29</v>
      </c>
      <c r="D6" s="45" t="s">
        <v>29</v>
      </c>
      <c r="E6" s="45" t="s">
        <v>29</v>
      </c>
      <c r="G6" s="45" t="s">
        <v>30</v>
      </c>
      <c r="H6" s="45" t="s">
        <v>30</v>
      </c>
      <c r="I6" s="45" t="s">
        <v>30</v>
      </c>
    </row>
    <row r="7" spans="1:9" ht="27" thickBot="1" x14ac:dyDescent="0.5">
      <c r="A7" s="46" t="s">
        <v>50</v>
      </c>
      <c r="C7" s="46" t="s">
        <v>51</v>
      </c>
      <c r="E7" s="46" t="s">
        <v>52</v>
      </c>
      <c r="G7" s="46" t="s">
        <v>51</v>
      </c>
      <c r="I7" s="46" t="s">
        <v>52</v>
      </c>
    </row>
    <row r="8" spans="1:9" ht="21" x14ac:dyDescent="0.55000000000000004">
      <c r="A8" s="47" t="s">
        <v>25</v>
      </c>
      <c r="C8" s="8">
        <f>+'سود سپرده بانکی'!G8</f>
        <v>854155097</v>
      </c>
      <c r="D8" s="8"/>
      <c r="E8" s="57">
        <f>+C8/$C$10</f>
        <v>1</v>
      </c>
      <c r="F8" s="8"/>
      <c r="G8" s="8">
        <f>+'سود سپرده بانکی'!M8</f>
        <v>7123854977</v>
      </c>
      <c r="H8" s="8"/>
      <c r="I8" s="57">
        <f>+G8/$G$10</f>
        <v>0.99999879026319283</v>
      </c>
    </row>
    <row r="9" spans="1:9" ht="21.75" thickBot="1" x14ac:dyDescent="0.6">
      <c r="A9" s="47" t="s">
        <v>26</v>
      </c>
      <c r="C9" s="8">
        <f>+'سود سپرده بانکی'!G9</f>
        <v>0</v>
      </c>
      <c r="D9" s="8"/>
      <c r="E9" s="59">
        <f>+C9/$C$10</f>
        <v>0</v>
      </c>
      <c r="F9" s="8"/>
      <c r="G9" s="8">
        <f>+'سود سپرده بانکی'!M9</f>
        <v>8618</v>
      </c>
      <c r="H9" s="8"/>
      <c r="I9" s="59">
        <f>+G9/$G$10</f>
        <v>1.2097368071517659E-6</v>
      </c>
    </row>
    <row r="10" spans="1:9" ht="21.75" thickBot="1" x14ac:dyDescent="0.5">
      <c r="A10" s="23" t="s">
        <v>18</v>
      </c>
      <c r="C10" s="18">
        <f>SUM(C8:C9)</f>
        <v>854155097</v>
      </c>
      <c r="D10" s="5"/>
      <c r="E10" s="58">
        <f>SUM(E8:E9)</f>
        <v>1</v>
      </c>
      <c r="F10" s="5"/>
      <c r="G10" s="18">
        <f>SUM(G8:G9)</f>
        <v>7123863595</v>
      </c>
      <c r="H10" s="5"/>
      <c r="I10" s="58">
        <f>SUM(I8:I9)</f>
        <v>1</v>
      </c>
    </row>
    <row r="11" spans="1:9" ht="19.5" thickTop="1" x14ac:dyDescent="0.45"/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BA22-A036-4412-915D-FA0E3CF9F0D6}">
  <dimension ref="A2:E10"/>
  <sheetViews>
    <sheetView rightToLeft="1" workbookViewId="0">
      <selection activeCell="C8" sqref="C8"/>
    </sheetView>
  </sheetViews>
  <sheetFormatPr defaultRowHeight="18.75" x14ac:dyDescent="0.2"/>
  <cols>
    <col min="1" max="1" width="15" style="2" customWidth="1"/>
    <col min="2" max="2" width="0.875" style="2" customWidth="1"/>
    <col min="3" max="3" width="25.125" style="2" customWidth="1"/>
    <col min="4" max="4" width="0.875" style="2" customWidth="1"/>
    <col min="5" max="5" width="28.875" style="2" bestFit="1" customWidth="1"/>
    <col min="6" max="6" width="0.875" style="2" customWidth="1"/>
    <col min="7" max="7" width="8" style="2" customWidth="1"/>
    <col min="8" max="16384" width="9" style="2"/>
  </cols>
  <sheetData>
    <row r="2" spans="1:5" ht="26.25" x14ac:dyDescent="0.2">
      <c r="A2" s="28" t="str">
        <f>+سهام!A2</f>
        <v>صندوق سرمایه‌گذاری بخشی صنایع مفید - خودران</v>
      </c>
      <c r="B2" s="28" t="s">
        <v>0</v>
      </c>
      <c r="C2" s="28" t="s">
        <v>0</v>
      </c>
      <c r="D2" s="28" t="s">
        <v>0</v>
      </c>
      <c r="E2" s="28" t="s">
        <v>0</v>
      </c>
    </row>
    <row r="3" spans="1:5" ht="26.25" x14ac:dyDescent="0.2">
      <c r="A3" s="28" t="s">
        <v>27</v>
      </c>
      <c r="B3" s="28" t="s">
        <v>27</v>
      </c>
      <c r="C3" s="28" t="s">
        <v>27</v>
      </c>
      <c r="D3" s="28" t="s">
        <v>27</v>
      </c>
      <c r="E3" s="28" t="s">
        <v>27</v>
      </c>
    </row>
    <row r="4" spans="1:5" ht="26.25" x14ac:dyDescent="0.2">
      <c r="A4" s="28" t="str">
        <f>+سهام!A4</f>
        <v>برای ماه منتهی به 1404/06/31</v>
      </c>
      <c r="B4" s="28" t="s">
        <v>2</v>
      </c>
      <c r="C4" s="28" t="s">
        <v>2</v>
      </c>
      <c r="D4" s="28" t="s">
        <v>2</v>
      </c>
      <c r="E4" s="28" t="s">
        <v>2</v>
      </c>
    </row>
    <row r="6" spans="1:5" ht="27" thickBot="1" x14ac:dyDescent="0.25">
      <c r="A6" s="29" t="s">
        <v>53</v>
      </c>
      <c r="C6" s="19" t="s">
        <v>29</v>
      </c>
      <c r="E6" s="19" t="s">
        <v>30</v>
      </c>
    </row>
    <row r="7" spans="1:5" ht="27" thickBot="1" x14ac:dyDescent="0.25">
      <c r="A7" s="29" t="s">
        <v>53</v>
      </c>
      <c r="C7" s="19" t="s">
        <v>21</v>
      </c>
      <c r="E7" s="19" t="s">
        <v>21</v>
      </c>
    </row>
    <row r="8" spans="1:5" ht="24.75" thickBot="1" x14ac:dyDescent="0.25">
      <c r="A8" s="14" t="s">
        <v>53</v>
      </c>
      <c r="B8" s="15"/>
      <c r="C8" s="16">
        <v>0</v>
      </c>
      <c r="D8" s="15"/>
      <c r="E8" s="16">
        <v>86351112</v>
      </c>
    </row>
    <row r="9" spans="1:5" ht="24.75" thickBot="1" x14ac:dyDescent="0.25">
      <c r="A9" s="15" t="s">
        <v>18</v>
      </c>
      <c r="B9" s="15"/>
      <c r="C9" s="17">
        <f>SUM(C8:C8)</f>
        <v>0</v>
      </c>
      <c r="D9" s="15"/>
      <c r="E9" s="17">
        <f>SUM(E8:E8)</f>
        <v>86351112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41"/>
  <sheetViews>
    <sheetView rightToLeft="1" zoomScaleNormal="100" workbookViewId="0">
      <selection activeCell="G22" sqref="G22"/>
    </sheetView>
  </sheetViews>
  <sheetFormatPr defaultRowHeight="18.75" x14ac:dyDescent="0.2"/>
  <cols>
    <col min="1" max="1" width="29.25" style="8" bestFit="1" customWidth="1"/>
    <col min="2" max="2" width="0.875" style="8" customWidth="1"/>
    <col min="3" max="3" width="17.5" style="8" customWidth="1"/>
    <col min="4" max="4" width="0.875" style="8" customWidth="1"/>
    <col min="5" max="5" width="30.625" style="8" customWidth="1"/>
    <col min="6" max="6" width="0.875" style="8" customWidth="1"/>
    <col min="7" max="7" width="21" style="8" customWidth="1"/>
    <col min="8" max="8" width="0.875" style="8" customWidth="1"/>
    <col min="9" max="9" width="20.125" style="8" customWidth="1"/>
    <col min="10" max="10" width="0.875" style="8" customWidth="1"/>
    <col min="11" max="11" width="17.5" style="8" customWidth="1"/>
    <col min="12" max="12" width="0.875" style="8" customWidth="1"/>
    <col min="13" max="13" width="21" style="8" customWidth="1"/>
    <col min="14" max="14" width="0.875" style="8" customWidth="1"/>
    <col min="15" max="15" width="20.125" style="8" customWidth="1"/>
    <col min="16" max="16" width="0.875" style="8" customWidth="1"/>
    <col min="17" max="17" width="17.5" style="8" customWidth="1"/>
    <col min="18" max="18" width="0.875" style="8" customWidth="1"/>
    <col min="19" max="19" width="21" style="8" customWidth="1"/>
    <col min="20" max="20" width="0.875" style="8" customWidth="1"/>
    <col min="21" max="21" width="9" style="8"/>
    <col min="22" max="22" width="13.75" style="8" bestFit="1" customWidth="1"/>
    <col min="23" max="16384" width="9" style="8"/>
  </cols>
  <sheetData>
    <row r="2" spans="1:19" s="8" customFormat="1" ht="26.25" x14ac:dyDescent="0.2">
      <c r="A2" s="44" t="str">
        <f>+سهام!A2</f>
        <v>صندوق سرمایه‌گذاری بخشی صنایع مفید - خودران</v>
      </c>
      <c r="B2" s="44" t="s">
        <v>0</v>
      </c>
      <c r="C2" s="44" t="s">
        <v>0</v>
      </c>
      <c r="D2" s="44" t="s">
        <v>0</v>
      </c>
      <c r="E2" s="44" t="s">
        <v>0</v>
      </c>
      <c r="F2" s="44" t="s">
        <v>0</v>
      </c>
      <c r="G2" s="44" t="s">
        <v>0</v>
      </c>
      <c r="H2" s="44" t="s">
        <v>0</v>
      </c>
      <c r="I2" s="44" t="s">
        <v>0</v>
      </c>
      <c r="J2" s="44" t="s">
        <v>0</v>
      </c>
      <c r="K2" s="44" t="s">
        <v>0</v>
      </c>
      <c r="L2" s="44" t="s">
        <v>0</v>
      </c>
      <c r="M2" s="44" t="s">
        <v>0</v>
      </c>
      <c r="N2" s="44" t="s">
        <v>0</v>
      </c>
      <c r="O2" s="44" t="s">
        <v>0</v>
      </c>
      <c r="P2" s="44" t="s">
        <v>0</v>
      </c>
      <c r="Q2" s="44" t="s">
        <v>0</v>
      </c>
      <c r="R2" s="44" t="s">
        <v>0</v>
      </c>
      <c r="S2" s="44" t="s">
        <v>0</v>
      </c>
    </row>
    <row r="3" spans="1:19" s="8" customFormat="1" ht="26.25" x14ac:dyDescent="0.2">
      <c r="A3" s="44" t="s">
        <v>27</v>
      </c>
      <c r="B3" s="44" t="s">
        <v>27</v>
      </c>
      <c r="C3" s="44" t="s">
        <v>27</v>
      </c>
      <c r="D3" s="44" t="s">
        <v>27</v>
      </c>
      <c r="E3" s="44" t="s">
        <v>27</v>
      </c>
      <c r="F3" s="44" t="s">
        <v>27</v>
      </c>
      <c r="G3" s="44" t="s">
        <v>27</v>
      </c>
      <c r="H3" s="44" t="s">
        <v>27</v>
      </c>
      <c r="I3" s="44" t="s">
        <v>27</v>
      </c>
      <c r="J3" s="44" t="s">
        <v>27</v>
      </c>
      <c r="K3" s="44" t="s">
        <v>27</v>
      </c>
      <c r="L3" s="44" t="s">
        <v>27</v>
      </c>
      <c r="M3" s="44" t="s">
        <v>27</v>
      </c>
      <c r="N3" s="44" t="s">
        <v>27</v>
      </c>
      <c r="O3" s="44" t="s">
        <v>27</v>
      </c>
      <c r="P3" s="44" t="s">
        <v>27</v>
      </c>
      <c r="Q3" s="44" t="s">
        <v>27</v>
      </c>
      <c r="R3" s="44" t="s">
        <v>27</v>
      </c>
      <c r="S3" s="44" t="s">
        <v>27</v>
      </c>
    </row>
    <row r="4" spans="1:19" s="8" customFormat="1" ht="26.25" x14ac:dyDescent="0.2">
      <c r="A4" s="44" t="str">
        <f>+سهام!A4</f>
        <v>برای ماه منتهی به 1404/06/31</v>
      </c>
      <c r="B4" s="44" t="s">
        <v>2</v>
      </c>
      <c r="C4" s="44" t="s">
        <v>2</v>
      </c>
      <c r="D4" s="44" t="s">
        <v>2</v>
      </c>
      <c r="E4" s="44" t="s">
        <v>2</v>
      </c>
      <c r="F4" s="44" t="s">
        <v>2</v>
      </c>
      <c r="G4" s="44" t="s">
        <v>2</v>
      </c>
      <c r="H4" s="44" t="s">
        <v>2</v>
      </c>
      <c r="I4" s="44" t="s">
        <v>2</v>
      </c>
      <c r="J4" s="44" t="s">
        <v>2</v>
      </c>
      <c r="K4" s="44" t="s">
        <v>2</v>
      </c>
      <c r="L4" s="44" t="s">
        <v>2</v>
      </c>
      <c r="M4" s="44" t="s">
        <v>2</v>
      </c>
      <c r="N4" s="44" t="s">
        <v>2</v>
      </c>
      <c r="O4" s="44" t="s">
        <v>2</v>
      </c>
      <c r="P4" s="44" t="s">
        <v>2</v>
      </c>
      <c r="Q4" s="44" t="s">
        <v>2</v>
      </c>
      <c r="R4" s="44" t="s">
        <v>2</v>
      </c>
      <c r="S4" s="44" t="s">
        <v>2</v>
      </c>
    </row>
    <row r="6" spans="1:19" s="8" customFormat="1" ht="27" thickBot="1" x14ac:dyDescent="0.25">
      <c r="A6" s="45" t="s">
        <v>3</v>
      </c>
      <c r="C6" s="45" t="s">
        <v>35</v>
      </c>
      <c r="D6" s="45" t="s">
        <v>35</v>
      </c>
      <c r="E6" s="45" t="s">
        <v>35</v>
      </c>
      <c r="F6" s="45" t="s">
        <v>35</v>
      </c>
      <c r="G6" s="45" t="s">
        <v>35</v>
      </c>
      <c r="I6" s="45" t="s">
        <v>29</v>
      </c>
      <c r="J6" s="45" t="s">
        <v>29</v>
      </c>
      <c r="K6" s="45" t="s">
        <v>29</v>
      </c>
      <c r="L6" s="45" t="s">
        <v>29</v>
      </c>
      <c r="M6" s="45" t="s">
        <v>29</v>
      </c>
      <c r="O6" s="45" t="s">
        <v>30</v>
      </c>
      <c r="P6" s="45" t="s">
        <v>30</v>
      </c>
      <c r="Q6" s="45" t="s">
        <v>30</v>
      </c>
      <c r="R6" s="45" t="s">
        <v>30</v>
      </c>
      <c r="S6" s="45" t="s">
        <v>30</v>
      </c>
    </row>
    <row r="7" spans="1:19" s="8" customFormat="1" ht="27" thickBot="1" x14ac:dyDescent="0.25">
      <c r="A7" s="45" t="s">
        <v>3</v>
      </c>
      <c r="C7" s="46" t="s">
        <v>36</v>
      </c>
      <c r="E7" s="46" t="s">
        <v>37</v>
      </c>
      <c r="G7" s="46" t="s">
        <v>38</v>
      </c>
      <c r="I7" s="46" t="s">
        <v>39</v>
      </c>
      <c r="K7" s="46" t="s">
        <v>33</v>
      </c>
      <c r="M7" s="46" t="s">
        <v>40</v>
      </c>
      <c r="O7" s="46" t="s">
        <v>39</v>
      </c>
      <c r="Q7" s="46" t="s">
        <v>33</v>
      </c>
      <c r="S7" s="46" t="s">
        <v>40</v>
      </c>
    </row>
    <row r="8" spans="1:19" s="8" customFormat="1" ht="21" x14ac:dyDescent="0.2">
      <c r="A8" s="5" t="s">
        <v>61</v>
      </c>
      <c r="C8" s="8">
        <v>0</v>
      </c>
      <c r="E8" s="8">
        <v>0</v>
      </c>
      <c r="G8" s="8">
        <v>0</v>
      </c>
      <c r="I8" s="8">
        <v>0</v>
      </c>
      <c r="K8" s="8">
        <v>0</v>
      </c>
      <c r="M8" s="8">
        <v>0</v>
      </c>
      <c r="O8" s="8">
        <v>16948816</v>
      </c>
      <c r="Q8" s="8">
        <v>-296547</v>
      </c>
      <c r="S8" s="8">
        <f>+Q8+O8</f>
        <v>16652269</v>
      </c>
    </row>
    <row r="9" spans="1:19" s="8" customFormat="1" ht="21" x14ac:dyDescent="0.2">
      <c r="A9" s="5" t="s">
        <v>62</v>
      </c>
      <c r="C9" s="8">
        <v>0</v>
      </c>
      <c r="E9" s="8">
        <v>0</v>
      </c>
      <c r="G9" s="8">
        <v>0</v>
      </c>
      <c r="I9" s="8">
        <v>0</v>
      </c>
      <c r="K9" s="8">
        <v>0</v>
      </c>
      <c r="M9" s="8">
        <v>0</v>
      </c>
      <c r="O9" s="8">
        <v>955082430</v>
      </c>
      <c r="Q9" s="8">
        <v>-93265157</v>
      </c>
      <c r="S9" s="8">
        <f t="shared" ref="S9:S38" si="0">+Q9+O9</f>
        <v>861817273</v>
      </c>
    </row>
    <row r="10" spans="1:19" s="8" customFormat="1" ht="21" x14ac:dyDescent="0.2">
      <c r="A10" s="5" t="s">
        <v>63</v>
      </c>
      <c r="C10" s="8">
        <v>0</v>
      </c>
      <c r="E10" s="8">
        <v>0</v>
      </c>
      <c r="G10" s="8">
        <v>0</v>
      </c>
      <c r="I10" s="8">
        <v>0</v>
      </c>
      <c r="K10" s="8">
        <v>0</v>
      </c>
      <c r="M10" s="8">
        <v>0</v>
      </c>
      <c r="O10" s="8">
        <v>4264793500</v>
      </c>
      <c r="Q10" s="8">
        <v>-160246031</v>
      </c>
      <c r="S10" s="8">
        <f t="shared" si="0"/>
        <v>4104547469</v>
      </c>
    </row>
    <row r="11" spans="1:19" s="8" customFormat="1" ht="21" x14ac:dyDescent="0.2">
      <c r="A11" s="5" t="s">
        <v>64</v>
      </c>
      <c r="C11" s="8">
        <v>0</v>
      </c>
      <c r="E11" s="8">
        <v>0</v>
      </c>
      <c r="G11" s="8">
        <v>0</v>
      </c>
      <c r="I11" s="8">
        <v>0</v>
      </c>
      <c r="K11" s="8">
        <v>0</v>
      </c>
      <c r="M11" s="8">
        <v>0</v>
      </c>
      <c r="O11" s="8">
        <v>85575600</v>
      </c>
      <c r="Q11" s="8">
        <v>-3052234</v>
      </c>
      <c r="S11" s="8">
        <f t="shared" si="0"/>
        <v>82523366</v>
      </c>
    </row>
    <row r="12" spans="1:19" s="8" customFormat="1" ht="21" x14ac:dyDescent="0.2">
      <c r="A12" s="5" t="s">
        <v>103</v>
      </c>
      <c r="C12" s="8">
        <v>0</v>
      </c>
      <c r="E12" s="8">
        <v>0</v>
      </c>
      <c r="G12" s="8">
        <v>0</v>
      </c>
      <c r="I12" s="8">
        <v>0</v>
      </c>
      <c r="K12" s="8">
        <v>0</v>
      </c>
      <c r="M12" s="8">
        <v>0</v>
      </c>
      <c r="O12" s="8">
        <v>459928200</v>
      </c>
      <c r="Q12" s="8">
        <v>-2817804</v>
      </c>
      <c r="S12" s="8">
        <f t="shared" si="0"/>
        <v>457110396</v>
      </c>
    </row>
    <row r="13" spans="1:19" s="8" customFormat="1" ht="21" x14ac:dyDescent="0.2">
      <c r="A13" s="5" t="s">
        <v>65</v>
      </c>
      <c r="C13" s="8">
        <v>0</v>
      </c>
      <c r="E13" s="8">
        <v>0</v>
      </c>
      <c r="G13" s="8">
        <v>0</v>
      </c>
      <c r="I13" s="8">
        <v>0</v>
      </c>
      <c r="K13" s="8">
        <v>0</v>
      </c>
      <c r="M13" s="8">
        <v>0</v>
      </c>
      <c r="O13" s="8">
        <v>15809945790</v>
      </c>
      <c r="Q13" s="8">
        <v>-1726650577</v>
      </c>
      <c r="S13" s="8">
        <f t="shared" si="0"/>
        <v>14083295213</v>
      </c>
    </row>
    <row r="14" spans="1:19" s="8" customFormat="1" ht="21" x14ac:dyDescent="0.2">
      <c r="A14" s="5" t="s">
        <v>84</v>
      </c>
      <c r="C14" s="8">
        <v>0</v>
      </c>
      <c r="E14" s="8">
        <v>0</v>
      </c>
      <c r="G14" s="8">
        <v>0</v>
      </c>
      <c r="I14" s="8">
        <v>0</v>
      </c>
      <c r="K14" s="8">
        <v>0</v>
      </c>
      <c r="M14" s="8">
        <v>0</v>
      </c>
      <c r="O14" s="8">
        <v>1466759840</v>
      </c>
      <c r="Q14" s="8">
        <v>-39113596</v>
      </c>
      <c r="S14" s="8">
        <f t="shared" si="0"/>
        <v>1427646244</v>
      </c>
    </row>
    <row r="15" spans="1:19" s="8" customFormat="1" ht="21" x14ac:dyDescent="0.2">
      <c r="A15" s="5" t="s">
        <v>102</v>
      </c>
      <c r="C15" s="8">
        <v>0</v>
      </c>
      <c r="E15" s="8">
        <v>0</v>
      </c>
      <c r="G15" s="8">
        <v>0</v>
      </c>
      <c r="I15" s="8">
        <v>0</v>
      </c>
      <c r="K15" s="8">
        <v>0</v>
      </c>
      <c r="M15" s="8">
        <v>0</v>
      </c>
      <c r="O15" s="8">
        <v>1436404320</v>
      </c>
      <c r="Q15" s="8">
        <v>0</v>
      </c>
      <c r="S15" s="8">
        <f t="shared" si="0"/>
        <v>1436404320</v>
      </c>
    </row>
    <row r="16" spans="1:19" s="8" customFormat="1" ht="21" x14ac:dyDescent="0.2">
      <c r="A16" s="5" t="s">
        <v>85</v>
      </c>
      <c r="C16" s="8">
        <v>0</v>
      </c>
      <c r="E16" s="8">
        <v>0</v>
      </c>
      <c r="G16" s="8">
        <v>0</v>
      </c>
      <c r="I16" s="8">
        <v>0</v>
      </c>
      <c r="K16" s="8">
        <v>0</v>
      </c>
      <c r="M16" s="8">
        <v>0</v>
      </c>
      <c r="O16" s="8">
        <v>1197937600</v>
      </c>
      <c r="Q16" s="8">
        <v>-130178811</v>
      </c>
      <c r="S16" s="8">
        <f t="shared" si="0"/>
        <v>1067758789</v>
      </c>
    </row>
    <row r="17" spans="1:19" s="8" customFormat="1" ht="21" x14ac:dyDescent="0.2">
      <c r="A17" s="5" t="s">
        <v>107</v>
      </c>
      <c r="C17" s="8">
        <v>0</v>
      </c>
      <c r="E17" s="8">
        <v>0</v>
      </c>
      <c r="G17" s="8">
        <v>0</v>
      </c>
      <c r="I17" s="8">
        <v>0</v>
      </c>
      <c r="K17" s="8">
        <v>0</v>
      </c>
      <c r="M17" s="8">
        <v>0</v>
      </c>
      <c r="O17" s="8">
        <v>13199276972</v>
      </c>
      <c r="Q17" s="8">
        <v>-1162459746</v>
      </c>
      <c r="S17" s="8">
        <f t="shared" si="0"/>
        <v>12036817226</v>
      </c>
    </row>
    <row r="18" spans="1:19" s="8" customFormat="1" ht="21" x14ac:dyDescent="0.2">
      <c r="A18" s="5" t="s">
        <v>66</v>
      </c>
      <c r="C18" s="8">
        <v>0</v>
      </c>
      <c r="E18" s="8">
        <v>0</v>
      </c>
      <c r="G18" s="8">
        <v>0</v>
      </c>
      <c r="I18" s="8">
        <v>0</v>
      </c>
      <c r="K18" s="8">
        <v>0</v>
      </c>
      <c r="M18" s="8">
        <v>0</v>
      </c>
      <c r="O18" s="8">
        <v>134810240</v>
      </c>
      <c r="Q18" s="8">
        <v>-5321457</v>
      </c>
      <c r="S18" s="8">
        <f t="shared" si="0"/>
        <v>129488783</v>
      </c>
    </row>
    <row r="19" spans="1:19" s="8" customFormat="1" ht="21" x14ac:dyDescent="0.2">
      <c r="A19" s="5" t="s">
        <v>94</v>
      </c>
      <c r="C19" s="8">
        <v>0</v>
      </c>
      <c r="E19" s="8">
        <v>0</v>
      </c>
      <c r="G19" s="8">
        <v>0</v>
      </c>
      <c r="I19" s="8">
        <v>0</v>
      </c>
      <c r="K19" s="8">
        <v>0</v>
      </c>
      <c r="M19" s="8">
        <v>0</v>
      </c>
      <c r="O19" s="8">
        <v>92996540</v>
      </c>
      <c r="Q19" s="8">
        <v>-5399799</v>
      </c>
      <c r="S19" s="8">
        <f t="shared" si="0"/>
        <v>87596741</v>
      </c>
    </row>
    <row r="20" spans="1:19" s="8" customFormat="1" ht="21" x14ac:dyDescent="0.2">
      <c r="A20" s="5" t="s">
        <v>67</v>
      </c>
      <c r="C20" s="8">
        <v>0</v>
      </c>
      <c r="E20" s="8">
        <v>0</v>
      </c>
      <c r="G20" s="8">
        <v>0</v>
      </c>
      <c r="I20" s="8">
        <v>0</v>
      </c>
      <c r="K20" s="8">
        <v>0</v>
      </c>
      <c r="M20" s="8">
        <v>0</v>
      </c>
      <c r="O20" s="8">
        <v>796109160</v>
      </c>
      <c r="Q20" s="8">
        <v>-13402511</v>
      </c>
      <c r="S20" s="8">
        <f t="shared" si="0"/>
        <v>782706649</v>
      </c>
    </row>
    <row r="21" spans="1:19" s="8" customFormat="1" ht="21" x14ac:dyDescent="0.2">
      <c r="A21" s="5" t="s">
        <v>93</v>
      </c>
      <c r="C21" s="8">
        <v>0</v>
      </c>
      <c r="E21" s="8">
        <v>0</v>
      </c>
      <c r="G21" s="8">
        <v>0</v>
      </c>
      <c r="I21" s="8">
        <v>0</v>
      </c>
      <c r="K21" s="8">
        <v>0</v>
      </c>
      <c r="M21" s="8">
        <v>0</v>
      </c>
      <c r="O21" s="8">
        <v>129752650</v>
      </c>
      <c r="Q21" s="8">
        <v>-5121815</v>
      </c>
      <c r="S21" s="8">
        <f t="shared" si="0"/>
        <v>124630835</v>
      </c>
    </row>
    <row r="22" spans="1:19" s="8" customFormat="1" ht="21" x14ac:dyDescent="0.2">
      <c r="A22" s="5" t="s">
        <v>92</v>
      </c>
      <c r="C22" s="8">
        <v>0</v>
      </c>
      <c r="E22" s="8">
        <v>0</v>
      </c>
      <c r="G22" s="8">
        <v>0</v>
      </c>
      <c r="I22" s="8">
        <v>0</v>
      </c>
      <c r="K22" s="8">
        <v>0</v>
      </c>
      <c r="M22" s="8">
        <v>0</v>
      </c>
      <c r="O22" s="8">
        <v>3407250440</v>
      </c>
      <c r="Q22" s="8">
        <v>0</v>
      </c>
      <c r="S22" s="8">
        <f t="shared" si="0"/>
        <v>3407250440</v>
      </c>
    </row>
    <row r="23" spans="1:19" s="8" customFormat="1" ht="21" x14ac:dyDescent="0.2">
      <c r="A23" s="5" t="s">
        <v>68</v>
      </c>
      <c r="C23" s="8">
        <v>0</v>
      </c>
      <c r="E23" s="8">
        <v>0</v>
      </c>
      <c r="G23" s="8">
        <v>0</v>
      </c>
      <c r="I23" s="8">
        <v>0</v>
      </c>
      <c r="K23" s="8">
        <v>0</v>
      </c>
      <c r="M23" s="8">
        <v>0</v>
      </c>
      <c r="O23" s="8">
        <v>2198472280</v>
      </c>
      <c r="Q23" s="8">
        <v>-75608835</v>
      </c>
      <c r="S23" s="8">
        <f t="shared" si="0"/>
        <v>2122863445</v>
      </c>
    </row>
    <row r="24" spans="1:19" s="8" customFormat="1" ht="21" x14ac:dyDescent="0.2">
      <c r="A24" s="5" t="s">
        <v>71</v>
      </c>
      <c r="C24" s="8">
        <v>0</v>
      </c>
      <c r="E24" s="8">
        <v>0</v>
      </c>
      <c r="G24" s="8">
        <v>0</v>
      </c>
      <c r="I24" s="8">
        <v>0</v>
      </c>
      <c r="K24" s="8">
        <v>0</v>
      </c>
      <c r="M24" s="8">
        <v>0</v>
      </c>
      <c r="O24" s="8">
        <v>26072539065</v>
      </c>
      <c r="Q24" s="8">
        <v>-946527821</v>
      </c>
      <c r="S24" s="8">
        <f t="shared" si="0"/>
        <v>25126011244</v>
      </c>
    </row>
    <row r="25" spans="1:19" s="8" customFormat="1" ht="21" x14ac:dyDescent="0.2">
      <c r="A25" s="5" t="s">
        <v>69</v>
      </c>
      <c r="C25" s="8">
        <v>0</v>
      </c>
      <c r="E25" s="8">
        <v>0</v>
      </c>
      <c r="G25" s="8">
        <v>0</v>
      </c>
      <c r="I25" s="8">
        <v>0</v>
      </c>
      <c r="K25" s="8">
        <v>0</v>
      </c>
      <c r="M25" s="8">
        <v>0</v>
      </c>
      <c r="O25" s="8">
        <v>19013967180</v>
      </c>
      <c r="Q25" s="8">
        <v>-1685382859</v>
      </c>
      <c r="S25" s="8">
        <f t="shared" si="0"/>
        <v>17328584321</v>
      </c>
    </row>
    <row r="26" spans="1:19" s="8" customFormat="1" ht="21" x14ac:dyDescent="0.2">
      <c r="A26" s="5" t="s">
        <v>75</v>
      </c>
      <c r="C26" s="8">
        <v>0</v>
      </c>
      <c r="E26" s="8">
        <v>0</v>
      </c>
      <c r="G26" s="8">
        <v>0</v>
      </c>
      <c r="I26" s="8">
        <v>0</v>
      </c>
      <c r="K26" s="8">
        <v>0</v>
      </c>
      <c r="M26" s="8">
        <v>0</v>
      </c>
      <c r="O26" s="8">
        <v>37675050</v>
      </c>
      <c r="Q26" s="8">
        <v>-1126497</v>
      </c>
      <c r="S26" s="8">
        <f t="shared" si="0"/>
        <v>36548553</v>
      </c>
    </row>
    <row r="27" spans="1:19" s="8" customFormat="1" ht="21" x14ac:dyDescent="0.2">
      <c r="A27" s="5" t="s">
        <v>106</v>
      </c>
      <c r="C27" s="8">
        <v>0</v>
      </c>
      <c r="E27" s="8">
        <v>0</v>
      </c>
      <c r="G27" s="8">
        <v>0</v>
      </c>
      <c r="I27" s="8">
        <v>0</v>
      </c>
      <c r="K27" s="8">
        <v>0</v>
      </c>
      <c r="M27" s="8">
        <v>0</v>
      </c>
      <c r="O27" s="8">
        <v>2400000000</v>
      </c>
      <c r="Q27" s="8">
        <v>0</v>
      </c>
      <c r="S27" s="8">
        <f t="shared" si="0"/>
        <v>2400000000</v>
      </c>
    </row>
    <row r="28" spans="1:19" s="8" customFormat="1" ht="21" x14ac:dyDescent="0.2">
      <c r="A28" s="5" t="s">
        <v>122</v>
      </c>
      <c r="C28" s="8">
        <v>0</v>
      </c>
      <c r="E28" s="8">
        <v>0</v>
      </c>
      <c r="G28" s="8">
        <v>0</v>
      </c>
      <c r="I28" s="8">
        <v>0</v>
      </c>
      <c r="K28" s="8">
        <v>0</v>
      </c>
      <c r="M28" s="8">
        <v>0</v>
      </c>
      <c r="O28" s="8">
        <v>601572594</v>
      </c>
      <c r="Q28" s="8">
        <v>-22603585</v>
      </c>
      <c r="S28" s="8">
        <f t="shared" si="0"/>
        <v>578969009</v>
      </c>
    </row>
    <row r="29" spans="1:19" s="8" customFormat="1" ht="21" x14ac:dyDescent="0.2">
      <c r="A29" s="5" t="s">
        <v>98</v>
      </c>
      <c r="C29" s="8">
        <v>0</v>
      </c>
      <c r="E29" s="8">
        <v>0</v>
      </c>
      <c r="G29" s="8">
        <v>0</v>
      </c>
      <c r="I29" s="8">
        <v>0</v>
      </c>
      <c r="K29" s="8">
        <v>0</v>
      </c>
      <c r="M29" s="8">
        <v>0</v>
      </c>
      <c r="O29" s="8">
        <v>869133600</v>
      </c>
      <c r="Q29" s="8">
        <v>0</v>
      </c>
      <c r="S29" s="8">
        <f t="shared" si="0"/>
        <v>869133600</v>
      </c>
    </row>
    <row r="30" spans="1:19" s="8" customFormat="1" ht="21" x14ac:dyDescent="0.2">
      <c r="A30" s="5" t="s">
        <v>72</v>
      </c>
      <c r="C30" s="8">
        <v>0</v>
      </c>
      <c r="E30" s="8">
        <v>0</v>
      </c>
      <c r="G30" s="8">
        <v>0</v>
      </c>
      <c r="I30" s="8">
        <v>0</v>
      </c>
      <c r="K30" s="8">
        <v>0</v>
      </c>
      <c r="M30" s="8">
        <v>0</v>
      </c>
      <c r="O30" s="8">
        <v>14119991520</v>
      </c>
      <c r="Q30" s="8">
        <v>0</v>
      </c>
      <c r="S30" s="8">
        <f t="shared" si="0"/>
        <v>14119991520</v>
      </c>
    </row>
    <row r="31" spans="1:19" s="8" customFormat="1" ht="21" x14ac:dyDescent="0.2">
      <c r="A31" s="5" t="s">
        <v>58</v>
      </c>
      <c r="C31" s="8">
        <v>0</v>
      </c>
      <c r="E31" s="8">
        <v>0</v>
      </c>
      <c r="G31" s="8">
        <v>0</v>
      </c>
      <c r="I31" s="8">
        <v>0</v>
      </c>
      <c r="K31" s="8">
        <v>0</v>
      </c>
      <c r="M31" s="8">
        <v>0</v>
      </c>
      <c r="O31" s="8">
        <v>258553225</v>
      </c>
      <c r="Q31" s="8">
        <v>-8561365</v>
      </c>
      <c r="S31" s="8">
        <f t="shared" si="0"/>
        <v>249991860</v>
      </c>
    </row>
    <row r="32" spans="1:19" s="8" customFormat="1" ht="21" x14ac:dyDescent="0.2">
      <c r="A32" s="5" t="s">
        <v>59</v>
      </c>
      <c r="C32" s="8">
        <v>0</v>
      </c>
      <c r="E32" s="8">
        <v>0</v>
      </c>
      <c r="G32" s="8">
        <v>0</v>
      </c>
      <c r="I32" s="8">
        <v>0</v>
      </c>
      <c r="K32" s="8">
        <v>0</v>
      </c>
      <c r="M32" s="8">
        <v>0</v>
      </c>
      <c r="O32" s="8">
        <v>895813600</v>
      </c>
      <c r="Q32" s="8">
        <v>-32521286</v>
      </c>
      <c r="S32" s="8">
        <f t="shared" si="0"/>
        <v>863292314</v>
      </c>
    </row>
    <row r="33" spans="1:19" s="8" customFormat="1" ht="21" x14ac:dyDescent="0.2">
      <c r="A33" s="5" t="s">
        <v>99</v>
      </c>
      <c r="C33" s="8">
        <v>0</v>
      </c>
      <c r="E33" s="8">
        <v>0</v>
      </c>
      <c r="G33" s="8">
        <v>0</v>
      </c>
      <c r="I33" s="8">
        <v>0</v>
      </c>
      <c r="K33" s="8">
        <v>0</v>
      </c>
      <c r="M33" s="8">
        <v>0</v>
      </c>
      <c r="O33" s="8">
        <v>3743101800</v>
      </c>
      <c r="Q33" s="8">
        <v>0</v>
      </c>
      <c r="S33" s="8">
        <f t="shared" si="0"/>
        <v>3743101800</v>
      </c>
    </row>
    <row r="34" spans="1:19" s="8" customFormat="1" ht="21" x14ac:dyDescent="0.2">
      <c r="A34" s="5" t="s">
        <v>79</v>
      </c>
      <c r="C34" s="8">
        <v>0</v>
      </c>
      <c r="E34" s="8">
        <v>0</v>
      </c>
      <c r="G34" s="8">
        <v>0</v>
      </c>
      <c r="I34" s="8">
        <v>0</v>
      </c>
      <c r="K34" s="8">
        <v>0</v>
      </c>
      <c r="M34" s="8">
        <v>0</v>
      </c>
      <c r="O34" s="8">
        <v>1257300000</v>
      </c>
      <c r="Q34" s="8">
        <v>0</v>
      </c>
      <c r="S34" s="8">
        <f t="shared" si="0"/>
        <v>1257300000</v>
      </c>
    </row>
    <row r="35" spans="1:19" s="8" customFormat="1" ht="21" x14ac:dyDescent="0.2">
      <c r="A35" s="5" t="s">
        <v>108</v>
      </c>
      <c r="C35" s="8">
        <v>0</v>
      </c>
      <c r="E35" s="8">
        <v>0</v>
      </c>
      <c r="G35" s="8">
        <v>0</v>
      </c>
      <c r="I35" s="8">
        <v>0</v>
      </c>
      <c r="K35" s="8">
        <v>0</v>
      </c>
      <c r="M35" s="8">
        <v>0</v>
      </c>
      <c r="O35" s="8">
        <v>562500000</v>
      </c>
      <c r="Q35" s="8">
        <v>-22203947</v>
      </c>
      <c r="S35" s="8">
        <f t="shared" si="0"/>
        <v>540296053</v>
      </c>
    </row>
    <row r="36" spans="1:19" s="8" customFormat="1" ht="21" x14ac:dyDescent="0.2">
      <c r="A36" s="5" t="s">
        <v>81</v>
      </c>
      <c r="C36" s="8">
        <v>0</v>
      </c>
      <c r="E36" s="8">
        <v>0</v>
      </c>
      <c r="G36" s="8">
        <v>0</v>
      </c>
      <c r="I36" s="8">
        <v>0</v>
      </c>
      <c r="K36" s="8">
        <v>0</v>
      </c>
      <c r="M36" s="8">
        <v>0</v>
      </c>
      <c r="O36" s="8">
        <v>292500000</v>
      </c>
      <c r="Q36" s="8">
        <v>0</v>
      </c>
      <c r="S36" s="8">
        <f t="shared" si="0"/>
        <v>292500000</v>
      </c>
    </row>
    <row r="37" spans="1:19" s="8" customFormat="1" ht="21" x14ac:dyDescent="0.2">
      <c r="A37" s="5" t="s">
        <v>82</v>
      </c>
      <c r="C37" s="8">
        <v>0</v>
      </c>
      <c r="E37" s="8">
        <v>0</v>
      </c>
      <c r="G37" s="8">
        <v>0</v>
      </c>
      <c r="I37" s="8">
        <v>0</v>
      </c>
      <c r="K37" s="8">
        <v>0</v>
      </c>
      <c r="M37" s="8">
        <v>0</v>
      </c>
      <c r="O37" s="8">
        <v>6703350</v>
      </c>
      <c r="Q37" s="8">
        <v>-688051</v>
      </c>
      <c r="S37" s="8">
        <f t="shared" si="0"/>
        <v>6015299</v>
      </c>
    </row>
    <row r="38" spans="1:19" s="8" customFormat="1" ht="21.75" thickBot="1" x14ac:dyDescent="0.25">
      <c r="A38" s="5" t="s">
        <v>105</v>
      </c>
      <c r="C38" s="8">
        <v>0</v>
      </c>
      <c r="E38" s="8">
        <v>0</v>
      </c>
      <c r="G38" s="8">
        <v>0</v>
      </c>
      <c r="I38" s="8">
        <v>0</v>
      </c>
      <c r="K38" s="8">
        <v>0</v>
      </c>
      <c r="M38" s="8">
        <v>0</v>
      </c>
      <c r="O38" s="8">
        <v>235000000</v>
      </c>
      <c r="Q38" s="8">
        <v>0</v>
      </c>
      <c r="S38" s="8">
        <f t="shared" si="0"/>
        <v>235000000</v>
      </c>
    </row>
    <row r="39" spans="1:19" s="8" customFormat="1" ht="21.75" thickBot="1" x14ac:dyDescent="0.25">
      <c r="I39" s="18">
        <f>SUM(I8:I38)</f>
        <v>0</v>
      </c>
      <c r="J39" s="5"/>
      <c r="K39" s="18">
        <f>SUM(K8:K38)</f>
        <v>0</v>
      </c>
      <c r="L39" s="5"/>
      <c r="M39" s="18">
        <f>SUM(M8:M38)</f>
        <v>0</v>
      </c>
      <c r="N39" s="5"/>
      <c r="O39" s="18">
        <f>SUM(O8:O38)</f>
        <v>116018395362</v>
      </c>
      <c r="P39" s="5"/>
      <c r="Q39" s="18">
        <f>SUM(Q8:Q38)</f>
        <v>-6142550331</v>
      </c>
      <c r="R39" s="5"/>
      <c r="S39" s="18">
        <f>SUM(S8:S38)</f>
        <v>109875845031</v>
      </c>
    </row>
    <row r="40" spans="1:19" s="8" customFormat="1" ht="19.5" thickTop="1" x14ac:dyDescent="0.2"/>
    <row r="41" spans="1:19" s="8" customFormat="1" x14ac:dyDescent="0.2">
      <c r="R41" s="8">
        <f>+S40-S39</f>
        <v>-109875845031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G22" sqref="G22"/>
    </sheetView>
  </sheetViews>
  <sheetFormatPr defaultRowHeight="18.75" x14ac:dyDescent="0.2"/>
  <cols>
    <col min="1" max="1" width="16.5" style="8" customWidth="1"/>
    <col min="2" max="2" width="0.875" style="8" customWidth="1"/>
    <col min="3" max="3" width="18.375" style="8" customWidth="1"/>
    <col min="4" max="4" width="0.875" style="8" customWidth="1"/>
    <col min="5" max="5" width="15.75" style="8" customWidth="1"/>
    <col min="6" max="6" width="0.875" style="8" customWidth="1"/>
    <col min="7" max="7" width="18.375" style="8" customWidth="1"/>
    <col min="8" max="8" width="0.875" style="8" customWidth="1"/>
    <col min="9" max="9" width="19.25" style="8" customWidth="1"/>
    <col min="10" max="10" width="0.875" style="8" customWidth="1"/>
    <col min="11" max="11" width="14" style="8" customWidth="1"/>
    <col min="12" max="12" width="0.875" style="8" customWidth="1"/>
    <col min="13" max="13" width="19.25" style="8" customWidth="1"/>
    <col min="14" max="14" width="0.875" style="8" customWidth="1"/>
    <col min="15" max="15" width="8" style="8" customWidth="1"/>
    <col min="16" max="16384" width="9" style="8"/>
  </cols>
  <sheetData>
    <row r="2" spans="1:13" s="8" customFormat="1" ht="26.25" x14ac:dyDescent="0.2">
      <c r="A2" s="44" t="str">
        <f>+سهام!A2</f>
        <v>صندوق سرمایه‌گذاری بخشی صنایع مفید - خودران</v>
      </c>
      <c r="B2" s="44" t="s">
        <v>0</v>
      </c>
      <c r="C2" s="44" t="s">
        <v>0</v>
      </c>
      <c r="D2" s="44" t="s">
        <v>0</v>
      </c>
      <c r="E2" s="44" t="s">
        <v>0</v>
      </c>
      <c r="F2" s="44" t="s">
        <v>0</v>
      </c>
      <c r="G2" s="44" t="s">
        <v>0</v>
      </c>
      <c r="H2" s="44" t="s">
        <v>0</v>
      </c>
      <c r="I2" s="44" t="s">
        <v>0</v>
      </c>
      <c r="J2" s="44" t="s">
        <v>0</v>
      </c>
      <c r="K2" s="44" t="s">
        <v>0</v>
      </c>
      <c r="L2" s="44" t="s">
        <v>0</v>
      </c>
      <c r="M2" s="44" t="s">
        <v>0</v>
      </c>
    </row>
    <row r="3" spans="1:13" s="8" customFormat="1" ht="26.25" x14ac:dyDescent="0.2">
      <c r="A3" s="44" t="s">
        <v>27</v>
      </c>
      <c r="B3" s="44" t="s">
        <v>27</v>
      </c>
      <c r="C3" s="44" t="s">
        <v>27</v>
      </c>
      <c r="D3" s="44" t="s">
        <v>27</v>
      </c>
      <c r="E3" s="44" t="s">
        <v>27</v>
      </c>
      <c r="F3" s="44" t="s">
        <v>27</v>
      </c>
      <c r="G3" s="44" t="s">
        <v>27</v>
      </c>
      <c r="H3" s="44" t="s">
        <v>27</v>
      </c>
      <c r="I3" s="44" t="s">
        <v>27</v>
      </c>
      <c r="J3" s="44" t="s">
        <v>27</v>
      </c>
      <c r="K3" s="44" t="s">
        <v>27</v>
      </c>
      <c r="L3" s="44" t="s">
        <v>27</v>
      </c>
      <c r="M3" s="44" t="s">
        <v>27</v>
      </c>
    </row>
    <row r="4" spans="1:13" s="8" customFormat="1" ht="26.25" x14ac:dyDescent="0.2">
      <c r="A4" s="44" t="str">
        <f>+سهام!A4</f>
        <v>برای ماه منتهی به 1404/06/31</v>
      </c>
      <c r="B4" s="44" t="s">
        <v>2</v>
      </c>
      <c r="C4" s="44" t="s">
        <v>2</v>
      </c>
      <c r="D4" s="44" t="s">
        <v>2</v>
      </c>
      <c r="E4" s="44" t="s">
        <v>2</v>
      </c>
      <c r="F4" s="44" t="s">
        <v>2</v>
      </c>
      <c r="G4" s="44" t="s">
        <v>2</v>
      </c>
      <c r="H4" s="44" t="s">
        <v>2</v>
      </c>
      <c r="I4" s="44" t="s">
        <v>2</v>
      </c>
      <c r="J4" s="44" t="s">
        <v>2</v>
      </c>
      <c r="K4" s="44" t="s">
        <v>2</v>
      </c>
      <c r="L4" s="44" t="s">
        <v>2</v>
      </c>
      <c r="M4" s="44" t="s">
        <v>2</v>
      </c>
    </row>
    <row r="6" spans="1:13" s="8" customFormat="1" ht="27" thickBot="1" x14ac:dyDescent="0.25">
      <c r="A6" s="45" t="s">
        <v>28</v>
      </c>
      <c r="B6" s="45" t="s">
        <v>28</v>
      </c>
      <c r="C6" s="45" t="s">
        <v>29</v>
      </c>
      <c r="D6" s="45" t="s">
        <v>29</v>
      </c>
      <c r="E6" s="45" t="s">
        <v>29</v>
      </c>
      <c r="F6" s="45" t="s">
        <v>29</v>
      </c>
      <c r="G6" s="45" t="s">
        <v>29</v>
      </c>
      <c r="I6" s="45" t="s">
        <v>30</v>
      </c>
      <c r="J6" s="45" t="s">
        <v>30</v>
      </c>
      <c r="K6" s="45" t="s">
        <v>30</v>
      </c>
      <c r="L6" s="45" t="s">
        <v>30</v>
      </c>
      <c r="M6" s="45" t="s">
        <v>30</v>
      </c>
    </row>
    <row r="7" spans="1:13" s="8" customFormat="1" ht="27" thickBot="1" x14ac:dyDescent="0.25">
      <c r="A7" s="46" t="s">
        <v>31</v>
      </c>
      <c r="C7" s="46" t="s">
        <v>32</v>
      </c>
      <c r="E7" s="46" t="s">
        <v>33</v>
      </c>
      <c r="G7" s="46" t="s">
        <v>34</v>
      </c>
      <c r="I7" s="46" t="s">
        <v>32</v>
      </c>
      <c r="K7" s="46" t="s">
        <v>33</v>
      </c>
      <c r="M7" s="46" t="s">
        <v>34</v>
      </c>
    </row>
    <row r="8" spans="1:13" s="8" customFormat="1" ht="19.5" customHeight="1" x14ac:dyDescent="0.2">
      <c r="A8" s="5" t="s">
        <v>25</v>
      </c>
      <c r="C8" s="8">
        <v>854155097</v>
      </c>
      <c r="E8" s="8">
        <v>0</v>
      </c>
      <c r="G8" s="8">
        <f>+C8-E8</f>
        <v>854155097</v>
      </c>
      <c r="I8" s="8">
        <v>7123854977</v>
      </c>
      <c r="K8" s="8">
        <v>0</v>
      </c>
      <c r="M8" s="8">
        <f>+I8-K8</f>
        <v>7123854977</v>
      </c>
    </row>
    <row r="9" spans="1:13" s="8" customFormat="1" ht="19.5" customHeight="1" thickBot="1" x14ac:dyDescent="0.25">
      <c r="A9" s="5" t="s">
        <v>26</v>
      </c>
      <c r="C9" s="8">
        <v>0</v>
      </c>
      <c r="E9" s="8">
        <v>0</v>
      </c>
      <c r="G9" s="8">
        <f>+C9-E9</f>
        <v>0</v>
      </c>
      <c r="I9" s="8">
        <v>8618</v>
      </c>
      <c r="K9" s="8">
        <v>0</v>
      </c>
      <c r="M9" s="8">
        <f>+I9-K9</f>
        <v>8618</v>
      </c>
    </row>
    <row r="10" spans="1:13" s="8" customFormat="1" ht="21.75" thickBot="1" x14ac:dyDescent="0.25">
      <c r="A10" s="8" t="s">
        <v>18</v>
      </c>
      <c r="C10" s="18">
        <f>SUM(C8:C9)</f>
        <v>854155097</v>
      </c>
      <c r="D10" s="5"/>
      <c r="E10" s="18">
        <f>SUM(E8:E9)</f>
        <v>0</v>
      </c>
      <c r="F10" s="5"/>
      <c r="G10" s="18">
        <f>SUM(G8:G9)</f>
        <v>854155097</v>
      </c>
      <c r="H10" s="5"/>
      <c r="I10" s="18">
        <f>SUM(I8:I9)</f>
        <v>7123863595</v>
      </c>
      <c r="J10" s="5"/>
      <c r="K10" s="18">
        <f>SUM(K8:K9)</f>
        <v>0</v>
      </c>
      <c r="L10" s="5"/>
      <c r="M10" s="18">
        <f>SUM(M8:M9)</f>
        <v>7123863595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U79"/>
  <sheetViews>
    <sheetView rightToLeft="1" topLeftCell="A56" zoomScale="90" zoomScaleNormal="90" workbookViewId="0">
      <selection activeCell="G22" sqref="G22"/>
    </sheetView>
  </sheetViews>
  <sheetFormatPr defaultRowHeight="22.5" x14ac:dyDescent="0.2"/>
  <cols>
    <col min="1" max="1" width="31" style="11" customWidth="1"/>
    <col min="2" max="2" width="0.875" style="11" customWidth="1"/>
    <col min="3" max="3" width="15.75" style="11" customWidth="1"/>
    <col min="4" max="4" width="0.875" style="11" customWidth="1"/>
    <col min="5" max="5" width="19.25" style="11" customWidth="1"/>
    <col min="6" max="6" width="0.875" style="11" customWidth="1"/>
    <col min="7" max="7" width="19.25" style="11" customWidth="1"/>
    <col min="8" max="8" width="0.875" style="11" customWidth="1"/>
    <col min="9" max="9" width="24.5" style="11" customWidth="1"/>
    <col min="10" max="10" width="0.875" style="11" customWidth="1"/>
    <col min="11" max="11" width="16.625" style="11" customWidth="1"/>
    <col min="12" max="12" width="0.875" style="11" customWidth="1"/>
    <col min="13" max="13" width="20.125" style="11" customWidth="1"/>
    <col min="14" max="14" width="0.875" style="11" customWidth="1"/>
    <col min="15" max="15" width="21.25" style="11" bestFit="1" customWidth="1"/>
    <col min="16" max="16" width="0.875" style="11" customWidth="1"/>
    <col min="17" max="17" width="24.5" style="11" customWidth="1"/>
    <col min="18" max="18" width="0.875" style="11" customWidth="1"/>
    <col min="19" max="19" width="15.875" style="11" bestFit="1" customWidth="1"/>
    <col min="20" max="20" width="17" style="11" bestFit="1" customWidth="1"/>
    <col min="21" max="16384" width="9" style="11"/>
  </cols>
  <sheetData>
    <row r="2" spans="1:17" ht="24" x14ac:dyDescent="0.2">
      <c r="A2" s="30" t="str">
        <f>+سهام!A2</f>
        <v>صندوق سرمایه‌گذاری بخشی صنایع مفید - خودران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  <c r="N2" s="30" t="s">
        <v>0</v>
      </c>
      <c r="O2" s="30" t="s">
        <v>0</v>
      </c>
      <c r="P2" s="30" t="s">
        <v>0</v>
      </c>
      <c r="Q2" s="30" t="s">
        <v>0</v>
      </c>
    </row>
    <row r="3" spans="1:17" ht="24" x14ac:dyDescent="0.2">
      <c r="A3" s="30" t="s">
        <v>27</v>
      </c>
      <c r="B3" s="30" t="s">
        <v>27</v>
      </c>
      <c r="C3" s="30" t="s">
        <v>27</v>
      </c>
      <c r="D3" s="30" t="s">
        <v>27</v>
      </c>
      <c r="E3" s="30" t="s">
        <v>27</v>
      </c>
      <c r="F3" s="30" t="s">
        <v>27</v>
      </c>
      <c r="G3" s="30" t="s">
        <v>27</v>
      </c>
      <c r="H3" s="30" t="s">
        <v>27</v>
      </c>
      <c r="I3" s="30" t="s">
        <v>27</v>
      </c>
      <c r="J3" s="30" t="s">
        <v>27</v>
      </c>
      <c r="K3" s="30" t="s">
        <v>27</v>
      </c>
      <c r="L3" s="30" t="s">
        <v>27</v>
      </c>
      <c r="M3" s="30" t="s">
        <v>27</v>
      </c>
      <c r="N3" s="30" t="s">
        <v>27</v>
      </c>
      <c r="O3" s="30" t="s">
        <v>27</v>
      </c>
      <c r="P3" s="30" t="s">
        <v>27</v>
      </c>
      <c r="Q3" s="30" t="s">
        <v>27</v>
      </c>
    </row>
    <row r="4" spans="1:17" ht="24" x14ac:dyDescent="0.2">
      <c r="A4" s="30" t="str">
        <f>+سهام!A4</f>
        <v>برای ماه منتهی به 1404/06/31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  <c r="N4" s="30" t="s">
        <v>2</v>
      </c>
      <c r="O4" s="30" t="s">
        <v>2</v>
      </c>
      <c r="P4" s="30" t="s">
        <v>2</v>
      </c>
      <c r="Q4" s="30" t="s">
        <v>2</v>
      </c>
    </row>
    <row r="6" spans="1:17" ht="24.75" thickBot="1" x14ac:dyDescent="0.25">
      <c r="A6" s="31" t="s">
        <v>3</v>
      </c>
      <c r="C6" s="32" t="s">
        <v>29</v>
      </c>
      <c r="D6" s="32" t="s">
        <v>29</v>
      </c>
      <c r="E6" s="32" t="s">
        <v>29</v>
      </c>
      <c r="F6" s="32" t="s">
        <v>29</v>
      </c>
      <c r="G6" s="32" t="s">
        <v>29</v>
      </c>
      <c r="H6" s="32" t="s">
        <v>29</v>
      </c>
      <c r="I6" s="32" t="s">
        <v>29</v>
      </c>
      <c r="K6" s="32" t="s">
        <v>30</v>
      </c>
      <c r="L6" s="32" t="s">
        <v>30</v>
      </c>
      <c r="M6" s="32" t="s">
        <v>30</v>
      </c>
      <c r="N6" s="32" t="s">
        <v>30</v>
      </c>
      <c r="O6" s="32" t="s">
        <v>30</v>
      </c>
      <c r="P6" s="32" t="s">
        <v>30</v>
      </c>
      <c r="Q6" s="32" t="s">
        <v>30</v>
      </c>
    </row>
    <row r="7" spans="1:17" ht="24.75" thickBot="1" x14ac:dyDescent="0.25">
      <c r="A7" s="32" t="s">
        <v>3</v>
      </c>
      <c r="C7" s="27" t="s">
        <v>7</v>
      </c>
      <c r="E7" s="27" t="s">
        <v>41</v>
      </c>
      <c r="G7" s="27" t="s">
        <v>42</v>
      </c>
      <c r="I7" s="27" t="s">
        <v>44</v>
      </c>
      <c r="K7" s="27" t="s">
        <v>7</v>
      </c>
      <c r="M7" s="27" t="s">
        <v>41</v>
      </c>
      <c r="O7" s="27" t="s">
        <v>42</v>
      </c>
      <c r="Q7" s="27" t="s">
        <v>44</v>
      </c>
    </row>
    <row r="8" spans="1:17" ht="24" x14ac:dyDescent="0.2">
      <c r="A8" s="20" t="s">
        <v>67</v>
      </c>
      <c r="C8" s="11">
        <v>0</v>
      </c>
      <c r="E8" s="11">
        <v>0</v>
      </c>
      <c r="G8" s="11">
        <v>0</v>
      </c>
      <c r="I8" s="11">
        <v>0</v>
      </c>
      <c r="K8" s="11">
        <v>5400230</v>
      </c>
      <c r="M8" s="11">
        <v>17065468574</v>
      </c>
      <c r="O8" s="11">
        <v>19703012934</v>
      </c>
      <c r="Q8" s="11">
        <f>+M8-O8</f>
        <v>-2637544360</v>
      </c>
    </row>
    <row r="9" spans="1:17" ht="24" x14ac:dyDescent="0.2">
      <c r="A9" s="20" t="s">
        <v>66</v>
      </c>
      <c r="C9" s="11">
        <v>1682233</v>
      </c>
      <c r="E9" s="11">
        <v>16555014846</v>
      </c>
      <c r="G9" s="11">
        <v>23996410296</v>
      </c>
      <c r="I9" s="11">
        <v>-7441395450</v>
      </c>
      <c r="K9" s="11">
        <v>3453661</v>
      </c>
      <c r="M9" s="11">
        <v>36647557976</v>
      </c>
      <c r="O9" s="11">
        <v>49265153139</v>
      </c>
      <c r="Q9" s="11">
        <f t="shared" ref="Q9:Q74" si="0">+M9-O9</f>
        <v>-12617595163</v>
      </c>
    </row>
    <row r="10" spans="1:17" ht="24" x14ac:dyDescent="0.2">
      <c r="A10" s="20" t="s">
        <v>63</v>
      </c>
      <c r="C10" s="11">
        <v>0</v>
      </c>
      <c r="E10" s="11">
        <v>0</v>
      </c>
      <c r="G10" s="11">
        <v>0</v>
      </c>
      <c r="I10" s="11">
        <v>0</v>
      </c>
      <c r="K10" s="11">
        <v>17867377</v>
      </c>
      <c r="M10" s="11">
        <v>26570000708</v>
      </c>
      <c r="O10" s="11">
        <v>33445522281</v>
      </c>
      <c r="Q10" s="11">
        <f t="shared" si="0"/>
        <v>-6875521573</v>
      </c>
    </row>
    <row r="11" spans="1:17" ht="24" x14ac:dyDescent="0.2">
      <c r="A11" s="20" t="s">
        <v>84</v>
      </c>
      <c r="C11" s="11">
        <v>0</v>
      </c>
      <c r="E11" s="11">
        <v>0</v>
      </c>
      <c r="G11" s="11">
        <v>0</v>
      </c>
      <c r="I11" s="11">
        <v>0</v>
      </c>
      <c r="K11" s="11">
        <v>41035701</v>
      </c>
      <c r="M11" s="11">
        <v>50724439221</v>
      </c>
      <c r="O11" s="11">
        <v>63057943601</v>
      </c>
      <c r="Q11" s="11">
        <f t="shared" si="0"/>
        <v>-12333504380</v>
      </c>
    </row>
    <row r="12" spans="1:17" ht="24" x14ac:dyDescent="0.2">
      <c r="A12" s="20" t="s">
        <v>105</v>
      </c>
      <c r="C12" s="11">
        <v>0</v>
      </c>
      <c r="E12" s="11">
        <v>0</v>
      </c>
      <c r="G12" s="11">
        <v>0</v>
      </c>
      <c r="I12" s="11">
        <v>0</v>
      </c>
      <c r="K12" s="11">
        <v>100000</v>
      </c>
      <c r="M12" s="11">
        <v>3101436025</v>
      </c>
      <c r="O12" s="11">
        <v>2572433650</v>
      </c>
      <c r="Q12" s="11">
        <f t="shared" si="0"/>
        <v>529002375</v>
      </c>
    </row>
    <row r="13" spans="1:17" ht="24" x14ac:dyDescent="0.2">
      <c r="A13" s="20" t="s">
        <v>83</v>
      </c>
      <c r="C13" s="11">
        <v>0</v>
      </c>
      <c r="E13" s="11">
        <v>0</v>
      </c>
      <c r="G13" s="11">
        <v>0</v>
      </c>
      <c r="I13" s="11">
        <v>0</v>
      </c>
      <c r="K13" s="11">
        <v>3403786</v>
      </c>
      <c r="M13" s="11">
        <v>18606754950</v>
      </c>
      <c r="O13" s="11">
        <v>19940751811</v>
      </c>
      <c r="Q13" s="11">
        <f t="shared" si="0"/>
        <v>-1333996861</v>
      </c>
    </row>
    <row r="14" spans="1:17" ht="24" x14ac:dyDescent="0.2">
      <c r="A14" s="20" t="s">
        <v>61</v>
      </c>
      <c r="C14" s="11">
        <v>0</v>
      </c>
      <c r="E14" s="11">
        <v>0</v>
      </c>
      <c r="G14" s="11">
        <v>0</v>
      </c>
      <c r="I14" s="11">
        <v>0</v>
      </c>
      <c r="K14" s="11">
        <v>4413885</v>
      </c>
      <c r="M14" s="11">
        <v>62422392495</v>
      </c>
      <c r="O14" s="11">
        <v>73284865089</v>
      </c>
      <c r="Q14" s="11">
        <f t="shared" si="0"/>
        <v>-10862472594</v>
      </c>
    </row>
    <row r="15" spans="1:17" ht="24" x14ac:dyDescent="0.2">
      <c r="A15" s="20" t="s">
        <v>95</v>
      </c>
      <c r="C15" s="11">
        <v>0</v>
      </c>
      <c r="E15" s="11">
        <v>0</v>
      </c>
      <c r="G15" s="11">
        <v>0</v>
      </c>
      <c r="I15" s="11">
        <v>0</v>
      </c>
      <c r="K15" s="11">
        <v>1782169</v>
      </c>
      <c r="M15" s="11">
        <v>31250408420</v>
      </c>
      <c r="O15" s="11">
        <v>24320241041</v>
      </c>
      <c r="Q15" s="11">
        <f t="shared" si="0"/>
        <v>6930167379</v>
      </c>
    </row>
    <row r="16" spans="1:17" ht="24" x14ac:dyDescent="0.2">
      <c r="A16" s="20" t="s">
        <v>87</v>
      </c>
      <c r="C16" s="11">
        <v>0</v>
      </c>
      <c r="E16" s="11">
        <v>0</v>
      </c>
      <c r="G16" s="11">
        <v>0</v>
      </c>
      <c r="I16" s="11">
        <v>0</v>
      </c>
      <c r="K16" s="11">
        <v>2000000</v>
      </c>
      <c r="M16" s="11">
        <v>10266137355</v>
      </c>
      <c r="O16" s="11">
        <v>6072751553</v>
      </c>
      <c r="Q16" s="11">
        <f t="shared" si="0"/>
        <v>4193385802</v>
      </c>
    </row>
    <row r="17" spans="1:21" ht="24" x14ac:dyDescent="0.2">
      <c r="A17" s="20" t="s">
        <v>72</v>
      </c>
      <c r="C17" s="11">
        <v>4841889</v>
      </c>
      <c r="E17" s="11">
        <v>6294529468</v>
      </c>
      <c r="G17" s="11">
        <v>8057426426</v>
      </c>
      <c r="I17" s="11">
        <v>-1762896958</v>
      </c>
      <c r="K17" s="11">
        <v>53987971</v>
      </c>
      <c r="M17" s="11">
        <v>86035394561</v>
      </c>
      <c r="O17" s="11">
        <v>96586657097</v>
      </c>
      <c r="Q17" s="11">
        <f t="shared" si="0"/>
        <v>-10551262536</v>
      </c>
    </row>
    <row r="18" spans="1:21" ht="24" x14ac:dyDescent="0.2">
      <c r="A18" s="20" t="s">
        <v>89</v>
      </c>
      <c r="C18" s="11">
        <v>0</v>
      </c>
      <c r="E18" s="11">
        <v>0</v>
      </c>
      <c r="G18" s="11">
        <v>0</v>
      </c>
      <c r="I18" s="11">
        <v>0</v>
      </c>
      <c r="K18" s="11">
        <v>23045671</v>
      </c>
      <c r="M18" s="11">
        <v>25847682263</v>
      </c>
      <c r="O18" s="11">
        <v>33119491954</v>
      </c>
      <c r="Q18" s="11">
        <f t="shared" si="0"/>
        <v>-7271809691</v>
      </c>
    </row>
    <row r="19" spans="1:21" ht="24" x14ac:dyDescent="0.45">
      <c r="A19" s="20" t="s">
        <v>80</v>
      </c>
      <c r="C19" s="11">
        <v>0</v>
      </c>
      <c r="E19" s="11">
        <v>0</v>
      </c>
      <c r="G19" s="11">
        <v>0</v>
      </c>
      <c r="I19" s="11">
        <v>0</v>
      </c>
      <c r="K19" s="11">
        <v>490000</v>
      </c>
      <c r="M19" s="11">
        <v>4183956483</v>
      </c>
      <c r="O19" s="43">
        <v>3776916326</v>
      </c>
      <c r="Q19" s="11">
        <f t="shared" si="0"/>
        <v>407040157</v>
      </c>
    </row>
    <row r="20" spans="1:21" ht="24" x14ac:dyDescent="0.2">
      <c r="A20" s="20" t="s">
        <v>99</v>
      </c>
      <c r="C20" s="11">
        <v>0</v>
      </c>
      <c r="E20" s="11">
        <v>0</v>
      </c>
      <c r="G20" s="11">
        <v>0</v>
      </c>
      <c r="I20" s="11">
        <v>0</v>
      </c>
      <c r="K20" s="11">
        <v>1508984</v>
      </c>
      <c r="M20" s="11">
        <v>11258597620</v>
      </c>
      <c r="O20" s="11">
        <v>11087417990</v>
      </c>
      <c r="Q20" s="11">
        <f t="shared" si="0"/>
        <v>171179630</v>
      </c>
    </row>
    <row r="21" spans="1:21" ht="24" x14ac:dyDescent="0.2">
      <c r="A21" s="20" t="s">
        <v>78</v>
      </c>
      <c r="C21" s="11">
        <v>0</v>
      </c>
      <c r="E21" s="11">
        <v>0</v>
      </c>
      <c r="G21" s="11">
        <v>0</v>
      </c>
      <c r="I21" s="11">
        <v>0</v>
      </c>
      <c r="K21" s="11">
        <v>450000</v>
      </c>
      <c r="M21" s="11">
        <v>4824373203</v>
      </c>
      <c r="O21" s="11">
        <v>2031793193</v>
      </c>
      <c r="Q21" s="11">
        <f t="shared" si="0"/>
        <v>2792580010</v>
      </c>
    </row>
    <row r="22" spans="1:21" ht="24" x14ac:dyDescent="0.2">
      <c r="A22" s="20" t="s">
        <v>16</v>
      </c>
      <c r="C22" s="11">
        <v>0</v>
      </c>
      <c r="E22" s="11">
        <v>0</v>
      </c>
      <c r="G22" s="11">
        <v>0</v>
      </c>
      <c r="I22" s="11">
        <v>0</v>
      </c>
      <c r="K22" s="11">
        <v>34820</v>
      </c>
      <c r="M22" s="11">
        <v>334316065687</v>
      </c>
      <c r="O22" s="11">
        <v>227640691375</v>
      </c>
      <c r="Q22" s="11">
        <f t="shared" si="0"/>
        <v>106675374312</v>
      </c>
    </row>
    <row r="23" spans="1:21" ht="24" x14ac:dyDescent="0.2">
      <c r="A23" s="20" t="s">
        <v>74</v>
      </c>
      <c r="C23" s="11">
        <v>0</v>
      </c>
      <c r="E23" s="11">
        <v>0</v>
      </c>
      <c r="G23" s="11">
        <v>0</v>
      </c>
      <c r="I23" s="11">
        <v>0</v>
      </c>
      <c r="K23" s="11">
        <v>595000</v>
      </c>
      <c r="M23" s="11">
        <v>17462849244</v>
      </c>
      <c r="O23" s="11">
        <v>11315860478</v>
      </c>
      <c r="Q23" s="11">
        <f t="shared" si="0"/>
        <v>6146988766</v>
      </c>
    </row>
    <row r="24" spans="1:21" ht="24" x14ac:dyDescent="0.2">
      <c r="A24" s="20" t="s">
        <v>56</v>
      </c>
      <c r="C24" s="11">
        <v>0</v>
      </c>
      <c r="E24" s="11">
        <v>0</v>
      </c>
      <c r="G24" s="11">
        <v>0</v>
      </c>
      <c r="I24" s="11">
        <v>0</v>
      </c>
      <c r="K24" s="11">
        <v>112248201</v>
      </c>
      <c r="M24" s="11">
        <v>105485043342</v>
      </c>
      <c r="O24" s="11">
        <v>90434715250</v>
      </c>
      <c r="Q24" s="11">
        <f t="shared" si="0"/>
        <v>15050328092</v>
      </c>
    </row>
    <row r="25" spans="1:21" ht="24" x14ac:dyDescent="0.2">
      <c r="A25" s="20" t="s">
        <v>85</v>
      </c>
      <c r="C25" s="11">
        <v>0</v>
      </c>
      <c r="E25" s="11">
        <v>0</v>
      </c>
      <c r="G25" s="11">
        <v>0</v>
      </c>
      <c r="I25" s="11">
        <v>0</v>
      </c>
      <c r="K25" s="11">
        <v>35171934</v>
      </c>
      <c r="M25" s="11">
        <v>76980858810</v>
      </c>
      <c r="O25" s="11">
        <v>88835737267</v>
      </c>
      <c r="Q25" s="11">
        <f t="shared" si="0"/>
        <v>-11854878457</v>
      </c>
    </row>
    <row r="26" spans="1:21" ht="24" x14ac:dyDescent="0.2">
      <c r="A26" s="20" t="s">
        <v>98</v>
      </c>
      <c r="C26" s="11">
        <v>2897112</v>
      </c>
      <c r="E26" s="11">
        <v>19744388813</v>
      </c>
      <c r="G26" s="11">
        <v>30027794319</v>
      </c>
      <c r="I26" s="11">
        <v>-10283405506</v>
      </c>
      <c r="K26" s="11">
        <v>2897113</v>
      </c>
      <c r="M26" s="11">
        <v>19744388814</v>
      </c>
      <c r="O26" s="11">
        <v>30027804684</v>
      </c>
      <c r="Q26" s="11">
        <f t="shared" si="0"/>
        <v>-10283415870</v>
      </c>
    </row>
    <row r="27" spans="1:21" ht="24" x14ac:dyDescent="0.2">
      <c r="A27" s="20" t="s">
        <v>59</v>
      </c>
      <c r="C27" s="11">
        <v>0</v>
      </c>
      <c r="E27" s="11">
        <v>0</v>
      </c>
      <c r="G27" s="11">
        <v>0</v>
      </c>
      <c r="I27" s="11">
        <v>0</v>
      </c>
      <c r="K27" s="11">
        <v>13511320</v>
      </c>
      <c r="M27" s="11">
        <v>40393844437</v>
      </c>
      <c r="O27" s="11">
        <v>51309304182</v>
      </c>
      <c r="Q27" s="11">
        <f t="shared" si="0"/>
        <v>-10915459745</v>
      </c>
    </row>
    <row r="28" spans="1:21" ht="24" x14ac:dyDescent="0.2">
      <c r="A28" s="20" t="s">
        <v>119</v>
      </c>
      <c r="C28" s="11">
        <v>0</v>
      </c>
      <c r="E28" s="11">
        <v>0</v>
      </c>
      <c r="G28" s="11">
        <v>0</v>
      </c>
      <c r="I28" s="11">
        <v>0</v>
      </c>
      <c r="K28" s="11">
        <v>100000</v>
      </c>
      <c r="M28" s="11">
        <v>956276105</v>
      </c>
      <c r="O28" s="11">
        <v>1015541536</v>
      </c>
      <c r="Q28" s="11">
        <f t="shared" si="0"/>
        <v>-59265431</v>
      </c>
    </row>
    <row r="29" spans="1:21" s="12" customFormat="1" ht="24" x14ac:dyDescent="0.2">
      <c r="A29" s="21" t="s">
        <v>121</v>
      </c>
      <c r="C29" s="11">
        <v>0</v>
      </c>
      <c r="D29" s="11"/>
      <c r="E29" s="11">
        <v>0</v>
      </c>
      <c r="F29" s="11"/>
      <c r="G29" s="11">
        <v>0</v>
      </c>
      <c r="H29" s="11"/>
      <c r="I29" s="11">
        <v>0</v>
      </c>
      <c r="K29" s="11">
        <v>377000</v>
      </c>
      <c r="L29" s="11"/>
      <c r="M29" s="11">
        <v>10808451585</v>
      </c>
      <c r="N29" s="11"/>
      <c r="O29" s="11">
        <v>9962036183</v>
      </c>
      <c r="P29" s="11"/>
      <c r="Q29" s="11">
        <f t="shared" si="0"/>
        <v>846415402</v>
      </c>
      <c r="S29" s="11"/>
      <c r="T29" s="11"/>
      <c r="U29" s="11"/>
    </row>
    <row r="30" spans="1:21" ht="24" x14ac:dyDescent="0.2">
      <c r="A30" s="20" t="s">
        <v>97</v>
      </c>
      <c r="C30" s="11">
        <v>288619710</v>
      </c>
      <c r="E30" s="11">
        <v>115364224310</v>
      </c>
      <c r="G30" s="11">
        <v>136943496505</v>
      </c>
      <c r="I30" s="11">
        <v>-21579272195</v>
      </c>
      <c r="K30" s="11">
        <v>1051934027</v>
      </c>
      <c r="M30" s="11">
        <v>868184483689</v>
      </c>
      <c r="O30" s="11">
        <v>831702287562</v>
      </c>
      <c r="Q30" s="11">
        <f t="shared" si="0"/>
        <v>36482196127</v>
      </c>
    </row>
    <row r="31" spans="1:21" ht="24" x14ac:dyDescent="0.2">
      <c r="A31" s="20" t="s">
        <v>125</v>
      </c>
      <c r="C31" s="11">
        <v>40384</v>
      </c>
      <c r="E31" s="11">
        <v>2265309857</v>
      </c>
      <c r="G31" s="11">
        <v>2046319932</v>
      </c>
      <c r="I31" s="11">
        <v>218989925</v>
      </c>
      <c r="K31" s="11">
        <v>40384</v>
      </c>
      <c r="M31" s="11">
        <v>2265309857</v>
      </c>
      <c r="O31" s="11">
        <v>2046319932</v>
      </c>
      <c r="Q31" s="11">
        <f t="shared" si="0"/>
        <v>218989925</v>
      </c>
    </row>
    <row r="32" spans="1:21" ht="24" x14ac:dyDescent="0.2">
      <c r="A32" s="20" t="s">
        <v>17</v>
      </c>
      <c r="C32" s="11">
        <v>0</v>
      </c>
      <c r="E32" s="11">
        <v>0</v>
      </c>
      <c r="G32" s="11">
        <v>0</v>
      </c>
      <c r="I32" s="11">
        <v>0</v>
      </c>
      <c r="K32" s="11">
        <v>500000</v>
      </c>
      <c r="M32" s="11">
        <v>8549718818</v>
      </c>
      <c r="O32" s="11">
        <v>9080646750</v>
      </c>
      <c r="Q32" s="11">
        <f t="shared" si="0"/>
        <v>-530927932</v>
      </c>
    </row>
    <row r="33" spans="1:17" ht="24" x14ac:dyDescent="0.2">
      <c r="A33" s="20" t="s">
        <v>68</v>
      </c>
      <c r="C33" s="11">
        <v>0</v>
      </c>
      <c r="E33" s="11">
        <v>0</v>
      </c>
      <c r="G33" s="11">
        <v>0</v>
      </c>
      <c r="I33" s="11">
        <v>0</v>
      </c>
      <c r="K33" s="11">
        <v>47152139</v>
      </c>
      <c r="M33" s="11">
        <v>114632770923</v>
      </c>
      <c r="O33" s="11">
        <v>143769936002</v>
      </c>
      <c r="Q33" s="11">
        <f t="shared" si="0"/>
        <v>-29137165079</v>
      </c>
    </row>
    <row r="34" spans="1:17" ht="24" x14ac:dyDescent="0.2">
      <c r="A34" s="20" t="s">
        <v>93</v>
      </c>
      <c r="C34" s="11">
        <v>0</v>
      </c>
      <c r="E34" s="11">
        <v>0</v>
      </c>
      <c r="G34" s="11">
        <v>0</v>
      </c>
      <c r="I34" s="11">
        <v>0</v>
      </c>
      <c r="K34" s="11">
        <v>43777412</v>
      </c>
      <c r="M34" s="11">
        <v>28309510996</v>
      </c>
      <c r="O34" s="11">
        <v>39817996804</v>
      </c>
      <c r="Q34" s="11">
        <f t="shared" si="0"/>
        <v>-11508485808</v>
      </c>
    </row>
    <row r="35" spans="1:17" ht="24" x14ac:dyDescent="0.2">
      <c r="A35" s="20" t="s">
        <v>15</v>
      </c>
      <c r="C35" s="11">
        <v>0</v>
      </c>
      <c r="E35" s="11">
        <v>0</v>
      </c>
      <c r="G35" s="11">
        <v>0</v>
      </c>
      <c r="I35" s="11">
        <v>0</v>
      </c>
      <c r="K35" s="11">
        <v>29801723</v>
      </c>
      <c r="M35" s="11">
        <v>64177412942</v>
      </c>
      <c r="O35" s="11">
        <v>64423213711</v>
      </c>
      <c r="Q35" s="11">
        <f t="shared" si="0"/>
        <v>-245800769</v>
      </c>
    </row>
    <row r="36" spans="1:17" ht="24" x14ac:dyDescent="0.2">
      <c r="A36" s="20" t="s">
        <v>94</v>
      </c>
      <c r="C36" s="11">
        <v>0</v>
      </c>
      <c r="E36" s="11">
        <v>0</v>
      </c>
      <c r="G36" s="11">
        <v>0</v>
      </c>
      <c r="I36" s="11">
        <v>0</v>
      </c>
      <c r="K36" s="11">
        <v>5965861</v>
      </c>
      <c r="M36" s="11">
        <v>33047923129</v>
      </c>
      <c r="O36" s="11">
        <v>40168517630</v>
      </c>
      <c r="Q36" s="11">
        <f t="shared" si="0"/>
        <v>-7120594501</v>
      </c>
    </row>
    <row r="37" spans="1:17" ht="24" x14ac:dyDescent="0.2">
      <c r="A37" s="20" t="s">
        <v>90</v>
      </c>
      <c r="C37" s="11">
        <v>0</v>
      </c>
      <c r="E37" s="11">
        <v>0</v>
      </c>
      <c r="G37" s="11">
        <v>0</v>
      </c>
      <c r="I37" s="11">
        <v>0</v>
      </c>
      <c r="K37" s="11">
        <v>21778603</v>
      </c>
      <c r="M37" s="11">
        <v>84182628894</v>
      </c>
      <c r="O37" s="11">
        <v>60170715198</v>
      </c>
      <c r="Q37" s="11">
        <f t="shared" si="0"/>
        <v>24011913696</v>
      </c>
    </row>
    <row r="38" spans="1:17" ht="24" x14ac:dyDescent="0.2">
      <c r="A38" s="20" t="s">
        <v>62</v>
      </c>
      <c r="C38" s="11">
        <v>4470704</v>
      </c>
      <c r="E38" s="11">
        <v>13024581139</v>
      </c>
      <c r="G38" s="11">
        <v>25112420298</v>
      </c>
      <c r="I38" s="11">
        <v>-12087839159</v>
      </c>
      <c r="K38" s="11">
        <v>11584515</v>
      </c>
      <c r="M38" s="11">
        <v>34971254136</v>
      </c>
      <c r="O38" s="11">
        <v>65071453989</v>
      </c>
      <c r="Q38" s="11">
        <f t="shared" si="0"/>
        <v>-30100199853</v>
      </c>
    </row>
    <row r="39" spans="1:17" ht="24" x14ac:dyDescent="0.2">
      <c r="A39" s="20" t="s">
        <v>75</v>
      </c>
      <c r="C39" s="11">
        <v>0</v>
      </c>
      <c r="E39" s="11">
        <v>0</v>
      </c>
      <c r="G39" s="11">
        <v>0</v>
      </c>
      <c r="I39" s="11">
        <v>0</v>
      </c>
      <c r="K39" s="11">
        <v>10974865</v>
      </c>
      <c r="M39" s="11">
        <v>138075934517</v>
      </c>
      <c r="O39" s="11">
        <v>84457852293</v>
      </c>
      <c r="Q39" s="11">
        <f t="shared" si="0"/>
        <v>53618082224</v>
      </c>
    </row>
    <row r="40" spans="1:17" ht="24" x14ac:dyDescent="0.2">
      <c r="A40" s="20" t="s">
        <v>81</v>
      </c>
      <c r="C40" s="11">
        <v>0</v>
      </c>
      <c r="E40" s="11">
        <v>0</v>
      </c>
      <c r="G40" s="11">
        <v>0</v>
      </c>
      <c r="I40" s="11">
        <v>0</v>
      </c>
      <c r="K40" s="11">
        <v>1800000</v>
      </c>
      <c r="M40" s="11">
        <v>7109016994</v>
      </c>
      <c r="O40" s="11">
        <v>5947195154</v>
      </c>
      <c r="Q40" s="11">
        <f t="shared" si="0"/>
        <v>1161821840</v>
      </c>
    </row>
    <row r="41" spans="1:17" ht="24" x14ac:dyDescent="0.2">
      <c r="A41" s="20" t="s">
        <v>57</v>
      </c>
      <c r="C41" s="11">
        <v>75328599</v>
      </c>
      <c r="E41" s="11">
        <v>51041489424</v>
      </c>
      <c r="G41" s="11">
        <v>72483555148</v>
      </c>
      <c r="I41" s="11">
        <v>-21442065724</v>
      </c>
      <c r="K41" s="11">
        <v>212783186</v>
      </c>
      <c r="M41" s="11">
        <v>184898327873</v>
      </c>
      <c r="O41" s="11">
        <v>204749869774</v>
      </c>
      <c r="Q41" s="11">
        <f t="shared" si="0"/>
        <v>-19851541901</v>
      </c>
    </row>
    <row r="42" spans="1:17" ht="24" x14ac:dyDescent="0.2">
      <c r="A42" s="20" t="s">
        <v>103</v>
      </c>
      <c r="C42" s="11">
        <v>0</v>
      </c>
      <c r="E42" s="11">
        <v>0</v>
      </c>
      <c r="G42" s="11">
        <v>0</v>
      </c>
      <c r="I42" s="11">
        <v>0</v>
      </c>
      <c r="K42" s="11">
        <v>9321783</v>
      </c>
      <c r="M42" s="11">
        <v>46691222077</v>
      </c>
      <c r="O42" s="11">
        <v>60336390274</v>
      </c>
      <c r="Q42" s="11">
        <f t="shared" si="0"/>
        <v>-13645168197</v>
      </c>
    </row>
    <row r="43" spans="1:17" ht="24" x14ac:dyDescent="0.2">
      <c r="A43" s="20" t="s">
        <v>92</v>
      </c>
      <c r="C43" s="11">
        <v>732481</v>
      </c>
      <c r="E43" s="11">
        <v>3655982807</v>
      </c>
      <c r="G43" s="11">
        <v>3275295689</v>
      </c>
      <c r="I43" s="11">
        <v>380687118</v>
      </c>
      <c r="K43" s="11">
        <v>63624611</v>
      </c>
      <c r="M43" s="11">
        <v>387678605166</v>
      </c>
      <c r="O43" s="11">
        <v>291827308221</v>
      </c>
      <c r="Q43" s="11">
        <f t="shared" si="0"/>
        <v>95851296945</v>
      </c>
    </row>
    <row r="44" spans="1:17" ht="24" x14ac:dyDescent="0.2">
      <c r="A44" s="20" t="s">
        <v>107</v>
      </c>
      <c r="C44" s="11">
        <v>0</v>
      </c>
      <c r="E44" s="11">
        <v>0</v>
      </c>
      <c r="G44" s="11">
        <v>0</v>
      </c>
      <c r="I44" s="11">
        <v>0</v>
      </c>
      <c r="K44" s="11">
        <v>15320150</v>
      </c>
      <c r="M44" s="11">
        <v>46471438220</v>
      </c>
      <c r="O44" s="11">
        <v>48818461416</v>
      </c>
      <c r="Q44" s="11">
        <f t="shared" si="0"/>
        <v>-2347023196</v>
      </c>
    </row>
    <row r="45" spans="1:17" ht="24" x14ac:dyDescent="0.2">
      <c r="A45" s="20" t="s">
        <v>100</v>
      </c>
      <c r="C45" s="11">
        <v>0</v>
      </c>
      <c r="E45" s="11">
        <v>0</v>
      </c>
      <c r="G45" s="11">
        <v>0</v>
      </c>
      <c r="I45" s="11">
        <v>0</v>
      </c>
      <c r="K45" s="11">
        <v>11941257</v>
      </c>
      <c r="M45" s="11">
        <v>47051960863</v>
      </c>
      <c r="O45" s="11">
        <v>68846445489</v>
      </c>
      <c r="Q45" s="11">
        <f t="shared" si="0"/>
        <v>-21794484626</v>
      </c>
    </row>
    <row r="46" spans="1:17" ht="24" x14ac:dyDescent="0.2">
      <c r="A46" s="20" t="s">
        <v>65</v>
      </c>
      <c r="C46" s="11">
        <v>40881817</v>
      </c>
      <c r="E46" s="11">
        <v>57315531929</v>
      </c>
      <c r="G46" s="11">
        <v>95850876947</v>
      </c>
      <c r="I46" s="11">
        <v>-38535345018</v>
      </c>
      <c r="K46" s="11">
        <v>138080582</v>
      </c>
      <c r="M46" s="11">
        <v>270159701208</v>
      </c>
      <c r="O46" s="11">
        <v>323741600729</v>
      </c>
      <c r="Q46" s="11">
        <f t="shared" si="0"/>
        <v>-53581899521</v>
      </c>
    </row>
    <row r="47" spans="1:17" ht="24" x14ac:dyDescent="0.2">
      <c r="A47" s="20" t="s">
        <v>101</v>
      </c>
      <c r="C47" s="11">
        <v>0</v>
      </c>
      <c r="E47" s="11">
        <v>0</v>
      </c>
      <c r="G47" s="11">
        <v>0</v>
      </c>
      <c r="I47" s="11">
        <v>0</v>
      </c>
      <c r="K47" s="11">
        <v>750000</v>
      </c>
      <c r="M47" s="11">
        <v>2776381684</v>
      </c>
      <c r="O47" s="11">
        <v>2275314110</v>
      </c>
      <c r="Q47" s="11">
        <f t="shared" si="0"/>
        <v>501067574</v>
      </c>
    </row>
    <row r="48" spans="1:17" ht="24" x14ac:dyDescent="0.2">
      <c r="A48" s="20" t="s">
        <v>102</v>
      </c>
      <c r="C48" s="11">
        <v>4858572</v>
      </c>
      <c r="E48" s="11">
        <v>12381692252</v>
      </c>
      <c r="G48" s="11">
        <v>19594599505</v>
      </c>
      <c r="I48" s="11">
        <v>-7212907253</v>
      </c>
      <c r="K48" s="11">
        <v>28742602</v>
      </c>
      <c r="M48" s="11">
        <v>96705749557</v>
      </c>
      <c r="O48" s="11">
        <v>115918787651</v>
      </c>
      <c r="Q48" s="11">
        <f t="shared" si="0"/>
        <v>-19213038094</v>
      </c>
    </row>
    <row r="49" spans="1:17" ht="24" x14ac:dyDescent="0.2">
      <c r="A49" s="20" t="s">
        <v>82</v>
      </c>
      <c r="C49" s="11">
        <v>0</v>
      </c>
      <c r="E49" s="11">
        <v>0</v>
      </c>
      <c r="G49" s="11">
        <v>0</v>
      </c>
      <c r="I49" s="11">
        <v>0</v>
      </c>
      <c r="K49" s="11">
        <v>3000000</v>
      </c>
      <c r="M49" s="11">
        <v>13109394500</v>
      </c>
      <c r="O49" s="11">
        <v>8110357524</v>
      </c>
      <c r="Q49" s="11">
        <f t="shared" si="0"/>
        <v>4999036976</v>
      </c>
    </row>
    <row r="50" spans="1:17" ht="24" x14ac:dyDescent="0.2">
      <c r="A50" s="20" t="s">
        <v>58</v>
      </c>
      <c r="C50" s="11">
        <v>26933106</v>
      </c>
      <c r="E50" s="11">
        <v>23421006832</v>
      </c>
      <c r="G50" s="11">
        <v>43034417332</v>
      </c>
      <c r="I50" s="11">
        <v>-19613410500</v>
      </c>
      <c r="K50" s="11">
        <v>358238647</v>
      </c>
      <c r="M50" s="11">
        <v>538043538079</v>
      </c>
      <c r="O50" s="11">
        <v>571623959738</v>
      </c>
      <c r="Q50" s="11">
        <f t="shared" si="0"/>
        <v>-33580421659</v>
      </c>
    </row>
    <row r="51" spans="1:17" ht="24" x14ac:dyDescent="0.2">
      <c r="A51" s="20" t="s">
        <v>77</v>
      </c>
      <c r="C51" s="11">
        <v>0</v>
      </c>
      <c r="E51" s="11">
        <v>0</v>
      </c>
      <c r="G51" s="11">
        <v>0</v>
      </c>
      <c r="I51" s="11">
        <v>0</v>
      </c>
      <c r="K51" s="11">
        <v>1600000</v>
      </c>
      <c r="M51" s="11">
        <v>28196968112</v>
      </c>
      <c r="O51" s="11">
        <v>21941504812</v>
      </c>
      <c r="Q51" s="11">
        <f t="shared" si="0"/>
        <v>6255463300</v>
      </c>
    </row>
    <row r="52" spans="1:17" ht="24" x14ac:dyDescent="0.2">
      <c r="A52" s="20" t="s">
        <v>122</v>
      </c>
      <c r="C52" s="11">
        <v>10204303</v>
      </c>
      <c r="E52" s="11">
        <v>31482570707</v>
      </c>
      <c r="G52" s="11">
        <v>50353919649</v>
      </c>
      <c r="I52" s="11">
        <v>-18871348942</v>
      </c>
      <c r="K52" s="11">
        <v>64438562</v>
      </c>
      <c r="M52" s="11">
        <v>302596511666</v>
      </c>
      <c r="O52" s="11">
        <v>312411741209</v>
      </c>
      <c r="Q52" s="11">
        <f t="shared" si="0"/>
        <v>-9815229543</v>
      </c>
    </row>
    <row r="53" spans="1:17" ht="24" x14ac:dyDescent="0.2">
      <c r="A53" s="20" t="s">
        <v>108</v>
      </c>
      <c r="C53" s="11">
        <v>0</v>
      </c>
      <c r="E53" s="11">
        <v>0</v>
      </c>
      <c r="G53" s="11">
        <v>0</v>
      </c>
      <c r="I53" s="11">
        <v>0</v>
      </c>
      <c r="K53" s="11">
        <v>1875000</v>
      </c>
      <c r="M53" s="11">
        <v>6865282123</v>
      </c>
      <c r="O53" s="11">
        <v>5875955528</v>
      </c>
      <c r="Q53" s="11">
        <f t="shared" si="0"/>
        <v>989326595</v>
      </c>
    </row>
    <row r="54" spans="1:17" ht="24" x14ac:dyDescent="0.2">
      <c r="A54" s="20" t="s">
        <v>96</v>
      </c>
      <c r="C54" s="11">
        <v>0</v>
      </c>
      <c r="E54" s="11">
        <v>0</v>
      </c>
      <c r="G54" s="11">
        <v>0</v>
      </c>
      <c r="I54" s="11">
        <v>0</v>
      </c>
      <c r="K54" s="11">
        <v>4603690</v>
      </c>
      <c r="M54" s="11">
        <v>64757688564</v>
      </c>
      <c r="O54" s="11">
        <v>72384824356</v>
      </c>
      <c r="Q54" s="11">
        <f t="shared" si="0"/>
        <v>-7627135792</v>
      </c>
    </row>
    <row r="55" spans="1:17" ht="24" x14ac:dyDescent="0.2">
      <c r="A55" s="20" t="s">
        <v>69</v>
      </c>
      <c r="C55" s="11">
        <v>0</v>
      </c>
      <c r="E55" s="11">
        <v>0</v>
      </c>
      <c r="G55" s="11">
        <v>0</v>
      </c>
      <c r="I55" s="11">
        <v>0</v>
      </c>
      <c r="K55" s="11">
        <v>13720565</v>
      </c>
      <c r="M55" s="11">
        <v>58852247763</v>
      </c>
      <c r="O55" s="11">
        <v>53008064938</v>
      </c>
      <c r="Q55" s="11">
        <f t="shared" si="0"/>
        <v>5844182825</v>
      </c>
    </row>
    <row r="56" spans="1:17" ht="24" x14ac:dyDescent="0.2">
      <c r="A56" s="20" t="s">
        <v>76</v>
      </c>
      <c r="C56" s="11">
        <v>0</v>
      </c>
      <c r="E56" s="11">
        <v>0</v>
      </c>
      <c r="G56" s="11">
        <v>0</v>
      </c>
      <c r="I56" s="11">
        <v>0</v>
      </c>
      <c r="K56" s="11">
        <v>500000</v>
      </c>
      <c r="M56" s="11">
        <v>4132763316</v>
      </c>
      <c r="O56" s="11">
        <v>3403587647</v>
      </c>
      <c r="Q56" s="11">
        <f t="shared" si="0"/>
        <v>729175669</v>
      </c>
    </row>
    <row r="57" spans="1:17" ht="24" x14ac:dyDescent="0.2">
      <c r="A57" s="20" t="s">
        <v>106</v>
      </c>
      <c r="C57" s="11">
        <v>0</v>
      </c>
      <c r="E57" s="11">
        <v>0</v>
      </c>
      <c r="G57" s="11">
        <v>0</v>
      </c>
      <c r="I57" s="11">
        <v>0</v>
      </c>
      <c r="K57" s="11">
        <v>3889665</v>
      </c>
      <c r="M57" s="11">
        <v>22936117127</v>
      </c>
      <c r="O57" s="11">
        <v>27479459467</v>
      </c>
      <c r="Q57" s="11">
        <f t="shared" si="0"/>
        <v>-4543342340</v>
      </c>
    </row>
    <row r="58" spans="1:17" ht="24" x14ac:dyDescent="0.2">
      <c r="A58" s="20" t="s">
        <v>60</v>
      </c>
      <c r="C58" s="11">
        <v>48300000</v>
      </c>
      <c r="E58" s="11">
        <v>19813305845</v>
      </c>
      <c r="G58" s="11">
        <v>19575362927</v>
      </c>
      <c r="I58" s="11">
        <v>237942918</v>
      </c>
      <c r="K58" s="11">
        <v>1224285933</v>
      </c>
      <c r="M58" s="11">
        <v>601391004927</v>
      </c>
      <c r="O58" s="11">
        <v>599359932724</v>
      </c>
      <c r="Q58" s="11">
        <f t="shared" si="0"/>
        <v>2031072203</v>
      </c>
    </row>
    <row r="59" spans="1:17" ht="24" x14ac:dyDescent="0.2">
      <c r="A59" s="20" t="s">
        <v>64</v>
      </c>
      <c r="C59" s="11">
        <v>0</v>
      </c>
      <c r="E59" s="11">
        <v>0</v>
      </c>
      <c r="G59" s="11">
        <v>0</v>
      </c>
      <c r="I59" s="11">
        <v>0</v>
      </c>
      <c r="K59" s="11">
        <v>13767780</v>
      </c>
      <c r="M59" s="11">
        <v>67447083647</v>
      </c>
      <c r="O59" s="11">
        <v>80349486531</v>
      </c>
      <c r="Q59" s="11">
        <f t="shared" si="0"/>
        <v>-12902402884</v>
      </c>
    </row>
    <row r="60" spans="1:17" ht="24" x14ac:dyDescent="0.2">
      <c r="A60" s="20" t="s">
        <v>123</v>
      </c>
      <c r="C60" s="11">
        <v>8018684</v>
      </c>
      <c r="E60" s="11">
        <v>33748866166</v>
      </c>
      <c r="G60" s="11">
        <v>30697322816</v>
      </c>
      <c r="I60" s="11">
        <v>3051543350</v>
      </c>
      <c r="K60" s="11">
        <v>85041180</v>
      </c>
      <c r="M60" s="11">
        <v>452359588330</v>
      </c>
      <c r="O60" s="11">
        <v>297581274034</v>
      </c>
      <c r="Q60" s="11">
        <f t="shared" si="0"/>
        <v>154778314296</v>
      </c>
    </row>
    <row r="61" spans="1:17" ht="24" x14ac:dyDescent="0.2">
      <c r="A61" s="20" t="s">
        <v>71</v>
      </c>
      <c r="C61" s="11">
        <v>0</v>
      </c>
      <c r="E61" s="11">
        <v>0</v>
      </c>
      <c r="G61" s="11">
        <v>0</v>
      </c>
      <c r="I61" s="11">
        <v>0</v>
      </c>
      <c r="K61" s="11">
        <v>161284810</v>
      </c>
      <c r="M61" s="11">
        <v>327843857369</v>
      </c>
      <c r="O61" s="11">
        <v>304580203640</v>
      </c>
      <c r="Q61" s="11">
        <f t="shared" si="0"/>
        <v>23263653729</v>
      </c>
    </row>
    <row r="62" spans="1:17" ht="24" x14ac:dyDescent="0.2">
      <c r="A62" s="20" t="s">
        <v>91</v>
      </c>
      <c r="C62" s="11">
        <v>0</v>
      </c>
      <c r="E62" s="11">
        <v>0</v>
      </c>
      <c r="G62" s="11">
        <v>0</v>
      </c>
      <c r="I62" s="11">
        <v>0</v>
      </c>
      <c r="K62" s="11">
        <v>3250000</v>
      </c>
      <c r="M62" s="11">
        <v>4495347858</v>
      </c>
      <c r="O62" s="11">
        <v>3887276440</v>
      </c>
      <c r="Q62" s="11">
        <f t="shared" si="0"/>
        <v>608071418</v>
      </c>
    </row>
    <row r="63" spans="1:17" ht="24" x14ac:dyDescent="0.2">
      <c r="A63" s="20" t="s">
        <v>79</v>
      </c>
      <c r="C63" s="11">
        <v>0</v>
      </c>
      <c r="E63" s="11">
        <v>0</v>
      </c>
      <c r="G63" s="11">
        <v>0</v>
      </c>
      <c r="I63" s="11">
        <v>0</v>
      </c>
      <c r="K63" s="11">
        <v>571500</v>
      </c>
      <c r="M63" s="11">
        <v>29017278094</v>
      </c>
      <c r="O63" s="11">
        <v>24311376201</v>
      </c>
      <c r="Q63" s="11">
        <f t="shared" si="0"/>
        <v>4705901893</v>
      </c>
    </row>
    <row r="64" spans="1:17" ht="24" x14ac:dyDescent="0.2">
      <c r="A64" s="20" t="s">
        <v>104</v>
      </c>
      <c r="C64" s="11" t="s">
        <v>88</v>
      </c>
      <c r="E64" s="11">
        <v>0</v>
      </c>
      <c r="G64" s="11">
        <v>0</v>
      </c>
      <c r="I64" s="11">
        <v>0</v>
      </c>
      <c r="K64" s="11" t="s">
        <v>88</v>
      </c>
      <c r="M64" s="11">
        <v>0</v>
      </c>
      <c r="O64" s="11">
        <v>0</v>
      </c>
      <c r="Q64" s="11">
        <v>-239658880</v>
      </c>
    </row>
    <row r="65" spans="1:17" ht="24" x14ac:dyDescent="0.2">
      <c r="A65" s="20" t="s">
        <v>109</v>
      </c>
      <c r="C65" s="11" t="s">
        <v>88</v>
      </c>
      <c r="E65" s="11">
        <v>0</v>
      </c>
      <c r="G65" s="11">
        <v>0</v>
      </c>
      <c r="I65" s="11">
        <v>0</v>
      </c>
      <c r="K65" s="11" t="s">
        <v>88</v>
      </c>
      <c r="M65" s="11">
        <v>0</v>
      </c>
      <c r="O65" s="11">
        <v>0</v>
      </c>
      <c r="Q65" s="11">
        <v>-8535639008</v>
      </c>
    </row>
    <row r="66" spans="1:17" ht="24" x14ac:dyDescent="0.2">
      <c r="A66" s="20" t="s">
        <v>116</v>
      </c>
      <c r="C66" s="11" t="s">
        <v>88</v>
      </c>
      <c r="E66" s="11">
        <v>0</v>
      </c>
      <c r="G66" s="11">
        <v>0</v>
      </c>
      <c r="I66" s="11">
        <v>0</v>
      </c>
      <c r="K66" s="11" t="s">
        <v>88</v>
      </c>
      <c r="M66" s="11">
        <v>0</v>
      </c>
      <c r="O66" s="11">
        <v>0</v>
      </c>
      <c r="Q66" s="11">
        <v>8160059554</v>
      </c>
    </row>
    <row r="67" spans="1:17" ht="24" x14ac:dyDescent="0.2">
      <c r="A67" s="20" t="s">
        <v>110</v>
      </c>
      <c r="C67" s="11" t="s">
        <v>88</v>
      </c>
      <c r="E67" s="11">
        <v>0</v>
      </c>
      <c r="G67" s="11">
        <v>0</v>
      </c>
      <c r="I67" s="11">
        <v>0</v>
      </c>
      <c r="K67" s="11" t="s">
        <v>88</v>
      </c>
      <c r="M67" s="11">
        <v>0</v>
      </c>
      <c r="O67" s="11">
        <v>0</v>
      </c>
      <c r="Q67" s="11">
        <v>159416213</v>
      </c>
    </row>
    <row r="68" spans="1:17" ht="24" x14ac:dyDescent="0.2">
      <c r="A68" s="20" t="s">
        <v>111</v>
      </c>
      <c r="C68" s="11" t="s">
        <v>88</v>
      </c>
      <c r="E68" s="11">
        <v>0</v>
      </c>
      <c r="G68" s="11">
        <v>0</v>
      </c>
      <c r="I68" s="11">
        <v>0</v>
      </c>
      <c r="K68" s="11" t="s">
        <v>88</v>
      </c>
      <c r="M68" s="11">
        <v>0</v>
      </c>
      <c r="O68" s="11">
        <v>0</v>
      </c>
      <c r="Q68" s="11">
        <v>1119234</v>
      </c>
    </row>
    <row r="69" spans="1:17" ht="24" x14ac:dyDescent="0.2">
      <c r="A69" s="20" t="s">
        <v>117</v>
      </c>
      <c r="C69" s="11" t="s">
        <v>88</v>
      </c>
      <c r="E69" s="11">
        <v>0</v>
      </c>
      <c r="G69" s="11">
        <v>0</v>
      </c>
      <c r="I69" s="11">
        <v>0</v>
      </c>
      <c r="K69" s="11" t="s">
        <v>88</v>
      </c>
      <c r="M69" s="11">
        <v>0</v>
      </c>
      <c r="O69" s="11">
        <v>0</v>
      </c>
      <c r="Q69" s="11">
        <v>335625948</v>
      </c>
    </row>
    <row r="70" spans="1:17" ht="24" x14ac:dyDescent="0.2">
      <c r="A70" s="20" t="s">
        <v>118</v>
      </c>
      <c r="C70" s="11" t="s">
        <v>88</v>
      </c>
      <c r="E70" s="11">
        <v>0</v>
      </c>
      <c r="G70" s="11">
        <v>0</v>
      </c>
      <c r="I70" s="11">
        <v>0</v>
      </c>
      <c r="K70" s="11" t="s">
        <v>88</v>
      </c>
      <c r="M70" s="11">
        <v>0</v>
      </c>
      <c r="O70" s="11">
        <v>0</v>
      </c>
      <c r="Q70" s="11">
        <v>2972695284</v>
      </c>
    </row>
    <row r="71" spans="1:17" ht="24" x14ac:dyDescent="0.2">
      <c r="A71" s="20" t="s">
        <v>112</v>
      </c>
      <c r="C71" s="11" t="s">
        <v>88</v>
      </c>
      <c r="E71" s="11">
        <v>0</v>
      </c>
      <c r="G71" s="11">
        <v>0</v>
      </c>
      <c r="I71" s="11">
        <v>0</v>
      </c>
      <c r="K71" s="11" t="s">
        <v>88</v>
      </c>
      <c r="M71" s="11">
        <v>0</v>
      </c>
      <c r="O71" s="11">
        <v>0</v>
      </c>
      <c r="Q71" s="11">
        <v>1329495457</v>
      </c>
    </row>
    <row r="72" spans="1:17" ht="24" x14ac:dyDescent="0.2">
      <c r="A72" s="20" t="s">
        <v>113</v>
      </c>
      <c r="C72" s="11" t="s">
        <v>88</v>
      </c>
      <c r="E72" s="11">
        <v>0</v>
      </c>
      <c r="G72" s="11">
        <v>0</v>
      </c>
      <c r="I72" s="11">
        <v>0</v>
      </c>
      <c r="K72" s="11" t="s">
        <v>88</v>
      </c>
      <c r="M72" s="11">
        <v>0</v>
      </c>
      <c r="O72" s="11">
        <v>0</v>
      </c>
      <c r="Q72" s="11">
        <v>723524055</v>
      </c>
    </row>
    <row r="73" spans="1:17" ht="24" x14ac:dyDescent="0.2">
      <c r="A73" s="20" t="s">
        <v>114</v>
      </c>
      <c r="C73" s="11" t="s">
        <v>88</v>
      </c>
      <c r="E73" s="11">
        <v>0</v>
      </c>
      <c r="G73" s="11">
        <v>0</v>
      </c>
      <c r="I73" s="11">
        <v>0</v>
      </c>
      <c r="K73" s="11" t="s">
        <v>88</v>
      </c>
      <c r="M73" s="11">
        <v>0</v>
      </c>
      <c r="O73" s="11">
        <v>0</v>
      </c>
      <c r="Q73" s="11">
        <v>1169064928</v>
      </c>
    </row>
    <row r="74" spans="1:17" ht="24" x14ac:dyDescent="0.2">
      <c r="A74" s="20" t="s">
        <v>115</v>
      </c>
      <c r="C74" s="11" t="s">
        <v>88</v>
      </c>
      <c r="E74" s="11">
        <v>0</v>
      </c>
      <c r="G74" s="11">
        <v>0</v>
      </c>
      <c r="I74" s="11">
        <v>0</v>
      </c>
      <c r="K74" s="11" t="s">
        <v>88</v>
      </c>
      <c r="M74" s="11">
        <v>0</v>
      </c>
      <c r="O74" s="11">
        <v>0</v>
      </c>
      <c r="Q74" s="11">
        <v>186969361</v>
      </c>
    </row>
    <row r="75" spans="1:17" ht="24" x14ac:dyDescent="0.2">
      <c r="A75" s="20" t="s">
        <v>131</v>
      </c>
      <c r="C75" s="11" t="s">
        <v>88</v>
      </c>
      <c r="E75" s="11">
        <v>0</v>
      </c>
      <c r="G75" s="11">
        <v>0</v>
      </c>
      <c r="I75" s="11">
        <v>852021514</v>
      </c>
      <c r="K75" s="11" t="s">
        <v>88</v>
      </c>
      <c r="M75" s="11">
        <v>0</v>
      </c>
      <c r="O75" s="11">
        <v>0</v>
      </c>
      <c r="Q75" s="11">
        <v>852897600</v>
      </c>
    </row>
    <row r="76" spans="1:17" ht="24" x14ac:dyDescent="0.2">
      <c r="A76" s="20" t="s">
        <v>126</v>
      </c>
      <c r="C76" s="11" t="s">
        <v>88</v>
      </c>
      <c r="E76" s="11">
        <v>0</v>
      </c>
      <c r="G76" s="11">
        <v>0</v>
      </c>
      <c r="I76" s="11">
        <v>0</v>
      </c>
      <c r="K76" s="11" t="s">
        <v>88</v>
      </c>
      <c r="M76" s="11">
        <v>0</v>
      </c>
      <c r="O76" s="11">
        <v>0</v>
      </c>
      <c r="Q76" s="11">
        <v>41071802</v>
      </c>
    </row>
    <row r="77" spans="1:17" ht="24.75" thickBot="1" x14ac:dyDescent="0.25">
      <c r="A77" s="20" t="s">
        <v>120</v>
      </c>
      <c r="C77" s="11" t="s">
        <v>88</v>
      </c>
      <c r="E77" s="11">
        <v>0</v>
      </c>
      <c r="G77" s="11">
        <v>0</v>
      </c>
      <c r="I77" s="11">
        <v>0</v>
      </c>
      <c r="K77" s="11" t="s">
        <v>88</v>
      </c>
      <c r="M77" s="11">
        <v>0</v>
      </c>
      <c r="O77" s="11">
        <v>0</v>
      </c>
      <c r="Q77" s="11">
        <v>-196049781</v>
      </c>
    </row>
    <row r="78" spans="1:17" s="13" customFormat="1" ht="24.75" thickBot="1" x14ac:dyDescent="0.25">
      <c r="A78" s="13" t="s">
        <v>18</v>
      </c>
      <c r="C78" s="13" t="s">
        <v>18</v>
      </c>
      <c r="E78" s="22">
        <f>SUM(E8:E77)</f>
        <v>406108494395</v>
      </c>
      <c r="G78" s="22">
        <f>SUM(G8:G77)</f>
        <v>561049217789</v>
      </c>
      <c r="I78" s="22">
        <f>SUM(I8:I77)</f>
        <v>-154088701880</v>
      </c>
      <c r="K78" s="13" t="s">
        <v>18</v>
      </c>
      <c r="M78" s="22">
        <f>SUM(M8:M77)</f>
        <v>5982936400896</v>
      </c>
      <c r="O78" s="22">
        <f>SUM(O8:O77)</f>
        <v>5798285960092</v>
      </c>
      <c r="Q78" s="22">
        <f>SUM(Q8:Q77)</f>
        <v>191611032571</v>
      </c>
    </row>
    <row r="79" spans="1:17" ht="23.25" thickTop="1" x14ac:dyDescent="0.2"/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2025-09-28T13:12:24Z</dcterms:modified>
</cp:coreProperties>
</file>