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6\بخشی\"/>
    </mc:Choice>
  </mc:AlternateContent>
  <xr:revisionPtr revIDLastSave="0" documentId="13_ncr:1_{3A058ABB-73BD-45F1-A158-BEC770D4570B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فروش'!$K$6:$Q$53</definedName>
    <definedName name="_xlnm._FilterDatabase" localSheetId="0" hidden="1">سهام!$A$6:$A$46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5" l="1"/>
  <c r="I16" i="5"/>
  <c r="I19" i="5"/>
  <c r="I24" i="5"/>
  <c r="I27" i="5"/>
  <c r="I32" i="5"/>
  <c r="I35" i="5"/>
  <c r="I40" i="5"/>
  <c r="I43" i="5"/>
  <c r="I44" i="5"/>
  <c r="I45" i="5"/>
  <c r="I9" i="5"/>
  <c r="I10" i="5"/>
  <c r="I12" i="5"/>
  <c r="I13" i="5"/>
  <c r="I14" i="5"/>
  <c r="I15" i="5"/>
  <c r="I17" i="5"/>
  <c r="I18" i="5"/>
  <c r="I20" i="5"/>
  <c r="I21" i="5"/>
  <c r="I22" i="5"/>
  <c r="I23" i="5"/>
  <c r="I25" i="5"/>
  <c r="I26" i="5"/>
  <c r="I28" i="5"/>
  <c r="I29" i="5"/>
  <c r="I30" i="5"/>
  <c r="I31" i="5"/>
  <c r="I33" i="5"/>
  <c r="I34" i="5"/>
  <c r="I36" i="5"/>
  <c r="I37" i="5"/>
  <c r="I38" i="5"/>
  <c r="I39" i="5"/>
  <c r="I41" i="5"/>
  <c r="I42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8" i="5"/>
  <c r="I49" i="12"/>
  <c r="I50" i="12"/>
  <c r="I51" i="12"/>
  <c r="I52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53" i="12"/>
  <c r="I54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8" i="12"/>
  <c r="I6" i="2"/>
  <c r="C6" i="2"/>
  <c r="O55" i="12"/>
  <c r="M55" i="12"/>
  <c r="O46" i="13"/>
  <c r="Q46" i="13"/>
  <c r="S46" i="13"/>
  <c r="G47" i="1"/>
  <c r="I8" i="5" l="1"/>
  <c r="I8" i="12"/>
  <c r="I55" i="12" s="1"/>
  <c r="Y47" i="1"/>
  <c r="G55" i="12"/>
  <c r="E55" i="12"/>
  <c r="Q55" i="12"/>
  <c r="K46" i="13"/>
  <c r="M46" i="13"/>
  <c r="I46" i="13"/>
  <c r="I46" i="5"/>
  <c r="K47" i="1"/>
  <c r="O47" i="1"/>
  <c r="U47" i="1"/>
  <c r="W47" i="1"/>
  <c r="A4" i="13"/>
  <c r="M10" i="7" l="1"/>
  <c r="M18" i="7"/>
  <c r="M26" i="7"/>
  <c r="M34" i="7"/>
  <c r="M42" i="7"/>
  <c r="M50" i="7"/>
  <c r="M58" i="7"/>
  <c r="C15" i="7"/>
  <c r="C23" i="7"/>
  <c r="C31" i="7"/>
  <c r="C39" i="7"/>
  <c r="C47" i="7"/>
  <c r="C55" i="7"/>
  <c r="M49" i="7"/>
  <c r="C46" i="7"/>
  <c r="M11" i="7"/>
  <c r="M19" i="7"/>
  <c r="M27" i="7"/>
  <c r="M35" i="7"/>
  <c r="M43" i="7"/>
  <c r="M51" i="7"/>
  <c r="M8" i="7"/>
  <c r="C16" i="7"/>
  <c r="C24" i="7"/>
  <c r="C32" i="7"/>
  <c r="C40" i="7"/>
  <c r="C48" i="7"/>
  <c r="C56" i="7"/>
  <c r="M33" i="7"/>
  <c r="C54" i="7"/>
  <c r="M12" i="7"/>
  <c r="M20" i="7"/>
  <c r="M28" i="7"/>
  <c r="M36" i="7"/>
  <c r="M44" i="7"/>
  <c r="M52" i="7"/>
  <c r="C9" i="7"/>
  <c r="C17" i="7"/>
  <c r="C25" i="7"/>
  <c r="C33" i="7"/>
  <c r="C41" i="7"/>
  <c r="C49" i="7"/>
  <c r="C57" i="7"/>
  <c r="M41" i="7"/>
  <c r="C14" i="7"/>
  <c r="M13" i="7"/>
  <c r="M21" i="7"/>
  <c r="M29" i="7"/>
  <c r="M37" i="7"/>
  <c r="M45" i="7"/>
  <c r="M53" i="7"/>
  <c r="C10" i="7"/>
  <c r="C18" i="7"/>
  <c r="C26" i="7"/>
  <c r="C34" i="7"/>
  <c r="C42" i="7"/>
  <c r="C50" i="7"/>
  <c r="C58" i="7"/>
  <c r="C30" i="7"/>
  <c r="M14" i="7"/>
  <c r="M22" i="7"/>
  <c r="M30" i="7"/>
  <c r="M38" i="7"/>
  <c r="M46" i="7"/>
  <c r="M54" i="7"/>
  <c r="C11" i="7"/>
  <c r="C19" i="7"/>
  <c r="C27" i="7"/>
  <c r="C35" i="7"/>
  <c r="C43" i="7"/>
  <c r="C51" i="7"/>
  <c r="C8" i="7"/>
  <c r="M25" i="7"/>
  <c r="C38" i="7"/>
  <c r="M15" i="7"/>
  <c r="M23" i="7"/>
  <c r="M31" i="7"/>
  <c r="M39" i="7"/>
  <c r="M47" i="7"/>
  <c r="M55" i="7"/>
  <c r="C12" i="7"/>
  <c r="C20" i="7"/>
  <c r="C28" i="7"/>
  <c r="C36" i="7"/>
  <c r="C44" i="7"/>
  <c r="C52" i="7"/>
  <c r="M17" i="7"/>
  <c r="C22" i="7"/>
  <c r="M16" i="7"/>
  <c r="M24" i="7"/>
  <c r="M32" i="7"/>
  <c r="M40" i="7"/>
  <c r="M48" i="7"/>
  <c r="M56" i="7"/>
  <c r="C13" i="7"/>
  <c r="C21" i="7"/>
  <c r="C29" i="7"/>
  <c r="C37" i="7"/>
  <c r="C45" i="7"/>
  <c r="C53" i="7"/>
  <c r="M9" i="7"/>
  <c r="M57" i="7"/>
  <c r="A4" i="12"/>
  <c r="A2" i="12"/>
  <c r="C59" i="7" l="1"/>
  <c r="Q37" i="7"/>
  <c r="G38" i="7"/>
  <c r="Q38" i="7"/>
  <c r="G37" i="7"/>
  <c r="Q16" i="7"/>
  <c r="Q24" i="7"/>
  <c r="Q32" i="7"/>
  <c r="Q42" i="7"/>
  <c r="Q50" i="7"/>
  <c r="Q58" i="7"/>
  <c r="G15" i="7"/>
  <c r="G23" i="7"/>
  <c r="G31" i="7"/>
  <c r="G41" i="7"/>
  <c r="G49" i="7"/>
  <c r="G57" i="7"/>
  <c r="Q39" i="7"/>
  <c r="G46" i="7"/>
  <c r="Q9" i="7"/>
  <c r="Q17" i="7"/>
  <c r="Q25" i="7"/>
  <c r="Q33" i="7"/>
  <c r="Q43" i="7"/>
  <c r="Q51" i="7"/>
  <c r="Q8" i="7"/>
  <c r="G16" i="7"/>
  <c r="G24" i="7"/>
  <c r="G32" i="7"/>
  <c r="G42" i="7"/>
  <c r="G50" i="7"/>
  <c r="G58" i="7"/>
  <c r="Q47" i="7"/>
  <c r="G36" i="7"/>
  <c r="Q10" i="7"/>
  <c r="Q18" i="7"/>
  <c r="Q26" i="7"/>
  <c r="Q34" i="7"/>
  <c r="Q44" i="7"/>
  <c r="Q52" i="7"/>
  <c r="G9" i="7"/>
  <c r="G17" i="7"/>
  <c r="G25" i="7"/>
  <c r="G33" i="7"/>
  <c r="G43" i="7"/>
  <c r="G51" i="7"/>
  <c r="G8" i="7"/>
  <c r="Q11" i="7"/>
  <c r="Q19" i="7"/>
  <c r="Q27" i="7"/>
  <c r="Q35" i="7"/>
  <c r="Q45" i="7"/>
  <c r="Q53" i="7"/>
  <c r="G10" i="7"/>
  <c r="G18" i="7"/>
  <c r="G26" i="7"/>
  <c r="G34" i="7"/>
  <c r="G44" i="7"/>
  <c r="G52" i="7"/>
  <c r="Q21" i="7"/>
  <c r="G20" i="7"/>
  <c r="G54" i="7"/>
  <c r="Q12" i="7"/>
  <c r="Q20" i="7"/>
  <c r="Q28" i="7"/>
  <c r="Q36" i="7"/>
  <c r="Q46" i="7"/>
  <c r="Q54" i="7"/>
  <c r="G11" i="7"/>
  <c r="G19" i="7"/>
  <c r="G27" i="7"/>
  <c r="G35" i="7"/>
  <c r="G45" i="7"/>
  <c r="G53" i="7"/>
  <c r="Q29" i="7"/>
  <c r="G28" i="7"/>
  <c r="Q13" i="7"/>
  <c r="Q14" i="7"/>
  <c r="Q22" i="7"/>
  <c r="Q30" i="7"/>
  <c r="Q40" i="7"/>
  <c r="Q48" i="7"/>
  <c r="Q56" i="7"/>
  <c r="G13" i="7"/>
  <c r="G21" i="7"/>
  <c r="G29" i="7"/>
  <c r="G39" i="7"/>
  <c r="G47" i="7"/>
  <c r="G55" i="7"/>
  <c r="Q55" i="7"/>
  <c r="Q15" i="7"/>
  <c r="Q23" i="7"/>
  <c r="Q31" i="7"/>
  <c r="Q41" i="7"/>
  <c r="Q49" i="7"/>
  <c r="Q57" i="7"/>
  <c r="G14" i="7"/>
  <c r="G22" i="7"/>
  <c r="G30" i="7"/>
  <c r="G40" i="7"/>
  <c r="G48" i="7"/>
  <c r="G56" i="7"/>
  <c r="G12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E38" i="7" l="1"/>
  <c r="I38" i="7" s="1"/>
  <c r="O37" i="7"/>
  <c r="S37" i="7" s="1"/>
  <c r="E37" i="7"/>
  <c r="I37" i="7" s="1"/>
  <c r="O38" i="7"/>
  <c r="S38" i="7" s="1"/>
  <c r="E55" i="7"/>
  <c r="I55" i="7" s="1"/>
  <c r="O16" i="7"/>
  <c r="S16" i="7" s="1"/>
  <c r="O24" i="7"/>
  <c r="S24" i="7" s="1"/>
  <c r="O32" i="7"/>
  <c r="S32" i="7" s="1"/>
  <c r="O42" i="7"/>
  <c r="S42" i="7" s="1"/>
  <c r="O50" i="7"/>
  <c r="S50" i="7" s="1"/>
  <c r="O58" i="7"/>
  <c r="S58" i="7" s="1"/>
  <c r="O39" i="7"/>
  <c r="S39" i="7" s="1"/>
  <c r="O9" i="7"/>
  <c r="S9" i="7" s="1"/>
  <c r="O17" i="7"/>
  <c r="S17" i="7" s="1"/>
  <c r="O25" i="7"/>
  <c r="S25" i="7" s="1"/>
  <c r="O33" i="7"/>
  <c r="S33" i="7" s="1"/>
  <c r="O43" i="7"/>
  <c r="S43" i="7" s="1"/>
  <c r="O51" i="7"/>
  <c r="S51" i="7" s="1"/>
  <c r="O8" i="7"/>
  <c r="S8" i="7" s="1"/>
  <c r="O47" i="7"/>
  <c r="S47" i="7" s="1"/>
  <c r="O10" i="7"/>
  <c r="S10" i="7" s="1"/>
  <c r="O18" i="7"/>
  <c r="S18" i="7" s="1"/>
  <c r="O26" i="7"/>
  <c r="S26" i="7" s="1"/>
  <c r="O34" i="7"/>
  <c r="S34" i="7" s="1"/>
  <c r="O44" i="7"/>
  <c r="S44" i="7" s="1"/>
  <c r="O52" i="7"/>
  <c r="S52" i="7" s="1"/>
  <c r="O29" i="7"/>
  <c r="S29" i="7" s="1"/>
  <c r="E40" i="7"/>
  <c r="I40" i="7" s="1"/>
  <c r="O11" i="7"/>
  <c r="S11" i="7" s="1"/>
  <c r="O19" i="7"/>
  <c r="S19" i="7" s="1"/>
  <c r="O27" i="7"/>
  <c r="S27" i="7" s="1"/>
  <c r="O35" i="7"/>
  <c r="S35" i="7" s="1"/>
  <c r="O45" i="7"/>
  <c r="S45" i="7" s="1"/>
  <c r="O53" i="7"/>
  <c r="S53" i="7" s="1"/>
  <c r="E43" i="7"/>
  <c r="I43" i="7" s="1"/>
  <c r="O12" i="7"/>
  <c r="S12" i="7" s="1"/>
  <c r="O20" i="7"/>
  <c r="S20" i="7" s="1"/>
  <c r="O28" i="7"/>
  <c r="S28" i="7" s="1"/>
  <c r="O36" i="7"/>
  <c r="S36" i="7" s="1"/>
  <c r="O46" i="7"/>
  <c r="S46" i="7" s="1"/>
  <c r="O54" i="7"/>
  <c r="S54" i="7" s="1"/>
  <c r="O21" i="7"/>
  <c r="S21" i="7" s="1"/>
  <c r="E47" i="7"/>
  <c r="I47" i="7" s="1"/>
  <c r="O14" i="7"/>
  <c r="S14" i="7" s="1"/>
  <c r="O22" i="7"/>
  <c r="S22" i="7" s="1"/>
  <c r="O30" i="7"/>
  <c r="S30" i="7" s="1"/>
  <c r="O40" i="7"/>
  <c r="S40" i="7" s="1"/>
  <c r="O48" i="7"/>
  <c r="S48" i="7" s="1"/>
  <c r="O56" i="7"/>
  <c r="S56" i="7" s="1"/>
  <c r="O13" i="7"/>
  <c r="S13" i="7" s="1"/>
  <c r="O55" i="7"/>
  <c r="S55" i="7" s="1"/>
  <c r="E51" i="7"/>
  <c r="I51" i="7" s="1"/>
  <c r="O15" i="7"/>
  <c r="S15" i="7" s="1"/>
  <c r="O23" i="7"/>
  <c r="S23" i="7" s="1"/>
  <c r="O31" i="7"/>
  <c r="S31" i="7" s="1"/>
  <c r="O41" i="7"/>
  <c r="S41" i="7" s="1"/>
  <c r="O49" i="7"/>
  <c r="S49" i="7" s="1"/>
  <c r="O57" i="7"/>
  <c r="S57" i="7" s="1"/>
  <c r="E45" i="7"/>
  <c r="I45" i="7" s="1"/>
  <c r="E34" i="7"/>
  <c r="I34" i="7" s="1"/>
  <c r="E14" i="7"/>
  <c r="I14" i="7" s="1"/>
  <c r="E58" i="7"/>
  <c r="I58" i="7" s="1"/>
  <c r="E42" i="7"/>
  <c r="I42" i="7" s="1"/>
  <c r="E8" i="7"/>
  <c r="I8" i="7" s="1"/>
  <c r="E25" i="7"/>
  <c r="I25" i="7" s="1"/>
  <c r="E52" i="7"/>
  <c r="I52" i="7" s="1"/>
  <c r="E24" i="7"/>
  <c r="I24" i="7" s="1"/>
  <c r="E48" i="7"/>
  <c r="I48" i="7" s="1"/>
  <c r="E49" i="7"/>
  <c r="I49" i="7" s="1"/>
  <c r="E30" i="7"/>
  <c r="I30" i="7" s="1"/>
  <c r="E41" i="7"/>
  <c r="I41" i="7" s="1"/>
  <c r="E19" i="7"/>
  <c r="I19" i="7" s="1"/>
  <c r="E12" i="7"/>
  <c r="I12" i="7" s="1"/>
  <c r="E17" i="7"/>
  <c r="I17" i="7" s="1"/>
  <c r="E9" i="7"/>
  <c r="I9" i="7" s="1"/>
  <c r="E26" i="7"/>
  <c r="I26" i="7" s="1"/>
  <c r="E57" i="7"/>
  <c r="I57" i="7" s="1"/>
  <c r="E56" i="7"/>
  <c r="I56" i="7" s="1"/>
  <c r="E13" i="7"/>
  <c r="I13" i="7" s="1"/>
  <c r="E20" i="7"/>
  <c r="I20" i="7" s="1"/>
  <c r="E10" i="7"/>
  <c r="I10" i="7" s="1"/>
  <c r="E31" i="7"/>
  <c r="I31" i="7" s="1"/>
  <c r="E36" i="7"/>
  <c r="I36" i="7" s="1"/>
  <c r="E35" i="7"/>
  <c r="I35" i="7" s="1"/>
  <c r="E28" i="7"/>
  <c r="I28" i="7" s="1"/>
  <c r="E27" i="7"/>
  <c r="I27" i="7" s="1"/>
  <c r="E54" i="7"/>
  <c r="I54" i="7" s="1"/>
  <c r="E18" i="7"/>
  <c r="I18" i="7" s="1"/>
  <c r="E53" i="7"/>
  <c r="I53" i="7" s="1"/>
  <c r="E22" i="7"/>
  <c r="I22" i="7" s="1"/>
  <c r="E21" i="7"/>
  <c r="I21" i="7" s="1"/>
  <c r="E44" i="7"/>
  <c r="I44" i="7" s="1"/>
  <c r="E11" i="7"/>
  <c r="I11" i="7" s="1"/>
  <c r="E39" i="7"/>
  <c r="I39" i="7" s="1"/>
  <c r="E33" i="7"/>
  <c r="I33" i="7" s="1"/>
  <c r="E16" i="7"/>
  <c r="I16" i="7" s="1"/>
  <c r="E15" i="7"/>
  <c r="I15" i="7" s="1"/>
  <c r="E32" i="7"/>
  <c r="I32" i="7" s="1"/>
  <c r="E46" i="7"/>
  <c r="I46" i="7" s="1"/>
  <c r="E29" i="7"/>
  <c r="I29" i="7" s="1"/>
  <c r="E50" i="7"/>
  <c r="I50" i="7" s="1"/>
  <c r="E23" i="7"/>
  <c r="I23" i="7" s="1"/>
  <c r="G8" i="3"/>
  <c r="M8" i="3" l="1"/>
  <c r="G8" i="8" s="1"/>
  <c r="G9" i="8" s="1"/>
  <c r="I8" i="8" s="1"/>
  <c r="I9" i="8" s="1"/>
  <c r="C8" i="8"/>
  <c r="I59" i="7"/>
  <c r="C9" i="8"/>
  <c r="C8" i="10" s="1"/>
  <c r="I9" i="2"/>
  <c r="K9" i="2" s="1"/>
  <c r="G9" i="2"/>
  <c r="E9" i="2"/>
  <c r="C9" i="2"/>
  <c r="K8" i="7" l="1"/>
  <c r="K38" i="7"/>
  <c r="K37" i="7"/>
  <c r="K28" i="7"/>
  <c r="K16" i="7"/>
  <c r="K53" i="7"/>
  <c r="K34" i="7"/>
  <c r="K50" i="7"/>
  <c r="K11" i="7"/>
  <c r="K17" i="7"/>
  <c r="K15" i="7"/>
  <c r="K26" i="7"/>
  <c r="K13" i="7"/>
  <c r="K56" i="7"/>
  <c r="K42" i="7"/>
  <c r="K52" i="7"/>
  <c r="K35" i="7"/>
  <c r="K18" i="7"/>
  <c r="K23" i="7"/>
  <c r="K43" i="7"/>
  <c r="K32" i="7"/>
  <c r="K44" i="7"/>
  <c r="C7" i="10"/>
  <c r="K22" i="7"/>
  <c r="K10" i="7"/>
  <c r="K41" i="7"/>
  <c r="K14" i="7"/>
  <c r="K51" i="7"/>
  <c r="K30" i="7"/>
  <c r="K48" i="7"/>
  <c r="K31" i="7"/>
  <c r="K12" i="7"/>
  <c r="K27" i="7"/>
  <c r="K40" i="7"/>
  <c r="K19" i="7"/>
  <c r="K45" i="7"/>
  <c r="K47" i="7"/>
  <c r="K29" i="7"/>
  <c r="K55" i="7"/>
  <c r="K54" i="7"/>
  <c r="K9" i="7"/>
  <c r="K24" i="7"/>
  <c r="K49" i="7"/>
  <c r="K33" i="7"/>
  <c r="K21" i="7"/>
  <c r="K46" i="7"/>
  <c r="K58" i="7"/>
  <c r="K57" i="7"/>
  <c r="K20" i="7"/>
  <c r="K25" i="7"/>
  <c r="K36" i="7"/>
  <c r="K39" i="7"/>
  <c r="E8" i="8"/>
  <c r="E9" i="8" s="1"/>
  <c r="E47" i="1"/>
  <c r="G46" i="5"/>
  <c r="M46" i="5"/>
  <c r="O46" i="5"/>
  <c r="Q46" i="5"/>
  <c r="M9" i="3"/>
  <c r="K9" i="3"/>
  <c r="I9" i="3"/>
  <c r="G9" i="3"/>
  <c r="E9" i="3"/>
  <c r="C9" i="3"/>
  <c r="G59" i="7"/>
  <c r="M59" i="7" l="1"/>
  <c r="E59" i="7"/>
  <c r="Q59" i="7"/>
  <c r="O59" i="7"/>
  <c r="S59" i="7" l="1"/>
  <c r="E46" i="5"/>
  <c r="U37" i="7" l="1"/>
  <c r="U38" i="7"/>
  <c r="U52" i="7"/>
  <c r="U53" i="7"/>
  <c r="U14" i="7"/>
  <c r="U22" i="7"/>
  <c r="U30" i="7"/>
  <c r="U40" i="7"/>
  <c r="U48" i="7"/>
  <c r="U56" i="7"/>
  <c r="U15" i="7"/>
  <c r="U23" i="7"/>
  <c r="U31" i="7"/>
  <c r="U41" i="7"/>
  <c r="U57" i="7"/>
  <c r="U16" i="7"/>
  <c r="U24" i="7"/>
  <c r="U32" i="7"/>
  <c r="U42" i="7"/>
  <c r="U58" i="7"/>
  <c r="U26" i="7"/>
  <c r="U44" i="7"/>
  <c r="U19" i="7"/>
  <c r="U27" i="7"/>
  <c r="U51" i="7"/>
  <c r="U9" i="7"/>
  <c r="U17" i="7"/>
  <c r="U25" i="7"/>
  <c r="U33" i="7"/>
  <c r="U43" i="7"/>
  <c r="U49" i="7"/>
  <c r="U8" i="7"/>
  <c r="U10" i="7"/>
  <c r="U18" i="7"/>
  <c r="U34" i="7"/>
  <c r="U50" i="7"/>
  <c r="U35" i="7"/>
  <c r="U11" i="7"/>
  <c r="U45" i="7"/>
  <c r="U12" i="7"/>
  <c r="U20" i="7"/>
  <c r="U28" i="7"/>
  <c r="U36" i="7"/>
  <c r="U46" i="7"/>
  <c r="U54" i="7"/>
  <c r="U13" i="7"/>
  <c r="U21" i="7"/>
  <c r="U29" i="7"/>
  <c r="U39" i="7"/>
  <c r="U47" i="7"/>
  <c r="U55" i="7"/>
  <c r="K59" i="7"/>
  <c r="U59" i="7" l="1"/>
  <c r="C9" i="10"/>
  <c r="E7" i="10" l="1"/>
  <c r="E8" i="10"/>
  <c r="G9" i="10"/>
  <c r="E9" i="10" l="1"/>
</calcChain>
</file>

<file path=xl/sharedStrings.xml><?xml version="1.0" encoding="utf-8"?>
<sst xmlns="http://schemas.openxmlformats.org/spreadsheetml/2006/main" count="868" uniqueCount="119">
  <si>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</si>
  <si>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</si>
  <si>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</si>
  <si>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</si>
  <si>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</si>
  <si>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</si>
  <si>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</si>
  <si>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</si>
  <si>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</si>
  <si>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</si>
  <si>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</si>
  <si>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</si>
  <si>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</si>
  <si>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</si>
  <si>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</si>
  <si>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</si>
  <si>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</si>
  <si>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</si>
  <si>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</si>
  <si>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</si>
  <si>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</si>
  <si>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</si>
  <si>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</si>
  <si>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</si>
  <si>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</si>
  <si>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</si>
  <si>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</si>
  <si>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</si>
  <si>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</si>
  <si>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</si>
  <si>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</si>
  <si>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</si>
  <si>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</si>
  <si>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</si>
  <si>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</si>
  <si>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</si>
  <si>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</si>
  <si>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</si>
  <si>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</si>
  <si>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</si>
  <si>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</si>
  <si>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</si>
  <si>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</si>
  <si>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</si>
  <si>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</si>
  <si>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</si>
  <si>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</si>
  <si>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</si>
  <si>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</si>
  <si>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</si>
  <si>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</si>
  <si>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</si>
  <si>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</si>
  <si>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</si>
  <si>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</si>
  <si>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</si>
  <si>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</si>
  <si>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</si>
  <si>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</si>
  <si>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</si>
  <si>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</si>
  <si>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</si>
  <si>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</si>
  <si>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</si>
  <si>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</si>
  <si>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</si>
  <si>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</si>
  <si>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</si>
  <si>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</si>
  <si>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</si>
  <si>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</si>
  <si>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</si>
  <si>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</si>
  <si>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</si>
  <si>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</si>
  <si>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</si>
  <si>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</si>
  <si>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</si>
  <si>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</si>
  <si>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</si>
  <si>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</si>
  <si>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</si>
  <si>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</si>
  <si>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</si>
  <si>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</si>
  <si>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</si>
  <si>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</si>
  <si>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</si>
  <si>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</si>
  <si>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ح. سبحان دارو</t>
  </si>
  <si>
    <t>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</si>
  <si>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</si>
  <si>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</si>
  <si>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</si>
  <si>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</si>
  <si>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</si>
  <si>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</si>
  <si>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</si>
  <si>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</si>
  <si>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</si>
  <si>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</si>
  <si>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</si>
  <si>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</si>
  <si>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</si>
  <si>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</si>
  <si>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</si>
  <si>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</si>
  <si>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</si>
  <si>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</si>
  <si>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</si>
  <si>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سرمایه گذاری مهر</t>
  </si>
  <si>
    <t>شیمی‌ داروئی‌ داروپخش‌</t>
  </si>
  <si>
    <t>ح . سرمایه گذاری‌البرز(هلدینگ‌</t>
  </si>
  <si>
    <t>مواد اولیه دارویی البرز بالک</t>
  </si>
  <si>
    <t>1404/05/31</t>
  </si>
  <si>
    <t>-</t>
  </si>
  <si>
    <t>1404/06/31</t>
  </si>
  <si>
    <t>برای ماه منتهی به 1404/06/31</t>
  </si>
  <si>
    <t>1404/06/23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</si>
</sst>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56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2" fillId="0" borderId="0" xfId="0" applyNumberFormat="1" applyFont="1"/>
    <xf numFmtId="164" fontId="6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1" fillId="0" borderId="0" xfId="0" applyNumberFormat="1" applyFont="1"/>
    <xf numFmtId="164" fontId="9" fillId="0" borderId="0" xfId="5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2" fillId="0" borderId="0" xfId="0" applyNumberFormat="1" applyFont="1" applyFill="1"/>
    <xf numFmtId="164" fontId="11" fillId="0" borderId="0" xfId="0" applyNumberFormat="1" applyFont="1" applyFill="1"/>
    <xf numFmtId="164" fontId="14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6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3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8"/>
  <sheetViews>
    <sheetView rightToLeft="1" tabSelected="1" topLeftCell="A25" zoomScale="70" zoomScaleNormal="70" workbookViewId="0">
      <selection activeCell="U43" sqref="U43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16384" width="9" style="4"/>
  </cols>
  <sheetData>
    <row r="2" spans="1:25" ht="24" x14ac:dyDescent="0.2">
      <c r="A2" s="18" t="s">
        <v>73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4" x14ac:dyDescent="0.2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4" x14ac:dyDescent="0.2">
      <c r="A4" s="18" t="s">
        <v>117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5" ht="24.75" thickBot="1" x14ac:dyDescent="0.25">
      <c r="A6" s="19" t="s">
        <v>3</v>
      </c>
      <c r="C6" s="19" t="s">
        <v>114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116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thickBot="1" x14ac:dyDescent="0.25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thickBot="1" x14ac:dyDescent="0.25">
      <c r="A8" s="19" t="s">
        <v>3</v>
      </c>
      <c r="C8" s="19" t="s">
        <v>7</v>
      </c>
      <c r="E8" s="19" t="s">
        <v>8</v>
      </c>
      <c r="G8" s="19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4" x14ac:dyDescent="0.2">
      <c r="A9" s="15" t="s">
        <v>46</v>
      </c>
      <c r="C9" s="4">
        <v>128435874</v>
      </c>
      <c r="E9" s="4">
        <v>376774089417</v>
      </c>
      <c r="G9" s="4">
        <v>430253563452.48901</v>
      </c>
      <c r="I9" s="4">
        <v>0</v>
      </c>
      <c r="K9" s="4">
        <v>0</v>
      </c>
      <c r="M9" s="4">
        <v>0</v>
      </c>
      <c r="O9" s="4">
        <v>0</v>
      </c>
      <c r="Q9" s="4">
        <v>128435874</v>
      </c>
      <c r="S9" s="4">
        <v>3860</v>
      </c>
      <c r="U9" s="4">
        <v>376774089417</v>
      </c>
      <c r="W9" s="4">
        <v>492812686921.84198</v>
      </c>
      <c r="Y9" s="5">
        <v>5.0683831695361219E-2</v>
      </c>
    </row>
    <row r="10" spans="1:25" ht="24" x14ac:dyDescent="0.2">
      <c r="A10" s="15" t="s">
        <v>47</v>
      </c>
      <c r="C10" s="4">
        <v>10862715</v>
      </c>
      <c r="E10" s="4">
        <v>260431085768</v>
      </c>
      <c r="G10" s="4">
        <v>244576553806.237</v>
      </c>
      <c r="I10" s="4">
        <v>0</v>
      </c>
      <c r="K10" s="4">
        <v>0</v>
      </c>
      <c r="M10" s="4">
        <v>0</v>
      </c>
      <c r="O10" s="4">
        <v>0</v>
      </c>
      <c r="Q10" s="4">
        <v>10862715</v>
      </c>
      <c r="S10" s="4">
        <v>24610</v>
      </c>
      <c r="U10" s="4">
        <v>260431085768</v>
      </c>
      <c r="W10" s="4">
        <v>265740794223.90799</v>
      </c>
      <c r="Y10" s="5">
        <v>2.7330387480816336E-2</v>
      </c>
    </row>
    <row r="11" spans="1:25" ht="24" x14ac:dyDescent="0.2">
      <c r="A11" s="15" t="s">
        <v>48</v>
      </c>
      <c r="C11" s="4">
        <v>62655772</v>
      </c>
      <c r="E11" s="4">
        <v>289932800985</v>
      </c>
      <c r="G11" s="4">
        <v>304875138916.55701</v>
      </c>
      <c r="I11" s="4">
        <v>832090</v>
      </c>
      <c r="K11" s="4">
        <v>4257767831</v>
      </c>
      <c r="M11" s="4">
        <v>0</v>
      </c>
      <c r="O11" s="4">
        <v>0</v>
      </c>
      <c r="Q11" s="4">
        <v>63487862</v>
      </c>
      <c r="S11" s="4">
        <v>5070</v>
      </c>
      <c r="U11" s="4">
        <v>294190568816</v>
      </c>
      <c r="W11" s="4">
        <v>319968253750.97699</v>
      </c>
      <c r="Y11" s="5">
        <v>3.2907466774582311E-2</v>
      </c>
    </row>
    <row r="12" spans="1:25" ht="24" x14ac:dyDescent="0.2">
      <c r="A12" s="15" t="s">
        <v>49</v>
      </c>
      <c r="C12" s="4">
        <v>138945823</v>
      </c>
      <c r="E12" s="4">
        <v>338857502921</v>
      </c>
      <c r="G12" s="4">
        <v>311044202735.29401</v>
      </c>
      <c r="I12" s="4">
        <v>12306008</v>
      </c>
      <c r="K12" s="4">
        <v>22378412678</v>
      </c>
      <c r="M12" s="4">
        <v>0</v>
      </c>
      <c r="O12" s="4">
        <v>0</v>
      </c>
      <c r="Q12" s="4">
        <v>151251831</v>
      </c>
      <c r="S12" s="4">
        <v>1758</v>
      </c>
      <c r="U12" s="4">
        <v>361235915599</v>
      </c>
      <c r="W12" s="4">
        <v>264318609620.55701</v>
      </c>
      <c r="Y12" s="5">
        <v>2.7184121430877149E-2</v>
      </c>
    </row>
    <row r="13" spans="1:25" ht="24" x14ac:dyDescent="0.2">
      <c r="A13" s="15" t="s">
        <v>50</v>
      </c>
      <c r="C13" s="4">
        <v>181721518</v>
      </c>
      <c r="E13" s="4">
        <v>282438135216</v>
      </c>
      <c r="G13" s="4">
        <v>285411634449.28198</v>
      </c>
      <c r="I13" s="4">
        <v>0</v>
      </c>
      <c r="K13" s="4">
        <v>0</v>
      </c>
      <c r="M13" s="4">
        <v>0</v>
      </c>
      <c r="O13" s="4">
        <v>0</v>
      </c>
      <c r="Q13" s="4">
        <v>181721518</v>
      </c>
      <c r="S13" s="4">
        <v>1608</v>
      </c>
      <c r="U13" s="4">
        <v>282438135216</v>
      </c>
      <c r="W13" s="4">
        <v>290469562148.383</v>
      </c>
      <c r="Y13" s="5">
        <v>2.987364325482305E-2</v>
      </c>
    </row>
    <row r="14" spans="1:25" ht="24" x14ac:dyDescent="0.2">
      <c r="A14" s="15" t="s">
        <v>51</v>
      </c>
      <c r="C14" s="4">
        <v>2494813</v>
      </c>
      <c r="E14" s="4">
        <v>284938116371</v>
      </c>
      <c r="G14" s="4">
        <v>286684400522.34003</v>
      </c>
      <c r="I14" s="4">
        <v>0</v>
      </c>
      <c r="K14" s="4">
        <v>0</v>
      </c>
      <c r="M14" s="4">
        <v>-106465</v>
      </c>
      <c r="O14" s="4">
        <v>13072964043</v>
      </c>
      <c r="Q14" s="4">
        <v>2388348</v>
      </c>
      <c r="S14" s="4">
        <v>121850</v>
      </c>
      <c r="U14" s="4">
        <v>272778513005</v>
      </c>
      <c r="W14" s="4">
        <v>289288633587.39001</v>
      </c>
      <c r="Y14" s="5">
        <v>2.9752189432675193E-2</v>
      </c>
    </row>
    <row r="15" spans="1:25" ht="24" x14ac:dyDescent="0.2">
      <c r="A15" s="15" t="s">
        <v>52</v>
      </c>
      <c r="C15" s="4">
        <v>6462223</v>
      </c>
      <c r="E15" s="4">
        <v>465050939920</v>
      </c>
      <c r="G15" s="4">
        <v>310075511759.95099</v>
      </c>
      <c r="I15" s="4">
        <v>546108</v>
      </c>
      <c r="K15" s="4">
        <v>26837508888</v>
      </c>
      <c r="M15" s="4">
        <v>0</v>
      </c>
      <c r="O15" s="4">
        <v>0</v>
      </c>
      <c r="Q15" s="4">
        <v>7008331</v>
      </c>
      <c r="S15" s="4">
        <v>45950</v>
      </c>
      <c r="U15" s="4">
        <v>491888448808</v>
      </c>
      <c r="W15" s="4">
        <v>320116714233.77301</v>
      </c>
      <c r="Y15" s="5">
        <v>3.2922735346847448E-2</v>
      </c>
    </row>
    <row r="16" spans="1:25" ht="24" x14ac:dyDescent="0.2">
      <c r="A16" s="15" t="s">
        <v>53</v>
      </c>
      <c r="C16" s="4">
        <v>26908578</v>
      </c>
      <c r="E16" s="4">
        <v>379220273428</v>
      </c>
      <c r="G16" s="4">
        <v>319109270493.53699</v>
      </c>
      <c r="I16" s="4">
        <v>0</v>
      </c>
      <c r="K16" s="4">
        <v>0</v>
      </c>
      <c r="M16" s="4">
        <v>0</v>
      </c>
      <c r="O16" s="4">
        <v>0</v>
      </c>
      <c r="Q16" s="4">
        <v>26908578</v>
      </c>
      <c r="S16" s="4">
        <v>13180</v>
      </c>
      <c r="U16" s="4">
        <v>379220273428</v>
      </c>
      <c r="W16" s="4">
        <v>352544860444.66199</v>
      </c>
      <c r="Y16" s="5">
        <v>3.6257841662821672E-2</v>
      </c>
    </row>
    <row r="17" spans="1:25" ht="24" x14ac:dyDescent="0.2">
      <c r="A17" s="15" t="s">
        <v>54</v>
      </c>
      <c r="C17" s="4">
        <v>90291386</v>
      </c>
      <c r="E17" s="4">
        <v>187727146213</v>
      </c>
      <c r="G17" s="4">
        <v>138311148622.33499</v>
      </c>
      <c r="I17" s="4">
        <v>0</v>
      </c>
      <c r="K17" s="4">
        <v>0</v>
      </c>
      <c r="M17" s="4">
        <v>0</v>
      </c>
      <c r="O17" s="4">
        <v>0</v>
      </c>
      <c r="Q17" s="4">
        <v>90291386</v>
      </c>
      <c r="S17" s="4">
        <v>1293</v>
      </c>
      <c r="U17" s="4">
        <v>187727146213</v>
      </c>
      <c r="W17" s="4">
        <v>116052118863.517</v>
      </c>
      <c r="Y17" s="5">
        <v>1.1935500478098295E-2</v>
      </c>
    </row>
    <row r="18" spans="1:25" ht="24" x14ac:dyDescent="0.2">
      <c r="A18" s="15" t="s">
        <v>55</v>
      </c>
      <c r="C18" s="4">
        <v>65959781</v>
      </c>
      <c r="E18" s="4">
        <v>378746861064</v>
      </c>
      <c r="G18" s="4">
        <v>398649307442.54401</v>
      </c>
      <c r="I18" s="4">
        <v>798371</v>
      </c>
      <c r="K18" s="4">
        <v>4991847230</v>
      </c>
      <c r="M18" s="4">
        <v>0</v>
      </c>
      <c r="O18" s="4">
        <v>0</v>
      </c>
      <c r="Q18" s="4">
        <v>66758152</v>
      </c>
      <c r="S18" s="4">
        <v>5690</v>
      </c>
      <c r="U18" s="4">
        <v>383738708294</v>
      </c>
      <c r="W18" s="4">
        <v>377593754264.96399</v>
      </c>
      <c r="Y18" s="5">
        <v>3.8834021116465708E-2</v>
      </c>
    </row>
    <row r="19" spans="1:25" ht="24" x14ac:dyDescent="0.2">
      <c r="A19" s="15" t="s">
        <v>56</v>
      </c>
      <c r="C19" s="4">
        <v>60666420</v>
      </c>
      <c r="E19" s="4">
        <v>319785060935</v>
      </c>
      <c r="G19" s="4">
        <v>491790983902.15503</v>
      </c>
      <c r="I19" s="4">
        <v>0</v>
      </c>
      <c r="K19" s="4">
        <v>0</v>
      </c>
      <c r="M19" s="4">
        <v>-1322252</v>
      </c>
      <c r="O19" s="4">
        <v>10028754535</v>
      </c>
      <c r="Q19" s="4">
        <v>59344168</v>
      </c>
      <c r="S19" s="4">
        <v>7880</v>
      </c>
      <c r="U19" s="4">
        <v>312815201227</v>
      </c>
      <c r="W19" s="4">
        <v>464849633179.15198</v>
      </c>
      <c r="Y19" s="5">
        <v>4.7807942443330628E-2</v>
      </c>
    </row>
    <row r="20" spans="1:25" ht="24" x14ac:dyDescent="0.2">
      <c r="A20" s="15" t="s">
        <v>101</v>
      </c>
      <c r="C20" s="4">
        <v>25261574</v>
      </c>
      <c r="E20" s="4">
        <v>401234274659</v>
      </c>
      <c r="G20" s="4">
        <v>439196070930.90302</v>
      </c>
      <c r="I20" s="4">
        <v>0</v>
      </c>
      <c r="K20" s="4">
        <v>0</v>
      </c>
      <c r="M20" s="4">
        <v>-586101</v>
      </c>
      <c r="O20" s="4">
        <v>10624957082</v>
      </c>
      <c r="Q20" s="4">
        <v>24675473</v>
      </c>
      <c r="S20" s="4">
        <v>18240</v>
      </c>
      <c r="U20" s="4">
        <v>391925123548</v>
      </c>
      <c r="W20" s="4">
        <v>447402647786.25598</v>
      </c>
      <c r="Y20" s="5">
        <v>4.6013589142955454E-2</v>
      </c>
    </row>
    <row r="21" spans="1:25" ht="24" x14ac:dyDescent="0.2">
      <c r="A21" s="15" t="s">
        <v>100</v>
      </c>
      <c r="C21" s="4">
        <v>2775905</v>
      </c>
      <c r="E21" s="4">
        <v>107932990337</v>
      </c>
      <c r="G21" s="4">
        <v>73041010028.167496</v>
      </c>
      <c r="I21" s="4">
        <v>0</v>
      </c>
      <c r="K21" s="4">
        <v>0</v>
      </c>
      <c r="M21" s="4">
        <v>0</v>
      </c>
      <c r="O21" s="4">
        <v>0</v>
      </c>
      <c r="Q21" s="4">
        <v>2775905</v>
      </c>
      <c r="S21" s="4">
        <v>25640</v>
      </c>
      <c r="U21" s="4">
        <v>107932990337</v>
      </c>
      <c r="W21" s="4">
        <v>70750717685.009995</v>
      </c>
      <c r="Y21" s="5">
        <v>7.2764309090154865E-3</v>
      </c>
    </row>
    <row r="22" spans="1:25" ht="24" x14ac:dyDescent="0.2">
      <c r="A22" s="15" t="s">
        <v>59</v>
      </c>
      <c r="C22" s="4">
        <v>48318465</v>
      </c>
      <c r="E22" s="4">
        <v>395741330098</v>
      </c>
      <c r="G22" s="4">
        <v>284823652890.172</v>
      </c>
      <c r="I22" s="4">
        <v>2579439</v>
      </c>
      <c r="K22" s="4">
        <v>15419798232</v>
      </c>
      <c r="M22" s="4">
        <v>0</v>
      </c>
      <c r="O22" s="4">
        <v>0</v>
      </c>
      <c r="Q22" s="4">
        <v>50897904</v>
      </c>
      <c r="S22" s="4">
        <v>5800</v>
      </c>
      <c r="U22" s="4">
        <v>411161128330</v>
      </c>
      <c r="W22" s="4">
        <v>293451356532.96002</v>
      </c>
      <c r="Y22" s="5">
        <v>3.018030898959145E-2</v>
      </c>
    </row>
    <row r="23" spans="1:25" ht="24" x14ac:dyDescent="0.2">
      <c r="A23" s="15" t="s">
        <v>60</v>
      </c>
      <c r="C23" s="4">
        <v>12779669</v>
      </c>
      <c r="E23" s="4">
        <v>262747294102</v>
      </c>
      <c r="G23" s="4">
        <v>361037163731.76898</v>
      </c>
      <c r="I23" s="4">
        <v>0</v>
      </c>
      <c r="K23" s="4">
        <v>0</v>
      </c>
      <c r="M23" s="4">
        <v>-22512</v>
      </c>
      <c r="O23" s="4">
        <v>688172700</v>
      </c>
      <c r="Q23" s="4">
        <v>12757157</v>
      </c>
      <c r="S23" s="4">
        <v>29190</v>
      </c>
      <c r="U23" s="4">
        <v>262284452138</v>
      </c>
      <c r="W23" s="4">
        <v>370165743423.66101</v>
      </c>
      <c r="Y23" s="5">
        <v>3.8070079640722766E-2</v>
      </c>
    </row>
    <row r="24" spans="1:25" ht="24" x14ac:dyDescent="0.2">
      <c r="A24" s="15" t="s">
        <v>106</v>
      </c>
      <c r="C24" s="4">
        <v>90340140</v>
      </c>
      <c r="E24" s="4">
        <v>436754734421</v>
      </c>
      <c r="G24" s="4">
        <v>428358479116.59003</v>
      </c>
      <c r="I24" s="4">
        <v>0</v>
      </c>
      <c r="K24" s="4">
        <v>0</v>
      </c>
      <c r="M24" s="4">
        <v>-2389574</v>
      </c>
      <c r="O24" s="4">
        <v>10028753206</v>
      </c>
      <c r="Q24" s="4">
        <v>87950566</v>
      </c>
      <c r="S24" s="4">
        <v>4307</v>
      </c>
      <c r="U24" s="4">
        <v>425202197999</v>
      </c>
      <c r="W24" s="4">
        <v>376549209389.81598</v>
      </c>
      <c r="Y24" s="5">
        <v>3.8726593815880304E-2</v>
      </c>
    </row>
    <row r="25" spans="1:25" ht="24" x14ac:dyDescent="0.2">
      <c r="A25" s="15" t="s">
        <v>62</v>
      </c>
      <c r="C25" s="4">
        <v>114250262</v>
      </c>
      <c r="E25" s="4">
        <v>213167398850</v>
      </c>
      <c r="G25" s="4">
        <v>140032393136.37601</v>
      </c>
      <c r="I25" s="4">
        <v>0</v>
      </c>
      <c r="K25" s="4">
        <v>0</v>
      </c>
      <c r="M25" s="4">
        <v>0</v>
      </c>
      <c r="O25" s="4">
        <v>0</v>
      </c>
      <c r="Q25" s="4">
        <v>114250262</v>
      </c>
      <c r="S25" s="4">
        <v>1211</v>
      </c>
      <c r="U25" s="4">
        <v>213167398850</v>
      </c>
      <c r="W25" s="4">
        <v>137533842731.672</v>
      </c>
      <c r="Y25" s="5">
        <v>1.4144810639856504E-2</v>
      </c>
    </row>
    <row r="26" spans="1:25" ht="24" x14ac:dyDescent="0.2">
      <c r="A26" s="15" t="s">
        <v>99</v>
      </c>
      <c r="C26" s="4">
        <v>65054697</v>
      </c>
      <c r="E26" s="4">
        <v>82983831729</v>
      </c>
      <c r="G26" s="4">
        <v>56778171723.402298</v>
      </c>
      <c r="I26" s="4">
        <v>0</v>
      </c>
      <c r="K26" s="4">
        <v>0</v>
      </c>
      <c r="M26" s="4">
        <v>0</v>
      </c>
      <c r="O26" s="4">
        <v>0</v>
      </c>
      <c r="Q26" s="4">
        <v>65054697</v>
      </c>
      <c r="S26" s="4">
        <v>928</v>
      </c>
      <c r="U26" s="4">
        <v>82983831729</v>
      </c>
      <c r="W26" s="4">
        <v>60011552801.0448</v>
      </c>
      <c r="Y26" s="5">
        <v>6.1719503630145488E-3</v>
      </c>
    </row>
    <row r="27" spans="1:25" ht="24" x14ac:dyDescent="0.2">
      <c r="A27" s="15" t="s">
        <v>64</v>
      </c>
      <c r="C27" s="4">
        <v>63108388</v>
      </c>
      <c r="E27" s="4">
        <v>178857951279</v>
      </c>
      <c r="G27" s="4">
        <v>128288766371.91299</v>
      </c>
      <c r="I27" s="4">
        <v>0</v>
      </c>
      <c r="K27" s="4">
        <v>0</v>
      </c>
      <c r="M27" s="4">
        <v>0</v>
      </c>
      <c r="O27" s="4">
        <v>0</v>
      </c>
      <c r="Q27" s="4">
        <v>63108388</v>
      </c>
      <c r="S27" s="4">
        <v>2267</v>
      </c>
      <c r="U27" s="4">
        <v>178857951279</v>
      </c>
      <c r="W27" s="4">
        <v>142215468638.20401</v>
      </c>
      <c r="Y27" s="5">
        <v>1.4626297309750095E-2</v>
      </c>
    </row>
    <row r="28" spans="1:25" ht="24" x14ac:dyDescent="0.2">
      <c r="A28" s="15" t="s">
        <v>65</v>
      </c>
      <c r="C28" s="4">
        <v>18968285</v>
      </c>
      <c r="E28" s="4">
        <v>488758675174</v>
      </c>
      <c r="G28" s="4">
        <v>473082580739.633</v>
      </c>
      <c r="I28" s="4">
        <v>144059</v>
      </c>
      <c r="K28" s="4">
        <v>3146376235</v>
      </c>
      <c r="M28" s="4">
        <v>0</v>
      </c>
      <c r="O28" s="4">
        <v>0</v>
      </c>
      <c r="Q28" s="4">
        <v>19112344</v>
      </c>
      <c r="S28" s="4">
        <v>22100</v>
      </c>
      <c r="U28" s="4">
        <v>491905051409</v>
      </c>
      <c r="W28" s="4">
        <v>419869624725.71997</v>
      </c>
      <c r="Y28" s="5">
        <v>4.3181926842252499E-2</v>
      </c>
    </row>
    <row r="29" spans="1:25" ht="24" x14ac:dyDescent="0.2">
      <c r="A29" s="15" t="s">
        <v>66</v>
      </c>
      <c r="C29" s="4">
        <v>12800064</v>
      </c>
      <c r="E29" s="4">
        <v>179747547940</v>
      </c>
      <c r="G29" s="4">
        <v>124058060287.2</v>
      </c>
      <c r="I29" s="4">
        <v>0</v>
      </c>
      <c r="K29" s="4">
        <v>0</v>
      </c>
      <c r="M29" s="4">
        <v>0</v>
      </c>
      <c r="O29" s="4">
        <v>0</v>
      </c>
      <c r="Q29" s="4">
        <v>12800064</v>
      </c>
      <c r="S29" s="4">
        <v>10380</v>
      </c>
      <c r="U29" s="4">
        <v>179747547940</v>
      </c>
      <c r="W29" s="4">
        <v>132074119567.29601</v>
      </c>
      <c r="Y29" s="5">
        <v>1.3583299750810775E-2</v>
      </c>
    </row>
    <row r="30" spans="1:25" ht="24" x14ac:dyDescent="0.2">
      <c r="A30" s="15" t="s">
        <v>67</v>
      </c>
      <c r="C30" s="4">
        <v>90413886</v>
      </c>
      <c r="E30" s="4">
        <v>222804508955</v>
      </c>
      <c r="G30" s="4">
        <v>145419244026.08899</v>
      </c>
      <c r="I30" s="4">
        <v>0</v>
      </c>
      <c r="K30" s="4">
        <v>0</v>
      </c>
      <c r="M30" s="4">
        <v>0</v>
      </c>
      <c r="O30" s="4">
        <v>0</v>
      </c>
      <c r="Q30" s="4">
        <v>90413886</v>
      </c>
      <c r="S30" s="4">
        <v>1663</v>
      </c>
      <c r="U30" s="4">
        <v>222804508955</v>
      </c>
      <c r="W30" s="4">
        <v>149463660578.11301</v>
      </c>
      <c r="Y30" s="5">
        <v>1.5371745124157284E-2</v>
      </c>
    </row>
    <row r="31" spans="1:25" ht="24" x14ac:dyDescent="0.2">
      <c r="A31" s="15" t="s">
        <v>45</v>
      </c>
      <c r="C31" s="4">
        <v>4610</v>
      </c>
      <c r="E31" s="4">
        <v>30813249520</v>
      </c>
      <c r="G31" s="4">
        <v>46679200400</v>
      </c>
      <c r="I31" s="4">
        <v>0</v>
      </c>
      <c r="K31" s="4">
        <v>0</v>
      </c>
      <c r="M31" s="4">
        <v>0</v>
      </c>
      <c r="O31" s="4">
        <v>0</v>
      </c>
      <c r="Q31" s="4">
        <v>4610</v>
      </c>
      <c r="S31" s="4">
        <v>12518000</v>
      </c>
      <c r="U31" s="4">
        <v>30813249520</v>
      </c>
      <c r="W31" s="4">
        <v>57569480848</v>
      </c>
      <c r="Y31" s="5">
        <v>5.9207929412582478E-3</v>
      </c>
    </row>
    <row r="32" spans="1:25" ht="24" x14ac:dyDescent="0.2">
      <c r="A32" s="15" t="s">
        <v>111</v>
      </c>
      <c r="C32" s="4">
        <v>8216684</v>
      </c>
      <c r="E32" s="4">
        <v>175534676490</v>
      </c>
      <c r="G32" s="4">
        <v>116227719010.746</v>
      </c>
      <c r="I32" s="4">
        <v>0</v>
      </c>
      <c r="K32" s="4">
        <v>0</v>
      </c>
      <c r="M32" s="4">
        <v>0</v>
      </c>
      <c r="O32" s="4">
        <v>0</v>
      </c>
      <c r="Q32" s="4">
        <v>8216684</v>
      </c>
      <c r="S32" s="4">
        <v>12510</v>
      </c>
      <c r="U32" s="4">
        <v>175534676490</v>
      </c>
      <c r="W32" s="4">
        <v>102179112074.802</v>
      </c>
      <c r="Y32" s="5">
        <v>1.0508716712486049E-2</v>
      </c>
    </row>
    <row r="33" spans="1:25" ht="24" x14ac:dyDescent="0.2">
      <c r="A33" s="15" t="s">
        <v>68</v>
      </c>
      <c r="C33" s="4">
        <v>5248672</v>
      </c>
      <c r="E33" s="4">
        <v>118385000104</v>
      </c>
      <c r="G33" s="4">
        <v>178175658014.64001</v>
      </c>
      <c r="I33" s="4">
        <v>53367</v>
      </c>
      <c r="K33" s="4">
        <v>1777479364</v>
      </c>
      <c r="M33" s="4">
        <v>0</v>
      </c>
      <c r="O33" s="4">
        <v>0</v>
      </c>
      <c r="Q33" s="4">
        <v>5302039</v>
      </c>
      <c r="S33" s="4">
        <v>33000</v>
      </c>
      <c r="U33" s="4">
        <v>120162479468</v>
      </c>
      <c r="W33" s="4">
        <v>173926231642.35001</v>
      </c>
      <c r="Y33" s="5">
        <v>1.788762360610115E-2</v>
      </c>
    </row>
    <row r="34" spans="1:25" ht="24" x14ac:dyDescent="0.2">
      <c r="A34" s="15" t="s">
        <v>70</v>
      </c>
      <c r="C34" s="4">
        <v>39271342</v>
      </c>
      <c r="E34" s="4">
        <v>443035409786</v>
      </c>
      <c r="G34" s="4">
        <v>394280542902.51001</v>
      </c>
      <c r="I34" s="4">
        <v>0</v>
      </c>
      <c r="K34" s="4">
        <v>0</v>
      </c>
      <c r="M34" s="4">
        <v>0</v>
      </c>
      <c r="O34" s="4">
        <v>0</v>
      </c>
      <c r="Q34" s="4">
        <v>39271342</v>
      </c>
      <c r="S34" s="4">
        <v>9880</v>
      </c>
      <c r="U34" s="4">
        <v>443035409786</v>
      </c>
      <c r="W34" s="4">
        <v>385692253849.18799</v>
      </c>
      <c r="Y34" s="5">
        <v>3.9666919702083615E-2</v>
      </c>
    </row>
    <row r="35" spans="1:25" ht="24" x14ac:dyDescent="0.2">
      <c r="A35" s="15" t="s">
        <v>71</v>
      </c>
      <c r="C35" s="4">
        <v>347378330</v>
      </c>
      <c r="E35" s="4">
        <v>333607852007</v>
      </c>
      <c r="G35" s="4">
        <v>440617383322.974</v>
      </c>
      <c r="I35" s="4">
        <v>0</v>
      </c>
      <c r="K35" s="4">
        <v>0</v>
      </c>
      <c r="M35" s="4">
        <v>-27587258</v>
      </c>
      <c r="O35" s="4">
        <v>38160775764</v>
      </c>
      <c r="Q35" s="4">
        <v>319791072</v>
      </c>
      <c r="S35" s="4">
        <v>1383</v>
      </c>
      <c r="U35" s="4">
        <v>307114184760</v>
      </c>
      <c r="W35" s="4">
        <v>439639539813.17297</v>
      </c>
      <c r="Y35" s="5">
        <v>4.5215184255292612E-2</v>
      </c>
    </row>
    <row r="36" spans="1:25" ht="24" x14ac:dyDescent="0.2">
      <c r="A36" s="15" t="s">
        <v>74</v>
      </c>
      <c r="C36" s="4">
        <v>13733613</v>
      </c>
      <c r="E36" s="4">
        <v>405826790980</v>
      </c>
      <c r="G36" s="4">
        <v>384300928774.59698</v>
      </c>
      <c r="I36" s="4">
        <v>25000</v>
      </c>
      <c r="K36" s="4">
        <v>721904882</v>
      </c>
      <c r="M36" s="4">
        <v>0</v>
      </c>
      <c r="O36" s="4">
        <v>0</v>
      </c>
      <c r="Q36" s="4">
        <v>13758613</v>
      </c>
      <c r="S36" s="4">
        <v>28200</v>
      </c>
      <c r="U36" s="4">
        <v>406548695862</v>
      </c>
      <c r="W36" s="4">
        <v>385684328924.72998</v>
      </c>
      <c r="Y36" s="5">
        <v>3.9666104655011802E-2</v>
      </c>
    </row>
    <row r="37" spans="1:25" ht="24" x14ac:dyDescent="0.2">
      <c r="A37" s="15" t="s">
        <v>113</v>
      </c>
      <c r="C37" s="4">
        <v>3680847</v>
      </c>
      <c r="E37" s="4">
        <v>11709163445</v>
      </c>
      <c r="G37" s="4">
        <v>9377878496.3770504</v>
      </c>
      <c r="I37" s="4">
        <v>0</v>
      </c>
      <c r="K37" s="4">
        <v>0</v>
      </c>
      <c r="M37" s="4">
        <v>0</v>
      </c>
      <c r="O37" s="4">
        <v>0</v>
      </c>
      <c r="Q37" s="4">
        <v>3680847</v>
      </c>
      <c r="S37" s="4">
        <v>2955</v>
      </c>
      <c r="U37" s="4">
        <v>11709163445</v>
      </c>
      <c r="W37" s="4">
        <v>10812185312.8342</v>
      </c>
      <c r="Y37" s="5">
        <v>1.1119904077097269E-3</v>
      </c>
    </row>
    <row r="38" spans="1:25" ht="24" x14ac:dyDescent="0.2">
      <c r="A38" s="15" t="s">
        <v>75</v>
      </c>
      <c r="C38" s="4">
        <v>15357560</v>
      </c>
      <c r="E38" s="4">
        <v>121546782936</v>
      </c>
      <c r="G38" s="4">
        <v>57080256434.802002</v>
      </c>
      <c r="I38" s="4">
        <v>400000</v>
      </c>
      <c r="K38" s="4">
        <v>1561416465</v>
      </c>
      <c r="M38" s="4">
        <v>0</v>
      </c>
      <c r="O38" s="4">
        <v>0</v>
      </c>
      <c r="Q38" s="4">
        <v>15757560</v>
      </c>
      <c r="S38" s="4">
        <v>3659</v>
      </c>
      <c r="U38" s="4">
        <v>123108199401</v>
      </c>
      <c r="W38" s="4">
        <v>57313853413.362</v>
      </c>
      <c r="Y38" s="5">
        <v>5.8945026727287688E-3</v>
      </c>
    </row>
    <row r="39" spans="1:25" ht="24" x14ac:dyDescent="0.2">
      <c r="A39" s="15" t="s">
        <v>76</v>
      </c>
      <c r="C39" s="4">
        <v>25716336</v>
      </c>
      <c r="E39" s="4">
        <v>335718196636</v>
      </c>
      <c r="G39" s="4">
        <v>265602934290.31201</v>
      </c>
      <c r="I39" s="4">
        <v>1341</v>
      </c>
      <c r="K39" s="4">
        <v>14066427</v>
      </c>
      <c r="M39" s="4">
        <v>0</v>
      </c>
      <c r="O39" s="4">
        <v>0</v>
      </c>
      <c r="Q39" s="4">
        <v>25717677</v>
      </c>
      <c r="S39" s="4">
        <v>10580</v>
      </c>
      <c r="U39" s="4">
        <v>335732263063</v>
      </c>
      <c r="W39" s="4">
        <v>270474069175.173</v>
      </c>
      <c r="Y39" s="5">
        <v>2.7817186050261105E-2</v>
      </c>
    </row>
    <row r="40" spans="1:25" ht="24" x14ac:dyDescent="0.2">
      <c r="A40" s="15" t="s">
        <v>110</v>
      </c>
      <c r="C40" s="4">
        <v>750000</v>
      </c>
      <c r="E40" s="4">
        <v>2282820921</v>
      </c>
      <c r="G40" s="4">
        <v>2299237650</v>
      </c>
      <c r="I40" s="4">
        <v>0</v>
      </c>
      <c r="K40" s="4">
        <v>0</v>
      </c>
      <c r="M40" s="4">
        <v>0</v>
      </c>
      <c r="O40" s="4">
        <v>0</v>
      </c>
      <c r="Q40" s="4">
        <v>750000</v>
      </c>
      <c r="S40" s="4">
        <v>3071</v>
      </c>
      <c r="U40" s="4">
        <v>2282820921</v>
      </c>
      <c r="W40" s="4">
        <v>2289545662.5</v>
      </c>
      <c r="Y40" s="5">
        <v>2.3547069727812876E-4</v>
      </c>
    </row>
    <row r="41" spans="1:25" ht="24" x14ac:dyDescent="0.2">
      <c r="A41" s="15" t="s">
        <v>108</v>
      </c>
      <c r="C41" s="4">
        <v>8341396</v>
      </c>
      <c r="E41" s="4">
        <v>66818619919</v>
      </c>
      <c r="G41" s="4">
        <v>58042352856.599998</v>
      </c>
      <c r="I41" s="4">
        <v>0</v>
      </c>
      <c r="K41" s="4">
        <v>0</v>
      </c>
      <c r="M41" s="4">
        <v>0</v>
      </c>
      <c r="O41" s="4">
        <v>0</v>
      </c>
      <c r="Q41" s="4">
        <v>8341396</v>
      </c>
      <c r="S41" s="4">
        <v>7550</v>
      </c>
      <c r="U41" s="4">
        <v>66818619919</v>
      </c>
      <c r="W41" s="4">
        <v>62602823438.190002</v>
      </c>
      <c r="Y41" s="5">
        <v>6.4384522781144498E-3</v>
      </c>
    </row>
    <row r="42" spans="1:25" ht="24" x14ac:dyDescent="0.2">
      <c r="A42" s="15" t="s">
        <v>98</v>
      </c>
      <c r="C42" s="4">
        <v>8639934</v>
      </c>
      <c r="E42" s="4">
        <v>134117857386</v>
      </c>
      <c r="G42" s="4">
        <v>82793394425.628006</v>
      </c>
      <c r="I42" s="4">
        <v>0</v>
      </c>
      <c r="K42" s="4">
        <v>0</v>
      </c>
      <c r="M42" s="4">
        <v>0</v>
      </c>
      <c r="O42" s="4">
        <v>0</v>
      </c>
      <c r="Q42" s="4">
        <v>8639934</v>
      </c>
      <c r="S42" s="4">
        <v>11720</v>
      </c>
      <c r="U42" s="4">
        <v>134117857386</v>
      </c>
      <c r="W42" s="4">
        <v>100657529322.444</v>
      </c>
      <c r="Y42" s="5">
        <v>1.0352227956864163E-2</v>
      </c>
    </row>
    <row r="43" spans="1:25" ht="24" x14ac:dyDescent="0.2">
      <c r="A43" s="15" t="s">
        <v>79</v>
      </c>
      <c r="C43" s="4">
        <v>40045090</v>
      </c>
      <c r="E43" s="4">
        <v>433731458530</v>
      </c>
      <c r="G43" s="4">
        <v>310493209373.09998</v>
      </c>
      <c r="I43" s="4">
        <v>3378022</v>
      </c>
      <c r="K43" s="4">
        <v>27457621368</v>
      </c>
      <c r="M43" s="4">
        <v>0</v>
      </c>
      <c r="O43" s="4">
        <v>0</v>
      </c>
      <c r="Q43" s="4">
        <v>43423112</v>
      </c>
      <c r="S43" s="4">
        <v>7890</v>
      </c>
      <c r="U43" s="4">
        <v>461189079898</v>
      </c>
      <c r="W43" s="4">
        <v>340569833975.604</v>
      </c>
      <c r="Y43" s="5">
        <v>3.5026257650859156E-2</v>
      </c>
    </row>
    <row r="44" spans="1:25" ht="24" x14ac:dyDescent="0.2">
      <c r="A44" s="15" t="s">
        <v>80</v>
      </c>
      <c r="C44" s="4">
        <v>11181554</v>
      </c>
      <c r="E44" s="4">
        <v>343620602406</v>
      </c>
      <c r="G44" s="4">
        <v>328448951921.83502</v>
      </c>
      <c r="I44" s="4">
        <v>859806</v>
      </c>
      <c r="K44" s="4">
        <v>23977791257</v>
      </c>
      <c r="M44" s="4">
        <v>0</v>
      </c>
      <c r="O44" s="4">
        <v>0</v>
      </c>
      <c r="Q44" s="4">
        <v>12041360</v>
      </c>
      <c r="S44" s="4">
        <v>27550</v>
      </c>
      <c r="U44" s="4">
        <v>367598393663</v>
      </c>
      <c r="W44" s="4">
        <v>329765618165.40002</v>
      </c>
      <c r="Y44" s="5">
        <v>3.3915086874909579E-2</v>
      </c>
    </row>
    <row r="45" spans="1:25" ht="24" x14ac:dyDescent="0.2">
      <c r="A45" s="15" t="s">
        <v>84</v>
      </c>
      <c r="C45" s="4">
        <v>610207</v>
      </c>
      <c r="E45" s="4">
        <v>16400362375</v>
      </c>
      <c r="G45" s="4">
        <v>9941785038.2565002</v>
      </c>
      <c r="I45" s="4">
        <v>0</v>
      </c>
      <c r="K45" s="4">
        <v>0</v>
      </c>
      <c r="M45" s="4">
        <v>0</v>
      </c>
      <c r="O45" s="4">
        <v>0</v>
      </c>
      <c r="Q45" s="4">
        <v>610207</v>
      </c>
      <c r="S45" s="4">
        <v>16230</v>
      </c>
      <c r="U45" s="4">
        <v>16400362375</v>
      </c>
      <c r="W45" s="4">
        <v>9844732835.3204994</v>
      </c>
      <c r="Y45" s="5">
        <v>1.012491754682271E-3</v>
      </c>
    </row>
    <row r="46" spans="1:25" ht="24.75" thickBot="1" x14ac:dyDescent="0.25">
      <c r="A46" s="15" t="s">
        <v>102</v>
      </c>
      <c r="C46" s="4">
        <v>13958287</v>
      </c>
      <c r="E46" s="4">
        <v>62027464818</v>
      </c>
      <c r="G46" s="4">
        <v>60440524497.876602</v>
      </c>
      <c r="I46" s="4">
        <v>0</v>
      </c>
      <c r="K46" s="4">
        <v>0</v>
      </c>
      <c r="M46" s="4">
        <v>0</v>
      </c>
      <c r="O46" s="4">
        <v>0</v>
      </c>
      <c r="Q46" s="4">
        <v>13958287</v>
      </c>
      <c r="S46" s="4">
        <v>4378</v>
      </c>
      <c r="U46" s="4">
        <v>62027464818</v>
      </c>
      <c r="W46" s="4">
        <v>60745779672.108299</v>
      </c>
      <c r="Y46" s="5">
        <v>6.2474626867569279E-3</v>
      </c>
    </row>
    <row r="47" spans="1:25" s="15" customFormat="1" ht="24.75" thickBot="1" x14ac:dyDescent="0.25">
      <c r="E47" s="21">
        <f>SUM(E9:E46)</f>
        <v>9569808858041</v>
      </c>
      <c r="G47" s="21">
        <f>SUM(G9:G46)</f>
        <v>8919699266495.1855</v>
      </c>
      <c r="I47" s="15" t="s">
        <v>15</v>
      </c>
      <c r="K47" s="21">
        <f>SUM(K9:K46)</f>
        <v>132541990857</v>
      </c>
      <c r="M47" s="15" t="s">
        <v>15</v>
      </c>
      <c r="O47" s="21">
        <f>SUM(O9:O46)</f>
        <v>82604377330</v>
      </c>
      <c r="S47" s="15" t="s">
        <v>15</v>
      </c>
      <c r="U47" s="21">
        <f>SUM(U9:U46)</f>
        <v>9635403189080</v>
      </c>
      <c r="W47" s="21">
        <f>SUM(W9:W46)</f>
        <v>8943010483224.0547</v>
      </c>
      <c r="Y47" s="55">
        <f>SUM(Y9:Y46)</f>
        <v>0.91975318454710397</v>
      </c>
    </row>
    <row r="48" spans="1:25" ht="23.2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M11" sqref="M11"/>
    </sheetView>
  </sheetViews>
  <sheetFormatPr defaultRowHeight="22.5" x14ac:dyDescent="0.2"/>
  <cols>
    <col min="1" max="1" width="24.75" style="48" bestFit="1" customWidth="1"/>
    <col min="2" max="2" width="0.875" style="48" customWidth="1"/>
    <col min="3" max="3" width="18" style="48" bestFit="1" customWidth="1"/>
    <col min="4" max="4" width="0.875" style="48" customWidth="1"/>
    <col min="5" max="5" width="19.125" style="48" bestFit="1" customWidth="1"/>
    <col min="6" max="6" width="0.875" style="48" customWidth="1"/>
    <col min="7" max="7" width="19.125" style="48" bestFit="1" customWidth="1"/>
    <col min="8" max="8" width="0.875" style="48" customWidth="1"/>
    <col min="9" max="9" width="19" style="48" bestFit="1" customWidth="1"/>
    <col min="10" max="10" width="0.875" style="48" customWidth="1"/>
    <col min="11" max="11" width="18.25" style="48" bestFit="1" customWidth="1"/>
    <col min="12" max="12" width="0.875" style="48" customWidth="1"/>
    <col min="13" max="13" width="8" style="48" customWidth="1"/>
    <col min="14" max="16384" width="9" style="48"/>
  </cols>
  <sheetData>
    <row r="2" spans="1:20" ht="24" x14ac:dyDescent="0.2">
      <c r="A2" s="47" t="str">
        <f>+سهام!A2</f>
        <v>صندوق سرمایه‌گذاری بخشی صنایع مفید - دارونو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</row>
    <row r="3" spans="1:20" ht="24" x14ac:dyDescent="0.2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</row>
    <row r="4" spans="1:20" ht="24" x14ac:dyDescent="0.2">
      <c r="A4" s="47" t="str">
        <f>+سهام!A4</f>
        <v>برای ماه منتهی به 1404/06/31</v>
      </c>
      <c r="B4" s="47" t="s">
        <v>16</v>
      </c>
      <c r="C4" s="47" t="s">
        <v>16</v>
      </c>
      <c r="D4" s="47" t="s">
        <v>16</v>
      </c>
      <c r="E4" s="47" t="s">
        <v>16</v>
      </c>
      <c r="F4" s="47" t="s">
        <v>16</v>
      </c>
      <c r="G4" s="47" t="s">
        <v>16</v>
      </c>
      <c r="H4" s="47" t="s">
        <v>16</v>
      </c>
      <c r="I4" s="47" t="s">
        <v>16</v>
      </c>
      <c r="J4" s="47" t="s">
        <v>16</v>
      </c>
      <c r="K4" s="47" t="s">
        <v>16</v>
      </c>
    </row>
    <row r="5" spans="1:20" ht="25.5" x14ac:dyDescent="0.2">
      <c r="A5" s="49" t="s">
        <v>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24.75" thickBot="1" x14ac:dyDescent="0.25">
      <c r="A6" s="50" t="s">
        <v>18</v>
      </c>
      <c r="C6" s="51" t="str">
        <f>+سهام!C6</f>
        <v>1404/05/31</v>
      </c>
      <c r="E6" s="50" t="s">
        <v>5</v>
      </c>
      <c r="F6" s="50" t="s">
        <v>5</v>
      </c>
      <c r="G6" s="50" t="s">
        <v>5</v>
      </c>
      <c r="I6" s="50" t="str">
        <f>+سهام!Q6</f>
        <v>1404/06/31</v>
      </c>
      <c r="J6" s="50" t="s">
        <v>4</v>
      </c>
      <c r="K6" s="50" t="s">
        <v>4</v>
      </c>
    </row>
    <row r="7" spans="1:20" ht="24.75" thickBot="1" x14ac:dyDescent="0.25">
      <c r="A7" s="50" t="s">
        <v>18</v>
      </c>
      <c r="C7" s="51" t="s">
        <v>19</v>
      </c>
      <c r="E7" s="51" t="s">
        <v>20</v>
      </c>
      <c r="G7" s="51" t="s">
        <v>21</v>
      </c>
      <c r="I7" s="51" t="s">
        <v>19</v>
      </c>
      <c r="K7" s="51" t="s">
        <v>22</v>
      </c>
    </row>
    <row r="8" spans="1:20" ht="24.75" thickBot="1" x14ac:dyDescent="0.25">
      <c r="A8" s="52" t="s">
        <v>23</v>
      </c>
      <c r="C8" s="48">
        <v>138123111083</v>
      </c>
      <c r="E8" s="48">
        <v>182567001957</v>
      </c>
      <c r="G8" s="48">
        <v>227724617171</v>
      </c>
      <c r="I8" s="48">
        <f>+C8+E8-G8</f>
        <v>92965495869</v>
      </c>
      <c r="K8" s="12">
        <v>9.561132801857988E-3</v>
      </c>
    </row>
    <row r="9" spans="1:20" ht="24.75" thickBot="1" x14ac:dyDescent="0.25">
      <c r="A9" s="48" t="s">
        <v>15</v>
      </c>
      <c r="C9" s="38">
        <f>SUM(C8:C8)</f>
        <v>138123111083</v>
      </c>
      <c r="D9" s="39"/>
      <c r="E9" s="38">
        <f>SUM(E8:E8)</f>
        <v>182567001957</v>
      </c>
      <c r="F9" s="39"/>
      <c r="G9" s="38">
        <f>SUM(G8:G8)</f>
        <v>227724617171</v>
      </c>
      <c r="H9" s="39"/>
      <c r="I9" s="38">
        <f>SUM(I8:I8)</f>
        <v>92965495869</v>
      </c>
      <c r="J9" s="39"/>
      <c r="K9" s="55">
        <f>SUM(K8:K8)</f>
        <v>9.561132801857988E-3</v>
      </c>
    </row>
    <row r="10" spans="1:20" ht="23.25" thickTop="1" x14ac:dyDescent="0.2"/>
    <row r="11" spans="1:20" x14ac:dyDescent="0.45">
      <c r="I11" s="43"/>
    </row>
    <row r="12" spans="1:20" x14ac:dyDescent="0.45">
      <c r="K12" s="43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M11" sqref="M11"/>
    </sheetView>
  </sheetViews>
  <sheetFormatPr defaultRowHeight="18.75" x14ac:dyDescent="0.45"/>
  <cols>
    <col min="1" max="1" width="20.875" style="41" bestFit="1" customWidth="1"/>
    <col min="2" max="2" width="0.875" style="41" customWidth="1"/>
    <col min="3" max="3" width="20.125" style="41" customWidth="1"/>
    <col min="4" max="4" width="0.875" style="41" customWidth="1"/>
    <col min="5" max="5" width="20.125" style="41" customWidth="1"/>
    <col min="6" max="6" width="0.875" style="41" customWidth="1"/>
    <col min="7" max="7" width="28" style="41" customWidth="1"/>
    <col min="8" max="8" width="0.875" style="41" customWidth="1"/>
    <col min="9" max="9" width="8" style="41" customWidth="1"/>
    <col min="10" max="16384" width="9" style="41"/>
  </cols>
  <sheetData>
    <row r="2" spans="1:7" ht="26.25" x14ac:dyDescent="0.45">
      <c r="A2" s="33" t="str">
        <f>+سهام!A2</f>
        <v>صندوق سرمایه‌گذاری بخشی صنایع مفید - دارونو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</row>
    <row r="3" spans="1:7" ht="26.25" x14ac:dyDescent="0.45">
      <c r="A3" s="33" t="s">
        <v>24</v>
      </c>
      <c r="B3" s="33" t="s">
        <v>24</v>
      </c>
      <c r="C3" s="33" t="s">
        <v>24</v>
      </c>
      <c r="D3" s="33" t="s">
        <v>24</v>
      </c>
      <c r="E3" s="33" t="s">
        <v>24</v>
      </c>
      <c r="F3" s="33" t="s">
        <v>24</v>
      </c>
      <c r="G3" s="33" t="s">
        <v>24</v>
      </c>
    </row>
    <row r="4" spans="1:7" ht="26.25" x14ac:dyDescent="0.45">
      <c r="A4" s="33" t="str">
        <f>+سهام!A4</f>
        <v>برای ماه منتهی به 1404/06/31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</row>
    <row r="6" spans="1:7" ht="27" thickBot="1" x14ac:dyDescent="0.5">
      <c r="A6" s="35" t="s">
        <v>28</v>
      </c>
      <c r="C6" s="35" t="s">
        <v>19</v>
      </c>
      <c r="E6" s="35" t="s">
        <v>38</v>
      </c>
      <c r="G6" s="35" t="s">
        <v>13</v>
      </c>
    </row>
    <row r="7" spans="1:7" ht="21" x14ac:dyDescent="0.55000000000000004">
      <c r="A7" s="42" t="s">
        <v>43</v>
      </c>
      <c r="C7" s="8">
        <f>+'درآمد سرمایه‌گذاری در سهام'!I59</f>
        <v>39978695107</v>
      </c>
      <c r="D7" s="8"/>
      <c r="E7" s="1">
        <f>+C7/$C$9</f>
        <v>0.92818303393066004</v>
      </c>
      <c r="F7" s="8"/>
      <c r="G7" s="1">
        <v>4.1116503450015834E-3</v>
      </c>
    </row>
    <row r="8" spans="1:7" ht="21.75" thickBot="1" x14ac:dyDescent="0.6">
      <c r="A8" s="42" t="s">
        <v>44</v>
      </c>
      <c r="C8" s="8">
        <f>+'درآمد سپرده بانکی'!C9</f>
        <v>3093300012</v>
      </c>
      <c r="D8" s="8"/>
      <c r="E8" s="1">
        <f>+C8/$C$9</f>
        <v>7.1816966069339974E-2</v>
      </c>
      <c r="F8" s="8"/>
      <c r="G8" s="1">
        <v>3.1813364662085399E-4</v>
      </c>
    </row>
    <row r="9" spans="1:7" ht="21.75" thickBot="1" x14ac:dyDescent="0.5">
      <c r="A9" s="41" t="s">
        <v>15</v>
      </c>
      <c r="C9" s="9">
        <f>SUM(C7:C8)</f>
        <v>43071995119</v>
      </c>
      <c r="D9" s="3"/>
      <c r="E9" s="10">
        <f>SUM(E7:E8)</f>
        <v>1</v>
      </c>
      <c r="F9" s="3"/>
      <c r="G9" s="11">
        <f>SUM(G7:G8)</f>
        <v>4.4297839916224374E-3</v>
      </c>
    </row>
    <row r="10" spans="1:7" ht="19.5" thickTop="1" x14ac:dyDescent="0.45"/>
    <row r="11" spans="1:7" x14ac:dyDescent="0.45">
      <c r="C11" s="43"/>
    </row>
    <row r="12" spans="1:7" x14ac:dyDescent="0.45">
      <c r="C12" s="17"/>
      <c r="G12" s="17"/>
    </row>
    <row r="13" spans="1:7" x14ac:dyDescent="0.45">
      <c r="C13" s="44"/>
      <c r="G13" s="43"/>
    </row>
    <row r="15" spans="1:7" x14ac:dyDescent="0.45">
      <c r="C15" s="45"/>
    </row>
    <row r="19" spans="7:7" x14ac:dyDescent="0.45">
      <c r="G19" s="46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0"/>
  <sheetViews>
    <sheetView rightToLeft="1" zoomScale="85" zoomScaleNormal="85" workbookViewId="0">
      <selection activeCell="M11" sqref="M11"/>
    </sheetView>
  </sheetViews>
  <sheetFormatPr defaultRowHeight="18.75" x14ac:dyDescent="0.45"/>
  <cols>
    <col min="1" max="1" width="35.25" style="14" bestFit="1" customWidth="1"/>
    <col min="2" max="2" width="0.875" style="14" customWidth="1"/>
    <col min="3" max="3" width="19.25" style="14" customWidth="1"/>
    <col min="4" max="4" width="0.875" style="14" customWidth="1"/>
    <col min="5" max="5" width="19.25" style="14" customWidth="1"/>
    <col min="6" max="6" width="0.875" style="14" customWidth="1"/>
    <col min="7" max="7" width="19.25" style="14" customWidth="1"/>
    <col min="8" max="8" width="0.875" style="14" customWidth="1"/>
    <col min="9" max="9" width="19.25" style="14" customWidth="1"/>
    <col min="10" max="10" width="0.875" style="14" customWidth="1"/>
    <col min="11" max="11" width="20.125" style="14" customWidth="1"/>
    <col min="12" max="12" width="0.875" style="14" customWidth="1"/>
    <col min="13" max="13" width="19.25" style="14" customWidth="1"/>
    <col min="14" max="14" width="0.875" style="14" customWidth="1"/>
    <col min="15" max="15" width="20.125" style="14" customWidth="1"/>
    <col min="16" max="16" width="0.875" style="14" customWidth="1"/>
    <col min="17" max="17" width="19.25" style="14" customWidth="1"/>
    <col min="18" max="18" width="0.875" style="14" customWidth="1"/>
    <col min="19" max="19" width="20.125" style="14" customWidth="1"/>
    <col min="20" max="20" width="0.875" style="14" customWidth="1"/>
    <col min="21" max="21" width="20.125" style="14" customWidth="1"/>
    <col min="22" max="22" width="0.875" style="14" customWidth="1"/>
    <col min="23" max="23" width="8" style="14" customWidth="1"/>
    <col min="24" max="16384" width="9" style="14"/>
  </cols>
  <sheetData>
    <row r="2" spans="1:21" ht="26.25" x14ac:dyDescent="0.45">
      <c r="A2" s="33" t="str">
        <f>+سهام!A2</f>
        <v>صندوق سرمایه‌گذاری بخشی صنایع مفید - دارونو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  <c r="T2" s="33" t="s">
        <v>0</v>
      </c>
      <c r="U2" s="33" t="s">
        <v>0</v>
      </c>
    </row>
    <row r="3" spans="1:21" ht="26.25" x14ac:dyDescent="0.45">
      <c r="A3" s="33" t="s">
        <v>24</v>
      </c>
      <c r="B3" s="33" t="s">
        <v>24</v>
      </c>
      <c r="C3" s="33" t="s">
        <v>24</v>
      </c>
      <c r="D3" s="33" t="s">
        <v>24</v>
      </c>
      <c r="E3" s="33" t="s">
        <v>24</v>
      </c>
      <c r="F3" s="33" t="s">
        <v>24</v>
      </c>
      <c r="G3" s="33" t="s">
        <v>24</v>
      </c>
      <c r="H3" s="33" t="s">
        <v>24</v>
      </c>
      <c r="I3" s="33" t="s">
        <v>24</v>
      </c>
      <c r="J3" s="33" t="s">
        <v>24</v>
      </c>
      <c r="K3" s="33" t="s">
        <v>24</v>
      </c>
      <c r="L3" s="33" t="s">
        <v>24</v>
      </c>
      <c r="M3" s="33" t="s">
        <v>24</v>
      </c>
      <c r="N3" s="33" t="s">
        <v>24</v>
      </c>
      <c r="O3" s="33" t="s">
        <v>24</v>
      </c>
      <c r="P3" s="33" t="s">
        <v>24</v>
      </c>
      <c r="Q3" s="33" t="s">
        <v>24</v>
      </c>
      <c r="R3" s="33" t="s">
        <v>24</v>
      </c>
      <c r="S3" s="33" t="s">
        <v>24</v>
      </c>
      <c r="T3" s="33" t="s">
        <v>24</v>
      </c>
      <c r="U3" s="33" t="s">
        <v>24</v>
      </c>
    </row>
    <row r="4" spans="1:21" ht="26.25" x14ac:dyDescent="0.45">
      <c r="A4" s="33" t="str">
        <f>+سهام!A4</f>
        <v>برای ماه منتهی به 1404/06/31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  <c r="T4" s="33" t="s">
        <v>2</v>
      </c>
      <c r="U4" s="33" t="s">
        <v>2</v>
      </c>
    </row>
    <row r="6" spans="1:21" ht="27" thickBot="1" x14ac:dyDescent="0.5">
      <c r="A6" s="34" t="s">
        <v>3</v>
      </c>
      <c r="C6" s="34" t="s">
        <v>26</v>
      </c>
      <c r="D6" s="34" t="s">
        <v>26</v>
      </c>
      <c r="E6" s="34" t="s">
        <v>26</v>
      </c>
      <c r="F6" s="34" t="s">
        <v>26</v>
      </c>
      <c r="G6" s="34" t="s">
        <v>26</v>
      </c>
      <c r="H6" s="34" t="s">
        <v>26</v>
      </c>
      <c r="I6" s="34" t="s">
        <v>26</v>
      </c>
      <c r="J6" s="34" t="s">
        <v>26</v>
      </c>
      <c r="K6" s="34" t="s">
        <v>26</v>
      </c>
      <c r="M6" s="34" t="s">
        <v>27</v>
      </c>
      <c r="N6" s="34" t="s">
        <v>27</v>
      </c>
      <c r="O6" s="34" t="s">
        <v>27</v>
      </c>
      <c r="P6" s="34" t="s">
        <v>27</v>
      </c>
      <c r="Q6" s="34" t="s">
        <v>27</v>
      </c>
      <c r="R6" s="34" t="s">
        <v>27</v>
      </c>
      <c r="S6" s="34" t="s">
        <v>27</v>
      </c>
      <c r="T6" s="34" t="s">
        <v>27</v>
      </c>
      <c r="U6" s="34" t="s">
        <v>27</v>
      </c>
    </row>
    <row r="7" spans="1:21" ht="27" thickBot="1" x14ac:dyDescent="0.5">
      <c r="A7" s="34" t="s">
        <v>3</v>
      </c>
      <c r="C7" s="35" t="s">
        <v>35</v>
      </c>
      <c r="E7" s="35" t="s">
        <v>36</v>
      </c>
      <c r="G7" s="35" t="s">
        <v>37</v>
      </c>
      <c r="I7" s="35" t="s">
        <v>19</v>
      </c>
      <c r="K7" s="35" t="s">
        <v>38</v>
      </c>
      <c r="M7" s="35" t="s">
        <v>35</v>
      </c>
      <c r="O7" s="35" t="s">
        <v>36</v>
      </c>
      <c r="Q7" s="35" t="s">
        <v>37</v>
      </c>
      <c r="S7" s="35" t="s">
        <v>19</v>
      </c>
      <c r="U7" s="35" t="s">
        <v>38</v>
      </c>
    </row>
    <row r="8" spans="1:21" ht="21" x14ac:dyDescent="0.55000000000000004">
      <c r="A8" s="30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8016059280</v>
      </c>
      <c r="F8" s="8"/>
      <c r="G8" s="8">
        <f>IFERROR(VLOOKUP(A8,'درآمد ناشی از فروش'!A:Q,9,0),0)</f>
        <v>0</v>
      </c>
      <c r="H8" s="8"/>
      <c r="I8" s="8">
        <f>+G8+E8+C8</f>
        <v>8016059280</v>
      </c>
      <c r="J8" s="8"/>
      <c r="K8" s="1">
        <f t="shared" ref="K8:K39" si="0">+I8/$I$59</f>
        <v>0.2005082771847759</v>
      </c>
      <c r="L8" s="8"/>
      <c r="M8" s="8">
        <f>IFERROR(VLOOKUP(A8,'درآمد سود سهام'!A:S,19,0),0)</f>
        <v>11723661670</v>
      </c>
      <c r="N8" s="8"/>
      <c r="O8" s="8">
        <f>IFERROR(VLOOKUP(A8,'درآمد ناشی از تغییر قیمت اوراق'!A:Q,17,0),0)</f>
        <v>-47430323431</v>
      </c>
      <c r="P8" s="8"/>
      <c r="Q8" s="8">
        <f>IFERROR(VLOOKUP(A8,'درآمد ناشی از فروش'!A:Q,17,0),0)</f>
        <v>-23371920267</v>
      </c>
      <c r="R8" s="8"/>
      <c r="S8" s="8">
        <f>+Q8+O8+M8</f>
        <v>-59078582028</v>
      </c>
      <c r="T8" s="8"/>
      <c r="U8" s="1">
        <f t="shared" ref="U8:U39" si="1">+S8/$S$59</f>
        <v>-0.13471386909565919</v>
      </c>
    </row>
    <row r="9" spans="1:21" ht="21" x14ac:dyDescent="0.55000000000000004">
      <c r="A9" s="30" t="s">
        <v>77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58" si="2">+G9+E9+C9</f>
        <v>0</v>
      </c>
      <c r="J9" s="8"/>
      <c r="K9" s="1">
        <f t="shared" si="0"/>
        <v>0</v>
      </c>
      <c r="L9" s="8"/>
      <c r="M9" s="8">
        <f>IFERROR(VLOOKUP(A9,'درآمد سود سهام'!A:S,19,0),0)</f>
        <v>73715999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54415580550</v>
      </c>
      <c r="R9" s="8"/>
      <c r="S9" s="8">
        <f t="shared" ref="S9:S58" si="3">+Q9+O9+M9</f>
        <v>54489296549</v>
      </c>
      <c r="T9" s="8"/>
      <c r="U9" s="1">
        <f t="shared" si="1"/>
        <v>0.12424915613136353</v>
      </c>
    </row>
    <row r="10" spans="1:21" ht="21" x14ac:dyDescent="0.55000000000000004">
      <c r="A10" s="30" t="s">
        <v>53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33435589952</v>
      </c>
      <c r="F10" s="8"/>
      <c r="G10" s="8">
        <f>IFERROR(VLOOKUP(A10,'درآمد ناشی از فروش'!A:Q,9,0),0)</f>
        <v>0</v>
      </c>
      <c r="H10" s="8"/>
      <c r="I10" s="8">
        <f t="shared" si="2"/>
        <v>33435589952</v>
      </c>
      <c r="J10" s="8"/>
      <c r="K10" s="1">
        <f t="shared" si="0"/>
        <v>0.83633519959848945</v>
      </c>
      <c r="L10" s="8"/>
      <c r="M10" s="8">
        <f>IFERROR(VLOOKUP(A10,'درآمد سود سهام'!A:S,19,0),0)</f>
        <v>40347605160</v>
      </c>
      <c r="N10" s="8"/>
      <c r="O10" s="8">
        <f>IFERROR(VLOOKUP(A10,'درآمد ناشی از تغییر قیمت اوراق'!A:Q,17,0),0)</f>
        <v>-24464093388</v>
      </c>
      <c r="P10" s="8"/>
      <c r="Q10" s="8">
        <f>IFERROR(VLOOKUP(A10,'درآمد ناشی از فروش'!A:Q,17,0),0)</f>
        <v>-2185546787</v>
      </c>
      <c r="R10" s="8"/>
      <c r="S10" s="8">
        <f t="shared" si="3"/>
        <v>13697964985</v>
      </c>
      <c r="T10" s="8"/>
      <c r="U10" s="1">
        <f t="shared" si="1"/>
        <v>3.1234768989405325E-2</v>
      </c>
    </row>
    <row r="11" spans="1:21" ht="21" x14ac:dyDescent="0.55000000000000004">
      <c r="A11" s="30" t="s">
        <v>109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0</v>
      </c>
      <c r="F11" s="8"/>
      <c r="G11" s="8">
        <f>IFERROR(VLOOKUP(A11,'درآمد ناشی از فروش'!A:Q,9,0),0)</f>
        <v>0</v>
      </c>
      <c r="H11" s="8"/>
      <c r="I11" s="8">
        <f t="shared" si="2"/>
        <v>0</v>
      </c>
      <c r="J11" s="8"/>
      <c r="K11" s="1">
        <f t="shared" si="0"/>
        <v>0</v>
      </c>
      <c r="L11" s="8"/>
      <c r="M11" s="8">
        <f>IFERROR(VLOOKUP(A11,'درآمد سود سهام'!A:S,19,0),0)</f>
        <v>11626140492</v>
      </c>
      <c r="N11" s="8"/>
      <c r="O11" s="8">
        <f>IFERROR(VLOOKUP(A11,'درآمد ناشی از تغییر قیمت اوراق'!A:Q,17,0),0)</f>
        <v>0</v>
      </c>
      <c r="P11" s="8"/>
      <c r="Q11" s="8">
        <f>IFERROR(VLOOKUP(A11,'درآمد ناشی از فروش'!A:Q,17,0),0)</f>
        <v>-24981070636</v>
      </c>
      <c r="R11" s="8"/>
      <c r="S11" s="8">
        <f t="shared" si="3"/>
        <v>-13354930144</v>
      </c>
      <c r="T11" s="8"/>
      <c r="U11" s="1">
        <f t="shared" si="1"/>
        <v>-3.0452564185576035E-2</v>
      </c>
    </row>
    <row r="12" spans="1:21" ht="21" x14ac:dyDescent="0.55000000000000004">
      <c r="A12" s="30" t="s">
        <v>54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-22259029758</v>
      </c>
      <c r="F12" s="8"/>
      <c r="G12" s="8">
        <f>IFERROR(VLOOKUP(A12,'درآمد ناشی از فروش'!A:Q,9,0),0)</f>
        <v>0</v>
      </c>
      <c r="H12" s="8"/>
      <c r="I12" s="8">
        <f t="shared" si="2"/>
        <v>-22259029758</v>
      </c>
      <c r="J12" s="8"/>
      <c r="K12" s="1">
        <f t="shared" si="0"/>
        <v>-0.55677229330335476</v>
      </c>
      <c r="L12" s="8"/>
      <c r="M12" s="8">
        <f>IFERROR(VLOOKUP(A12,'درآمد سود سهام'!A:S,19,0),0)</f>
        <v>1413330240</v>
      </c>
      <c r="N12" s="8"/>
      <c r="O12" s="8">
        <f>IFERROR(VLOOKUP(A12,'درآمد ناشی از تغییر قیمت اوراق'!A:Q,17,0),0)</f>
        <v>-68111202136</v>
      </c>
      <c r="P12" s="8"/>
      <c r="Q12" s="8">
        <f>IFERROR(VLOOKUP(A12,'درآمد ناشی از فروش'!A:Q,17,0),0)</f>
        <v>-7400505770</v>
      </c>
      <c r="R12" s="8"/>
      <c r="S12" s="8">
        <f t="shared" si="3"/>
        <v>-74098377666</v>
      </c>
      <c r="T12" s="8"/>
      <c r="U12" s="1">
        <f t="shared" si="1"/>
        <v>-0.16896274091966668</v>
      </c>
    </row>
    <row r="13" spans="1:21" ht="21" x14ac:dyDescent="0.55000000000000004">
      <c r="A13" s="30" t="s">
        <v>111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-14048606935</v>
      </c>
      <c r="F13" s="8"/>
      <c r="G13" s="8">
        <f>IFERROR(VLOOKUP(A13,'درآمد ناشی از فروش'!A:Q,9,0),0)</f>
        <v>0</v>
      </c>
      <c r="H13" s="8"/>
      <c r="I13" s="8">
        <f t="shared" si="2"/>
        <v>-14048606935</v>
      </c>
      <c r="J13" s="8"/>
      <c r="K13" s="1">
        <f t="shared" si="0"/>
        <v>-0.35140233810533211</v>
      </c>
      <c r="L13" s="8"/>
      <c r="M13" s="8">
        <f>IFERROR(VLOOKUP(A13,'درآمد سود سهام'!A:S,19,0),0)</f>
        <v>8174644335</v>
      </c>
      <c r="N13" s="8"/>
      <c r="O13" s="8">
        <f>IFERROR(VLOOKUP(A13,'درآمد ناشی از تغییر قیمت اوراق'!A:Q,17,0),0)</f>
        <v>-71101980296</v>
      </c>
      <c r="P13" s="8"/>
      <c r="Q13" s="8">
        <f>IFERROR(VLOOKUP(A13,'درآمد ناشی از فروش'!A:Q,17,0),0)</f>
        <v>-2075417302</v>
      </c>
      <c r="R13" s="8"/>
      <c r="S13" s="8">
        <f t="shared" si="3"/>
        <v>-65002753263</v>
      </c>
      <c r="T13" s="8"/>
      <c r="U13" s="1">
        <f t="shared" si="1"/>
        <v>-0.14822245377824042</v>
      </c>
    </row>
    <row r="14" spans="1:21" ht="21" x14ac:dyDescent="0.55000000000000004">
      <c r="A14" s="30" t="s">
        <v>64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13926702267</v>
      </c>
      <c r="F14" s="8"/>
      <c r="G14" s="8">
        <f>IFERROR(VLOOKUP(A14,'درآمد ناشی از فروش'!A:Q,9,0),0)</f>
        <v>0</v>
      </c>
      <c r="H14" s="8"/>
      <c r="I14" s="8">
        <f t="shared" si="2"/>
        <v>13926702267</v>
      </c>
      <c r="J14" s="8"/>
      <c r="K14" s="1">
        <f t="shared" si="0"/>
        <v>0.34835309731161107</v>
      </c>
      <c r="L14" s="8"/>
      <c r="M14" s="8">
        <f>IFERROR(VLOOKUP(A14,'درآمد سود سهام'!A:S,19,0),0)</f>
        <v>10715781950</v>
      </c>
      <c r="N14" s="8"/>
      <c r="O14" s="8">
        <f>IFERROR(VLOOKUP(A14,'درآمد ناشی از تغییر قیمت اوراق'!A:Q,17,0),0)</f>
        <v>-36597373497</v>
      </c>
      <c r="P14" s="8"/>
      <c r="Q14" s="8">
        <f>IFERROR(VLOOKUP(A14,'درآمد ناشی از فروش'!A:Q,17,0),0)</f>
        <v>-24270437355</v>
      </c>
      <c r="R14" s="8"/>
      <c r="S14" s="8">
        <f t="shared" si="3"/>
        <v>-50152028902</v>
      </c>
      <c r="T14" s="8"/>
      <c r="U14" s="1">
        <f t="shared" si="1"/>
        <v>-0.11435910654022957</v>
      </c>
    </row>
    <row r="15" spans="1:21" ht="21" x14ac:dyDescent="0.55000000000000004">
      <c r="A15" s="30" t="s">
        <v>63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3233381078</v>
      </c>
      <c r="F15" s="8"/>
      <c r="G15" s="8">
        <f>IFERROR(VLOOKUP(A15,'درآمد ناشی از فروش'!A:Q,9,0),0)</f>
        <v>0</v>
      </c>
      <c r="H15" s="8"/>
      <c r="I15" s="8">
        <f t="shared" si="2"/>
        <v>3233381078</v>
      </c>
      <c r="J15" s="8"/>
      <c r="K15" s="1">
        <f t="shared" si="0"/>
        <v>8.0877604167572156E-2</v>
      </c>
      <c r="L15" s="8"/>
      <c r="M15" s="8">
        <f>IFERROR(VLOOKUP(A15,'درآمد سود سهام'!A:S,19,0),0)</f>
        <v>11920682</v>
      </c>
      <c r="N15" s="8"/>
      <c r="O15" s="8">
        <f>IFERROR(VLOOKUP(A15,'درآمد ناشی از تغییر قیمت اوراق'!A:Q,17,0),0)</f>
        <v>-19194277846</v>
      </c>
      <c r="P15" s="8"/>
      <c r="Q15" s="8">
        <f>IFERROR(VLOOKUP(A15,'درآمد ناشی از فروش'!A:Q,17,0),0)</f>
        <v>-12052354820</v>
      </c>
      <c r="R15" s="8"/>
      <c r="S15" s="8">
        <f t="shared" si="3"/>
        <v>-31234711984</v>
      </c>
      <c r="T15" s="8"/>
      <c r="U15" s="1">
        <f t="shared" si="1"/>
        <v>-7.1222916275460901E-2</v>
      </c>
    </row>
    <row r="16" spans="1:21" ht="21" x14ac:dyDescent="0.55000000000000004">
      <c r="A16" s="30" t="s">
        <v>69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2"/>
        <v>0</v>
      </c>
      <c r="J16" s="8"/>
      <c r="K16" s="1">
        <f t="shared" si="0"/>
        <v>0</v>
      </c>
      <c r="L16" s="8"/>
      <c r="M16" s="8">
        <f>IFERROR(VLOOKUP(A16,'درآمد سود سهام'!A:S,19,0),0)</f>
        <v>773073703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-44236479025</v>
      </c>
      <c r="R16" s="8"/>
      <c r="S16" s="8">
        <f t="shared" si="3"/>
        <v>-43463405322</v>
      </c>
      <c r="T16" s="8"/>
      <c r="U16" s="1">
        <f t="shared" si="1"/>
        <v>-9.9107380272337578E-2</v>
      </c>
    </row>
    <row r="17" spans="1:21" ht="21" x14ac:dyDescent="0.55000000000000004">
      <c r="A17" s="30" t="s">
        <v>67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4044416552</v>
      </c>
      <c r="F17" s="8"/>
      <c r="G17" s="8">
        <f>IFERROR(VLOOKUP(A17,'درآمد ناشی از فروش'!A:Q,9,0),0)</f>
        <v>0</v>
      </c>
      <c r="H17" s="8"/>
      <c r="I17" s="8">
        <f t="shared" si="2"/>
        <v>4044416552</v>
      </c>
      <c r="J17" s="8"/>
      <c r="K17" s="1">
        <f t="shared" si="0"/>
        <v>0.10116429616262913</v>
      </c>
      <c r="L17" s="8"/>
      <c r="M17" s="8">
        <f>IFERROR(VLOOKUP(A17,'درآمد سود سهام'!A:S,19,0),0)</f>
        <v>7537537563</v>
      </c>
      <c r="N17" s="8"/>
      <c r="O17" s="8">
        <f>IFERROR(VLOOKUP(A17,'درآمد ناشی از تغییر قیمت اوراق'!A:Q,17,0),0)</f>
        <v>-65124170029</v>
      </c>
      <c r="P17" s="8"/>
      <c r="Q17" s="8">
        <f>IFERROR(VLOOKUP(A17,'درآمد ناشی از فروش'!A:Q,17,0),0)</f>
        <v>-14520915115</v>
      </c>
      <c r="R17" s="8"/>
      <c r="S17" s="8">
        <f t="shared" si="3"/>
        <v>-72107547581</v>
      </c>
      <c r="T17" s="8"/>
      <c r="U17" s="1">
        <f t="shared" si="1"/>
        <v>-0.1644231528954436</v>
      </c>
    </row>
    <row r="18" spans="1:21" ht="21" x14ac:dyDescent="0.55000000000000004">
      <c r="A18" s="30" t="s">
        <v>58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-2290292343</v>
      </c>
      <c r="F18" s="8"/>
      <c r="G18" s="8">
        <f>IFERROR(VLOOKUP(A18,'درآمد ناشی از فروش'!A:Q,9,0),0)</f>
        <v>0</v>
      </c>
      <c r="H18" s="8"/>
      <c r="I18" s="8">
        <f t="shared" si="2"/>
        <v>-2290292343</v>
      </c>
      <c r="J18" s="8"/>
      <c r="K18" s="1">
        <f t="shared" si="0"/>
        <v>-5.728782134760034E-2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-37190123853</v>
      </c>
      <c r="P18" s="8"/>
      <c r="Q18" s="8">
        <f>IFERROR(VLOOKUP(A18,'درآمد ناشی از فروش'!A:Q,17,0),0)</f>
        <v>-16474422731</v>
      </c>
      <c r="R18" s="8"/>
      <c r="S18" s="8">
        <f t="shared" si="3"/>
        <v>-53664546584</v>
      </c>
      <c r="T18" s="8"/>
      <c r="U18" s="1">
        <f t="shared" si="1"/>
        <v>-0.1223685209670158</v>
      </c>
    </row>
    <row r="19" spans="1:21" ht="21" x14ac:dyDescent="0.55000000000000004">
      <c r="A19" s="30" t="s">
        <v>74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661495269</v>
      </c>
      <c r="F19" s="8"/>
      <c r="G19" s="8">
        <f>IFERROR(VLOOKUP(A19,'درآمد ناشی از فروش'!A:Q,9,0),0)</f>
        <v>0</v>
      </c>
      <c r="H19" s="8"/>
      <c r="I19" s="8">
        <f t="shared" si="2"/>
        <v>661495269</v>
      </c>
      <c r="J19" s="8"/>
      <c r="K19" s="1">
        <f t="shared" si="0"/>
        <v>1.6546194597636496E-2</v>
      </c>
      <c r="L19" s="8"/>
      <c r="M19" s="8">
        <f>IFERROR(VLOOKUP(A19,'درآمد سود سهام'!A:S,19,0),0)</f>
        <v>44472384680</v>
      </c>
      <c r="N19" s="8"/>
      <c r="O19" s="8">
        <f>IFERROR(VLOOKUP(A19,'درآمد ناشی از تغییر قیمت اوراق'!A:Q,17,0),0)</f>
        <v>-20864366937</v>
      </c>
      <c r="P19" s="8"/>
      <c r="Q19" s="8">
        <f>IFERROR(VLOOKUP(A19,'درآمد ناشی از فروش'!A:Q,17,0),0)</f>
        <v>-1341010552</v>
      </c>
      <c r="R19" s="8"/>
      <c r="S19" s="8">
        <f t="shared" si="3"/>
        <v>22267007191</v>
      </c>
      <c r="T19" s="8"/>
      <c r="U19" s="1">
        <f t="shared" si="1"/>
        <v>5.0774317678423539E-2</v>
      </c>
    </row>
    <row r="20" spans="1:21" ht="21" x14ac:dyDescent="0.55000000000000004">
      <c r="A20" s="30" t="s">
        <v>50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5057927699</v>
      </c>
      <c r="F20" s="8"/>
      <c r="G20" s="8">
        <f>IFERROR(VLOOKUP(A20,'درآمد ناشی از فروش'!A:Q,9,0),0)</f>
        <v>0</v>
      </c>
      <c r="H20" s="8"/>
      <c r="I20" s="8">
        <f t="shared" si="2"/>
        <v>5057927699</v>
      </c>
      <c r="J20" s="8"/>
      <c r="K20" s="1">
        <f t="shared" si="0"/>
        <v>0.12651557749603465</v>
      </c>
      <c r="L20" s="8"/>
      <c r="M20" s="8">
        <f>IFERROR(VLOOKUP(A20,'درآمد سود سهام'!A:S,19,0),0)</f>
        <v>31322175281</v>
      </c>
      <c r="N20" s="8"/>
      <c r="O20" s="8">
        <f>IFERROR(VLOOKUP(A20,'درآمد ناشی از تغییر قیمت اوراق'!A:Q,17,0),0)</f>
        <v>7560851836</v>
      </c>
      <c r="P20" s="8"/>
      <c r="Q20" s="8">
        <f>IFERROR(VLOOKUP(A20,'درآمد ناشی از فروش'!A:Q,17,0),0)</f>
        <v>-1733399243</v>
      </c>
      <c r="R20" s="8"/>
      <c r="S20" s="8">
        <f t="shared" si="3"/>
        <v>37149627874</v>
      </c>
      <c r="T20" s="8"/>
      <c r="U20" s="1">
        <f t="shared" si="1"/>
        <v>8.471039646819209E-2</v>
      </c>
    </row>
    <row r="21" spans="1:21" ht="21" x14ac:dyDescent="0.55000000000000004">
      <c r="A21" s="30" t="s">
        <v>56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-20042312134</v>
      </c>
      <c r="F21" s="8"/>
      <c r="G21" s="8">
        <f>IFERROR(VLOOKUP(A21,'درآمد ناشی از فروش'!A:Q,9,0),0)</f>
        <v>3129715946</v>
      </c>
      <c r="H21" s="8"/>
      <c r="I21" s="8">
        <f t="shared" si="2"/>
        <v>-16912596188</v>
      </c>
      <c r="J21" s="8"/>
      <c r="K21" s="1">
        <f t="shared" si="0"/>
        <v>-0.42304022536840424</v>
      </c>
      <c r="L21" s="8"/>
      <c r="M21" s="8">
        <f>IFERROR(VLOOKUP(A21,'درآمد سود سهام'!A:S,19,0),0)</f>
        <v>63903002100</v>
      </c>
      <c r="N21" s="8"/>
      <c r="O21" s="8">
        <f>IFERROR(VLOOKUP(A21,'درآمد ناشی از تغییر قیمت اوراق'!A:Q,17,0),0)</f>
        <v>155212964059</v>
      </c>
      <c r="P21" s="8"/>
      <c r="Q21" s="8">
        <f>IFERROR(VLOOKUP(A21,'درآمد ناشی از فروش'!A:Q,17,0),0)</f>
        <v>47092774946</v>
      </c>
      <c r="R21" s="8"/>
      <c r="S21" s="8">
        <f t="shared" si="3"/>
        <v>266208741105</v>
      </c>
      <c r="T21" s="8"/>
      <c r="U21" s="1">
        <f t="shared" si="1"/>
        <v>0.6070221774168949</v>
      </c>
    </row>
    <row r="22" spans="1:21" ht="21" x14ac:dyDescent="0.55000000000000004">
      <c r="A22" s="30" t="s">
        <v>57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17501706376</v>
      </c>
      <c r="F22" s="8"/>
      <c r="G22" s="8">
        <f>IFERROR(VLOOKUP(A22,'درآمد ناشی از فروش'!A:Q,9,0),0)</f>
        <v>1329827562</v>
      </c>
      <c r="H22" s="8"/>
      <c r="I22" s="8">
        <f t="shared" si="2"/>
        <v>18831533938</v>
      </c>
      <c r="J22" s="8"/>
      <c r="K22" s="1">
        <f t="shared" si="0"/>
        <v>0.47103923446222551</v>
      </c>
      <c r="L22" s="8"/>
      <c r="M22" s="8">
        <f>IFERROR(VLOOKUP(A22,'درآمد سود سهام'!A:S,19,0),0)</f>
        <v>15545565639</v>
      </c>
      <c r="N22" s="8"/>
      <c r="O22" s="8">
        <f>IFERROR(VLOOKUP(A22,'درآمد ناشی از تغییر قیمت اوراق'!A:Q,17,0),0)</f>
        <v>56067848220</v>
      </c>
      <c r="P22" s="8"/>
      <c r="Q22" s="8">
        <f>IFERROR(VLOOKUP(A22,'درآمد ناشی از فروش'!A:Q,17,0),0)</f>
        <v>1994766483</v>
      </c>
      <c r="R22" s="8"/>
      <c r="S22" s="8">
        <f t="shared" si="3"/>
        <v>73608180342</v>
      </c>
      <c r="T22" s="8"/>
      <c r="U22" s="1">
        <f t="shared" si="1"/>
        <v>0.16784496903230012</v>
      </c>
    </row>
    <row r="23" spans="1:21" ht="21" x14ac:dyDescent="0.55000000000000004">
      <c r="A23" s="30" t="s">
        <v>60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9591197544</v>
      </c>
      <c r="F23" s="8"/>
      <c r="G23" s="8">
        <f>IFERROR(VLOOKUP(A23,'درآمد ناشی از فروش'!A:Q,9,0),0)</f>
        <v>225554849</v>
      </c>
      <c r="H23" s="8"/>
      <c r="I23" s="8">
        <f t="shared" si="2"/>
        <v>9816752393</v>
      </c>
      <c r="J23" s="8"/>
      <c r="K23" s="1">
        <f t="shared" si="0"/>
        <v>0.24554959502120299</v>
      </c>
      <c r="L23" s="8"/>
      <c r="M23" s="8">
        <f>IFERROR(VLOOKUP(A23,'درآمد سود سهام'!A:S,19,0),0)</f>
        <v>30734088720</v>
      </c>
      <c r="N23" s="8"/>
      <c r="O23" s="8">
        <f>IFERROR(VLOOKUP(A23,'درآمد ناشی از تغییر قیمت اوراق'!A:Q,17,0),0)</f>
        <v>108008292675</v>
      </c>
      <c r="P23" s="8"/>
      <c r="Q23" s="8">
        <f>IFERROR(VLOOKUP(A23,'درآمد ناشی از فروش'!A:Q,17,0),0)</f>
        <v>50545950636</v>
      </c>
      <c r="R23" s="8"/>
      <c r="S23" s="8">
        <f t="shared" si="3"/>
        <v>189288332031</v>
      </c>
      <c r="T23" s="8"/>
      <c r="U23" s="1">
        <f t="shared" si="1"/>
        <v>0.43162450260695695</v>
      </c>
    </row>
    <row r="24" spans="1:21" ht="21" x14ac:dyDescent="0.55000000000000004">
      <c r="A24" s="30" t="s">
        <v>61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-40269466722</v>
      </c>
      <c r="F24" s="8"/>
      <c r="G24" s="8">
        <f>IFERROR(VLOOKUP(A24,'درآمد ناشی از فروش'!A:Q,9,0),0)</f>
        <v>-1511049798</v>
      </c>
      <c r="H24" s="8"/>
      <c r="I24" s="8">
        <f t="shared" si="2"/>
        <v>-41780516520</v>
      </c>
      <c r="J24" s="8"/>
      <c r="K24" s="1">
        <f t="shared" si="0"/>
        <v>-1.0450695403683776</v>
      </c>
      <c r="L24" s="8"/>
      <c r="M24" s="8">
        <f>IFERROR(VLOOKUP(A24,'درآمد سود سهام'!A:S,19,0),0)</f>
        <v>96190013793</v>
      </c>
      <c r="N24" s="8"/>
      <c r="O24" s="8">
        <f>IFERROR(VLOOKUP(A24,'درآمد ناشی از تغییر قیمت اوراق'!A:Q,17,0),0)</f>
        <v>-48184323013</v>
      </c>
      <c r="P24" s="8"/>
      <c r="Q24" s="8">
        <f>IFERROR(VLOOKUP(A24,'درآمد ناشی از فروش'!A:Q,17,0),0)</f>
        <v>18771700754</v>
      </c>
      <c r="R24" s="8"/>
      <c r="S24" s="8">
        <f t="shared" si="3"/>
        <v>66777391534</v>
      </c>
      <c r="T24" s="8"/>
      <c r="U24" s="1">
        <f t="shared" si="1"/>
        <v>0.15226907066586876</v>
      </c>
    </row>
    <row r="25" spans="1:21" ht="21" x14ac:dyDescent="0.55000000000000004">
      <c r="A25" s="30" t="s">
        <v>59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-6792094589</v>
      </c>
      <c r="F25" s="8"/>
      <c r="G25" s="8">
        <f>IFERROR(VLOOKUP(A25,'درآمد ناشی از فروش'!A:Q,9,0),0)</f>
        <v>0</v>
      </c>
      <c r="H25" s="8"/>
      <c r="I25" s="8">
        <f t="shared" si="2"/>
        <v>-6792094589</v>
      </c>
      <c r="J25" s="8"/>
      <c r="K25" s="1">
        <f t="shared" si="0"/>
        <v>-0.16989285345160629</v>
      </c>
      <c r="L25" s="8"/>
      <c r="M25" s="8">
        <f>IFERROR(VLOOKUP(A25,'درآمد سود سهام'!A:S,19,0),0)</f>
        <v>45566542423</v>
      </c>
      <c r="N25" s="8"/>
      <c r="O25" s="8">
        <f>IFERROR(VLOOKUP(A25,'درآمد ناشی از تغییر قیمت اوراق'!A:Q,17,0),0)</f>
        <v>-116927332280</v>
      </c>
      <c r="P25" s="8"/>
      <c r="Q25" s="8">
        <f>IFERROR(VLOOKUP(A25,'درآمد ناشی از فروش'!A:Q,17,0),0)</f>
        <v>-9156856815</v>
      </c>
      <c r="R25" s="8"/>
      <c r="S25" s="8">
        <f t="shared" si="3"/>
        <v>-80517646672</v>
      </c>
      <c r="T25" s="8"/>
      <c r="U25" s="1">
        <f t="shared" si="1"/>
        <v>-0.18360027172828114</v>
      </c>
    </row>
    <row r="26" spans="1:21" ht="21" x14ac:dyDescent="0.55000000000000004">
      <c r="A26" s="30" t="s">
        <v>49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-69104005792</v>
      </c>
      <c r="F26" s="8"/>
      <c r="G26" s="8">
        <f>IFERROR(VLOOKUP(A26,'درآمد ناشی از فروش'!A:Q,9,0),0)</f>
        <v>0</v>
      </c>
      <c r="H26" s="8"/>
      <c r="I26" s="8">
        <f t="shared" si="2"/>
        <v>-69104005792</v>
      </c>
      <c r="J26" s="8"/>
      <c r="K26" s="1">
        <f t="shared" si="0"/>
        <v>-1.7285207935638789</v>
      </c>
      <c r="L26" s="8"/>
      <c r="M26" s="8">
        <f>IFERROR(VLOOKUP(A26,'درآمد سود سهام'!A:S,19,0),0)</f>
        <v>50056734751</v>
      </c>
      <c r="N26" s="8"/>
      <c r="O26" s="8">
        <f>IFERROR(VLOOKUP(A26,'درآمد ناشی از تغییر قیمت اوراق'!A:Q,17,0),0)</f>
        <v>-95308874959</v>
      </c>
      <c r="P26" s="8"/>
      <c r="Q26" s="8">
        <f>IFERROR(VLOOKUP(A26,'درآمد ناشی از فروش'!A:Q,17,0),0)</f>
        <v>2434905779</v>
      </c>
      <c r="R26" s="8"/>
      <c r="S26" s="8">
        <f t="shared" si="3"/>
        <v>-42817234429</v>
      </c>
      <c r="T26" s="8"/>
      <c r="U26" s="1">
        <f t="shared" si="1"/>
        <v>-9.7633949832660286E-2</v>
      </c>
    </row>
    <row r="27" spans="1:21" ht="21" x14ac:dyDescent="0.55000000000000004">
      <c r="A27" s="30" t="s">
        <v>51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14716979466</v>
      </c>
      <c r="F27" s="8"/>
      <c r="G27" s="8">
        <f>IFERROR(VLOOKUP(A27,'درآمد ناشی از فروش'!A:Q,9,0),0)</f>
        <v>960217642</v>
      </c>
      <c r="H27" s="8"/>
      <c r="I27" s="8">
        <f t="shared" si="2"/>
        <v>15677197108</v>
      </c>
      <c r="J27" s="8"/>
      <c r="K27" s="1">
        <f t="shared" si="0"/>
        <v>0.39213878957382547</v>
      </c>
      <c r="L27" s="8"/>
      <c r="M27" s="8">
        <f>IFERROR(VLOOKUP(A27,'درآمد سود سهام'!A:S,19,0),0)</f>
        <v>49376705000</v>
      </c>
      <c r="N27" s="8"/>
      <c r="O27" s="8">
        <f>IFERROR(VLOOKUP(A27,'درآمد ناشی از تغییر قیمت اوراق'!A:Q,17,0),0)</f>
        <v>17561271080</v>
      </c>
      <c r="P27" s="8"/>
      <c r="Q27" s="8">
        <f>IFERROR(VLOOKUP(A27,'درآمد ناشی از فروش'!A:Q,17,0),0)</f>
        <v>5462945863</v>
      </c>
      <c r="R27" s="8"/>
      <c r="S27" s="8">
        <f t="shared" si="3"/>
        <v>72400921943</v>
      </c>
      <c r="T27" s="8"/>
      <c r="U27" s="1">
        <f t="shared" si="1"/>
        <v>0.16509211944883445</v>
      </c>
    </row>
    <row r="28" spans="1:21" ht="21" x14ac:dyDescent="0.55000000000000004">
      <c r="A28" s="30" t="s">
        <v>71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25616480231</v>
      </c>
      <c r="F28" s="8"/>
      <c r="G28" s="8">
        <f>IFERROR(VLOOKUP(A28,'درآمد ناشی از فروش'!A:Q,9,0),0)</f>
        <v>11566452024</v>
      </c>
      <c r="H28" s="8"/>
      <c r="I28" s="8">
        <f t="shared" si="2"/>
        <v>37182932255</v>
      </c>
      <c r="J28" s="8"/>
      <c r="K28" s="1">
        <f t="shared" si="0"/>
        <v>0.93006868171866663</v>
      </c>
      <c r="L28" s="8"/>
      <c r="M28" s="8">
        <f>IFERROR(VLOOKUP(A28,'درآمد سود سهام'!A:S,19,0),0)</f>
        <v>18690976499</v>
      </c>
      <c r="N28" s="8"/>
      <c r="O28" s="8">
        <f>IFERROR(VLOOKUP(A28,'درآمد ناشی از تغییر قیمت اوراق'!A:Q,17,0),0)</f>
        <v>131358546545</v>
      </c>
      <c r="P28" s="8"/>
      <c r="Q28" s="8">
        <f>IFERROR(VLOOKUP(A28,'درآمد ناشی از فروش'!A:Q,17,0),0)</f>
        <v>13102032511</v>
      </c>
      <c r="R28" s="8"/>
      <c r="S28" s="8">
        <f t="shared" si="3"/>
        <v>163151555555</v>
      </c>
      <c r="T28" s="8"/>
      <c r="U28" s="1">
        <f t="shared" si="1"/>
        <v>0.37202614794262845</v>
      </c>
    </row>
    <row r="29" spans="1:21" ht="21" x14ac:dyDescent="0.55000000000000004">
      <c r="A29" s="30" t="s">
        <v>55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-26047400407</v>
      </c>
      <c r="F29" s="8"/>
      <c r="G29" s="8">
        <f>IFERROR(VLOOKUP(A29,'درآمد ناشی از فروش'!A:Q,9,0),0)</f>
        <v>0</v>
      </c>
      <c r="H29" s="8"/>
      <c r="I29" s="8">
        <f t="shared" si="2"/>
        <v>-26047400407</v>
      </c>
      <c r="J29" s="8"/>
      <c r="K29" s="1">
        <f t="shared" si="0"/>
        <v>-0.65153203067999277</v>
      </c>
      <c r="L29" s="8"/>
      <c r="M29" s="8">
        <f>IFERROR(VLOOKUP(A29,'درآمد سود سهام'!A:S,19,0),0)</f>
        <v>34218362872</v>
      </c>
      <c r="N29" s="8"/>
      <c r="O29" s="8">
        <f>IFERROR(VLOOKUP(A29,'درآمد ناشی از تغییر قیمت اوراق'!A:Q,17,0),0)</f>
        <v>-6122605532</v>
      </c>
      <c r="P29" s="8"/>
      <c r="Q29" s="8">
        <f>IFERROR(VLOOKUP(A29,'درآمد ناشی از فروش'!A:Q,17,0),0)</f>
        <v>2571406710</v>
      </c>
      <c r="R29" s="8"/>
      <c r="S29" s="8">
        <f t="shared" si="3"/>
        <v>30667164050</v>
      </c>
      <c r="T29" s="8"/>
      <c r="U29" s="1">
        <f t="shared" si="1"/>
        <v>6.9928765748114935E-2</v>
      </c>
    </row>
    <row r="30" spans="1:21" ht="21" x14ac:dyDescent="0.55000000000000004">
      <c r="A30" s="30" t="s">
        <v>47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21164240418</v>
      </c>
      <c r="F30" s="8"/>
      <c r="G30" s="8">
        <f>IFERROR(VLOOKUP(A30,'درآمد ناشی از فروش'!A:Q,9,0),0)</f>
        <v>0</v>
      </c>
      <c r="H30" s="8"/>
      <c r="I30" s="8">
        <f t="shared" si="2"/>
        <v>21164240418</v>
      </c>
      <c r="J30" s="8"/>
      <c r="K30" s="1">
        <f t="shared" si="0"/>
        <v>0.52938797430370066</v>
      </c>
      <c r="L30" s="8"/>
      <c r="M30" s="8">
        <f>IFERROR(VLOOKUP(A30,'درآمد سود سهام'!A:S,19,0),0)</f>
        <v>42426839266</v>
      </c>
      <c r="N30" s="8"/>
      <c r="O30" s="8">
        <f>IFERROR(VLOOKUP(A30,'درآمد ناشی از تغییر قیمت اوراق'!A:Q,17,0),0)</f>
        <v>5107159484</v>
      </c>
      <c r="P30" s="8"/>
      <c r="Q30" s="8">
        <f>IFERROR(VLOOKUP(A30,'درآمد ناشی از فروش'!A:Q,17,0),0)</f>
        <v>8118072340</v>
      </c>
      <c r="R30" s="8"/>
      <c r="S30" s="8">
        <f t="shared" si="3"/>
        <v>55652071090</v>
      </c>
      <c r="T30" s="8"/>
      <c r="U30" s="1">
        <f t="shared" si="1"/>
        <v>0.12690057144850503</v>
      </c>
    </row>
    <row r="31" spans="1:21" ht="21" x14ac:dyDescent="0.55000000000000004">
      <c r="A31" s="30" t="s">
        <v>79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2619003235</v>
      </c>
      <c r="F31" s="8"/>
      <c r="G31" s="8">
        <f>IFERROR(VLOOKUP(A31,'درآمد ناشی از فروش'!A:Q,9,0),0)</f>
        <v>0</v>
      </c>
      <c r="H31" s="8"/>
      <c r="I31" s="8">
        <f t="shared" si="2"/>
        <v>2619003235</v>
      </c>
      <c r="J31" s="8"/>
      <c r="K31" s="1">
        <f t="shared" si="0"/>
        <v>6.5509972949102838E-2</v>
      </c>
      <c r="L31" s="8"/>
      <c r="M31" s="8">
        <f>IFERROR(VLOOKUP(A31,'درآمد سود سهام'!A:S,19,0),0)</f>
        <v>32308405200</v>
      </c>
      <c r="N31" s="8"/>
      <c r="O31" s="8">
        <f>IFERROR(VLOOKUP(A31,'درآمد ناشی از تغییر قیمت اوراق'!A:Q,17,0),0)</f>
        <v>-120619245922</v>
      </c>
      <c r="P31" s="8"/>
      <c r="Q31" s="8">
        <f>IFERROR(VLOOKUP(A31,'درآمد ناشی از فروش'!A:Q,17,0),0)</f>
        <v>654114816</v>
      </c>
      <c r="R31" s="8"/>
      <c r="S31" s="8">
        <f t="shared" si="3"/>
        <v>-87656725906</v>
      </c>
      <c r="T31" s="8"/>
      <c r="U31" s="1">
        <f t="shared" si="1"/>
        <v>-0.19987914898597844</v>
      </c>
    </row>
    <row r="32" spans="1:21" ht="21" x14ac:dyDescent="0.55000000000000004">
      <c r="A32" s="30" t="s">
        <v>48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10835347004</v>
      </c>
      <c r="F32" s="8"/>
      <c r="G32" s="8">
        <f>IFERROR(VLOOKUP(A32,'درآمد ناشی از فروش'!A:Q,9,0),0)</f>
        <v>0</v>
      </c>
      <c r="H32" s="8"/>
      <c r="I32" s="8">
        <f t="shared" si="2"/>
        <v>10835347004</v>
      </c>
      <c r="J32" s="8"/>
      <c r="K32" s="1">
        <f t="shared" si="0"/>
        <v>0.27102803067984088</v>
      </c>
      <c r="L32" s="8"/>
      <c r="M32" s="8">
        <f>IFERROR(VLOOKUP(A32,'درآمد سود سهام'!A:S,19,0),0)</f>
        <v>18095619264</v>
      </c>
      <c r="N32" s="8"/>
      <c r="O32" s="8">
        <f>IFERROR(VLOOKUP(A32,'درآمد ناشی از تغییر قیمت اوراق'!A:Q,17,0),0)</f>
        <v>29356128654</v>
      </c>
      <c r="P32" s="8"/>
      <c r="Q32" s="8">
        <f>IFERROR(VLOOKUP(A32,'درآمد ناشی از فروش'!A:Q,17,0),0)</f>
        <v>5954567187</v>
      </c>
      <c r="R32" s="8"/>
      <c r="S32" s="8">
        <f t="shared" si="3"/>
        <v>53406315105</v>
      </c>
      <c r="T32" s="8"/>
      <c r="U32" s="1">
        <f t="shared" si="1"/>
        <v>0.12177968893238948</v>
      </c>
    </row>
    <row r="33" spans="1:21" ht="21" x14ac:dyDescent="0.55000000000000004">
      <c r="A33" s="30" t="s">
        <v>75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-1327819485</v>
      </c>
      <c r="F33" s="8"/>
      <c r="G33" s="8">
        <f>IFERROR(VLOOKUP(A33,'درآمد ناشی از فروش'!A:Q,9,0),0)</f>
        <v>0</v>
      </c>
      <c r="H33" s="8"/>
      <c r="I33" s="8">
        <f t="shared" si="2"/>
        <v>-1327819485</v>
      </c>
      <c r="J33" s="8"/>
      <c r="K33" s="1">
        <f t="shared" si="0"/>
        <v>-3.3213177204663387E-2</v>
      </c>
      <c r="L33" s="8"/>
      <c r="M33" s="8">
        <f>IFERROR(VLOOKUP(A33,'درآمد سود سهام'!A:S,19,0),0)</f>
        <v>844464184</v>
      </c>
      <c r="N33" s="8"/>
      <c r="O33" s="8">
        <f>IFERROR(VLOOKUP(A33,'درآمد ناشی از تغییر قیمت اوراق'!A:Q,17,0),0)</f>
        <v>-65794345987</v>
      </c>
      <c r="P33" s="8"/>
      <c r="Q33" s="8">
        <f>IFERROR(VLOOKUP(A33,'درآمد ناشی از فروش'!A:Q,17,0),0)</f>
        <v>-19344682236</v>
      </c>
      <c r="R33" s="8"/>
      <c r="S33" s="8">
        <f t="shared" si="3"/>
        <v>-84294564039</v>
      </c>
      <c r="T33" s="8"/>
      <c r="U33" s="1">
        <f t="shared" si="1"/>
        <v>-0.19221258323437002</v>
      </c>
    </row>
    <row r="34" spans="1:21" ht="21" x14ac:dyDescent="0.55000000000000004">
      <c r="A34" s="30" t="s">
        <v>65</v>
      </c>
      <c r="C34" s="8">
        <f>IFERROR(VLOOKUP(A34,'درآمد سود سهام'!A:S,13,0),0)</f>
        <v>66605091886</v>
      </c>
      <c r="D34" s="8"/>
      <c r="E34" s="8">
        <f>IFERROR(VLOOKUP(A34,'درآمد ناشی از تغییر قیمت اوراق'!A:Q,9,0),0)</f>
        <v>-56359332248</v>
      </c>
      <c r="F34" s="8"/>
      <c r="G34" s="8">
        <f>IFERROR(VLOOKUP(A34,'درآمد ناشی از فروش'!A:Q,9,0),0)</f>
        <v>0</v>
      </c>
      <c r="H34" s="8"/>
      <c r="I34" s="8">
        <f t="shared" si="2"/>
        <v>10245759638</v>
      </c>
      <c r="J34" s="8"/>
      <c r="K34" s="1">
        <f t="shared" si="0"/>
        <v>0.25628049166132078</v>
      </c>
      <c r="L34" s="8"/>
      <c r="M34" s="8">
        <f>IFERROR(VLOOKUP(A34,'درآمد سود سهام'!A:S,19,0),0)</f>
        <v>66605091886</v>
      </c>
      <c r="N34" s="8"/>
      <c r="O34" s="8">
        <f>IFERROR(VLOOKUP(A34,'درآمد ناشی از تغییر قیمت اوراق'!A:Q,17,0),0)</f>
        <v>-67082627080</v>
      </c>
      <c r="P34" s="8"/>
      <c r="Q34" s="8">
        <f>IFERROR(VLOOKUP(A34,'درآمد ناشی از فروش'!A:Q,17,0),0)</f>
        <v>87020253231</v>
      </c>
      <c r="R34" s="8"/>
      <c r="S34" s="8">
        <f t="shared" si="3"/>
        <v>86542718037</v>
      </c>
      <c r="T34" s="8"/>
      <c r="U34" s="1">
        <f t="shared" si="1"/>
        <v>0.19733893381688597</v>
      </c>
    </row>
    <row r="35" spans="1:21" ht="21" x14ac:dyDescent="0.55000000000000004">
      <c r="A35" s="30" t="s">
        <v>84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-97052203</v>
      </c>
      <c r="F35" s="8"/>
      <c r="G35" s="8">
        <f>IFERROR(VLOOKUP(A35,'درآمد ناشی از فروش'!A:Q,9,0),0)</f>
        <v>0</v>
      </c>
      <c r="H35" s="8"/>
      <c r="I35" s="8">
        <f t="shared" si="2"/>
        <v>-97052203</v>
      </c>
      <c r="J35" s="8"/>
      <c r="K35" s="1">
        <f t="shared" si="0"/>
        <v>-2.4275980679271049E-3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-6555629540</v>
      </c>
      <c r="P35" s="8"/>
      <c r="Q35" s="8">
        <f>IFERROR(VLOOKUP(A35,'درآمد ناشی از فروش'!A:Q,17,0),0)</f>
        <v>-13174920854</v>
      </c>
      <c r="R35" s="8"/>
      <c r="S35" s="8">
        <f t="shared" si="3"/>
        <v>-19730550394</v>
      </c>
      <c r="T35" s="8"/>
      <c r="U35" s="1">
        <f t="shared" si="1"/>
        <v>-4.4990564968246646E-2</v>
      </c>
    </row>
    <row r="36" spans="1:21" ht="21" x14ac:dyDescent="0.55000000000000004">
      <c r="A36" s="30" t="s">
        <v>76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4857068458</v>
      </c>
      <c r="F36" s="8"/>
      <c r="G36" s="8">
        <f>IFERROR(VLOOKUP(A36,'درآمد ناشی از فروش'!A:Q,9,0),0)</f>
        <v>0</v>
      </c>
      <c r="H36" s="8"/>
      <c r="I36" s="8">
        <f t="shared" si="2"/>
        <v>4857068458</v>
      </c>
      <c r="J36" s="8"/>
      <c r="K36" s="1">
        <f t="shared" si="0"/>
        <v>0.12149142049285046</v>
      </c>
      <c r="L36" s="8"/>
      <c r="M36" s="8">
        <f>IFERROR(VLOOKUP(A36,'درآمد سود سهام'!A:S,19,0),0)</f>
        <v>14225519880</v>
      </c>
      <c r="N36" s="8"/>
      <c r="O36" s="8">
        <f>IFERROR(VLOOKUP(A36,'درآمد ناشی از تغییر قیمت اوراق'!A:Q,17,0),0)</f>
        <v>-65258193888</v>
      </c>
      <c r="P36" s="8"/>
      <c r="Q36" s="8">
        <f>IFERROR(VLOOKUP(A36,'درآمد ناشی از فروش'!A:Q,17,0),0)</f>
        <v>-4971046974</v>
      </c>
      <c r="R36" s="8"/>
      <c r="S36" s="8">
        <f t="shared" si="3"/>
        <v>-56003720982</v>
      </c>
      <c r="T36" s="8"/>
      <c r="U36" s="1">
        <f t="shared" si="1"/>
        <v>-0.12770242071252322</v>
      </c>
    </row>
    <row r="37" spans="1:21" ht="21" x14ac:dyDescent="0.55000000000000004">
      <c r="A37" s="30" t="s">
        <v>113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1434306817</v>
      </c>
      <c r="F37" s="8"/>
      <c r="G37" s="8">
        <f>IFERROR(VLOOKUP(A37,'درآمد ناشی از فروش'!A:Q,9,0),0)</f>
        <v>0</v>
      </c>
      <c r="H37" s="8"/>
      <c r="I37" s="8">
        <f t="shared" si="2"/>
        <v>1434306817</v>
      </c>
      <c r="J37" s="8"/>
      <c r="K37" s="1">
        <f t="shared" si="0"/>
        <v>3.5876779198550243E-2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-896978132</v>
      </c>
      <c r="P37" s="8"/>
      <c r="Q37" s="8">
        <f>IFERROR(VLOOKUP(A37,'درآمد ناشی از فروش'!A:Q,17,0),0)</f>
        <v>0</v>
      </c>
      <c r="R37" s="8"/>
      <c r="S37" s="8">
        <f t="shared" si="3"/>
        <v>-896978132</v>
      </c>
      <c r="T37" s="8"/>
      <c r="U37" s="1">
        <f t="shared" si="1"/>
        <v>-2.0453333595353992E-3</v>
      </c>
    </row>
    <row r="38" spans="1:21" ht="21" x14ac:dyDescent="0.55000000000000004">
      <c r="A38" s="30" t="s">
        <v>112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2"/>
        <v>0</v>
      </c>
      <c r="J38" s="8"/>
      <c r="K38" s="1">
        <f t="shared" si="0"/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0</v>
      </c>
      <c r="R38" s="8"/>
      <c r="S38" s="8">
        <f t="shared" si="3"/>
        <v>0</v>
      </c>
      <c r="T38" s="8"/>
      <c r="U38" s="1">
        <f t="shared" si="1"/>
        <v>0</v>
      </c>
    </row>
    <row r="39" spans="1:21" ht="21" x14ac:dyDescent="0.55000000000000004">
      <c r="A39" s="30" t="s">
        <v>62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-2498550404</v>
      </c>
      <c r="F39" s="8"/>
      <c r="G39" s="8">
        <f>IFERROR(VLOOKUP(A39,'درآمد ناشی از فروش'!A:Q,9,0),0)</f>
        <v>0</v>
      </c>
      <c r="H39" s="8"/>
      <c r="I39" s="8">
        <f t="shared" si="2"/>
        <v>-2498550404</v>
      </c>
      <c r="J39" s="8"/>
      <c r="K39" s="1">
        <f t="shared" si="0"/>
        <v>-6.2497047422703914E-2</v>
      </c>
      <c r="L39" s="8"/>
      <c r="M39" s="8">
        <f>IFERROR(VLOOKUP(A39,'درآمد سود سهام'!A:S,19,0),0)</f>
        <v>1647921200</v>
      </c>
      <c r="N39" s="8"/>
      <c r="O39" s="8">
        <f>IFERROR(VLOOKUP(A39,'درآمد ناشی از تغییر قیمت اوراق'!A:Q,17,0),0)</f>
        <v>-72582738689</v>
      </c>
      <c r="P39" s="8"/>
      <c r="Q39" s="8">
        <f>IFERROR(VLOOKUP(A39,'درآمد ناشی از فروش'!A:Q,17,0),0)</f>
        <v>-1638306242</v>
      </c>
      <c r="R39" s="8"/>
      <c r="S39" s="8">
        <f t="shared" si="3"/>
        <v>-72573123731</v>
      </c>
      <c r="T39" s="8"/>
      <c r="U39" s="1">
        <f t="shared" si="1"/>
        <v>-0.1654847823789582</v>
      </c>
    </row>
    <row r="40" spans="1:21" ht="21" x14ac:dyDescent="0.55000000000000004">
      <c r="A40" s="30" t="s">
        <v>83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0</v>
      </c>
      <c r="F40" s="8"/>
      <c r="G40" s="8">
        <f>IFERROR(VLOOKUP(A40,'درآمد ناشی از فروش'!A:Q,9,0),0)</f>
        <v>0</v>
      </c>
      <c r="H40" s="8"/>
      <c r="I40" s="8">
        <f t="shared" si="2"/>
        <v>0</v>
      </c>
      <c r="J40" s="8"/>
      <c r="K40" s="1">
        <f t="shared" ref="K40:K58" si="4">+I40/$I$59</f>
        <v>0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0</v>
      </c>
      <c r="P40" s="8"/>
      <c r="Q40" s="8">
        <f>IFERROR(VLOOKUP(A40,'درآمد ناشی از فروش'!A:Q,17,0),0)</f>
        <v>4536896404</v>
      </c>
      <c r="R40" s="8"/>
      <c r="S40" s="8">
        <f t="shared" si="3"/>
        <v>4536896404</v>
      </c>
      <c r="T40" s="8"/>
      <c r="U40" s="1">
        <f t="shared" ref="U40:U58" si="5">+S40/$S$59</f>
        <v>1.0345252835949174E-2</v>
      </c>
    </row>
    <row r="41" spans="1:21" ht="21" x14ac:dyDescent="0.55000000000000004">
      <c r="A41" s="30" t="s">
        <v>45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10890280448</v>
      </c>
      <c r="F41" s="8"/>
      <c r="G41" s="8">
        <f>IFERROR(VLOOKUP(A41,'درآمد ناشی از فروش'!A:Q,9,0),0)</f>
        <v>0</v>
      </c>
      <c r="H41" s="8"/>
      <c r="I41" s="8">
        <f t="shared" si="2"/>
        <v>10890280448</v>
      </c>
      <c r="J41" s="8"/>
      <c r="K41" s="1">
        <f t="shared" si="4"/>
        <v>0.27240209863911202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27430951638</v>
      </c>
      <c r="P41" s="8"/>
      <c r="Q41" s="8">
        <f>IFERROR(VLOOKUP(A41,'درآمد ناشی از فروش'!A:Q,17,0),0)</f>
        <v>148323557386</v>
      </c>
      <c r="R41" s="8"/>
      <c r="S41" s="8">
        <f t="shared" si="3"/>
        <v>175754509024</v>
      </c>
      <c r="T41" s="8"/>
      <c r="U41" s="1">
        <f t="shared" si="5"/>
        <v>0.40076401817514162</v>
      </c>
    </row>
    <row r="42" spans="1:21" ht="21" x14ac:dyDescent="0.55000000000000004">
      <c r="A42" s="30" t="s">
        <v>80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-22661125013</v>
      </c>
      <c r="F42" s="8"/>
      <c r="G42" s="8">
        <f>IFERROR(VLOOKUP(A42,'درآمد ناشی از فروش'!A:Q,9,0),0)</f>
        <v>0</v>
      </c>
      <c r="H42" s="8"/>
      <c r="I42" s="8">
        <f t="shared" si="2"/>
        <v>-22661125013</v>
      </c>
      <c r="J42" s="8"/>
      <c r="K42" s="1">
        <f t="shared" si="4"/>
        <v>-0.56683003165433954</v>
      </c>
      <c r="L42" s="8"/>
      <c r="M42" s="8">
        <f>IFERROR(VLOOKUP(A42,'درآمد سود سهام'!A:S,19,0),0)</f>
        <v>26085329704</v>
      </c>
      <c r="N42" s="8"/>
      <c r="O42" s="8">
        <f>IFERROR(VLOOKUP(A42,'درآمد ناشی از تغییر قیمت اوراق'!A:Q,17,0),0)</f>
        <v>-37832775498</v>
      </c>
      <c r="P42" s="8"/>
      <c r="Q42" s="8">
        <f>IFERROR(VLOOKUP(A42,'درآمد ناشی از فروش'!A:Q,17,0),0)</f>
        <v>22655504859</v>
      </c>
      <c r="R42" s="8"/>
      <c r="S42" s="8">
        <f t="shared" si="3"/>
        <v>10908059065</v>
      </c>
      <c r="T42" s="8"/>
      <c r="U42" s="1">
        <f t="shared" si="5"/>
        <v>2.4873089206401095E-2</v>
      </c>
    </row>
    <row r="43" spans="1:21" ht="21" x14ac:dyDescent="0.55000000000000004">
      <c r="A43" s="30" t="s">
        <v>86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2"/>
        <v>0</v>
      </c>
      <c r="J43" s="8"/>
      <c r="K43" s="1">
        <f t="shared" si="4"/>
        <v>0</v>
      </c>
      <c r="L43" s="8"/>
      <c r="M43" s="8">
        <f>IFERROR(VLOOKUP(A43,'درآمد سود سهام'!A:S,19,0),0)</f>
        <v>1257291200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5660700788</v>
      </c>
      <c r="R43" s="8"/>
      <c r="S43" s="8">
        <f t="shared" si="3"/>
        <v>6917991988</v>
      </c>
      <c r="T43" s="8"/>
      <c r="U43" s="1">
        <f t="shared" si="5"/>
        <v>1.5774743317883935E-2</v>
      </c>
    </row>
    <row r="44" spans="1:21" ht="21" x14ac:dyDescent="0.55000000000000004">
      <c r="A44" s="30" t="s">
        <v>46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62559123470</v>
      </c>
      <c r="F44" s="8"/>
      <c r="G44" s="8">
        <f>IFERROR(VLOOKUP(A44,'درآمد ناشی از فروش'!A:Q,9,0),0)</f>
        <v>0</v>
      </c>
      <c r="H44" s="8"/>
      <c r="I44" s="8">
        <f t="shared" si="2"/>
        <v>62559123470</v>
      </c>
      <c r="J44" s="8"/>
      <c r="K44" s="1">
        <f t="shared" si="4"/>
        <v>1.5648115403107872</v>
      </c>
      <c r="L44" s="8"/>
      <c r="M44" s="8">
        <f>IFERROR(VLOOKUP(A44,'درآمد سود سهام'!A:S,19,0),0)</f>
        <v>11333058930</v>
      </c>
      <c r="N44" s="8"/>
      <c r="O44" s="8">
        <f>IFERROR(VLOOKUP(A44,'درآمد ناشی از تغییر قیمت اوراق'!A:Q,17,0),0)</f>
        <v>117454030493</v>
      </c>
      <c r="P44" s="8"/>
      <c r="Q44" s="8">
        <f>IFERROR(VLOOKUP(A44,'درآمد ناشی از فروش'!A:Q,17,0),0)</f>
        <v>7236240455</v>
      </c>
      <c r="R44" s="8"/>
      <c r="S44" s="8">
        <f t="shared" si="3"/>
        <v>136023329878</v>
      </c>
      <c r="T44" s="8"/>
      <c r="U44" s="1">
        <f t="shared" si="5"/>
        <v>0.31016704237173265</v>
      </c>
    </row>
    <row r="45" spans="1:21" ht="21" x14ac:dyDescent="0.55000000000000004">
      <c r="A45" s="30" t="s">
        <v>82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0</v>
      </c>
      <c r="F45" s="8"/>
      <c r="G45" s="8">
        <f>IFERROR(VLOOKUP(A45,'درآمد ناشی از فروش'!A:Q,9,0),0)</f>
        <v>0</v>
      </c>
      <c r="H45" s="8"/>
      <c r="I45" s="8">
        <f t="shared" si="2"/>
        <v>0</v>
      </c>
      <c r="J45" s="8"/>
      <c r="K45" s="1">
        <f t="shared" si="4"/>
        <v>0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0</v>
      </c>
      <c r="P45" s="8"/>
      <c r="Q45" s="8">
        <f>IFERROR(VLOOKUP(A45,'درآمد ناشی از فروش'!A:Q,17,0),0)</f>
        <v>4492275817</v>
      </c>
      <c r="R45" s="8"/>
      <c r="S45" s="8">
        <f t="shared" si="3"/>
        <v>4492275817</v>
      </c>
      <c r="T45" s="8"/>
      <c r="U45" s="1">
        <f t="shared" si="5"/>
        <v>1.0243506793479153E-2</v>
      </c>
    </row>
    <row r="46" spans="1:21" ht="21" x14ac:dyDescent="0.55000000000000004">
      <c r="A46" s="30" t="s">
        <v>78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17864134898</v>
      </c>
      <c r="F46" s="8"/>
      <c r="G46" s="8">
        <f>IFERROR(VLOOKUP(A46,'درآمد ناشی از فروش'!A:Q,9,0),0)</f>
        <v>0</v>
      </c>
      <c r="H46" s="8"/>
      <c r="I46" s="8">
        <f t="shared" si="2"/>
        <v>17864134898</v>
      </c>
      <c r="J46" s="8"/>
      <c r="K46" s="1">
        <f t="shared" si="4"/>
        <v>0.4468413701394699</v>
      </c>
      <c r="L46" s="8"/>
      <c r="M46" s="8">
        <f>IFERROR(VLOOKUP(A46,'درآمد سود سهام'!A:S,19,0),0)</f>
        <v>199940998</v>
      </c>
      <c r="N46" s="8"/>
      <c r="O46" s="8">
        <f>IFERROR(VLOOKUP(A46,'درآمد ناشی از تغییر قیمت اوراق'!A:Q,17,0),0)</f>
        <v>-33460328063</v>
      </c>
      <c r="P46" s="8"/>
      <c r="Q46" s="8">
        <f>IFERROR(VLOOKUP(A46,'درآمد ناشی از فروش'!A:Q,17,0),0)</f>
        <v>-34938047489</v>
      </c>
      <c r="R46" s="8"/>
      <c r="S46" s="8">
        <f t="shared" si="3"/>
        <v>-68198434554</v>
      </c>
      <c r="T46" s="8"/>
      <c r="U46" s="1">
        <f t="shared" si="5"/>
        <v>-0.15550940238684424</v>
      </c>
    </row>
    <row r="47" spans="1:21" ht="21" x14ac:dyDescent="0.55000000000000004">
      <c r="A47" s="30" t="s">
        <v>89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0</v>
      </c>
      <c r="F47" s="8"/>
      <c r="G47" s="8">
        <f>IFERROR(VLOOKUP(A47,'درآمد ناشی از فروش'!A:Q,9,0),0)</f>
        <v>0</v>
      </c>
      <c r="H47" s="8"/>
      <c r="I47" s="8">
        <f t="shared" si="2"/>
        <v>0</v>
      </c>
      <c r="J47" s="8"/>
      <c r="K47" s="1">
        <f t="shared" si="4"/>
        <v>0</v>
      </c>
      <c r="L47" s="8"/>
      <c r="M47" s="8">
        <f>IFERROR(VLOOKUP(A47,'درآمد سود سهام'!A:S,19,0),0)</f>
        <v>0</v>
      </c>
      <c r="N47" s="8"/>
      <c r="O47" s="8">
        <f>IFERROR(VLOOKUP(A47,'درآمد ناشی از تغییر قیمت اوراق'!A:Q,17,0),0)</f>
        <v>0</v>
      </c>
      <c r="P47" s="8"/>
      <c r="Q47" s="8">
        <f>IFERROR(VLOOKUP(A47,'درآمد ناشی از فروش'!A:Q,17,0),0)</f>
        <v>-1833</v>
      </c>
      <c r="R47" s="8"/>
      <c r="S47" s="8">
        <f t="shared" si="3"/>
        <v>-1833</v>
      </c>
      <c r="T47" s="8"/>
      <c r="U47" s="1">
        <f t="shared" si="5"/>
        <v>-4.1796961534268339E-9</v>
      </c>
    </row>
    <row r="48" spans="1:21" ht="21" x14ac:dyDescent="0.55000000000000004">
      <c r="A48" s="30" t="s">
        <v>97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0</v>
      </c>
      <c r="F48" s="8"/>
      <c r="G48" s="8">
        <f>IFERROR(VLOOKUP(A48,'درآمد ناشی از فروش'!A:Q,9,0),0)</f>
        <v>0</v>
      </c>
      <c r="H48" s="8"/>
      <c r="I48" s="8">
        <f t="shared" si="2"/>
        <v>0</v>
      </c>
      <c r="J48" s="8"/>
      <c r="K48" s="1">
        <f t="shared" si="4"/>
        <v>0</v>
      </c>
      <c r="L48" s="8"/>
      <c r="M48" s="8">
        <f>IFERROR(VLOOKUP(A48,'درآمد سود سهام'!A:S,19,0),0)</f>
        <v>0</v>
      </c>
      <c r="N48" s="8"/>
      <c r="O48" s="8">
        <f>IFERROR(VLOOKUP(A48,'درآمد ناشی از تغییر قیمت اوراق'!A:Q,17,0),0)</f>
        <v>0</v>
      </c>
      <c r="P48" s="8"/>
      <c r="Q48" s="8">
        <f>IFERROR(VLOOKUP(A48,'درآمد ناشی از فروش'!A:Q,17,0),0)</f>
        <v>0</v>
      </c>
      <c r="R48" s="8"/>
      <c r="S48" s="8">
        <f t="shared" si="3"/>
        <v>0</v>
      </c>
      <c r="T48" s="8"/>
      <c r="U48" s="1">
        <f t="shared" si="5"/>
        <v>0</v>
      </c>
    </row>
    <row r="49" spans="1:21" ht="21" x14ac:dyDescent="0.55000000000000004">
      <c r="A49" s="30" t="s">
        <v>87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0</v>
      </c>
      <c r="F49" s="8"/>
      <c r="G49" s="8">
        <f>IFERROR(VLOOKUP(A49,'درآمد ناشی از فروش'!A:Q,9,0),0)</f>
        <v>0</v>
      </c>
      <c r="H49" s="8"/>
      <c r="I49" s="8">
        <f t="shared" si="2"/>
        <v>0</v>
      </c>
      <c r="J49" s="8"/>
      <c r="K49" s="1">
        <f t="shared" si="4"/>
        <v>0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0</v>
      </c>
      <c r="P49" s="8"/>
      <c r="Q49" s="8">
        <f>IFERROR(VLOOKUP(A49,'درآمد ناشی از فروش'!A:Q,17,0),0)</f>
        <v>137983799</v>
      </c>
      <c r="R49" s="8"/>
      <c r="S49" s="8">
        <f t="shared" si="3"/>
        <v>137983799</v>
      </c>
      <c r="T49" s="8"/>
      <c r="U49" s="1">
        <f t="shared" si="5"/>
        <v>3.1463739984480163E-4</v>
      </c>
    </row>
    <row r="50" spans="1:21" ht="21" x14ac:dyDescent="0.55000000000000004">
      <c r="A50" s="30" t="s">
        <v>90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2"/>
        <v>0</v>
      </c>
      <c r="J50" s="8"/>
      <c r="K50" s="1">
        <f t="shared" si="4"/>
        <v>0</v>
      </c>
      <c r="L50" s="8"/>
      <c r="M50" s="8">
        <f>IFERROR(VLOOKUP(A50,'درآمد سود سهام'!A:S,19,0),0)</f>
        <v>8000000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-1229220452</v>
      </c>
      <c r="R50" s="8"/>
      <c r="S50" s="8">
        <f t="shared" si="3"/>
        <v>-1221220452</v>
      </c>
      <c r="T50" s="8"/>
      <c r="U50" s="1">
        <f t="shared" si="5"/>
        <v>-2.7846865388491977E-3</v>
      </c>
    </row>
    <row r="51" spans="1:21" ht="21" x14ac:dyDescent="0.55000000000000004">
      <c r="A51" s="30" t="s">
        <v>88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0</v>
      </c>
      <c r="F51" s="8"/>
      <c r="G51" s="8">
        <f>IFERROR(VLOOKUP(A51,'درآمد ناشی از فروش'!A:Q,9,0),0)</f>
        <v>0</v>
      </c>
      <c r="H51" s="8"/>
      <c r="I51" s="8">
        <f t="shared" si="2"/>
        <v>0</v>
      </c>
      <c r="J51" s="8"/>
      <c r="K51" s="1">
        <f t="shared" si="4"/>
        <v>0</v>
      </c>
      <c r="L51" s="8"/>
      <c r="M51" s="8">
        <f>IFERROR(VLOOKUP(A51,'درآمد سود سهام'!A:S,19,0),0)</f>
        <v>0</v>
      </c>
      <c r="N51" s="8"/>
      <c r="O51" s="8">
        <f>IFERROR(VLOOKUP(A51,'درآمد ناشی از تغییر قیمت اوراق'!A:Q,17,0),0)</f>
        <v>0</v>
      </c>
      <c r="P51" s="8"/>
      <c r="Q51" s="8">
        <f>IFERROR(VLOOKUP(A51,'درآمد ناشی از فروش'!A:Q,17,0),0)</f>
        <v>-345795745</v>
      </c>
      <c r="R51" s="8"/>
      <c r="S51" s="8">
        <f t="shared" si="3"/>
        <v>-345795745</v>
      </c>
      <c r="T51" s="8"/>
      <c r="U51" s="1">
        <f t="shared" si="5"/>
        <v>-7.8850035201738478E-4</v>
      </c>
    </row>
    <row r="52" spans="1:21" ht="21" x14ac:dyDescent="0.55000000000000004">
      <c r="A52" s="30" t="s">
        <v>108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4560470582</v>
      </c>
      <c r="F52" s="8"/>
      <c r="G52" s="8">
        <f>IFERROR(VLOOKUP(A52,'درآمد ناشی از فروش'!A:Q,9,0),0)</f>
        <v>0</v>
      </c>
      <c r="H52" s="8"/>
      <c r="I52" s="8">
        <f t="shared" si="2"/>
        <v>4560470582</v>
      </c>
      <c r="J52" s="8"/>
      <c r="K52" s="1">
        <f t="shared" si="4"/>
        <v>0.11407252212195121</v>
      </c>
      <c r="L52" s="8"/>
      <c r="M52" s="8">
        <f>IFERROR(VLOOKUP(A52,'درآمد سود سهام'!A:S,19,0),0)</f>
        <v>7631883139</v>
      </c>
      <c r="N52" s="8"/>
      <c r="O52" s="8">
        <f>IFERROR(VLOOKUP(A52,'درآمد ناشی از تغییر قیمت اوراق'!A:Q,17,0),0)</f>
        <v>-4215796481</v>
      </c>
      <c r="P52" s="8"/>
      <c r="Q52" s="8">
        <f>IFERROR(VLOOKUP(A52,'درآمد ناشی از فروش'!A:Q,17,0),0)</f>
        <v>-733492126</v>
      </c>
      <c r="R52" s="8"/>
      <c r="S52" s="8">
        <f t="shared" si="3"/>
        <v>2682594532</v>
      </c>
      <c r="T52" s="8"/>
      <c r="U52" s="1">
        <f t="shared" si="5"/>
        <v>6.116983113259279E-3</v>
      </c>
    </row>
    <row r="53" spans="1:21" ht="21" x14ac:dyDescent="0.55000000000000004">
      <c r="A53" s="30" t="s">
        <v>110</v>
      </c>
      <c r="C53" s="8">
        <f>IFERROR(VLOOKUP(A53,'درآمد سود سهام'!A:S,13,0),0)</f>
        <v>0</v>
      </c>
      <c r="D53" s="8"/>
      <c r="E53" s="8">
        <f>IFERROR(VLOOKUP(A53,'درآمد ناشی از تغییر قیمت اوراق'!A:Q,9,0),0)</f>
        <v>-9691988</v>
      </c>
      <c r="F53" s="8"/>
      <c r="G53" s="8">
        <f>IFERROR(VLOOKUP(A53,'درآمد ناشی از فروش'!A:Q,9,0),0)</f>
        <v>0</v>
      </c>
      <c r="H53" s="8"/>
      <c r="I53" s="8">
        <f t="shared" si="2"/>
        <v>-9691988</v>
      </c>
      <c r="J53" s="8"/>
      <c r="K53" s="1">
        <f t="shared" si="4"/>
        <v>-2.4242882300335507E-4</v>
      </c>
      <c r="L53" s="8"/>
      <c r="M53" s="8">
        <f>IFERROR(VLOOKUP(A53,'درآمد سود سهام'!A:S,19,0),0)</f>
        <v>0</v>
      </c>
      <c r="N53" s="8"/>
      <c r="O53" s="8">
        <f>IFERROR(VLOOKUP(A53,'درآمد ناشی از تغییر قیمت اوراق'!A:Q,17,0),0)</f>
        <v>6724741</v>
      </c>
      <c r="P53" s="8"/>
      <c r="Q53" s="8">
        <f>IFERROR(VLOOKUP(A53,'درآمد ناشی از فروش'!A:Q,17,0),0)</f>
        <v>257970887</v>
      </c>
      <c r="R53" s="8"/>
      <c r="S53" s="8">
        <f t="shared" si="3"/>
        <v>264695628</v>
      </c>
      <c r="T53" s="8"/>
      <c r="U53" s="1">
        <f t="shared" si="5"/>
        <v>6.0357190298990736E-4</v>
      </c>
    </row>
    <row r="54" spans="1:21" ht="21" x14ac:dyDescent="0.55000000000000004">
      <c r="A54" s="30" t="s">
        <v>102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305255175</v>
      </c>
      <c r="F54" s="8"/>
      <c r="G54" s="8">
        <f>IFERROR(VLOOKUP(A54,'درآمد ناشی از فروش'!A:Q,9,0),0)</f>
        <v>0</v>
      </c>
      <c r="H54" s="8"/>
      <c r="I54" s="8">
        <f t="shared" si="2"/>
        <v>305255175</v>
      </c>
      <c r="J54" s="8"/>
      <c r="K54" s="1">
        <f t="shared" si="4"/>
        <v>7.6354461840989875E-3</v>
      </c>
      <c r="L54" s="8"/>
      <c r="M54" s="8">
        <f>IFERROR(VLOOKUP(A54,'درآمد سود سهام'!A:S,19,0),0)</f>
        <v>729963861</v>
      </c>
      <c r="N54" s="8"/>
      <c r="O54" s="8">
        <f>IFERROR(VLOOKUP(A54,'درآمد ناشی از تغییر قیمت اوراق'!A:Q,17,0),0)</f>
        <v>-1281685146</v>
      </c>
      <c r="P54" s="8"/>
      <c r="Q54" s="8">
        <f>IFERROR(VLOOKUP(A54,'درآمد ناشی از فروش'!A:Q,17,0),0)</f>
        <v>26839056926</v>
      </c>
      <c r="R54" s="8"/>
      <c r="S54" s="8">
        <f t="shared" si="3"/>
        <v>26287335641</v>
      </c>
      <c r="T54" s="8"/>
      <c r="U54" s="1">
        <f t="shared" si="5"/>
        <v>5.9941667028111191E-2</v>
      </c>
    </row>
    <row r="55" spans="1:21" ht="21" x14ac:dyDescent="0.55000000000000004">
      <c r="A55" s="30" t="s">
        <v>81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0</v>
      </c>
      <c r="F55" s="8"/>
      <c r="G55" s="8">
        <f>IFERROR(VLOOKUP(A55,'درآمد ناشی از فروش'!A:Q,9,0),0)</f>
        <v>0</v>
      </c>
      <c r="H55" s="8"/>
      <c r="I55" s="8">
        <f t="shared" si="2"/>
        <v>0</v>
      </c>
      <c r="J55" s="8"/>
      <c r="K55" s="1">
        <f t="shared" si="4"/>
        <v>0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0</v>
      </c>
      <c r="P55" s="8"/>
      <c r="Q55" s="8">
        <f>IFERROR(VLOOKUP(A55,'درآمد ناشی از فروش'!A:Q,17,0),0)</f>
        <v>658391660</v>
      </c>
      <c r="R55" s="8"/>
      <c r="S55" s="8">
        <f t="shared" si="3"/>
        <v>658391660</v>
      </c>
      <c r="T55" s="8"/>
      <c r="U55" s="1">
        <f t="shared" si="5"/>
        <v>1.5012968296510135E-3</v>
      </c>
    </row>
    <row r="56" spans="1:21" ht="21" x14ac:dyDescent="0.55000000000000004">
      <c r="A56" s="30" t="s">
        <v>52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-16796306413</v>
      </c>
      <c r="F56" s="8"/>
      <c r="G56" s="8">
        <f>IFERROR(VLOOKUP(A56,'درآمد ناشی از فروش'!A:Q,9,0),0)</f>
        <v>0</v>
      </c>
      <c r="H56" s="8"/>
      <c r="I56" s="8">
        <f t="shared" si="2"/>
        <v>-16796306413</v>
      </c>
      <c r="J56" s="8"/>
      <c r="K56" s="1">
        <f t="shared" si="4"/>
        <v>-0.42013143170496026</v>
      </c>
      <c r="L56" s="8"/>
      <c r="M56" s="8">
        <f>IFERROR(VLOOKUP(A56,'درآمد سود سهام'!A:S,19,0),0)</f>
        <v>44490299700</v>
      </c>
      <c r="N56" s="8"/>
      <c r="O56" s="8">
        <f>IFERROR(VLOOKUP(A56,'درآمد ناشی از تغییر قیمت اوراق'!A:Q,17,0),0)</f>
        <v>-169820838371</v>
      </c>
      <c r="P56" s="8"/>
      <c r="Q56" s="8">
        <f>IFERROR(VLOOKUP(A56,'درآمد ناشی از فروش'!A:Q,17,0),0)</f>
        <v>0</v>
      </c>
      <c r="R56" s="8"/>
      <c r="S56" s="8">
        <f t="shared" si="3"/>
        <v>-125330538671</v>
      </c>
      <c r="T56" s="8"/>
      <c r="U56" s="1">
        <f t="shared" si="5"/>
        <v>-0.2857848174523141</v>
      </c>
    </row>
    <row r="57" spans="1:21" ht="21" x14ac:dyDescent="0.55000000000000004">
      <c r="A57" s="30" t="s">
        <v>72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-8588289053</v>
      </c>
      <c r="F57" s="8"/>
      <c r="G57" s="8">
        <f>IFERROR(VLOOKUP(A57,'درآمد ناشی از فروش'!A:Q,9,0),0)</f>
        <v>0</v>
      </c>
      <c r="H57" s="8"/>
      <c r="I57" s="8">
        <f t="shared" si="2"/>
        <v>-8588289053</v>
      </c>
      <c r="J57" s="8"/>
      <c r="K57" s="1">
        <f t="shared" si="4"/>
        <v>-0.21482164512908897</v>
      </c>
      <c r="L57" s="8"/>
      <c r="M57" s="8">
        <f>IFERROR(VLOOKUP(A57,'درآمد سود سهام'!A:S,19,0),0)</f>
        <v>5073689790</v>
      </c>
      <c r="N57" s="8"/>
      <c r="O57" s="8">
        <f>IFERROR(VLOOKUP(A57,'درآمد ناشی از تغییر قیمت اوراق'!A:Q,17,0),0)</f>
        <v>-70954736132</v>
      </c>
      <c r="P57" s="8"/>
      <c r="Q57" s="8">
        <f>IFERROR(VLOOKUP(A57,'درآمد ناشی از فروش'!A:Q,17,0),0)</f>
        <v>-12918677445</v>
      </c>
      <c r="R57" s="8"/>
      <c r="S57" s="8">
        <f t="shared" si="3"/>
        <v>-78799723787</v>
      </c>
      <c r="T57" s="8"/>
      <c r="U57" s="1">
        <f t="shared" si="5"/>
        <v>-0.17968298003470862</v>
      </c>
    </row>
    <row r="58" spans="1:21" ht="21.75" thickBot="1" x14ac:dyDescent="0.6">
      <c r="A58" s="30" t="s">
        <v>68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-6026905736</v>
      </c>
      <c r="F58" s="8"/>
      <c r="G58" s="8">
        <f>IFERROR(VLOOKUP(A58,'درآمد ناشی از فروش'!A:Q,9,0),0)</f>
        <v>0</v>
      </c>
      <c r="H58" s="8"/>
      <c r="I58" s="8">
        <f t="shared" si="2"/>
        <v>-6026905736</v>
      </c>
      <c r="J58" s="8"/>
      <c r="K58" s="1">
        <f t="shared" si="4"/>
        <v>-0.15075293778022109</v>
      </c>
      <c r="L58" s="8"/>
      <c r="M58" s="8">
        <f>IFERROR(VLOOKUP(A58,'درآمد سود سهام'!A:S,19,0),0)</f>
        <v>7824938308</v>
      </c>
      <c r="N58" s="8"/>
      <c r="O58" s="8">
        <f>IFERROR(VLOOKUP(A58,'درآمد ناشی از تغییر قیمت اوراق'!A:Q,17,0),0)</f>
        <v>52900719873</v>
      </c>
      <c r="P58" s="8"/>
      <c r="Q58" s="8">
        <f>IFERROR(VLOOKUP(A58,'درآمد ناشی از فروش'!A:Q,17,0),0)</f>
        <v>4394758553</v>
      </c>
      <c r="R58" s="8"/>
      <c r="S58" s="8">
        <f t="shared" si="3"/>
        <v>65120416734</v>
      </c>
      <c r="T58" s="8"/>
      <c r="U58" s="1">
        <f t="shared" si="5"/>
        <v>0.14849075577340548</v>
      </c>
    </row>
    <row r="59" spans="1:21" s="30" customFormat="1" ht="21.75" thickBot="1" x14ac:dyDescent="0.6">
      <c r="A59" s="30" t="s">
        <v>15</v>
      </c>
      <c r="C59" s="9">
        <f>SUM(C8:C58)</f>
        <v>66605091886</v>
      </c>
      <c r="D59" s="3"/>
      <c r="E59" s="9">
        <f>SUM(E8:E58)</f>
        <v>-42327115004</v>
      </c>
      <c r="F59" s="3"/>
      <c r="G59" s="9">
        <f>SUM(G8:G58)</f>
        <v>15700718225</v>
      </c>
      <c r="H59" s="3"/>
      <c r="I59" s="9">
        <f>SUM(I8:I58)</f>
        <v>39978695107</v>
      </c>
      <c r="J59" s="3"/>
      <c r="K59" s="10">
        <f>SUM(K8:K58)</f>
        <v>1.0000000000000002</v>
      </c>
      <c r="L59" s="3"/>
      <c r="M59" s="9">
        <f>SUM(M8:M58)</f>
        <v>853262220062</v>
      </c>
      <c r="N59" s="3"/>
      <c r="O59" s="9">
        <f>SUM(O8:O58)</f>
        <v>-664951476828</v>
      </c>
      <c r="P59" s="3"/>
      <c r="Q59" s="9">
        <f>SUM(Q8:Q58)</f>
        <v>250237881526</v>
      </c>
      <c r="R59" s="3"/>
      <c r="S59" s="9">
        <f>SUM(S8:S58)</f>
        <v>438548624760</v>
      </c>
      <c r="T59" s="3"/>
      <c r="U59" s="10">
        <f>SUM(U8:U58)</f>
        <v>1</v>
      </c>
    </row>
    <row r="60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M11" sqref="M11"/>
    </sheetView>
  </sheetViews>
  <sheetFormatPr defaultRowHeight="18.75" x14ac:dyDescent="0.45"/>
  <cols>
    <col min="1" max="1" width="17.125" style="14" bestFit="1" customWidth="1"/>
    <col min="2" max="2" width="0.875" style="14" customWidth="1"/>
    <col min="3" max="3" width="32.125" style="14" bestFit="1" customWidth="1"/>
    <col min="4" max="4" width="0.875" style="14" customWidth="1"/>
    <col min="5" max="5" width="27.875" style="14" bestFit="1" customWidth="1"/>
    <col min="6" max="6" width="0.875" style="14" customWidth="1"/>
    <col min="7" max="7" width="32.125" style="14" bestFit="1" customWidth="1"/>
    <col min="8" max="8" width="0.875" style="14" customWidth="1"/>
    <col min="9" max="9" width="27.875" style="14" bestFit="1" customWidth="1"/>
    <col min="10" max="10" width="0.875" style="14" customWidth="1"/>
    <col min="11" max="11" width="8" style="14" customWidth="1"/>
    <col min="12" max="16384" width="9" style="14"/>
  </cols>
  <sheetData>
    <row r="2" spans="1:9" ht="26.25" x14ac:dyDescent="0.45">
      <c r="A2" s="33" t="str">
        <f>+سهام!A2</f>
        <v>صندوق سرمایه‌گذاری بخشی صنایع مفید - دارونو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</row>
    <row r="3" spans="1:9" ht="26.25" x14ac:dyDescent="0.45">
      <c r="A3" s="33" t="s">
        <v>24</v>
      </c>
      <c r="B3" s="33" t="s">
        <v>24</v>
      </c>
      <c r="C3" s="33" t="s">
        <v>24</v>
      </c>
      <c r="D3" s="33" t="s">
        <v>24</v>
      </c>
      <c r="E3" s="33" t="s">
        <v>24</v>
      </c>
      <c r="F3" s="33" t="s">
        <v>24</v>
      </c>
      <c r="G3" s="33" t="s">
        <v>24</v>
      </c>
      <c r="H3" s="33" t="s">
        <v>24</v>
      </c>
      <c r="I3" s="33" t="s">
        <v>24</v>
      </c>
    </row>
    <row r="4" spans="1:9" ht="26.25" x14ac:dyDescent="0.45">
      <c r="A4" s="33" t="str">
        <f>+سهام!A4</f>
        <v>برای ماه منتهی به 1404/06/31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</row>
    <row r="6" spans="1:9" ht="27" thickBot="1" x14ac:dyDescent="0.5">
      <c r="A6" s="34" t="s">
        <v>39</v>
      </c>
      <c r="B6" s="34" t="s">
        <v>39</v>
      </c>
      <c r="C6" s="34" t="s">
        <v>26</v>
      </c>
      <c r="D6" s="34" t="s">
        <v>26</v>
      </c>
      <c r="E6" s="34" t="s">
        <v>26</v>
      </c>
      <c r="G6" s="34" t="s">
        <v>27</v>
      </c>
      <c r="H6" s="34" t="s">
        <v>27</v>
      </c>
      <c r="I6" s="34" t="s">
        <v>27</v>
      </c>
    </row>
    <row r="7" spans="1:9" ht="27" thickBot="1" x14ac:dyDescent="0.5">
      <c r="A7" s="35" t="s">
        <v>40</v>
      </c>
      <c r="C7" s="35" t="s">
        <v>41</v>
      </c>
      <c r="E7" s="35" t="s">
        <v>42</v>
      </c>
      <c r="G7" s="35" t="s">
        <v>41</v>
      </c>
      <c r="I7" s="35" t="s">
        <v>42</v>
      </c>
    </row>
    <row r="8" spans="1:9" ht="23.25" thickBot="1" x14ac:dyDescent="0.6">
      <c r="A8" s="36" t="s">
        <v>23</v>
      </c>
      <c r="B8" s="37"/>
      <c r="C8" s="36">
        <f>+'سود سپرده بانکی'!G8</f>
        <v>3093300012</v>
      </c>
      <c r="D8" s="37"/>
      <c r="E8" s="53">
        <f>+C8/$C$9</f>
        <v>1</v>
      </c>
      <c r="F8" s="37"/>
      <c r="G8" s="36">
        <f>+'سود سپرده بانکی'!M8</f>
        <v>55125553025</v>
      </c>
      <c r="H8" s="37"/>
      <c r="I8" s="54">
        <f>+G8/$G$9</f>
        <v>1</v>
      </c>
    </row>
    <row r="9" spans="1:9" ht="24.75" thickBot="1" x14ac:dyDescent="0.5">
      <c r="C9" s="38">
        <f>SUM(C8:C8)</f>
        <v>3093300012</v>
      </c>
      <c r="D9" s="39"/>
      <c r="E9" s="13">
        <f>SUM(E8:E8)</f>
        <v>1</v>
      </c>
      <c r="F9" s="39"/>
      <c r="G9" s="38">
        <f>SUM(G8:G8)</f>
        <v>55125553025</v>
      </c>
      <c r="H9" s="39"/>
      <c r="I9" s="13">
        <f>SUM(I8:I8)</f>
        <v>1</v>
      </c>
    </row>
    <row r="10" spans="1:9" ht="19.5" thickTop="1" x14ac:dyDescent="0.45">
      <c r="E10" s="40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47"/>
  <sheetViews>
    <sheetView rightToLeft="1" topLeftCell="A25" zoomScale="85" zoomScaleNormal="85" workbookViewId="0">
      <selection activeCell="M11" sqref="M11"/>
    </sheetView>
  </sheetViews>
  <sheetFormatPr defaultRowHeight="18.75" x14ac:dyDescent="0.2"/>
  <cols>
    <col min="1" max="1" width="24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16384" width="9" style="8"/>
  </cols>
  <sheetData>
    <row r="2" spans="1:19" ht="26.25" x14ac:dyDescent="0.2">
      <c r="A2" s="33" t="s">
        <v>73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</row>
    <row r="3" spans="1:19" ht="26.25" x14ac:dyDescent="0.2">
      <c r="A3" s="33" t="s">
        <v>24</v>
      </c>
      <c r="B3" s="33" t="s">
        <v>24</v>
      </c>
      <c r="C3" s="33" t="s">
        <v>24</v>
      </c>
      <c r="D3" s="33" t="s">
        <v>24</v>
      </c>
      <c r="E3" s="33" t="s">
        <v>24</v>
      </c>
      <c r="F3" s="33" t="s">
        <v>24</v>
      </c>
      <c r="G3" s="33" t="s">
        <v>24</v>
      </c>
      <c r="H3" s="33" t="s">
        <v>24</v>
      </c>
      <c r="I3" s="33" t="s">
        <v>24</v>
      </c>
      <c r="J3" s="33" t="s">
        <v>24</v>
      </c>
      <c r="K3" s="33" t="s">
        <v>24</v>
      </c>
      <c r="L3" s="33" t="s">
        <v>24</v>
      </c>
      <c r="M3" s="33" t="s">
        <v>24</v>
      </c>
      <c r="N3" s="33" t="s">
        <v>24</v>
      </c>
      <c r="O3" s="33" t="s">
        <v>24</v>
      </c>
      <c r="P3" s="33" t="s">
        <v>24</v>
      </c>
      <c r="Q3" s="33" t="s">
        <v>24</v>
      </c>
      <c r="R3" s="33" t="s">
        <v>24</v>
      </c>
      <c r="S3" s="33" t="s">
        <v>24</v>
      </c>
    </row>
    <row r="4" spans="1:19" ht="26.25" x14ac:dyDescent="0.2">
      <c r="A4" s="33" t="str">
        <f>+سهام!A4</f>
        <v>برای ماه منتهی به 1404/06/31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</row>
    <row r="6" spans="1:19" ht="27" thickBot="1" x14ac:dyDescent="0.25">
      <c r="A6" s="34" t="s">
        <v>3</v>
      </c>
      <c r="C6" s="34" t="s">
        <v>91</v>
      </c>
      <c r="D6" s="34" t="s">
        <v>91</v>
      </c>
      <c r="E6" s="34" t="s">
        <v>91</v>
      </c>
      <c r="F6" s="34" t="s">
        <v>91</v>
      </c>
      <c r="G6" s="34" t="s">
        <v>91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O6" s="34" t="s">
        <v>27</v>
      </c>
      <c r="P6" s="34" t="s">
        <v>27</v>
      </c>
      <c r="Q6" s="34" t="s">
        <v>27</v>
      </c>
      <c r="R6" s="34" t="s">
        <v>27</v>
      </c>
      <c r="S6" s="34" t="s">
        <v>27</v>
      </c>
    </row>
    <row r="7" spans="1:19" ht="27" thickBot="1" x14ac:dyDescent="0.25">
      <c r="A7" s="34" t="s">
        <v>3</v>
      </c>
      <c r="C7" s="35" t="s">
        <v>92</v>
      </c>
      <c r="E7" s="35" t="s">
        <v>93</v>
      </c>
      <c r="G7" s="35" t="s">
        <v>94</v>
      </c>
      <c r="I7" s="35" t="s">
        <v>95</v>
      </c>
      <c r="K7" s="35" t="s">
        <v>30</v>
      </c>
      <c r="M7" s="35" t="s">
        <v>96</v>
      </c>
      <c r="O7" s="35" t="s">
        <v>95</v>
      </c>
      <c r="Q7" s="35" t="s">
        <v>30</v>
      </c>
      <c r="S7" s="35" t="s">
        <v>96</v>
      </c>
    </row>
    <row r="8" spans="1:19" ht="21" x14ac:dyDescent="0.2">
      <c r="A8" s="3" t="s">
        <v>67</v>
      </c>
      <c r="C8" s="8" t="s">
        <v>115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8379057168</v>
      </c>
      <c r="Q8" s="8">
        <v>-841519605</v>
      </c>
      <c r="S8" s="8">
        <v>7537537563</v>
      </c>
    </row>
    <row r="9" spans="1:19" ht="21" x14ac:dyDescent="0.2">
      <c r="A9" s="3" t="s">
        <v>108</v>
      </c>
      <c r="C9" s="8" t="s">
        <v>115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7893249000</v>
      </c>
      <c r="Q9" s="8">
        <v>-261365861</v>
      </c>
      <c r="S9" s="8">
        <v>7631883139</v>
      </c>
    </row>
    <row r="10" spans="1:19" ht="21" x14ac:dyDescent="0.2">
      <c r="A10" s="3" t="s">
        <v>103</v>
      </c>
      <c r="C10" s="8" t="s">
        <v>115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12165628</v>
      </c>
      <c r="Q10" s="8">
        <v>-244946</v>
      </c>
      <c r="S10" s="8">
        <v>11920682</v>
      </c>
    </row>
    <row r="11" spans="1:19" ht="21" x14ac:dyDescent="0.2">
      <c r="A11" s="3" t="s">
        <v>62</v>
      </c>
      <c r="C11" s="8" t="s">
        <v>115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1647921200</v>
      </c>
      <c r="Q11" s="8">
        <v>0</v>
      </c>
      <c r="S11" s="8">
        <v>1647921200</v>
      </c>
    </row>
    <row r="12" spans="1:19" ht="21" x14ac:dyDescent="0.2">
      <c r="A12" s="3" t="s">
        <v>107</v>
      </c>
      <c r="C12" s="8" t="s">
        <v>115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208157751</v>
      </c>
      <c r="Q12" s="8">
        <v>-8216753</v>
      </c>
      <c r="S12" s="8">
        <v>199940998</v>
      </c>
    </row>
    <row r="13" spans="1:19" ht="21" x14ac:dyDescent="0.2">
      <c r="A13" s="3" t="s">
        <v>61</v>
      </c>
      <c r="C13" s="8" t="s">
        <v>115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104491343750</v>
      </c>
      <c r="Q13" s="8">
        <v>-8301329957</v>
      </c>
      <c r="S13" s="8">
        <v>96190013793</v>
      </c>
    </row>
    <row r="14" spans="1:19" ht="21" x14ac:dyDescent="0.2">
      <c r="A14" s="3" t="s">
        <v>68</v>
      </c>
      <c r="C14" s="8" t="s">
        <v>115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8639589420</v>
      </c>
      <c r="Q14" s="8">
        <v>-814651112</v>
      </c>
      <c r="S14" s="8">
        <v>7824938308</v>
      </c>
    </row>
    <row r="15" spans="1:19" ht="21" x14ac:dyDescent="0.2">
      <c r="A15" s="3" t="s">
        <v>60</v>
      </c>
      <c r="C15" s="8" t="s">
        <v>115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30734088720</v>
      </c>
      <c r="Q15" s="8">
        <v>0</v>
      </c>
      <c r="S15" s="8">
        <v>30734088720</v>
      </c>
    </row>
    <row r="16" spans="1:19" ht="21" x14ac:dyDescent="0.2">
      <c r="A16" s="3" t="s">
        <v>52</v>
      </c>
      <c r="C16" s="8" t="s">
        <v>115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44490299700</v>
      </c>
      <c r="Q16" s="8">
        <v>0</v>
      </c>
      <c r="S16" s="8">
        <v>44490299700</v>
      </c>
    </row>
    <row r="17" spans="1:19" ht="21" x14ac:dyDescent="0.2">
      <c r="A17" s="3" t="s">
        <v>111</v>
      </c>
      <c r="C17" s="8" t="s">
        <v>115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8174644335</v>
      </c>
      <c r="Q17" s="8">
        <v>0</v>
      </c>
      <c r="S17" s="8">
        <v>8174644335</v>
      </c>
    </row>
    <row r="18" spans="1:19" ht="21" x14ac:dyDescent="0.2">
      <c r="A18" s="3" t="s">
        <v>47</v>
      </c>
      <c r="C18" s="8" t="s">
        <v>115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43966991650</v>
      </c>
      <c r="Q18" s="8">
        <v>-1540152384</v>
      </c>
      <c r="S18" s="8">
        <v>42426839266</v>
      </c>
    </row>
    <row r="19" spans="1:19" ht="21" x14ac:dyDescent="0.2">
      <c r="A19" s="3" t="s">
        <v>59</v>
      </c>
      <c r="C19" s="8" t="s">
        <v>115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46502841240</v>
      </c>
      <c r="Q19" s="8">
        <v>-936298817</v>
      </c>
      <c r="S19" s="8">
        <v>45566542423</v>
      </c>
    </row>
    <row r="20" spans="1:19" ht="21" x14ac:dyDescent="0.2">
      <c r="A20" s="3" t="s">
        <v>53</v>
      </c>
      <c r="C20" s="8" t="s">
        <v>115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42005725920</v>
      </c>
      <c r="Q20" s="8">
        <v>-1658120760</v>
      </c>
      <c r="S20" s="8">
        <v>40347605160</v>
      </c>
    </row>
    <row r="21" spans="1:19" ht="21" x14ac:dyDescent="0.2">
      <c r="A21" s="3" t="s">
        <v>71</v>
      </c>
      <c r="C21" s="8" t="s">
        <v>115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19075037660</v>
      </c>
      <c r="Q21" s="8">
        <v>-384061161</v>
      </c>
      <c r="S21" s="8">
        <v>18690976499</v>
      </c>
    </row>
    <row r="22" spans="1:19" ht="21" x14ac:dyDescent="0.2">
      <c r="A22" s="3" t="s">
        <v>69</v>
      </c>
      <c r="C22" s="8" t="s">
        <v>115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839261520</v>
      </c>
      <c r="Q22" s="8">
        <v>-66187817</v>
      </c>
      <c r="S22" s="8">
        <v>773073703</v>
      </c>
    </row>
    <row r="23" spans="1:19" ht="21" x14ac:dyDescent="0.2">
      <c r="A23" s="3" t="s">
        <v>109</v>
      </c>
      <c r="C23" s="8" t="s">
        <v>115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11872996900</v>
      </c>
      <c r="Q23" s="8">
        <v>-246856408</v>
      </c>
      <c r="S23" s="8">
        <v>11626140492</v>
      </c>
    </row>
    <row r="24" spans="1:19" ht="21" x14ac:dyDescent="0.2">
      <c r="A24" s="3" t="s">
        <v>72</v>
      </c>
      <c r="C24" s="8" t="s">
        <v>115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5073689790</v>
      </c>
      <c r="Q24" s="8">
        <v>0</v>
      </c>
      <c r="S24" s="8">
        <v>5073689790</v>
      </c>
    </row>
    <row r="25" spans="1:19" ht="21" x14ac:dyDescent="0.2">
      <c r="A25" s="3" t="s">
        <v>46</v>
      </c>
      <c r="C25" s="8" t="s">
        <v>115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11333058930</v>
      </c>
      <c r="Q25" s="8">
        <v>0</v>
      </c>
      <c r="S25" s="8">
        <v>11333058930</v>
      </c>
    </row>
    <row r="26" spans="1:19" ht="21" x14ac:dyDescent="0.2">
      <c r="A26" s="3" t="s">
        <v>105</v>
      </c>
      <c r="C26" s="8" t="s">
        <v>115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16823283363</v>
      </c>
      <c r="Q26" s="8">
        <v>-1277717724</v>
      </c>
      <c r="S26" s="8">
        <v>15545565639</v>
      </c>
    </row>
    <row r="27" spans="1:19" ht="21" x14ac:dyDescent="0.2">
      <c r="A27" s="3" t="s">
        <v>77</v>
      </c>
      <c r="C27" s="8" t="s">
        <v>115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76745424</v>
      </c>
      <c r="Q27" s="8">
        <v>-3029425</v>
      </c>
      <c r="S27" s="8">
        <v>73715999</v>
      </c>
    </row>
    <row r="28" spans="1:19" ht="21" x14ac:dyDescent="0.2">
      <c r="A28" s="3" t="s">
        <v>48</v>
      </c>
      <c r="C28" s="8" t="s">
        <v>115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19409410800</v>
      </c>
      <c r="Q28" s="8">
        <v>-1313791536</v>
      </c>
      <c r="S28" s="8">
        <v>18095619264</v>
      </c>
    </row>
    <row r="29" spans="1:19" ht="21" x14ac:dyDescent="0.2">
      <c r="A29" s="3" t="s">
        <v>90</v>
      </c>
      <c r="C29" s="8" t="s">
        <v>115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8000000</v>
      </c>
      <c r="Q29" s="8">
        <v>0</v>
      </c>
      <c r="S29" s="8">
        <v>8000000</v>
      </c>
    </row>
    <row r="30" spans="1:19" ht="21" x14ac:dyDescent="0.2">
      <c r="A30" s="3" t="s">
        <v>65</v>
      </c>
      <c r="C30" s="8" t="s">
        <v>118</v>
      </c>
      <c r="E30" s="8">
        <v>18968285</v>
      </c>
      <c r="G30" s="8">
        <v>3800</v>
      </c>
      <c r="I30" s="8">
        <v>72079483000</v>
      </c>
      <c r="K30" s="8">
        <v>-5474391114</v>
      </c>
      <c r="M30" s="8">
        <v>66605091886</v>
      </c>
      <c r="O30" s="8">
        <v>72079483000</v>
      </c>
      <c r="Q30" s="8">
        <v>-5474391114</v>
      </c>
      <c r="S30" s="8">
        <v>66605091886</v>
      </c>
    </row>
    <row r="31" spans="1:19" ht="21" x14ac:dyDescent="0.2">
      <c r="A31" s="3" t="s">
        <v>56</v>
      </c>
      <c r="C31" s="8" t="s">
        <v>115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63903002100</v>
      </c>
      <c r="Q31" s="8">
        <v>0</v>
      </c>
      <c r="S31" s="8">
        <v>63903002100</v>
      </c>
    </row>
    <row r="32" spans="1:19" ht="21" x14ac:dyDescent="0.2">
      <c r="A32" s="3" t="s">
        <v>54</v>
      </c>
      <c r="C32" s="8" t="s">
        <v>115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1413330240</v>
      </c>
      <c r="Q32" s="8">
        <v>0</v>
      </c>
      <c r="S32" s="8">
        <v>1413330240</v>
      </c>
    </row>
    <row r="33" spans="1:19" ht="21" x14ac:dyDescent="0.2">
      <c r="A33" s="3" t="s">
        <v>64</v>
      </c>
      <c r="C33" s="8" t="s">
        <v>115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10825875600</v>
      </c>
      <c r="Q33" s="8">
        <v>-110093650</v>
      </c>
      <c r="S33" s="8">
        <v>10715781950</v>
      </c>
    </row>
    <row r="34" spans="1:19" ht="21" x14ac:dyDescent="0.2">
      <c r="A34" s="3" t="s">
        <v>66</v>
      </c>
      <c r="C34" s="8" t="s">
        <v>115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11723661670</v>
      </c>
      <c r="Q34" s="8">
        <v>0</v>
      </c>
      <c r="S34" s="8">
        <v>11723661670</v>
      </c>
    </row>
    <row r="35" spans="1:19" ht="21" x14ac:dyDescent="0.2">
      <c r="A35" s="3" t="s">
        <v>75</v>
      </c>
      <c r="C35" s="8" t="s">
        <v>115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879168192</v>
      </c>
      <c r="Q35" s="8">
        <v>-34704008</v>
      </c>
      <c r="S35" s="8">
        <v>844464184</v>
      </c>
    </row>
    <row r="36" spans="1:19" ht="21" x14ac:dyDescent="0.2">
      <c r="A36" s="3" t="s">
        <v>51</v>
      </c>
      <c r="C36" s="8" t="s">
        <v>115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49376705000</v>
      </c>
      <c r="Q36" s="8">
        <v>0</v>
      </c>
      <c r="S36" s="8">
        <v>49376705000</v>
      </c>
    </row>
    <row r="37" spans="1:19" ht="21" x14ac:dyDescent="0.2">
      <c r="A37" s="3" t="s">
        <v>79</v>
      </c>
      <c r="C37" s="8" t="s">
        <v>115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32308405200</v>
      </c>
      <c r="Q37" s="8">
        <v>0</v>
      </c>
      <c r="S37" s="8">
        <v>32308405200</v>
      </c>
    </row>
    <row r="38" spans="1:19" ht="21" x14ac:dyDescent="0.2">
      <c r="A38" s="3" t="s">
        <v>49</v>
      </c>
      <c r="C38" s="8" t="s">
        <v>115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53142423880</v>
      </c>
      <c r="Q38" s="8">
        <v>-3085689129</v>
      </c>
      <c r="S38" s="8">
        <v>50056734751</v>
      </c>
    </row>
    <row r="39" spans="1:19" ht="21" x14ac:dyDescent="0.2">
      <c r="A39" s="3" t="s">
        <v>50</v>
      </c>
      <c r="C39" s="8" t="s">
        <v>115</v>
      </c>
      <c r="E39" s="8">
        <v>0</v>
      </c>
      <c r="G39" s="8">
        <v>0</v>
      </c>
      <c r="I39" s="8">
        <v>0</v>
      </c>
      <c r="K39" s="8">
        <v>0</v>
      </c>
      <c r="M39" s="8">
        <v>0</v>
      </c>
      <c r="O39" s="8">
        <v>31965781622</v>
      </c>
      <c r="Q39" s="8">
        <v>-643606341</v>
      </c>
      <c r="S39" s="8">
        <v>31322175281</v>
      </c>
    </row>
    <row r="40" spans="1:19" ht="21" x14ac:dyDescent="0.2">
      <c r="A40" s="3" t="s">
        <v>76</v>
      </c>
      <c r="C40" s="8" t="s">
        <v>115</v>
      </c>
      <c r="E40" s="8">
        <v>0</v>
      </c>
      <c r="G40" s="8">
        <v>0</v>
      </c>
      <c r="I40" s="8">
        <v>0</v>
      </c>
      <c r="K40" s="8">
        <v>0</v>
      </c>
      <c r="M40" s="8">
        <v>0</v>
      </c>
      <c r="O40" s="8">
        <v>14225519880</v>
      </c>
      <c r="Q40" s="8">
        <v>0</v>
      </c>
      <c r="S40" s="8">
        <v>14225519880</v>
      </c>
    </row>
    <row r="41" spans="1:19" ht="21" x14ac:dyDescent="0.2">
      <c r="A41" s="3" t="s">
        <v>74</v>
      </c>
      <c r="C41" s="8" t="s">
        <v>115</v>
      </c>
      <c r="E41" s="8">
        <v>0</v>
      </c>
      <c r="G41" s="8">
        <v>0</v>
      </c>
      <c r="I41" s="8">
        <v>0</v>
      </c>
      <c r="K41" s="8">
        <v>0</v>
      </c>
      <c r="M41" s="8">
        <v>0</v>
      </c>
      <c r="O41" s="8">
        <v>44472384680</v>
      </c>
      <c r="Q41" s="8">
        <v>0</v>
      </c>
      <c r="S41" s="8">
        <v>44472384680</v>
      </c>
    </row>
    <row r="42" spans="1:19" ht="21" x14ac:dyDescent="0.2">
      <c r="A42" s="3" t="s">
        <v>55</v>
      </c>
      <c r="C42" s="8" t="s">
        <v>115</v>
      </c>
      <c r="E42" s="8">
        <v>0</v>
      </c>
      <c r="G42" s="8">
        <v>0</v>
      </c>
      <c r="I42" s="8">
        <v>0</v>
      </c>
      <c r="K42" s="8">
        <v>0</v>
      </c>
      <c r="M42" s="8">
        <v>0</v>
      </c>
      <c r="O42" s="8">
        <v>36726147000</v>
      </c>
      <c r="Q42" s="8">
        <v>-2507784128</v>
      </c>
      <c r="S42" s="8">
        <v>34218362872</v>
      </c>
    </row>
    <row r="43" spans="1:19" ht="21" x14ac:dyDescent="0.2">
      <c r="A43" s="3" t="s">
        <v>80</v>
      </c>
      <c r="C43" s="8" t="s">
        <v>115</v>
      </c>
      <c r="E43" s="8">
        <v>0</v>
      </c>
      <c r="G43" s="8">
        <v>0</v>
      </c>
      <c r="I43" s="8">
        <v>0</v>
      </c>
      <c r="K43" s="8">
        <v>0</v>
      </c>
      <c r="M43" s="8">
        <v>0</v>
      </c>
      <c r="O43" s="8">
        <v>26835729600</v>
      </c>
      <c r="Q43" s="8">
        <v>-750399896</v>
      </c>
      <c r="S43" s="8">
        <v>26085329704</v>
      </c>
    </row>
    <row r="44" spans="1:19" ht="21" x14ac:dyDescent="0.2">
      <c r="A44" s="3" t="s">
        <v>86</v>
      </c>
      <c r="C44" s="8" t="s">
        <v>115</v>
      </c>
      <c r="E44" s="8">
        <v>0</v>
      </c>
      <c r="G44" s="8">
        <v>0</v>
      </c>
      <c r="I44" s="8">
        <v>0</v>
      </c>
      <c r="K44" s="8">
        <v>0</v>
      </c>
      <c r="M44" s="8">
        <v>0</v>
      </c>
      <c r="O44" s="8">
        <v>1257291200</v>
      </c>
      <c r="Q44" s="8">
        <v>0</v>
      </c>
      <c r="S44" s="8">
        <v>1257291200</v>
      </c>
    </row>
    <row r="45" spans="1:19" ht="21.75" thickBot="1" x14ac:dyDescent="0.25">
      <c r="A45" s="3" t="s">
        <v>102</v>
      </c>
      <c r="C45" s="8" t="s">
        <v>115</v>
      </c>
      <c r="E45" s="8">
        <v>0</v>
      </c>
      <c r="G45" s="8">
        <v>0</v>
      </c>
      <c r="I45" s="8">
        <v>0</v>
      </c>
      <c r="K45" s="8">
        <v>0</v>
      </c>
      <c r="M45" s="8">
        <v>0</v>
      </c>
      <c r="O45" s="8">
        <v>757462500</v>
      </c>
      <c r="Q45" s="8">
        <v>-27498639</v>
      </c>
      <c r="S45" s="8">
        <v>729963861</v>
      </c>
    </row>
    <row r="46" spans="1:19" ht="21.75" thickBot="1" x14ac:dyDescent="0.25">
      <c r="I46" s="9">
        <f>SUM(I8:I45)</f>
        <v>72079483000</v>
      </c>
      <c r="J46" s="3"/>
      <c r="K46" s="9">
        <f>SUM(K8:K45)</f>
        <v>-5474391114</v>
      </c>
      <c r="L46" s="3"/>
      <c r="M46" s="9">
        <f>SUM(M8:M45)</f>
        <v>66605091886</v>
      </c>
      <c r="N46" s="3"/>
      <c r="O46" s="9">
        <f>SUM(O8:O45)</f>
        <v>883549931233</v>
      </c>
      <c r="P46" s="3"/>
      <c r="Q46" s="9">
        <f>SUM(Q8:Q45)</f>
        <v>-30287711171</v>
      </c>
      <c r="R46" s="3"/>
      <c r="S46" s="9">
        <f>SUM(S8:S45)</f>
        <v>853262220062</v>
      </c>
    </row>
    <row r="47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M11" sqref="M11"/>
    </sheetView>
  </sheetViews>
  <sheetFormatPr defaultRowHeight="18.75" x14ac:dyDescent="0.2"/>
  <cols>
    <col min="1" max="1" width="17.125" style="8" bestFit="1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33" t="str">
        <f>+سهام!A2</f>
        <v>صندوق سرمایه‌گذاری بخشی صنایع مفید - دارونو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</row>
    <row r="3" spans="1:13" ht="26.25" x14ac:dyDescent="0.2">
      <c r="A3" s="33" t="s">
        <v>24</v>
      </c>
      <c r="B3" s="33" t="s">
        <v>24</v>
      </c>
      <c r="C3" s="33" t="s">
        <v>24</v>
      </c>
      <c r="D3" s="33" t="s">
        <v>24</v>
      </c>
      <c r="E3" s="33" t="s">
        <v>24</v>
      </c>
      <c r="F3" s="33" t="s">
        <v>24</v>
      </c>
      <c r="G3" s="33" t="s">
        <v>24</v>
      </c>
      <c r="H3" s="33" t="s">
        <v>24</v>
      </c>
      <c r="I3" s="33" t="s">
        <v>24</v>
      </c>
      <c r="J3" s="33" t="s">
        <v>24</v>
      </c>
      <c r="K3" s="33" t="s">
        <v>24</v>
      </c>
      <c r="L3" s="33" t="s">
        <v>24</v>
      </c>
      <c r="M3" s="33" t="s">
        <v>24</v>
      </c>
    </row>
    <row r="4" spans="1:13" ht="26.25" x14ac:dyDescent="0.2">
      <c r="A4" s="33" t="str">
        <f>+سهام!A4</f>
        <v>برای ماه منتهی به 1404/06/31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</row>
    <row r="6" spans="1:13" ht="27" thickBot="1" x14ac:dyDescent="0.25">
      <c r="A6" s="34" t="s">
        <v>25</v>
      </c>
      <c r="B6" s="34" t="s">
        <v>25</v>
      </c>
      <c r="C6" s="34" t="s">
        <v>26</v>
      </c>
      <c r="D6" s="34" t="s">
        <v>26</v>
      </c>
      <c r="E6" s="34" t="s">
        <v>26</v>
      </c>
      <c r="F6" s="34" t="s">
        <v>26</v>
      </c>
      <c r="G6" s="34" t="s">
        <v>26</v>
      </c>
      <c r="I6" s="34" t="s">
        <v>27</v>
      </c>
      <c r="J6" s="34" t="s">
        <v>27</v>
      </c>
      <c r="K6" s="34" t="s">
        <v>27</v>
      </c>
      <c r="L6" s="34" t="s">
        <v>27</v>
      </c>
      <c r="M6" s="34" t="s">
        <v>27</v>
      </c>
    </row>
    <row r="7" spans="1:13" ht="27" thickBot="1" x14ac:dyDescent="0.25">
      <c r="A7" s="35" t="s">
        <v>28</v>
      </c>
      <c r="C7" s="35" t="s">
        <v>29</v>
      </c>
      <c r="E7" s="35" t="s">
        <v>30</v>
      </c>
      <c r="G7" s="35" t="s">
        <v>31</v>
      </c>
      <c r="I7" s="35" t="s">
        <v>29</v>
      </c>
      <c r="K7" s="35" t="s">
        <v>30</v>
      </c>
      <c r="M7" s="35" t="s">
        <v>31</v>
      </c>
    </row>
    <row r="8" spans="1:13" ht="19.5" customHeight="1" thickBot="1" x14ac:dyDescent="0.25">
      <c r="A8" s="3" t="s">
        <v>23</v>
      </c>
      <c r="C8" s="8">
        <v>3093300012</v>
      </c>
      <c r="E8" s="8">
        <v>0</v>
      </c>
      <c r="G8" s="8">
        <f>+C8-E8</f>
        <v>3093300012</v>
      </c>
      <c r="I8" s="8">
        <v>55125553025</v>
      </c>
      <c r="K8" s="8">
        <v>0</v>
      </c>
      <c r="M8" s="8">
        <f>+I8-K8</f>
        <v>55125553025</v>
      </c>
    </row>
    <row r="9" spans="1:13" s="3" customFormat="1" ht="21.75" thickBot="1" x14ac:dyDescent="0.25">
      <c r="A9" s="3" t="s">
        <v>15</v>
      </c>
      <c r="C9" s="9">
        <f>SUM(C8:C8)</f>
        <v>3093300012</v>
      </c>
      <c r="E9" s="9">
        <f>SUM(E8:E8)</f>
        <v>0</v>
      </c>
      <c r="G9" s="9">
        <f>SUM(G8:G8)</f>
        <v>3093300012</v>
      </c>
      <c r="I9" s="9">
        <f>SUM(I8:I8)</f>
        <v>55125553025</v>
      </c>
      <c r="K9" s="9">
        <f>SUM(K8:K8)</f>
        <v>0</v>
      </c>
      <c r="M9" s="9">
        <f>SUM(M8:M8)</f>
        <v>55125553025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S56"/>
  <sheetViews>
    <sheetView rightToLeft="1" topLeftCell="A6" zoomScale="90" zoomScaleNormal="90" workbookViewId="0">
      <selection activeCell="M11" sqref="M11"/>
    </sheetView>
  </sheetViews>
  <sheetFormatPr defaultRowHeight="22.5" x14ac:dyDescent="0.2"/>
  <cols>
    <col min="1" max="1" width="29.375" style="7" bestFit="1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5.875" style="7" bestFit="1" customWidth="1"/>
    <col min="20" max="20" width="17" style="7" bestFit="1" customWidth="1"/>
    <col min="21" max="16384" width="9" style="7"/>
  </cols>
  <sheetData>
    <row r="2" spans="1:19" ht="24" x14ac:dyDescent="0.2">
      <c r="A2" s="27" t="str">
        <f>+سهام!A2</f>
        <v>صندوق سرمایه‌گذاری بخشی صنایع مفید - دارونو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9" ht="24" x14ac:dyDescent="0.2">
      <c r="A3" s="27" t="s">
        <v>24</v>
      </c>
      <c r="B3" s="27" t="s">
        <v>24</v>
      </c>
      <c r="C3" s="27" t="s">
        <v>24</v>
      </c>
      <c r="D3" s="27" t="s">
        <v>24</v>
      </c>
      <c r="E3" s="27" t="s">
        <v>24</v>
      </c>
      <c r="F3" s="27" t="s">
        <v>24</v>
      </c>
      <c r="G3" s="27" t="s">
        <v>24</v>
      </c>
      <c r="H3" s="27" t="s">
        <v>24</v>
      </c>
      <c r="I3" s="27" t="s">
        <v>24</v>
      </c>
      <c r="J3" s="27" t="s">
        <v>24</v>
      </c>
      <c r="K3" s="27" t="s">
        <v>24</v>
      </c>
      <c r="L3" s="27" t="s">
        <v>24</v>
      </c>
      <c r="M3" s="27" t="s">
        <v>24</v>
      </c>
      <c r="N3" s="27" t="s">
        <v>24</v>
      </c>
      <c r="O3" s="27" t="s">
        <v>24</v>
      </c>
      <c r="P3" s="27" t="s">
        <v>24</v>
      </c>
      <c r="Q3" s="27" t="s">
        <v>24</v>
      </c>
    </row>
    <row r="4" spans="1:19" ht="24" x14ac:dyDescent="0.2">
      <c r="A4" s="27" t="str">
        <f>+سهام!A4</f>
        <v>برای ماه منتهی به 1404/06/31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9" ht="24.75" thickBot="1" x14ac:dyDescent="0.25">
      <c r="A6" s="27" t="s">
        <v>3</v>
      </c>
      <c r="C6" s="28" t="s">
        <v>26</v>
      </c>
      <c r="D6" s="28" t="s">
        <v>26</v>
      </c>
      <c r="E6" s="28" t="s">
        <v>26</v>
      </c>
      <c r="F6" s="28" t="s">
        <v>26</v>
      </c>
      <c r="G6" s="28" t="s">
        <v>26</v>
      </c>
      <c r="H6" s="28" t="s">
        <v>26</v>
      </c>
      <c r="I6" s="28" t="s">
        <v>26</v>
      </c>
      <c r="K6" s="28" t="s">
        <v>27</v>
      </c>
      <c r="L6" s="28" t="s">
        <v>27</v>
      </c>
      <c r="M6" s="28" t="s">
        <v>27</v>
      </c>
      <c r="N6" s="28" t="s">
        <v>27</v>
      </c>
      <c r="O6" s="28" t="s">
        <v>27</v>
      </c>
      <c r="P6" s="28" t="s">
        <v>27</v>
      </c>
      <c r="Q6" s="28" t="s">
        <v>27</v>
      </c>
    </row>
    <row r="7" spans="1:19" ht="24.75" thickBot="1" x14ac:dyDescent="0.25">
      <c r="A7" s="28" t="s">
        <v>3</v>
      </c>
      <c r="C7" s="29" t="s">
        <v>7</v>
      </c>
      <c r="E7" s="29" t="s">
        <v>32</v>
      </c>
      <c r="G7" s="29" t="s">
        <v>33</v>
      </c>
      <c r="I7" s="29" t="s">
        <v>85</v>
      </c>
      <c r="K7" s="29" t="s">
        <v>7</v>
      </c>
      <c r="M7" s="29" t="s">
        <v>32</v>
      </c>
      <c r="O7" s="29" t="s">
        <v>33</v>
      </c>
      <c r="Q7" s="29" t="s">
        <v>85</v>
      </c>
    </row>
    <row r="8" spans="1:19" x14ac:dyDescent="0.55000000000000004">
      <c r="A8" s="30" t="s">
        <v>87</v>
      </c>
      <c r="C8" s="7">
        <v>0</v>
      </c>
      <c r="E8" s="7">
        <v>0</v>
      </c>
      <c r="G8" s="7">
        <v>0</v>
      </c>
      <c r="I8" s="7">
        <f>+E8-G8</f>
        <v>0</v>
      </c>
      <c r="K8" s="7">
        <v>490000</v>
      </c>
      <c r="M8" s="7">
        <v>3743244403</v>
      </c>
      <c r="O8" s="7">
        <v>3605260604</v>
      </c>
      <c r="Q8" s="7">
        <f>+M8-O8</f>
        <v>137983799</v>
      </c>
    </row>
    <row r="9" spans="1:19" x14ac:dyDescent="0.55000000000000004">
      <c r="A9" s="30" t="s">
        <v>90</v>
      </c>
      <c r="C9" s="7">
        <v>0</v>
      </c>
      <c r="E9" s="7">
        <v>0</v>
      </c>
      <c r="G9" s="7">
        <v>0</v>
      </c>
      <c r="I9" s="7">
        <f t="shared" ref="I9:I54" si="0">+E9-G9</f>
        <v>0</v>
      </c>
      <c r="K9" s="7">
        <v>1000000</v>
      </c>
      <c r="M9" s="7">
        <v>2323094948</v>
      </c>
      <c r="O9" s="7">
        <v>3552315400</v>
      </c>
      <c r="Q9" s="7">
        <f t="shared" ref="Q9:Q54" si="1">+M9-O9</f>
        <v>-1229220452</v>
      </c>
    </row>
    <row r="10" spans="1:19" x14ac:dyDescent="0.55000000000000004">
      <c r="A10" s="30" t="s">
        <v>83</v>
      </c>
      <c r="C10" s="7">
        <v>0</v>
      </c>
      <c r="E10" s="7">
        <v>0</v>
      </c>
      <c r="G10" s="7">
        <v>0</v>
      </c>
      <c r="I10" s="7">
        <f t="shared" si="0"/>
        <v>0</v>
      </c>
      <c r="K10" s="7">
        <v>450000</v>
      </c>
      <c r="M10" s="7">
        <v>6766869381</v>
      </c>
      <c r="O10" s="7">
        <v>2229972977</v>
      </c>
      <c r="Q10" s="7">
        <f t="shared" si="1"/>
        <v>4536896404</v>
      </c>
    </row>
    <row r="11" spans="1:19" x14ac:dyDescent="0.55000000000000004">
      <c r="A11" s="30" t="s">
        <v>45</v>
      </c>
      <c r="C11" s="7">
        <v>0</v>
      </c>
      <c r="E11" s="7">
        <v>0</v>
      </c>
      <c r="G11" s="7">
        <v>0</v>
      </c>
      <c r="I11" s="7">
        <f t="shared" si="0"/>
        <v>0</v>
      </c>
      <c r="K11" s="7">
        <v>70195</v>
      </c>
      <c r="M11" s="7">
        <v>607233331403</v>
      </c>
      <c r="O11" s="7">
        <v>458909774017</v>
      </c>
      <c r="Q11" s="7">
        <f t="shared" si="1"/>
        <v>148323557386</v>
      </c>
    </row>
    <row r="12" spans="1:19" x14ac:dyDescent="0.55000000000000004">
      <c r="A12" s="30" t="s">
        <v>80</v>
      </c>
      <c r="C12" s="7">
        <v>0</v>
      </c>
      <c r="E12" s="7">
        <v>0</v>
      </c>
      <c r="G12" s="7">
        <v>0</v>
      </c>
      <c r="I12" s="7">
        <f t="shared" si="0"/>
        <v>0</v>
      </c>
      <c r="K12" s="7">
        <v>2651052</v>
      </c>
      <c r="M12" s="7">
        <v>104125047046</v>
      </c>
      <c r="O12" s="7">
        <v>81469542187</v>
      </c>
      <c r="Q12" s="7">
        <f t="shared" si="1"/>
        <v>22655504859</v>
      </c>
    </row>
    <row r="13" spans="1:19" x14ac:dyDescent="0.55000000000000004">
      <c r="A13" s="30" t="s">
        <v>56</v>
      </c>
      <c r="C13" s="7">
        <v>1322252</v>
      </c>
      <c r="E13" s="7">
        <v>10028754535</v>
      </c>
      <c r="G13" s="7">
        <v>6899038589</v>
      </c>
      <c r="I13" s="7">
        <f t="shared" si="0"/>
        <v>3129715946</v>
      </c>
      <c r="K13" s="7">
        <v>3158872</v>
      </c>
      <c r="M13" s="7">
        <v>108340108527</v>
      </c>
      <c r="O13" s="7">
        <v>61247333581</v>
      </c>
      <c r="Q13" s="7">
        <f t="shared" si="1"/>
        <v>47092774946</v>
      </c>
    </row>
    <row r="14" spans="1:19" x14ac:dyDescent="0.55000000000000004">
      <c r="A14" s="30" t="s">
        <v>62</v>
      </c>
      <c r="C14" s="7">
        <v>0</v>
      </c>
      <c r="E14" s="7">
        <v>0</v>
      </c>
      <c r="G14" s="7">
        <v>0</v>
      </c>
      <c r="I14" s="7">
        <f t="shared" si="0"/>
        <v>0</v>
      </c>
      <c r="K14" s="7">
        <v>6446857</v>
      </c>
      <c r="M14" s="7">
        <v>10218047782</v>
      </c>
      <c r="O14" s="7">
        <v>11856354024</v>
      </c>
      <c r="Q14" s="7">
        <f t="shared" si="1"/>
        <v>-1638306242</v>
      </c>
      <c r="S14" s="31"/>
    </row>
    <row r="15" spans="1:19" x14ac:dyDescent="0.55000000000000004">
      <c r="A15" s="30" t="s">
        <v>88</v>
      </c>
      <c r="C15" s="7">
        <v>0</v>
      </c>
      <c r="E15" s="7">
        <v>0</v>
      </c>
      <c r="G15" s="7">
        <v>0</v>
      </c>
      <c r="I15" s="7">
        <f t="shared" si="0"/>
        <v>0</v>
      </c>
      <c r="K15" s="7">
        <v>16720314</v>
      </c>
      <c r="M15" s="7">
        <v>31364343534</v>
      </c>
      <c r="O15" s="7">
        <v>31710139279</v>
      </c>
      <c r="Q15" s="7">
        <f t="shared" si="1"/>
        <v>-345795745</v>
      </c>
    </row>
    <row r="16" spans="1:19" x14ac:dyDescent="0.55000000000000004">
      <c r="A16" s="30" t="s">
        <v>86</v>
      </c>
      <c r="C16" s="7">
        <v>0</v>
      </c>
      <c r="E16" s="7">
        <v>0</v>
      </c>
      <c r="G16" s="7">
        <v>0</v>
      </c>
      <c r="I16" s="7">
        <f t="shared" si="0"/>
        <v>0</v>
      </c>
      <c r="K16" s="7">
        <v>571500</v>
      </c>
      <c r="M16" s="7">
        <v>29742697400</v>
      </c>
      <c r="O16" s="7">
        <v>24081996612</v>
      </c>
      <c r="Q16" s="7">
        <f t="shared" si="1"/>
        <v>5660700788</v>
      </c>
    </row>
    <row r="17" spans="1:17" x14ac:dyDescent="0.55000000000000004">
      <c r="A17" s="30" t="s">
        <v>72</v>
      </c>
      <c r="C17" s="7">
        <v>0</v>
      </c>
      <c r="E17" s="7">
        <v>0</v>
      </c>
      <c r="G17" s="7">
        <v>0</v>
      </c>
      <c r="I17" s="7">
        <f t="shared" si="0"/>
        <v>0</v>
      </c>
      <c r="K17" s="7">
        <v>20573999</v>
      </c>
      <c r="M17" s="7">
        <v>226386296129</v>
      </c>
      <c r="O17" s="7">
        <v>239304973574</v>
      </c>
      <c r="Q17" s="7">
        <f t="shared" si="1"/>
        <v>-12918677445</v>
      </c>
    </row>
    <row r="18" spans="1:17" x14ac:dyDescent="0.55000000000000004">
      <c r="A18" s="30" t="s">
        <v>110</v>
      </c>
      <c r="C18" s="7">
        <v>0</v>
      </c>
      <c r="E18" s="7">
        <v>0</v>
      </c>
      <c r="G18" s="7">
        <v>0</v>
      </c>
      <c r="I18" s="7">
        <f t="shared" si="0"/>
        <v>0</v>
      </c>
      <c r="K18" s="7">
        <v>750000</v>
      </c>
      <c r="M18" s="7">
        <v>2540791808</v>
      </c>
      <c r="O18" s="7">
        <v>2282820921</v>
      </c>
      <c r="Q18" s="7">
        <f t="shared" si="1"/>
        <v>257970887</v>
      </c>
    </row>
    <row r="19" spans="1:17" x14ac:dyDescent="0.55000000000000004">
      <c r="A19" s="30" t="s">
        <v>68</v>
      </c>
      <c r="C19" s="7">
        <v>0</v>
      </c>
      <c r="E19" s="7">
        <v>0</v>
      </c>
      <c r="G19" s="7">
        <v>0</v>
      </c>
      <c r="I19" s="7">
        <f t="shared" si="0"/>
        <v>0</v>
      </c>
      <c r="K19" s="7">
        <v>361451</v>
      </c>
      <c r="M19" s="7">
        <v>12606801626</v>
      </c>
      <c r="O19" s="7">
        <v>8212043073</v>
      </c>
      <c r="Q19" s="7">
        <f t="shared" si="1"/>
        <v>4394758553</v>
      </c>
    </row>
    <row r="20" spans="1:17" x14ac:dyDescent="0.55000000000000004">
      <c r="A20" s="30" t="s">
        <v>64</v>
      </c>
      <c r="C20" s="7">
        <v>0</v>
      </c>
      <c r="E20" s="7">
        <v>0</v>
      </c>
      <c r="G20" s="7">
        <v>0</v>
      </c>
      <c r="I20" s="7">
        <f t="shared" si="0"/>
        <v>0</v>
      </c>
      <c r="K20" s="7">
        <v>53687408</v>
      </c>
      <c r="M20" s="7">
        <v>127846555117</v>
      </c>
      <c r="O20" s="7">
        <v>152116992472</v>
      </c>
      <c r="Q20" s="7">
        <f t="shared" si="1"/>
        <v>-24270437355</v>
      </c>
    </row>
    <row r="21" spans="1:17" x14ac:dyDescent="0.55000000000000004">
      <c r="A21" s="30" t="s">
        <v>103</v>
      </c>
      <c r="C21" s="7">
        <v>0</v>
      </c>
      <c r="E21" s="7">
        <v>0</v>
      </c>
      <c r="G21" s="7">
        <v>0</v>
      </c>
      <c r="I21" s="7">
        <f t="shared" si="0"/>
        <v>0</v>
      </c>
      <c r="K21" s="7">
        <v>5458740</v>
      </c>
      <c r="M21" s="7">
        <v>43110753308</v>
      </c>
      <c r="O21" s="7">
        <v>55163108128</v>
      </c>
      <c r="Q21" s="7">
        <f t="shared" si="1"/>
        <v>-12052354820</v>
      </c>
    </row>
    <row r="22" spans="1:17" x14ac:dyDescent="0.55000000000000004">
      <c r="A22" s="30" t="s">
        <v>69</v>
      </c>
      <c r="C22" s="7">
        <v>0</v>
      </c>
      <c r="E22" s="7">
        <v>0</v>
      </c>
      <c r="G22" s="7">
        <v>0</v>
      </c>
      <c r="I22" s="7">
        <f t="shared" si="0"/>
        <v>0</v>
      </c>
      <c r="K22" s="7">
        <v>20589651</v>
      </c>
      <c r="M22" s="7">
        <v>92251739962</v>
      </c>
      <c r="O22" s="7">
        <v>136488218987</v>
      </c>
      <c r="Q22" s="7">
        <f t="shared" si="1"/>
        <v>-44236479025</v>
      </c>
    </row>
    <row r="23" spans="1:17" x14ac:dyDescent="0.55000000000000004">
      <c r="A23" s="30" t="s">
        <v>67</v>
      </c>
      <c r="C23" s="7">
        <v>0</v>
      </c>
      <c r="E23" s="7">
        <v>0</v>
      </c>
      <c r="G23" s="7">
        <v>0</v>
      </c>
      <c r="I23" s="7">
        <f t="shared" si="0"/>
        <v>0</v>
      </c>
      <c r="K23" s="7">
        <v>35004412</v>
      </c>
      <c r="M23" s="7">
        <v>79418352540</v>
      </c>
      <c r="O23" s="7">
        <v>93939267655</v>
      </c>
      <c r="Q23" s="7">
        <f t="shared" si="1"/>
        <v>-14520915115</v>
      </c>
    </row>
    <row r="24" spans="1:17" x14ac:dyDescent="0.55000000000000004">
      <c r="A24" s="30" t="s">
        <v>66</v>
      </c>
      <c r="C24" s="7">
        <v>0</v>
      </c>
      <c r="E24" s="7">
        <v>0</v>
      </c>
      <c r="G24" s="7">
        <v>0</v>
      </c>
      <c r="I24" s="7">
        <f t="shared" si="0"/>
        <v>0</v>
      </c>
      <c r="K24" s="7">
        <v>7298600</v>
      </c>
      <c r="M24" s="7">
        <v>78981562200</v>
      </c>
      <c r="O24" s="7">
        <v>102353482467</v>
      </c>
      <c r="Q24" s="7">
        <f t="shared" si="1"/>
        <v>-23371920267</v>
      </c>
    </row>
    <row r="25" spans="1:17" x14ac:dyDescent="0.55000000000000004">
      <c r="A25" s="30" t="s">
        <v>77</v>
      </c>
      <c r="C25" s="7">
        <v>0</v>
      </c>
      <c r="E25" s="7">
        <v>0</v>
      </c>
      <c r="G25" s="7">
        <v>0</v>
      </c>
      <c r="I25" s="7">
        <f t="shared" si="0"/>
        <v>0</v>
      </c>
      <c r="K25" s="7">
        <v>12962267</v>
      </c>
      <c r="M25" s="7">
        <v>180395243350</v>
      </c>
      <c r="O25" s="7">
        <v>125979662800</v>
      </c>
      <c r="Q25" s="7">
        <f t="shared" si="1"/>
        <v>54415580550</v>
      </c>
    </row>
    <row r="26" spans="1:17" x14ac:dyDescent="0.55000000000000004">
      <c r="A26" s="30" t="s">
        <v>53</v>
      </c>
      <c r="C26" s="7">
        <v>0</v>
      </c>
      <c r="E26" s="7">
        <v>0</v>
      </c>
      <c r="G26" s="7">
        <v>0</v>
      </c>
      <c r="I26" s="7">
        <f t="shared" si="0"/>
        <v>0</v>
      </c>
      <c r="K26" s="7">
        <v>8826130</v>
      </c>
      <c r="M26" s="7">
        <v>121910517511</v>
      </c>
      <c r="O26" s="7">
        <v>124096064298</v>
      </c>
      <c r="Q26" s="7">
        <f t="shared" si="1"/>
        <v>-2185546787</v>
      </c>
    </row>
    <row r="27" spans="1:17" x14ac:dyDescent="0.55000000000000004">
      <c r="A27" s="30" t="s">
        <v>109</v>
      </c>
      <c r="C27" s="7">
        <v>0</v>
      </c>
      <c r="E27" s="7">
        <v>0</v>
      </c>
      <c r="G27" s="7">
        <v>0</v>
      </c>
      <c r="I27" s="7">
        <f t="shared" si="0"/>
        <v>0</v>
      </c>
      <c r="K27" s="7">
        <v>7659998</v>
      </c>
      <c r="M27" s="7">
        <v>73325685765</v>
      </c>
      <c r="O27" s="7">
        <v>98306756401</v>
      </c>
      <c r="Q27" s="7">
        <f t="shared" si="1"/>
        <v>-24981070636</v>
      </c>
    </row>
    <row r="28" spans="1:17" x14ac:dyDescent="0.55000000000000004">
      <c r="A28" s="30" t="s">
        <v>54</v>
      </c>
      <c r="C28" s="7">
        <v>0</v>
      </c>
      <c r="E28" s="7">
        <v>0</v>
      </c>
      <c r="G28" s="7">
        <v>0</v>
      </c>
      <c r="I28" s="7">
        <f t="shared" si="0"/>
        <v>0</v>
      </c>
      <c r="K28" s="7">
        <v>15362365</v>
      </c>
      <c r="M28" s="7">
        <v>23933426388</v>
      </c>
      <c r="O28" s="7">
        <v>31333932158</v>
      </c>
      <c r="Q28" s="7">
        <f t="shared" si="1"/>
        <v>-7400505770</v>
      </c>
    </row>
    <row r="29" spans="1:17" x14ac:dyDescent="0.55000000000000004">
      <c r="A29" s="30" t="s">
        <v>111</v>
      </c>
      <c r="C29" s="7">
        <v>0</v>
      </c>
      <c r="E29" s="7">
        <v>0</v>
      </c>
      <c r="G29" s="7">
        <v>0</v>
      </c>
      <c r="I29" s="7">
        <f t="shared" si="0"/>
        <v>0</v>
      </c>
      <c r="K29" s="7">
        <v>343153</v>
      </c>
      <c r="M29" s="7">
        <v>5161313071</v>
      </c>
      <c r="O29" s="7">
        <v>7236730373</v>
      </c>
      <c r="Q29" s="7">
        <f t="shared" si="1"/>
        <v>-2075417302</v>
      </c>
    </row>
    <row r="30" spans="1:17" x14ac:dyDescent="0.55000000000000004">
      <c r="A30" s="30" t="s">
        <v>104</v>
      </c>
      <c r="C30" s="7">
        <v>0</v>
      </c>
      <c r="E30" s="7">
        <v>0</v>
      </c>
      <c r="G30" s="7">
        <v>0</v>
      </c>
      <c r="I30" s="7">
        <f t="shared" si="0"/>
        <v>0</v>
      </c>
      <c r="K30" s="7">
        <v>1518227</v>
      </c>
      <c r="M30" s="7">
        <v>42561711259</v>
      </c>
      <c r="O30" s="7">
        <v>59036133990</v>
      </c>
      <c r="Q30" s="7">
        <f t="shared" si="1"/>
        <v>-16474422731</v>
      </c>
    </row>
    <row r="31" spans="1:17" x14ac:dyDescent="0.55000000000000004">
      <c r="A31" s="30" t="s">
        <v>108</v>
      </c>
      <c r="C31" s="7">
        <v>0</v>
      </c>
      <c r="E31" s="7">
        <v>0</v>
      </c>
      <c r="G31" s="7">
        <v>0</v>
      </c>
      <c r="I31" s="7">
        <f t="shared" si="0"/>
        <v>0</v>
      </c>
      <c r="K31" s="7">
        <v>731304</v>
      </c>
      <c r="M31" s="7">
        <v>5124606928</v>
      </c>
      <c r="O31" s="7">
        <v>5858099054</v>
      </c>
      <c r="Q31" s="7">
        <f t="shared" si="1"/>
        <v>-733492126</v>
      </c>
    </row>
    <row r="32" spans="1:17" x14ac:dyDescent="0.55000000000000004">
      <c r="A32" s="30" t="s">
        <v>74</v>
      </c>
      <c r="C32" s="7">
        <v>0</v>
      </c>
      <c r="E32" s="7">
        <v>0</v>
      </c>
      <c r="G32" s="7">
        <v>0</v>
      </c>
      <c r="I32" s="7">
        <f t="shared" si="0"/>
        <v>0</v>
      </c>
      <c r="K32" s="7">
        <v>426952</v>
      </c>
      <c r="M32" s="7">
        <v>11292748467</v>
      </c>
      <c r="O32" s="7">
        <v>12633759019</v>
      </c>
      <c r="Q32" s="7">
        <f t="shared" si="1"/>
        <v>-1341010552</v>
      </c>
    </row>
    <row r="33" spans="1:17" x14ac:dyDescent="0.55000000000000004">
      <c r="A33" s="30" t="s">
        <v>50</v>
      </c>
      <c r="C33" s="7">
        <v>0</v>
      </c>
      <c r="E33" s="7">
        <v>0</v>
      </c>
      <c r="G33" s="7">
        <v>0</v>
      </c>
      <c r="I33" s="7">
        <f t="shared" si="0"/>
        <v>0</v>
      </c>
      <c r="K33" s="7">
        <v>10108104</v>
      </c>
      <c r="M33" s="7">
        <v>24192312052</v>
      </c>
      <c r="O33" s="7">
        <v>25925711295</v>
      </c>
      <c r="Q33" s="7">
        <f t="shared" si="1"/>
        <v>-1733399243</v>
      </c>
    </row>
    <row r="34" spans="1:17" x14ac:dyDescent="0.55000000000000004">
      <c r="A34" s="30" t="s">
        <v>82</v>
      </c>
      <c r="C34" s="7">
        <v>0</v>
      </c>
      <c r="E34" s="7">
        <v>0</v>
      </c>
      <c r="G34" s="7">
        <v>0</v>
      </c>
      <c r="I34" s="7">
        <f t="shared" si="0"/>
        <v>0</v>
      </c>
      <c r="K34" s="7">
        <v>1600000</v>
      </c>
      <c r="M34" s="7">
        <v>25272727349</v>
      </c>
      <c r="O34" s="7">
        <v>20780451532</v>
      </c>
      <c r="Q34" s="7">
        <f t="shared" si="1"/>
        <v>4492275817</v>
      </c>
    </row>
    <row r="35" spans="1:17" x14ac:dyDescent="0.55000000000000004">
      <c r="A35" s="30" t="s">
        <v>107</v>
      </c>
      <c r="C35" s="7">
        <v>0</v>
      </c>
      <c r="E35" s="7">
        <v>0</v>
      </c>
      <c r="G35" s="7">
        <v>0</v>
      </c>
      <c r="I35" s="7">
        <f t="shared" si="0"/>
        <v>0</v>
      </c>
      <c r="K35" s="7">
        <v>5715746</v>
      </c>
      <c r="M35" s="7">
        <v>53787584771</v>
      </c>
      <c r="O35" s="7">
        <v>88725632260</v>
      </c>
      <c r="Q35" s="7">
        <f t="shared" si="1"/>
        <v>-34938047489</v>
      </c>
    </row>
    <row r="36" spans="1:17" x14ac:dyDescent="0.55000000000000004">
      <c r="A36" s="30" t="s">
        <v>81</v>
      </c>
      <c r="C36" s="7">
        <v>0</v>
      </c>
      <c r="E36" s="7">
        <v>0</v>
      </c>
      <c r="G36" s="7">
        <v>0</v>
      </c>
      <c r="I36" s="7">
        <f t="shared" si="0"/>
        <v>0</v>
      </c>
      <c r="K36" s="7">
        <v>500000</v>
      </c>
      <c r="M36" s="7">
        <v>4237138194</v>
      </c>
      <c r="O36" s="7">
        <v>3578746534</v>
      </c>
      <c r="Q36" s="7">
        <f t="shared" si="1"/>
        <v>658391660</v>
      </c>
    </row>
    <row r="37" spans="1:17" x14ac:dyDescent="0.55000000000000004">
      <c r="A37" s="30" t="s">
        <v>59</v>
      </c>
      <c r="C37" s="7">
        <v>0</v>
      </c>
      <c r="E37" s="7">
        <v>0</v>
      </c>
      <c r="G37" s="7">
        <v>0</v>
      </c>
      <c r="I37" s="7">
        <f t="shared" si="0"/>
        <v>0</v>
      </c>
      <c r="K37" s="7">
        <v>3390178</v>
      </c>
      <c r="M37" s="7">
        <v>39477329829</v>
      </c>
      <c r="O37" s="7">
        <v>48634186644</v>
      </c>
      <c r="Q37" s="7">
        <f t="shared" si="1"/>
        <v>-9156856815</v>
      </c>
    </row>
    <row r="38" spans="1:17" x14ac:dyDescent="0.55000000000000004">
      <c r="A38" s="30" t="s">
        <v>49</v>
      </c>
      <c r="C38" s="7">
        <v>0</v>
      </c>
      <c r="E38" s="7">
        <v>0</v>
      </c>
      <c r="G38" s="7">
        <v>0</v>
      </c>
      <c r="I38" s="7">
        <f t="shared" si="0"/>
        <v>0</v>
      </c>
      <c r="K38" s="7">
        <v>556697</v>
      </c>
      <c r="M38" s="7">
        <v>19674161674</v>
      </c>
      <c r="O38" s="7">
        <v>17239255895</v>
      </c>
      <c r="Q38" s="7">
        <f t="shared" si="1"/>
        <v>2434905779</v>
      </c>
    </row>
    <row r="39" spans="1:17" x14ac:dyDescent="0.55000000000000004">
      <c r="A39" s="30" t="s">
        <v>51</v>
      </c>
      <c r="C39" s="7">
        <v>106465</v>
      </c>
      <c r="E39" s="7">
        <v>13072964043</v>
      </c>
      <c r="G39" s="7">
        <v>12112746401</v>
      </c>
      <c r="I39" s="7">
        <f t="shared" si="0"/>
        <v>960217642</v>
      </c>
      <c r="K39" s="7">
        <v>1095496</v>
      </c>
      <c r="M39" s="7">
        <v>130253049472</v>
      </c>
      <c r="O39" s="7">
        <v>124790103609</v>
      </c>
      <c r="Q39" s="7">
        <f t="shared" si="1"/>
        <v>5462945863</v>
      </c>
    </row>
    <row r="40" spans="1:17" x14ac:dyDescent="0.55000000000000004">
      <c r="A40" s="30" t="s">
        <v>71</v>
      </c>
      <c r="C40" s="7">
        <v>27587258</v>
      </c>
      <c r="E40" s="7">
        <v>38160775764</v>
      </c>
      <c r="G40" s="7">
        <v>26594323740</v>
      </c>
      <c r="I40" s="7">
        <f t="shared" si="0"/>
        <v>11566452024</v>
      </c>
      <c r="K40" s="7">
        <v>29053410</v>
      </c>
      <c r="M40" s="7">
        <v>67847267882</v>
      </c>
      <c r="O40" s="7">
        <v>54745235371</v>
      </c>
      <c r="Q40" s="7">
        <f t="shared" si="1"/>
        <v>13102032511</v>
      </c>
    </row>
    <row r="41" spans="1:17" x14ac:dyDescent="0.55000000000000004">
      <c r="A41" s="30" t="s">
        <v>55</v>
      </c>
      <c r="C41" s="7">
        <v>0</v>
      </c>
      <c r="E41" s="7">
        <v>0</v>
      </c>
      <c r="G41" s="7">
        <v>0</v>
      </c>
      <c r="I41" s="7">
        <f t="shared" si="0"/>
        <v>0</v>
      </c>
      <c r="K41" s="7">
        <v>3895110</v>
      </c>
      <c r="M41" s="7">
        <v>24905647252</v>
      </c>
      <c r="O41" s="7">
        <v>22334240542</v>
      </c>
      <c r="Q41" s="7">
        <f t="shared" si="1"/>
        <v>2571406710</v>
      </c>
    </row>
    <row r="42" spans="1:17" x14ac:dyDescent="0.55000000000000004">
      <c r="A42" s="30" t="s">
        <v>47</v>
      </c>
      <c r="C42" s="7">
        <v>0</v>
      </c>
      <c r="E42" s="7">
        <v>0</v>
      </c>
      <c r="G42" s="7">
        <v>0</v>
      </c>
      <c r="I42" s="7">
        <f t="shared" si="0"/>
        <v>0</v>
      </c>
      <c r="K42" s="7">
        <v>932260</v>
      </c>
      <c r="M42" s="7">
        <v>30947014399</v>
      </c>
      <c r="O42" s="7">
        <v>22828942059</v>
      </c>
      <c r="Q42" s="7">
        <f t="shared" si="1"/>
        <v>8118072340</v>
      </c>
    </row>
    <row r="43" spans="1:17" x14ac:dyDescent="0.55000000000000004">
      <c r="A43" s="30" t="s">
        <v>79</v>
      </c>
      <c r="C43" s="7">
        <v>0</v>
      </c>
      <c r="E43" s="7">
        <v>0</v>
      </c>
      <c r="G43" s="7">
        <v>0</v>
      </c>
      <c r="I43" s="7">
        <f t="shared" si="0"/>
        <v>0</v>
      </c>
      <c r="K43" s="7">
        <v>73448</v>
      </c>
      <c r="M43" s="7">
        <v>9735637446</v>
      </c>
      <c r="O43" s="7">
        <v>9081522630</v>
      </c>
      <c r="Q43" s="7">
        <f t="shared" si="1"/>
        <v>654114816</v>
      </c>
    </row>
    <row r="44" spans="1:17" x14ac:dyDescent="0.55000000000000004">
      <c r="A44" s="30" t="s">
        <v>48</v>
      </c>
      <c r="C44" s="7">
        <v>0</v>
      </c>
      <c r="E44" s="7">
        <v>0</v>
      </c>
      <c r="G44" s="7">
        <v>0</v>
      </c>
      <c r="I44" s="7">
        <f t="shared" si="0"/>
        <v>0</v>
      </c>
      <c r="K44" s="7">
        <v>9597374</v>
      </c>
      <c r="M44" s="7">
        <v>49817243700</v>
      </c>
      <c r="O44" s="7">
        <v>43862676513</v>
      </c>
      <c r="Q44" s="7">
        <f t="shared" si="1"/>
        <v>5954567187</v>
      </c>
    </row>
    <row r="45" spans="1:17" x14ac:dyDescent="0.55000000000000004">
      <c r="A45" s="30" t="s">
        <v>75</v>
      </c>
      <c r="C45" s="7">
        <v>0</v>
      </c>
      <c r="E45" s="7">
        <v>0</v>
      </c>
      <c r="G45" s="7">
        <v>0</v>
      </c>
      <c r="I45" s="7">
        <f t="shared" si="0"/>
        <v>0</v>
      </c>
      <c r="K45" s="7">
        <v>5273710</v>
      </c>
      <c r="M45" s="7">
        <v>22393880715</v>
      </c>
      <c r="O45" s="7">
        <v>41738562951</v>
      </c>
      <c r="Q45" s="7">
        <f t="shared" si="1"/>
        <v>-19344682236</v>
      </c>
    </row>
    <row r="46" spans="1:17" x14ac:dyDescent="0.55000000000000004">
      <c r="A46" s="30" t="s">
        <v>65</v>
      </c>
      <c r="C46" s="7">
        <v>0</v>
      </c>
      <c r="E46" s="7">
        <v>0</v>
      </c>
      <c r="G46" s="7">
        <v>0</v>
      </c>
      <c r="I46" s="7">
        <f t="shared" si="0"/>
        <v>0</v>
      </c>
      <c r="K46" s="7">
        <v>32515025</v>
      </c>
      <c r="M46" s="7">
        <v>920656041312</v>
      </c>
      <c r="O46" s="7">
        <v>833635788081</v>
      </c>
      <c r="Q46" s="7">
        <f t="shared" si="1"/>
        <v>87020253231</v>
      </c>
    </row>
    <row r="47" spans="1:17" x14ac:dyDescent="0.55000000000000004">
      <c r="A47" s="30" t="s">
        <v>84</v>
      </c>
      <c r="C47" s="7">
        <v>0</v>
      </c>
      <c r="E47" s="7">
        <v>0</v>
      </c>
      <c r="G47" s="7">
        <v>0</v>
      </c>
      <c r="I47" s="7">
        <f t="shared" si="0"/>
        <v>0</v>
      </c>
      <c r="K47" s="7">
        <v>1446250</v>
      </c>
      <c r="M47" s="7">
        <v>25695534703</v>
      </c>
      <c r="O47" s="7">
        <v>38870455557</v>
      </c>
      <c r="Q47" s="7">
        <f t="shared" si="1"/>
        <v>-13174920854</v>
      </c>
    </row>
    <row r="48" spans="1:17" x14ac:dyDescent="0.55000000000000004">
      <c r="A48" s="30" t="s">
        <v>76</v>
      </c>
      <c r="C48" s="7">
        <v>0</v>
      </c>
      <c r="E48" s="7">
        <v>0</v>
      </c>
      <c r="G48" s="7">
        <v>0</v>
      </c>
      <c r="I48" s="7">
        <f t="shared" si="0"/>
        <v>0</v>
      </c>
      <c r="K48" s="7">
        <v>1982457</v>
      </c>
      <c r="M48" s="7">
        <v>20909268502</v>
      </c>
      <c r="O48" s="7">
        <v>25880315476</v>
      </c>
      <c r="Q48" s="7">
        <f t="shared" si="1"/>
        <v>-4971046974</v>
      </c>
    </row>
    <row r="49" spans="1:17" x14ac:dyDescent="0.55000000000000004">
      <c r="A49" s="30" t="s">
        <v>105</v>
      </c>
      <c r="C49" s="7">
        <v>586101</v>
      </c>
      <c r="E49" s="7">
        <v>10624957082</v>
      </c>
      <c r="G49" s="7">
        <v>9295129520</v>
      </c>
      <c r="I49" s="7">
        <f t="shared" si="0"/>
        <v>1329827562</v>
      </c>
      <c r="K49" s="7">
        <v>1941013</v>
      </c>
      <c r="M49" s="7">
        <v>32858370676</v>
      </c>
      <c r="O49" s="7">
        <v>30863604193</v>
      </c>
      <c r="Q49" s="7">
        <f t="shared" si="1"/>
        <v>1994766483</v>
      </c>
    </row>
    <row r="50" spans="1:17" x14ac:dyDescent="0.55000000000000004">
      <c r="A50" s="30" t="s">
        <v>89</v>
      </c>
      <c r="C50" s="7">
        <v>0</v>
      </c>
      <c r="E50" s="7">
        <v>0</v>
      </c>
      <c r="G50" s="7">
        <v>0</v>
      </c>
      <c r="I50" s="7">
        <f t="shared" si="0"/>
        <v>0</v>
      </c>
      <c r="K50" s="7">
        <v>37141063</v>
      </c>
      <c r="M50" s="7">
        <v>68116707709</v>
      </c>
      <c r="O50" s="7">
        <v>68116709542</v>
      </c>
      <c r="Q50" s="7">
        <f t="shared" si="1"/>
        <v>-1833</v>
      </c>
    </row>
    <row r="51" spans="1:17" x14ac:dyDescent="0.55000000000000004">
      <c r="A51" s="30" t="s">
        <v>60</v>
      </c>
      <c r="C51" s="7">
        <v>22512</v>
      </c>
      <c r="E51" s="7">
        <v>688172700</v>
      </c>
      <c r="G51" s="7">
        <v>462617851</v>
      </c>
      <c r="I51" s="7">
        <f t="shared" si="0"/>
        <v>225554849</v>
      </c>
      <c r="K51" s="7">
        <v>4418410</v>
      </c>
      <c r="M51" s="7">
        <v>140915953008</v>
      </c>
      <c r="O51" s="7">
        <v>90370002372</v>
      </c>
      <c r="Q51" s="7">
        <f t="shared" si="1"/>
        <v>50545950636</v>
      </c>
    </row>
    <row r="52" spans="1:17" x14ac:dyDescent="0.55000000000000004">
      <c r="A52" s="30" t="s">
        <v>61</v>
      </c>
      <c r="C52" s="7">
        <v>2389574</v>
      </c>
      <c r="E52" s="7">
        <v>10028753206</v>
      </c>
      <c r="G52" s="7">
        <v>11539803004</v>
      </c>
      <c r="I52" s="7">
        <f t="shared" si="0"/>
        <v>-1511049798</v>
      </c>
      <c r="K52" s="7">
        <v>18280314</v>
      </c>
      <c r="M52" s="7">
        <v>472417877268</v>
      </c>
      <c r="O52" s="7">
        <v>453646176514</v>
      </c>
      <c r="Q52" s="7">
        <f t="shared" si="1"/>
        <v>18771700754</v>
      </c>
    </row>
    <row r="53" spans="1:17" x14ac:dyDescent="0.55000000000000004">
      <c r="A53" s="30" t="s">
        <v>46</v>
      </c>
      <c r="C53" s="7">
        <v>0</v>
      </c>
      <c r="E53" s="7">
        <v>0</v>
      </c>
      <c r="G53" s="7">
        <v>0</v>
      </c>
      <c r="I53" s="7">
        <f t="shared" si="0"/>
        <v>0</v>
      </c>
      <c r="K53" s="7">
        <v>12916065</v>
      </c>
      <c r="M53" s="7">
        <v>44983924618</v>
      </c>
      <c r="O53" s="7">
        <v>37747684163</v>
      </c>
      <c r="Q53" s="7">
        <f t="shared" si="1"/>
        <v>7236240455</v>
      </c>
    </row>
    <row r="54" spans="1:17" ht="23.25" thickBot="1" x14ac:dyDescent="0.6">
      <c r="A54" s="30" t="s">
        <v>102</v>
      </c>
      <c r="C54" s="7">
        <v>0</v>
      </c>
      <c r="E54" s="7">
        <v>0</v>
      </c>
      <c r="G54" s="7">
        <v>0</v>
      </c>
      <c r="I54" s="7">
        <f t="shared" si="0"/>
        <v>0</v>
      </c>
      <c r="K54" s="7">
        <v>22076718</v>
      </c>
      <c r="M54" s="7">
        <v>123390687613</v>
      </c>
      <c r="O54" s="7">
        <v>96551630687</v>
      </c>
      <c r="Q54" s="7">
        <f t="shared" si="1"/>
        <v>26839056926</v>
      </c>
    </row>
    <row r="55" spans="1:17" ht="24.75" thickBot="1" x14ac:dyDescent="0.25">
      <c r="E55" s="16">
        <f>SUM(E8:E54)</f>
        <v>82604377330</v>
      </c>
      <c r="F55" s="32"/>
      <c r="G55" s="16">
        <f>SUM(G8:G54)</f>
        <v>66903659105</v>
      </c>
      <c r="H55" s="32"/>
      <c r="I55" s="16">
        <f>SUM(I8:I54)</f>
        <v>15700718225</v>
      </c>
      <c r="J55" s="32"/>
      <c r="K55" s="32"/>
      <c r="L55" s="32"/>
      <c r="M55" s="16">
        <f>SUM(M8:M54)</f>
        <v>4383190249997</v>
      </c>
      <c r="N55" s="32"/>
      <c r="O55" s="16">
        <f>SUM(O8:O54)</f>
        <v>4132952368471</v>
      </c>
      <c r="P55" s="32"/>
      <c r="Q55" s="16">
        <f>SUM(Q8:Q54)</f>
        <v>250237881526</v>
      </c>
    </row>
    <row r="56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7"/>
  <sheetViews>
    <sheetView rightToLeft="1" topLeftCell="A40" zoomScale="85" zoomScaleNormal="85" workbookViewId="0">
      <selection activeCell="M11" sqref="M11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6.25" x14ac:dyDescent="0.2">
      <c r="A2" s="23" t="str">
        <f>+سهام!A2</f>
        <v>صندوق سرمایه‌گذاری بخشی صنایع مفید - دارونو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6.25" x14ac:dyDescent="0.2">
      <c r="A3" s="23" t="s">
        <v>24</v>
      </c>
      <c r="B3" s="23" t="s">
        <v>24</v>
      </c>
      <c r="C3" s="23" t="s">
        <v>24</v>
      </c>
      <c r="D3" s="23" t="s">
        <v>24</v>
      </c>
      <c r="E3" s="23" t="s">
        <v>24</v>
      </c>
      <c r="F3" s="23" t="s">
        <v>24</v>
      </c>
      <c r="G3" s="23" t="s">
        <v>24</v>
      </c>
      <c r="H3" s="23" t="s">
        <v>24</v>
      </c>
      <c r="I3" s="23" t="s">
        <v>24</v>
      </c>
      <c r="J3" s="23" t="s">
        <v>24</v>
      </c>
      <c r="K3" s="23" t="s">
        <v>24</v>
      </c>
      <c r="L3" s="23" t="s">
        <v>24</v>
      </c>
      <c r="M3" s="23" t="s">
        <v>24</v>
      </c>
      <c r="N3" s="23" t="s">
        <v>24</v>
      </c>
      <c r="O3" s="23" t="s">
        <v>24</v>
      </c>
      <c r="P3" s="23" t="s">
        <v>24</v>
      </c>
      <c r="Q3" s="23" t="s">
        <v>24</v>
      </c>
    </row>
    <row r="4" spans="1:17" ht="26.25" x14ac:dyDescent="0.2">
      <c r="A4" s="23" t="str">
        <f>+سهام!A4</f>
        <v>برای ماه منتهی به 1404/06/31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7" thickBot="1" x14ac:dyDescent="0.25">
      <c r="A6" s="24" t="s">
        <v>3</v>
      </c>
      <c r="C6" s="24" t="s">
        <v>26</v>
      </c>
      <c r="D6" s="24" t="s">
        <v>26</v>
      </c>
      <c r="E6" s="24" t="s">
        <v>26</v>
      </c>
      <c r="F6" s="24" t="s">
        <v>26</v>
      </c>
      <c r="G6" s="24" t="s">
        <v>26</v>
      </c>
      <c r="H6" s="24" t="s">
        <v>26</v>
      </c>
      <c r="I6" s="24" t="s">
        <v>26</v>
      </c>
      <c r="K6" s="24" t="s">
        <v>27</v>
      </c>
      <c r="L6" s="24" t="s">
        <v>27</v>
      </c>
      <c r="M6" s="24" t="s">
        <v>27</v>
      </c>
      <c r="N6" s="24" t="s">
        <v>27</v>
      </c>
      <c r="O6" s="24" t="s">
        <v>27</v>
      </c>
      <c r="P6" s="24" t="s">
        <v>27</v>
      </c>
      <c r="Q6" s="24" t="s">
        <v>27</v>
      </c>
    </row>
    <row r="7" spans="1:17" ht="27" thickBot="1" x14ac:dyDescent="0.25">
      <c r="A7" s="24" t="s">
        <v>3</v>
      </c>
      <c r="C7" s="25" t="s">
        <v>7</v>
      </c>
      <c r="E7" s="25" t="s">
        <v>32</v>
      </c>
      <c r="G7" s="25" t="s">
        <v>33</v>
      </c>
      <c r="I7" s="25" t="s">
        <v>34</v>
      </c>
      <c r="K7" s="25" t="s">
        <v>7</v>
      </c>
      <c r="M7" s="25" t="s">
        <v>32</v>
      </c>
      <c r="O7" s="25" t="s">
        <v>33</v>
      </c>
      <c r="Q7" s="25" t="s">
        <v>34</v>
      </c>
    </row>
    <row r="8" spans="1:17" s="7" customFormat="1" ht="22.5" x14ac:dyDescent="0.55000000000000004">
      <c r="A8" s="30" t="s">
        <v>66</v>
      </c>
      <c r="C8" s="7">
        <v>12800064</v>
      </c>
      <c r="E8" s="7">
        <v>132074119567</v>
      </c>
      <c r="G8" s="7">
        <v>124058060287</v>
      </c>
      <c r="I8" s="7">
        <f>+E8-G8</f>
        <v>8016059280</v>
      </c>
      <c r="K8" s="7">
        <v>12800064</v>
      </c>
      <c r="M8" s="7">
        <v>132074119567</v>
      </c>
      <c r="O8" s="7">
        <v>179504442998</v>
      </c>
      <c r="Q8" s="7">
        <f>+M8-O8</f>
        <v>-47430323431</v>
      </c>
    </row>
    <row r="9" spans="1:17" s="7" customFormat="1" ht="22.5" x14ac:dyDescent="0.55000000000000004">
      <c r="A9" s="30" t="s">
        <v>53</v>
      </c>
      <c r="C9" s="7">
        <v>26908578</v>
      </c>
      <c r="E9" s="7">
        <v>352544860445</v>
      </c>
      <c r="G9" s="7">
        <v>319109270493</v>
      </c>
      <c r="I9" s="7">
        <f t="shared" ref="I9:I45" si="0">+E9-G9</f>
        <v>33435589952</v>
      </c>
      <c r="K9" s="7">
        <v>26908578</v>
      </c>
      <c r="M9" s="7">
        <v>352544860445</v>
      </c>
      <c r="O9" s="7">
        <v>377008953833</v>
      </c>
      <c r="Q9" s="7">
        <f t="shared" ref="Q9:Q45" si="1">+M9-O9</f>
        <v>-24464093388</v>
      </c>
    </row>
    <row r="10" spans="1:17" s="7" customFormat="1" ht="22.5" x14ac:dyDescent="0.55000000000000004">
      <c r="A10" s="30" t="s">
        <v>54</v>
      </c>
      <c r="C10" s="7">
        <v>90291386</v>
      </c>
      <c r="E10" s="7">
        <v>116052118864</v>
      </c>
      <c r="G10" s="7">
        <v>138311148622</v>
      </c>
      <c r="I10" s="7">
        <f t="shared" si="0"/>
        <v>-22259029758</v>
      </c>
      <c r="K10" s="7">
        <v>90291386</v>
      </c>
      <c r="M10" s="7">
        <v>116052118864</v>
      </c>
      <c r="O10" s="7">
        <v>184163321000</v>
      </c>
      <c r="Q10" s="7">
        <f t="shared" si="1"/>
        <v>-68111202136</v>
      </c>
    </row>
    <row r="11" spans="1:17" s="7" customFormat="1" ht="22.5" x14ac:dyDescent="0.55000000000000004">
      <c r="A11" s="30" t="s">
        <v>111</v>
      </c>
      <c r="C11" s="7">
        <v>8216684</v>
      </c>
      <c r="E11" s="7">
        <v>102179112075</v>
      </c>
      <c r="G11" s="7">
        <v>116227719010</v>
      </c>
      <c r="I11" s="7">
        <f t="shared" si="0"/>
        <v>-14048606935</v>
      </c>
      <c r="K11" s="7">
        <v>8216684</v>
      </c>
      <c r="M11" s="7">
        <v>102179112075</v>
      </c>
      <c r="O11" s="7">
        <v>173281092371</v>
      </c>
      <c r="Q11" s="7">
        <f t="shared" si="1"/>
        <v>-71101980296</v>
      </c>
    </row>
    <row r="12" spans="1:17" s="7" customFormat="1" ht="22.5" x14ac:dyDescent="0.55000000000000004">
      <c r="A12" s="30" t="s">
        <v>64</v>
      </c>
      <c r="C12" s="7">
        <v>63108388</v>
      </c>
      <c r="E12" s="7">
        <v>142215468638</v>
      </c>
      <c r="G12" s="7">
        <v>128288766371</v>
      </c>
      <c r="I12" s="7">
        <f t="shared" si="0"/>
        <v>13926702267</v>
      </c>
      <c r="K12" s="7">
        <v>63108388</v>
      </c>
      <c r="M12" s="7">
        <v>142215468638</v>
      </c>
      <c r="O12" s="7">
        <v>178812842135</v>
      </c>
      <c r="Q12" s="7">
        <f t="shared" si="1"/>
        <v>-36597373497</v>
      </c>
    </row>
    <row r="13" spans="1:17" s="7" customFormat="1" ht="22.5" x14ac:dyDescent="0.55000000000000004">
      <c r="A13" s="30" t="s">
        <v>103</v>
      </c>
      <c r="C13" s="7">
        <v>65054697</v>
      </c>
      <c r="E13" s="7">
        <v>60011552801</v>
      </c>
      <c r="G13" s="7">
        <v>56778171723</v>
      </c>
      <c r="I13" s="7">
        <f t="shared" si="0"/>
        <v>3233381078</v>
      </c>
      <c r="K13" s="7">
        <v>65054697</v>
      </c>
      <c r="M13" s="7">
        <v>60011552801</v>
      </c>
      <c r="O13" s="7">
        <v>79205830647</v>
      </c>
      <c r="Q13" s="7">
        <f t="shared" si="1"/>
        <v>-19194277846</v>
      </c>
    </row>
    <row r="14" spans="1:17" s="7" customFormat="1" ht="22.5" x14ac:dyDescent="0.55000000000000004">
      <c r="A14" s="30" t="s">
        <v>67</v>
      </c>
      <c r="C14" s="7">
        <v>90413886</v>
      </c>
      <c r="E14" s="7">
        <v>149463660578</v>
      </c>
      <c r="G14" s="7">
        <v>145419244026</v>
      </c>
      <c r="I14" s="7">
        <f t="shared" si="0"/>
        <v>4044416552</v>
      </c>
      <c r="K14" s="7">
        <v>90413886</v>
      </c>
      <c r="M14" s="7">
        <v>149463660578</v>
      </c>
      <c r="O14" s="7">
        <v>214587830607</v>
      </c>
      <c r="Q14" s="7">
        <f t="shared" si="1"/>
        <v>-65124170029</v>
      </c>
    </row>
    <row r="15" spans="1:17" s="7" customFormat="1" ht="22.5" x14ac:dyDescent="0.55000000000000004">
      <c r="A15" s="30" t="s">
        <v>104</v>
      </c>
      <c r="C15" s="7">
        <v>2775905</v>
      </c>
      <c r="E15" s="7">
        <v>70750717685</v>
      </c>
      <c r="G15" s="7">
        <v>73041010028</v>
      </c>
      <c r="I15" s="7">
        <f t="shared" si="0"/>
        <v>-2290292343</v>
      </c>
      <c r="K15" s="7">
        <v>2775905</v>
      </c>
      <c r="M15" s="7">
        <v>70750717685</v>
      </c>
      <c r="O15" s="7">
        <v>107940841538</v>
      </c>
      <c r="Q15" s="7">
        <f t="shared" si="1"/>
        <v>-37190123853</v>
      </c>
    </row>
    <row r="16" spans="1:17" s="7" customFormat="1" ht="22.5" x14ac:dyDescent="0.55000000000000004">
      <c r="A16" s="30" t="s">
        <v>108</v>
      </c>
      <c r="C16" s="7">
        <v>8341396</v>
      </c>
      <c r="E16" s="7">
        <v>62602823438</v>
      </c>
      <c r="G16" s="7">
        <v>58042352856</v>
      </c>
      <c r="I16" s="7">
        <f t="shared" si="0"/>
        <v>4560470582</v>
      </c>
      <c r="K16" s="7">
        <v>8341396</v>
      </c>
      <c r="M16" s="7">
        <v>62602823438</v>
      </c>
      <c r="O16" s="7">
        <v>66818619919</v>
      </c>
      <c r="Q16" s="7">
        <f t="shared" si="1"/>
        <v>-4215796481</v>
      </c>
    </row>
    <row r="17" spans="1:17" s="7" customFormat="1" ht="22.5" x14ac:dyDescent="0.55000000000000004">
      <c r="A17" s="30" t="s">
        <v>74</v>
      </c>
      <c r="C17" s="7">
        <v>13758613</v>
      </c>
      <c r="E17" s="7">
        <v>385684328925</v>
      </c>
      <c r="G17" s="7">
        <v>385022833656</v>
      </c>
      <c r="I17" s="7">
        <f t="shared" si="0"/>
        <v>661495269</v>
      </c>
      <c r="K17" s="7">
        <v>13758613</v>
      </c>
      <c r="M17" s="7">
        <v>385684328925</v>
      </c>
      <c r="O17" s="7">
        <v>406548695862</v>
      </c>
      <c r="Q17" s="7">
        <f t="shared" si="1"/>
        <v>-20864366937</v>
      </c>
    </row>
    <row r="18" spans="1:17" s="7" customFormat="1" ht="22.5" x14ac:dyDescent="0.55000000000000004">
      <c r="A18" s="30" t="s">
        <v>50</v>
      </c>
      <c r="C18" s="7">
        <v>181721518</v>
      </c>
      <c r="E18" s="7">
        <v>290469562148</v>
      </c>
      <c r="G18" s="7">
        <v>285411634449</v>
      </c>
      <c r="I18" s="7">
        <f t="shared" si="0"/>
        <v>5057927699</v>
      </c>
      <c r="K18" s="7">
        <v>181721518</v>
      </c>
      <c r="M18" s="7">
        <v>290469562148</v>
      </c>
      <c r="O18" s="7">
        <v>282908710312</v>
      </c>
      <c r="Q18" s="7">
        <f t="shared" si="1"/>
        <v>7560851836</v>
      </c>
    </row>
    <row r="19" spans="1:17" s="7" customFormat="1" ht="22.5" x14ac:dyDescent="0.55000000000000004">
      <c r="A19" s="30" t="s">
        <v>56</v>
      </c>
      <c r="C19" s="7">
        <v>59344168</v>
      </c>
      <c r="E19" s="7">
        <v>464849633179</v>
      </c>
      <c r="G19" s="7">
        <v>484891945313</v>
      </c>
      <c r="I19" s="7">
        <f t="shared" si="0"/>
        <v>-20042312134</v>
      </c>
      <c r="K19" s="7">
        <v>59344168</v>
      </c>
      <c r="M19" s="7">
        <v>464849633179</v>
      </c>
      <c r="O19" s="7">
        <v>309636669120</v>
      </c>
      <c r="Q19" s="7">
        <f t="shared" si="1"/>
        <v>155212964059</v>
      </c>
    </row>
    <row r="20" spans="1:17" s="7" customFormat="1" ht="22.5" x14ac:dyDescent="0.55000000000000004">
      <c r="A20" s="30" t="s">
        <v>105</v>
      </c>
      <c r="C20" s="7">
        <v>24675473</v>
      </c>
      <c r="E20" s="7">
        <v>447402647786</v>
      </c>
      <c r="G20" s="7">
        <v>429900941410</v>
      </c>
      <c r="I20" s="7">
        <f t="shared" si="0"/>
        <v>17501706376</v>
      </c>
      <c r="K20" s="7">
        <v>24675473</v>
      </c>
      <c r="M20" s="7">
        <v>447402647786</v>
      </c>
      <c r="O20" s="7">
        <v>391334799566</v>
      </c>
      <c r="Q20" s="7">
        <f t="shared" si="1"/>
        <v>56067848220</v>
      </c>
    </row>
    <row r="21" spans="1:17" s="7" customFormat="1" ht="22.5" x14ac:dyDescent="0.55000000000000004">
      <c r="A21" s="30" t="s">
        <v>60</v>
      </c>
      <c r="C21" s="7">
        <v>12757157</v>
      </c>
      <c r="E21" s="7">
        <v>370165743424</v>
      </c>
      <c r="G21" s="7">
        <v>360574545880</v>
      </c>
      <c r="I21" s="7">
        <f t="shared" si="0"/>
        <v>9591197544</v>
      </c>
      <c r="K21" s="7">
        <v>12757157</v>
      </c>
      <c r="M21" s="7">
        <v>370165743424</v>
      </c>
      <c r="O21" s="7">
        <v>262157450749</v>
      </c>
      <c r="Q21" s="7">
        <f t="shared" si="1"/>
        <v>108008292675</v>
      </c>
    </row>
    <row r="22" spans="1:17" s="7" customFormat="1" ht="22.5" x14ac:dyDescent="0.55000000000000004">
      <c r="A22" s="30" t="s">
        <v>113</v>
      </c>
      <c r="C22" s="7">
        <v>3680847</v>
      </c>
      <c r="E22" s="7">
        <v>10812185313</v>
      </c>
      <c r="G22" s="7">
        <v>9377878496</v>
      </c>
      <c r="I22" s="7">
        <f t="shared" si="0"/>
        <v>1434306817</v>
      </c>
      <c r="K22" s="7">
        <v>3680847</v>
      </c>
      <c r="M22" s="7">
        <v>10812185313</v>
      </c>
      <c r="O22" s="7">
        <v>11709163445</v>
      </c>
      <c r="Q22" s="7">
        <f t="shared" si="1"/>
        <v>-896978132</v>
      </c>
    </row>
    <row r="23" spans="1:17" s="7" customFormat="1" ht="22.5" x14ac:dyDescent="0.55000000000000004">
      <c r="A23" s="30" t="s">
        <v>61</v>
      </c>
      <c r="C23" s="7">
        <v>87950566</v>
      </c>
      <c r="E23" s="7">
        <v>376549209390</v>
      </c>
      <c r="G23" s="7">
        <v>416818676112</v>
      </c>
      <c r="I23" s="7">
        <f t="shared" si="0"/>
        <v>-40269466722</v>
      </c>
      <c r="K23" s="7">
        <v>87950566</v>
      </c>
      <c r="M23" s="7">
        <v>376549209390</v>
      </c>
      <c r="O23" s="7">
        <v>424733532403</v>
      </c>
      <c r="Q23" s="7">
        <f t="shared" si="1"/>
        <v>-48184323013</v>
      </c>
    </row>
    <row r="24" spans="1:17" s="7" customFormat="1" ht="22.5" x14ac:dyDescent="0.55000000000000004">
      <c r="A24" s="30" t="s">
        <v>59</v>
      </c>
      <c r="C24" s="7">
        <v>50897904</v>
      </c>
      <c r="E24" s="7">
        <v>293451356533</v>
      </c>
      <c r="G24" s="7">
        <v>300243451122</v>
      </c>
      <c r="I24" s="7">
        <f t="shared" si="0"/>
        <v>-6792094589</v>
      </c>
      <c r="K24" s="7">
        <v>50897904</v>
      </c>
      <c r="M24" s="7">
        <v>293451356533</v>
      </c>
      <c r="O24" s="7">
        <v>410378688813</v>
      </c>
      <c r="Q24" s="7">
        <f t="shared" si="1"/>
        <v>-116927332280</v>
      </c>
    </row>
    <row r="25" spans="1:17" s="7" customFormat="1" ht="22.5" x14ac:dyDescent="0.55000000000000004">
      <c r="A25" s="30" t="s">
        <v>49</v>
      </c>
      <c r="C25" s="7">
        <v>151251831</v>
      </c>
      <c r="E25" s="7">
        <v>264318609621</v>
      </c>
      <c r="G25" s="7">
        <v>333422615413</v>
      </c>
      <c r="I25" s="7">
        <f t="shared" si="0"/>
        <v>-69104005792</v>
      </c>
      <c r="K25" s="7">
        <v>151251831</v>
      </c>
      <c r="M25" s="7">
        <v>264318609621</v>
      </c>
      <c r="O25" s="7">
        <v>359627484580</v>
      </c>
      <c r="Q25" s="7">
        <f t="shared" si="1"/>
        <v>-95308874959</v>
      </c>
    </row>
    <row r="26" spans="1:17" s="7" customFormat="1" ht="22.5" x14ac:dyDescent="0.55000000000000004">
      <c r="A26" s="30" t="s">
        <v>51</v>
      </c>
      <c r="C26" s="7">
        <v>2388348</v>
      </c>
      <c r="E26" s="7">
        <v>289288633587</v>
      </c>
      <c r="G26" s="7">
        <v>274571654121</v>
      </c>
      <c r="I26" s="7">
        <f t="shared" si="0"/>
        <v>14716979466</v>
      </c>
      <c r="K26" s="7">
        <v>2388348</v>
      </c>
      <c r="M26" s="7">
        <v>289288633587</v>
      </c>
      <c r="O26" s="7">
        <v>271727362507</v>
      </c>
      <c r="Q26" s="7">
        <f t="shared" si="1"/>
        <v>17561271080</v>
      </c>
    </row>
    <row r="27" spans="1:17" s="7" customFormat="1" ht="22.5" x14ac:dyDescent="0.55000000000000004">
      <c r="A27" s="30" t="s">
        <v>71</v>
      </c>
      <c r="C27" s="7">
        <v>319791072</v>
      </c>
      <c r="E27" s="7">
        <v>439639539813</v>
      </c>
      <c r="G27" s="7">
        <v>414023059582</v>
      </c>
      <c r="I27" s="7">
        <f t="shared" si="0"/>
        <v>25616480231</v>
      </c>
      <c r="K27" s="7">
        <v>319791072</v>
      </c>
      <c r="M27" s="7">
        <v>439639539813</v>
      </c>
      <c r="O27" s="7">
        <v>308280993268</v>
      </c>
      <c r="Q27" s="7">
        <f t="shared" si="1"/>
        <v>131358546545</v>
      </c>
    </row>
    <row r="28" spans="1:17" s="7" customFormat="1" ht="22.5" x14ac:dyDescent="0.55000000000000004">
      <c r="A28" s="30" t="s">
        <v>55</v>
      </c>
      <c r="C28" s="7">
        <v>66758152</v>
      </c>
      <c r="E28" s="7">
        <v>377593754265</v>
      </c>
      <c r="G28" s="7">
        <v>403641154672</v>
      </c>
      <c r="I28" s="7">
        <f t="shared" si="0"/>
        <v>-26047400407</v>
      </c>
      <c r="K28" s="7">
        <v>66758152</v>
      </c>
      <c r="M28" s="7">
        <v>377593754265</v>
      </c>
      <c r="O28" s="7">
        <v>383716359797</v>
      </c>
      <c r="Q28" s="7">
        <f t="shared" si="1"/>
        <v>-6122605532</v>
      </c>
    </row>
    <row r="29" spans="1:17" s="7" customFormat="1" ht="22.5" x14ac:dyDescent="0.55000000000000004">
      <c r="A29" s="30" t="s">
        <v>47</v>
      </c>
      <c r="C29" s="7">
        <v>10862715</v>
      </c>
      <c r="E29" s="7">
        <v>265740794224</v>
      </c>
      <c r="G29" s="7">
        <v>244576553806</v>
      </c>
      <c r="I29" s="7">
        <f t="shared" si="0"/>
        <v>21164240418</v>
      </c>
      <c r="K29" s="7">
        <v>10862715</v>
      </c>
      <c r="M29" s="7">
        <v>265740794224</v>
      </c>
      <c r="O29" s="7">
        <v>260633634740</v>
      </c>
      <c r="Q29" s="7">
        <f t="shared" si="1"/>
        <v>5107159484</v>
      </c>
    </row>
    <row r="30" spans="1:17" s="7" customFormat="1" ht="22.5" x14ac:dyDescent="0.55000000000000004">
      <c r="A30" s="30" t="s">
        <v>79</v>
      </c>
      <c r="C30" s="7">
        <v>43423112</v>
      </c>
      <c r="E30" s="7">
        <v>340569833976</v>
      </c>
      <c r="G30" s="7">
        <v>337950830741</v>
      </c>
      <c r="I30" s="7">
        <f t="shared" si="0"/>
        <v>2619003235</v>
      </c>
      <c r="K30" s="7">
        <v>43423112</v>
      </c>
      <c r="M30" s="7">
        <v>340569833976</v>
      </c>
      <c r="O30" s="7">
        <v>461189079898</v>
      </c>
      <c r="Q30" s="7">
        <f t="shared" si="1"/>
        <v>-120619245922</v>
      </c>
    </row>
    <row r="31" spans="1:17" s="7" customFormat="1" ht="22.5" x14ac:dyDescent="0.55000000000000004">
      <c r="A31" s="30" t="s">
        <v>48</v>
      </c>
      <c r="C31" s="7">
        <v>63487862</v>
      </c>
      <c r="E31" s="7">
        <v>319968253751</v>
      </c>
      <c r="G31" s="7">
        <v>309132906747</v>
      </c>
      <c r="I31" s="7">
        <f t="shared" si="0"/>
        <v>10835347004</v>
      </c>
      <c r="K31" s="7">
        <v>63487862</v>
      </c>
      <c r="M31" s="7">
        <v>319968253751</v>
      </c>
      <c r="O31" s="7">
        <v>290612125097</v>
      </c>
      <c r="Q31" s="7">
        <f t="shared" si="1"/>
        <v>29356128654</v>
      </c>
    </row>
    <row r="32" spans="1:17" s="7" customFormat="1" ht="22.5" x14ac:dyDescent="0.55000000000000004">
      <c r="A32" s="30" t="s">
        <v>75</v>
      </c>
      <c r="C32" s="7">
        <v>15757560</v>
      </c>
      <c r="E32" s="7">
        <v>57313853414</v>
      </c>
      <c r="G32" s="7">
        <v>58641672899</v>
      </c>
      <c r="I32" s="7">
        <f t="shared" si="0"/>
        <v>-1327819485</v>
      </c>
      <c r="K32" s="7">
        <v>15757560</v>
      </c>
      <c r="M32" s="7">
        <v>57313853414</v>
      </c>
      <c r="O32" s="7">
        <v>123108199401</v>
      </c>
      <c r="Q32" s="7">
        <f t="shared" si="1"/>
        <v>-65794345987</v>
      </c>
    </row>
    <row r="33" spans="1:17" s="7" customFormat="1" ht="22.5" x14ac:dyDescent="0.55000000000000004">
      <c r="A33" s="30" t="s">
        <v>65</v>
      </c>
      <c r="C33" s="7">
        <v>19112344</v>
      </c>
      <c r="E33" s="7">
        <v>419869624726</v>
      </c>
      <c r="G33" s="7">
        <v>476228956974</v>
      </c>
      <c r="I33" s="7">
        <f t="shared" si="0"/>
        <v>-56359332248</v>
      </c>
      <c r="K33" s="7">
        <v>19112344</v>
      </c>
      <c r="M33" s="7">
        <v>419869624726</v>
      </c>
      <c r="O33" s="7">
        <v>486952251806</v>
      </c>
      <c r="Q33" s="7">
        <f t="shared" si="1"/>
        <v>-67082627080</v>
      </c>
    </row>
    <row r="34" spans="1:17" s="7" customFormat="1" ht="22.5" x14ac:dyDescent="0.55000000000000004">
      <c r="A34" s="30" t="s">
        <v>84</v>
      </c>
      <c r="C34" s="7">
        <v>610207</v>
      </c>
      <c r="E34" s="7">
        <v>9844732835</v>
      </c>
      <c r="G34" s="7">
        <v>9941785038</v>
      </c>
      <c r="I34" s="7">
        <f t="shared" si="0"/>
        <v>-97052203</v>
      </c>
      <c r="K34" s="7">
        <v>610207</v>
      </c>
      <c r="M34" s="7">
        <v>9844732835</v>
      </c>
      <c r="O34" s="7">
        <v>16400362375</v>
      </c>
      <c r="Q34" s="7">
        <f t="shared" si="1"/>
        <v>-6555629540</v>
      </c>
    </row>
    <row r="35" spans="1:17" s="7" customFormat="1" ht="22.5" x14ac:dyDescent="0.55000000000000004">
      <c r="A35" s="30" t="s">
        <v>76</v>
      </c>
      <c r="C35" s="7">
        <v>25717677</v>
      </c>
      <c r="E35" s="7">
        <v>270474069175</v>
      </c>
      <c r="G35" s="7">
        <v>265617000717</v>
      </c>
      <c r="I35" s="7">
        <f t="shared" si="0"/>
        <v>4857068458</v>
      </c>
      <c r="K35" s="7">
        <v>25717677</v>
      </c>
      <c r="M35" s="7">
        <v>270474069175</v>
      </c>
      <c r="O35" s="7">
        <v>335732263063</v>
      </c>
      <c r="Q35" s="7">
        <f t="shared" si="1"/>
        <v>-65258193888</v>
      </c>
    </row>
    <row r="36" spans="1:17" s="7" customFormat="1" ht="22.5" x14ac:dyDescent="0.55000000000000004">
      <c r="A36" s="30" t="s">
        <v>62</v>
      </c>
      <c r="C36" s="7">
        <v>114250262</v>
      </c>
      <c r="E36" s="7">
        <v>137533842732</v>
      </c>
      <c r="G36" s="7">
        <v>140032393136</v>
      </c>
      <c r="I36" s="7">
        <f t="shared" si="0"/>
        <v>-2498550404</v>
      </c>
      <c r="K36" s="7">
        <v>114250262</v>
      </c>
      <c r="M36" s="7">
        <v>137533842732</v>
      </c>
      <c r="O36" s="7">
        <v>210116581421</v>
      </c>
      <c r="Q36" s="7">
        <f t="shared" si="1"/>
        <v>-72582738689</v>
      </c>
    </row>
    <row r="37" spans="1:17" s="7" customFormat="1" ht="22.5" x14ac:dyDescent="0.55000000000000004">
      <c r="A37" s="30" t="s">
        <v>45</v>
      </c>
      <c r="C37" s="7">
        <v>4610</v>
      </c>
      <c r="E37" s="7">
        <v>57569480848</v>
      </c>
      <c r="G37" s="7">
        <v>46679200400</v>
      </c>
      <c r="I37" s="7">
        <f t="shared" si="0"/>
        <v>10890280448</v>
      </c>
      <c r="K37" s="7">
        <v>4610</v>
      </c>
      <c r="M37" s="7">
        <v>57569480848</v>
      </c>
      <c r="O37" s="7">
        <v>30138529210</v>
      </c>
      <c r="Q37" s="7">
        <f t="shared" si="1"/>
        <v>27430951638</v>
      </c>
    </row>
    <row r="38" spans="1:17" s="7" customFormat="1" ht="22.5" x14ac:dyDescent="0.55000000000000004">
      <c r="A38" s="30" t="s">
        <v>80</v>
      </c>
      <c r="C38" s="7">
        <v>12041360</v>
      </c>
      <c r="E38" s="7">
        <v>329765618165</v>
      </c>
      <c r="G38" s="7">
        <v>352426743178</v>
      </c>
      <c r="I38" s="7">
        <f t="shared" si="0"/>
        <v>-22661125013</v>
      </c>
      <c r="K38" s="7">
        <v>12041360</v>
      </c>
      <c r="M38" s="7">
        <v>329765618165</v>
      </c>
      <c r="O38" s="7">
        <v>367598393663</v>
      </c>
      <c r="Q38" s="7">
        <f t="shared" si="1"/>
        <v>-37832775498</v>
      </c>
    </row>
    <row r="39" spans="1:17" s="7" customFormat="1" ht="22.5" x14ac:dyDescent="0.55000000000000004">
      <c r="A39" s="30" t="s">
        <v>46</v>
      </c>
      <c r="C39" s="7">
        <v>128435874</v>
      </c>
      <c r="E39" s="7">
        <v>492812686922</v>
      </c>
      <c r="G39" s="7">
        <v>430253563452</v>
      </c>
      <c r="I39" s="7">
        <f t="shared" si="0"/>
        <v>62559123470</v>
      </c>
      <c r="K39" s="7">
        <v>128435874</v>
      </c>
      <c r="M39" s="7">
        <v>492812686922</v>
      </c>
      <c r="O39" s="7">
        <v>375358656429</v>
      </c>
      <c r="Q39" s="7">
        <f t="shared" si="1"/>
        <v>117454030493</v>
      </c>
    </row>
    <row r="40" spans="1:17" s="7" customFormat="1" ht="22.5" x14ac:dyDescent="0.55000000000000004">
      <c r="A40" s="30" t="s">
        <v>102</v>
      </c>
      <c r="C40" s="7">
        <v>13958287</v>
      </c>
      <c r="E40" s="7">
        <v>60745779672</v>
      </c>
      <c r="G40" s="7">
        <v>60440524497</v>
      </c>
      <c r="I40" s="7">
        <f t="shared" si="0"/>
        <v>305255175</v>
      </c>
      <c r="K40" s="7">
        <v>13958287</v>
      </c>
      <c r="M40" s="7">
        <v>60745779672</v>
      </c>
      <c r="O40" s="7">
        <v>62027464818</v>
      </c>
      <c r="Q40" s="7">
        <f t="shared" si="1"/>
        <v>-1281685146</v>
      </c>
    </row>
    <row r="41" spans="1:17" s="7" customFormat="1" ht="22.5" x14ac:dyDescent="0.55000000000000004">
      <c r="A41" s="30" t="s">
        <v>107</v>
      </c>
      <c r="C41" s="7">
        <v>8639934</v>
      </c>
      <c r="E41" s="7">
        <v>100657529323</v>
      </c>
      <c r="G41" s="7">
        <v>82793394425</v>
      </c>
      <c r="I41" s="7">
        <f t="shared" si="0"/>
        <v>17864134898</v>
      </c>
      <c r="K41" s="7">
        <v>8639934</v>
      </c>
      <c r="M41" s="7">
        <v>100657529323</v>
      </c>
      <c r="O41" s="7">
        <v>134117857386</v>
      </c>
      <c r="Q41" s="7">
        <f t="shared" si="1"/>
        <v>-33460328063</v>
      </c>
    </row>
    <row r="42" spans="1:17" s="7" customFormat="1" ht="22.5" x14ac:dyDescent="0.55000000000000004">
      <c r="A42" s="30" t="s">
        <v>52</v>
      </c>
      <c r="C42" s="7">
        <v>7008331</v>
      </c>
      <c r="E42" s="7">
        <v>320116714234</v>
      </c>
      <c r="G42" s="7">
        <v>336913020647</v>
      </c>
      <c r="I42" s="7">
        <f t="shared" si="0"/>
        <v>-16796306413</v>
      </c>
      <c r="K42" s="7">
        <v>7008331</v>
      </c>
      <c r="M42" s="7">
        <v>320116714234</v>
      </c>
      <c r="O42" s="7">
        <v>489937552605</v>
      </c>
      <c r="Q42" s="7">
        <f t="shared" si="1"/>
        <v>-169820838371</v>
      </c>
    </row>
    <row r="43" spans="1:17" s="7" customFormat="1" ht="22.5" x14ac:dyDescent="0.55000000000000004">
      <c r="A43" s="30" t="s">
        <v>72</v>
      </c>
      <c r="C43" s="7">
        <v>39271342</v>
      </c>
      <c r="E43" s="7">
        <v>385692253849</v>
      </c>
      <c r="G43" s="7">
        <v>394280542902</v>
      </c>
      <c r="I43" s="7">
        <f t="shared" si="0"/>
        <v>-8588289053</v>
      </c>
      <c r="K43" s="7">
        <v>39271342</v>
      </c>
      <c r="M43" s="7">
        <v>385692253849</v>
      </c>
      <c r="O43" s="7">
        <v>456646989981</v>
      </c>
      <c r="Q43" s="7">
        <f t="shared" si="1"/>
        <v>-70954736132</v>
      </c>
    </row>
    <row r="44" spans="1:17" s="7" customFormat="1" ht="22.5" x14ac:dyDescent="0.55000000000000004">
      <c r="A44" s="30" t="s">
        <v>110</v>
      </c>
      <c r="C44" s="7">
        <v>750000</v>
      </c>
      <c r="E44" s="7">
        <v>2289545662</v>
      </c>
      <c r="G44" s="7">
        <v>2299237650</v>
      </c>
      <c r="I44" s="7">
        <f t="shared" si="0"/>
        <v>-9691988</v>
      </c>
      <c r="K44" s="7">
        <v>750000</v>
      </c>
      <c r="M44" s="7">
        <v>2289545662</v>
      </c>
      <c r="O44" s="7">
        <v>2282820921</v>
      </c>
      <c r="Q44" s="7">
        <f t="shared" si="1"/>
        <v>6724741</v>
      </c>
    </row>
    <row r="45" spans="1:17" s="7" customFormat="1" ht="23.25" thickBot="1" x14ac:dyDescent="0.6">
      <c r="A45" s="30" t="s">
        <v>68</v>
      </c>
      <c r="C45" s="7">
        <v>5302039</v>
      </c>
      <c r="E45" s="7">
        <v>173926231642</v>
      </c>
      <c r="G45" s="7">
        <v>179953137378</v>
      </c>
      <c r="I45" s="7">
        <f t="shared" si="0"/>
        <v>-6026905736</v>
      </c>
      <c r="K45" s="7">
        <v>5302039</v>
      </c>
      <c r="M45" s="7">
        <v>173926231642</v>
      </c>
      <c r="O45" s="7">
        <v>121025511769</v>
      </c>
      <c r="Q45" s="7">
        <f t="shared" si="1"/>
        <v>52900719873</v>
      </c>
    </row>
    <row r="46" spans="1:17" s="26" customFormat="1" ht="21.75" thickBot="1" x14ac:dyDescent="0.25">
      <c r="E46" s="6">
        <f>SUM(E8:E45)</f>
        <v>8943010483225</v>
      </c>
      <c r="G46" s="6">
        <f>SUM(G8:G45)</f>
        <v>8985337598229</v>
      </c>
      <c r="I46" s="6">
        <f>SUM(I8:I45)</f>
        <v>-42327115004</v>
      </c>
      <c r="K46" s="26" t="s">
        <v>15</v>
      </c>
      <c r="M46" s="6">
        <f>SUM(M8:M45)</f>
        <v>8943010483225</v>
      </c>
      <c r="O46" s="6">
        <f>SUM(O8:O45)</f>
        <v>9607961960053</v>
      </c>
      <c r="Q46" s="6">
        <f>SUM(Q8:Q45)</f>
        <v>-664951476828</v>
      </c>
    </row>
    <row r="47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2025-09-29T01:10:24Z</dcterms:modified>
</cp:coreProperties>
</file>