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6\بخشی\"/>
    </mc:Choice>
  </mc:AlternateContent>
  <xr:revisionPtr revIDLastSave="0" documentId="13_ncr:1_{0D39CDD8-2E12-41C4-B305-BF72DAECFF53}" xr6:coauthVersionLast="47" xr6:coauthVersionMax="47" xr10:uidLastSave="{00000000-0000-0000-0000-000000000000}"/>
  <bookViews>
    <workbookView xWindow="-120" yWindow="-120" windowWidth="29040" windowHeight="15720" tabRatio="798" activeTab="2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پرده بانکی" sheetId="8" r:id="rId5"/>
    <sheet name="سایر درآمدها" sheetId="11" state="hidden" r:id="rId6"/>
    <sheet name="درآمد سود سهام" sheetId="12" r:id="rId7"/>
    <sheet name="سود سپرده بانکی" sheetId="3" r:id="rId8"/>
    <sheet name="درآمد ناشی از فروش" sheetId="13" r:id="rId9"/>
    <sheet name="درآمد ناشی از تغییر قیمت اوراق" sheetId="5" r:id="rId10"/>
  </sheets>
  <definedNames>
    <definedName name="_xlnm._FilterDatabase" localSheetId="8" hidden="1">'درآمد ناشی از فروش'!$K$6:$Q$14</definedName>
    <definedName name="_xlnm._FilterDatabase" localSheetId="0" hidden="1">سهام!$A$6:$A$10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21" i="1" l="1"/>
  <c r="Q8" i="7"/>
  <c r="G8" i="7"/>
  <c r="I10" i="5"/>
  <c r="I13" i="5"/>
  <c r="I17" i="5"/>
  <c r="I18" i="5"/>
  <c r="I19" i="5"/>
  <c r="I8" i="5"/>
  <c r="I9" i="5"/>
  <c r="I11" i="5"/>
  <c r="I12" i="5"/>
  <c r="I14" i="5"/>
  <c r="I15" i="5"/>
  <c r="I16" i="5"/>
  <c r="Q11" i="5"/>
  <c r="Q12" i="5"/>
  <c r="Q13" i="5"/>
  <c r="Q14" i="5"/>
  <c r="Q15" i="5"/>
  <c r="Q16" i="5"/>
  <c r="I9" i="13"/>
  <c r="I10" i="13"/>
  <c r="I11" i="13"/>
  <c r="I12" i="13"/>
  <c r="I13" i="13"/>
  <c r="I8" i="13"/>
  <c r="G10" i="3"/>
  <c r="G11" i="3"/>
  <c r="Q9" i="5"/>
  <c r="Q10" i="5"/>
  <c r="Q17" i="5"/>
  <c r="Q18" i="5"/>
  <c r="Q19" i="5"/>
  <c r="Q8" i="5"/>
  <c r="Q9" i="13"/>
  <c r="Q10" i="13"/>
  <c r="Q11" i="13"/>
  <c r="Q12" i="13"/>
  <c r="Q13" i="13"/>
  <c r="Q8" i="13"/>
  <c r="I15" i="12"/>
  <c r="K15" i="12"/>
  <c r="M15" i="12"/>
  <c r="Q15" i="12"/>
  <c r="O15" i="12"/>
  <c r="M10" i="3"/>
  <c r="A4" i="13"/>
  <c r="A2" i="13"/>
  <c r="G12" i="7" s="1"/>
  <c r="O14" i="13"/>
  <c r="M14" i="13"/>
  <c r="G19" i="7" l="1"/>
  <c r="Q19" i="7"/>
  <c r="G13" i="7"/>
  <c r="G18" i="7"/>
  <c r="Q18" i="7"/>
  <c r="Q14" i="7"/>
  <c r="G17" i="7"/>
  <c r="Q17" i="7"/>
  <c r="G15" i="7"/>
  <c r="G16" i="7"/>
  <c r="Q16" i="7"/>
  <c r="Q12" i="7"/>
  <c r="Q15" i="7"/>
  <c r="G11" i="7"/>
  <c r="Q11" i="7"/>
  <c r="G14" i="7"/>
  <c r="G10" i="7"/>
  <c r="Q10" i="7"/>
  <c r="Q13" i="7"/>
  <c r="G9" i="7"/>
  <c r="Q9" i="7"/>
  <c r="S15" i="12"/>
  <c r="E14" i="13"/>
  <c r="G14" i="13"/>
  <c r="I14" i="13"/>
  <c r="Q14" i="13"/>
  <c r="C12" i="3"/>
  <c r="E12" i="3"/>
  <c r="M9" i="3"/>
  <c r="G9" i="8" s="1"/>
  <c r="G10" i="8"/>
  <c r="M11" i="3"/>
  <c r="G11" i="8" s="1"/>
  <c r="M8" i="3"/>
  <c r="G8" i="8" s="1"/>
  <c r="G9" i="3"/>
  <c r="C9" i="8" s="1"/>
  <c r="C10" i="8"/>
  <c r="C11" i="8"/>
  <c r="G8" i="3"/>
  <c r="C8" i="8" s="1"/>
  <c r="A4" i="12"/>
  <c r="A2" i="12"/>
  <c r="C14" i="7" l="1"/>
  <c r="M12" i="7"/>
  <c r="C15" i="7"/>
  <c r="M14" i="7"/>
  <c r="M13" i="7"/>
  <c r="C13" i="7"/>
  <c r="M15" i="7"/>
  <c r="C12" i="7"/>
  <c r="C8" i="7"/>
  <c r="M9" i="7"/>
  <c r="C9" i="7"/>
  <c r="M10" i="7"/>
  <c r="C10" i="7"/>
  <c r="M11" i="7"/>
  <c r="C11" i="7"/>
  <c r="M16" i="7"/>
  <c r="C16" i="7"/>
  <c r="M19" i="7"/>
  <c r="M17" i="7"/>
  <c r="C17" i="7"/>
  <c r="M18" i="7"/>
  <c r="C18" i="7"/>
  <c r="M8" i="7"/>
  <c r="C19" i="7"/>
  <c r="C12" i="8"/>
  <c r="G20" i="7"/>
  <c r="G12" i="8"/>
  <c r="G12" i="3"/>
  <c r="I12" i="3"/>
  <c r="M12" i="3"/>
  <c r="K12" i="3"/>
  <c r="C10" i="2"/>
  <c r="E10" i="2"/>
  <c r="G10" i="2"/>
  <c r="K10" i="2"/>
  <c r="E21" i="1"/>
  <c r="G21" i="1"/>
  <c r="K21" i="1"/>
  <c r="O21" i="1"/>
  <c r="U21" i="1"/>
  <c r="W21" i="1"/>
  <c r="M20" i="7" l="1"/>
  <c r="E9" i="8"/>
  <c r="C8" i="10"/>
  <c r="I10" i="8"/>
  <c r="I9" i="8"/>
  <c r="E10" i="8"/>
  <c r="E11" i="8"/>
  <c r="E8" i="8"/>
  <c r="I11" i="8"/>
  <c r="I9" i="2" l="1"/>
  <c r="A2" i="5"/>
  <c r="Q20" i="5" l="1"/>
  <c r="I20" i="5"/>
  <c r="I8" i="2"/>
  <c r="I10" i="2" s="1"/>
  <c r="A2" i="11"/>
  <c r="E9" i="11"/>
  <c r="C9" i="11"/>
  <c r="G9" i="10" l="1"/>
  <c r="O20" i="5" l="1"/>
  <c r="M20" i="5"/>
  <c r="G20" i="5"/>
  <c r="E20" i="5"/>
  <c r="A4" i="5"/>
  <c r="A4" i="3"/>
  <c r="A4" i="8"/>
  <c r="A4" i="7"/>
  <c r="A4" i="10"/>
  <c r="A4" i="11" s="1"/>
  <c r="A4" i="2"/>
  <c r="A2" i="3"/>
  <c r="A2" i="8"/>
  <c r="A2" i="7"/>
  <c r="A2" i="10"/>
  <c r="A2" i="2"/>
  <c r="O13" i="7" l="1"/>
  <c r="S13" i="7" s="1"/>
  <c r="E14" i="7"/>
  <c r="I14" i="7" s="1"/>
  <c r="E12" i="7"/>
  <c r="I12" i="7" s="1"/>
  <c r="O12" i="7"/>
  <c r="S12" i="7" s="1"/>
  <c r="E15" i="7"/>
  <c r="I15" i="7" s="1"/>
  <c r="O14" i="7"/>
  <c r="S14" i="7" s="1"/>
  <c r="E13" i="7"/>
  <c r="I13" i="7" s="1"/>
  <c r="O15" i="7"/>
  <c r="S15" i="7" s="1"/>
  <c r="O9" i="7"/>
  <c r="S9" i="7" s="1"/>
  <c r="E9" i="7"/>
  <c r="I9" i="7" s="1"/>
  <c r="O10" i="7"/>
  <c r="E10" i="7"/>
  <c r="I10" i="7" s="1"/>
  <c r="O11" i="7"/>
  <c r="S11" i="7" s="1"/>
  <c r="O16" i="7"/>
  <c r="S16" i="7" s="1"/>
  <c r="E16" i="7"/>
  <c r="I16" i="7" s="1"/>
  <c r="O17" i="7"/>
  <c r="S17" i="7" s="1"/>
  <c r="E17" i="7"/>
  <c r="I17" i="7" s="1"/>
  <c r="E18" i="7"/>
  <c r="I18" i="7" s="1"/>
  <c r="O18" i="7"/>
  <c r="S18" i="7" s="1"/>
  <c r="O19" i="7"/>
  <c r="S19" i="7" s="1"/>
  <c r="E19" i="7"/>
  <c r="I19" i="7" s="1"/>
  <c r="O8" i="7"/>
  <c r="S8" i="7" s="1"/>
  <c r="E8" i="7"/>
  <c r="I8" i="7" s="1"/>
  <c r="E11" i="7"/>
  <c r="I11" i="7" s="1"/>
  <c r="S10" i="7"/>
  <c r="I8" i="8"/>
  <c r="I12" i="8" s="1"/>
  <c r="C20" i="7"/>
  <c r="I20" i="7" l="1"/>
  <c r="K14" i="7" s="1"/>
  <c r="E12" i="8"/>
  <c r="E20" i="7"/>
  <c r="Q20" i="7"/>
  <c r="O20" i="7"/>
  <c r="K13" i="7" l="1"/>
  <c r="K15" i="7"/>
  <c r="K12" i="7"/>
  <c r="C7" i="10"/>
  <c r="C9" i="10" s="1"/>
  <c r="K17" i="7"/>
  <c r="K9" i="7"/>
  <c r="K18" i="7"/>
  <c r="K16" i="7"/>
  <c r="K19" i="7"/>
  <c r="K10" i="7"/>
  <c r="K8" i="7"/>
  <c r="K11" i="7"/>
  <c r="S20" i="7"/>
  <c r="U14" i="7" s="1"/>
  <c r="U13" i="7" l="1"/>
  <c r="U12" i="7"/>
  <c r="U15" i="7"/>
  <c r="U17" i="7"/>
  <c r="U19" i="7"/>
  <c r="E8" i="10"/>
  <c r="E7" i="10"/>
  <c r="K20" i="7"/>
  <c r="U18" i="7"/>
  <c r="U10" i="7"/>
  <c r="U16" i="7"/>
  <c r="U8" i="7"/>
  <c r="U11" i="7"/>
  <c r="U9" i="7"/>
  <c r="E9" i="10" l="1"/>
  <c r="U20" i="7"/>
</calcChain>
</file>

<file path=xl/sharedStrings.xml><?xml version="1.0" encoding="utf-8"?>
<sst xmlns="http://schemas.openxmlformats.org/spreadsheetml/2006/main" count="704" uniqueCount="72">
  <si>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</si>
  <si>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</si>
  <si>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</si>
  <si>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</si>
  <si>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</si>
  <si>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</si>
  <si>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</si>
  <si>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</si>
  <si>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</si>
  <si>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</si>
  <si>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</si>
  <si>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</si>
  <si>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</si>
  <si>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</si>
  <si>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</si>
  <si>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</si>
  <si>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</si>
  <si>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</si>
  <si>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</si>
  <si>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</si>
  <si>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</si>
  <si>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</si>
  <si>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</si>
  <si>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</si>
  <si>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</si>
  <si>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</si>
  <si>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</si>
  <si>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</si>
  <si>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</si>
  <si>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</si>
  <si>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</si>
  <si>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</si>
  <si>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</si>
  <si>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</si>
  <si>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</si>
  <si>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</si>
  <si>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</si>
  <si>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</si>
  <si>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</si>
  <si>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</si>
  <si>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</si>
  <si>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</si>
  <si>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</si>
  <si>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بانک خاورمیانه شعبه آفریقا</t>
  </si>
  <si>
    <t>سایر درآمدها</t>
  </si>
  <si>
    <t>صندوق سرمایه‌گذاری بخشی صنایع مفید - معدن</t>
  </si>
  <si>
    <t>سرمایه گذاری صدرتامین</t>
  </si>
  <si>
    <t>بانک ملت شعبه مستقل مرکزی</t>
  </si>
  <si>
    <t>سنگ آهن گهرزمین</t>
  </si>
  <si>
    <t>توسعه معادن وفلزات</t>
  </si>
  <si>
    <t>توسعه معدنی و صنعتی صبانور</t>
  </si>
  <si>
    <t>شمش طلا</t>
  </si>
  <si>
    <t>معدنی و صنعتی گل گهر</t>
  </si>
  <si>
    <t>معدنی وصنعتی چادرملو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</si>
  <si>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</si>
  <si>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</si>
  <si>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</si>
  <si>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</si>
  <si>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</si>
  <si>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</si>
  <si>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-</t>
  </si>
  <si>
    <t>سود و زیان ناشی از فروش</t>
  </si>
  <si>
    <t>1404/05/31</t>
  </si>
  <si>
    <t xml:space="preserve"> </t>
  </si>
  <si>
    <t>1404/06/31</t>
  </si>
  <si>
    <t>برای ماه منتهی به 1404/06/31</t>
  </si>
  <si>
    <t>بین المللی توسعه ص. معادن غدیر</t>
  </si>
  <si>
    <t>سرمایه گذاری تامین اجتماعی</t>
  </si>
  <si>
    <t>سرمایه گذاری سیمان تامین</t>
  </si>
  <si>
    <t>سرمایه‌گذاری‌غدیر(هلدینگ‌</t>
  </si>
  <si>
    <t>گروه مالی صبا تامین</t>
  </si>
  <si>
    <t>1404/06/17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</si>
</sst>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4"/>
      <name val="B Nazanin"/>
      <charset val="178"/>
    </font>
    <font>
      <b/>
      <sz val="14"/>
      <name val="B Nazanin"/>
      <charset val="178"/>
    </font>
    <font>
      <sz val="11"/>
      <name val="Calibri"/>
      <family val="2"/>
    </font>
    <font>
      <b/>
      <sz val="10"/>
      <color rgb="FF000000"/>
      <name val="IRANSans"/>
      <family val="2"/>
    </font>
    <font>
      <b/>
      <sz val="16"/>
      <name val="B Nazanin"/>
      <charset val="178"/>
    </font>
    <font>
      <sz val="10"/>
      <name val="IRANSans"/>
      <family val="2"/>
      <charset val="178"/>
    </font>
    <font>
      <b/>
      <sz val="10"/>
      <name val="IRANSans"/>
      <family val="2"/>
      <charset val="178"/>
    </font>
    <font>
      <b/>
      <sz val="12"/>
      <name val="B Titr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8" fillId="0" borderId="0"/>
    <xf numFmtId="0" fontId="5" fillId="0" borderId="0"/>
  </cellStyleXfs>
  <cellXfs count="58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3" fontId="6" fillId="0" borderId="0" xfId="2" applyNumberFormat="1" applyFont="1" applyFill="1" applyAlignment="1">
      <alignment horizontal="center" vertical="center"/>
    </xf>
    <xf numFmtId="3" fontId="7" fillId="0" borderId="2" xfId="2" applyNumberFormat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6" fillId="0" borderId="0" xfId="5" applyNumberFormat="1" applyFont="1" applyFill="1" applyAlignment="1">
      <alignment horizontal="center" vertical="center"/>
    </xf>
    <xf numFmtId="164" fontId="7" fillId="0" borderId="2" xfId="5" applyNumberFormat="1" applyFont="1" applyFill="1" applyBorder="1" applyAlignment="1">
      <alignment horizontal="center" vertical="center"/>
    </xf>
    <xf numFmtId="164" fontId="7" fillId="0" borderId="0" xfId="5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3" fontId="9" fillId="0" borderId="0" xfId="0" applyNumberFormat="1" applyFont="1"/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5" applyNumberFormat="1" applyFont="1" applyFill="1" applyAlignment="1">
      <alignment horizontal="right" vertical="center"/>
    </xf>
    <xf numFmtId="164" fontId="4" fillId="0" borderId="0" xfId="2" applyNumberFormat="1" applyFont="1" applyFill="1" applyAlignment="1">
      <alignment horizontal="center"/>
    </xf>
    <xf numFmtId="164" fontId="7" fillId="0" borderId="2" xfId="2" applyNumberFormat="1" applyFont="1" applyFill="1" applyBorder="1" applyAlignment="1">
      <alignment horizontal="center" vertical="center"/>
    </xf>
    <xf numFmtId="164" fontId="7" fillId="0" borderId="0" xfId="2" applyNumberFormat="1" applyFont="1" applyFill="1" applyAlignment="1">
      <alignment horizontal="center" vertical="center"/>
    </xf>
    <xf numFmtId="164" fontId="2" fillId="0" borderId="0" xfId="2" applyNumberFormat="1" applyFont="1" applyFill="1"/>
    <xf numFmtId="164" fontId="4" fillId="0" borderId="0" xfId="2" applyNumberFormat="1" applyFont="1" applyFill="1"/>
    <xf numFmtId="164" fontId="6" fillId="0" borderId="0" xfId="2" applyNumberFormat="1" applyFont="1" applyFill="1" applyAlignment="1">
      <alignment horizontal="center" vertical="center"/>
    </xf>
    <xf numFmtId="164" fontId="10" fillId="0" borderId="0" xfId="0" applyNumberFormat="1" applyFont="1" applyFill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164" fontId="10" fillId="0" borderId="0" xfId="4" applyNumberFormat="1" applyFont="1" applyFill="1" applyAlignment="1">
      <alignment horizontal="center" vertical="center"/>
    </xf>
    <xf numFmtId="164" fontId="10" fillId="0" borderId="1" xfId="4" applyNumberFormat="1" applyFont="1" applyFill="1" applyBorder="1" applyAlignment="1">
      <alignment horizontal="center" vertical="center"/>
    </xf>
    <xf numFmtId="164" fontId="10" fillId="0" borderId="1" xfId="4" applyNumberFormat="1" applyFont="1" applyFill="1" applyBorder="1" applyAlignment="1">
      <alignment horizontal="center" vertical="center"/>
    </xf>
    <xf numFmtId="164" fontId="7" fillId="0" borderId="0" xfId="5" applyNumberFormat="1" applyFont="1" applyFill="1" applyAlignment="1">
      <alignment horizontal="center" vertical="center"/>
    </xf>
    <xf numFmtId="164" fontId="7" fillId="0" borderId="1" xfId="5" applyNumberFormat="1" applyFont="1" applyFill="1" applyBorder="1" applyAlignment="1">
      <alignment horizontal="center" vertical="center"/>
    </xf>
    <xf numFmtId="164" fontId="7" fillId="0" borderId="1" xfId="5" applyNumberFormat="1" applyFont="1" applyFill="1" applyBorder="1" applyAlignment="1">
      <alignment horizontal="center" vertical="center"/>
    </xf>
    <xf numFmtId="164" fontId="11" fillId="0" borderId="0" xfId="0" applyNumberFormat="1" applyFont="1" applyFill="1"/>
    <xf numFmtId="164" fontId="11" fillId="0" borderId="0" xfId="0" applyNumberFormat="1" applyFont="1"/>
    <xf numFmtId="164" fontId="10" fillId="0" borderId="0" xfId="2" applyNumberFormat="1" applyFont="1" applyFill="1" applyAlignment="1">
      <alignment horizontal="center" vertical="center"/>
    </xf>
    <xf numFmtId="164" fontId="10" fillId="0" borderId="1" xfId="2" applyNumberFormat="1" applyFont="1" applyFill="1" applyBorder="1" applyAlignment="1">
      <alignment horizontal="center" vertical="center"/>
    </xf>
    <xf numFmtId="164" fontId="10" fillId="0" borderId="1" xfId="2" applyNumberFormat="1" applyFont="1" applyFill="1" applyBorder="1" applyAlignment="1">
      <alignment horizontal="center" vertical="center"/>
    </xf>
    <xf numFmtId="164" fontId="12" fillId="0" borderId="0" xfId="0" applyNumberFormat="1" applyFont="1" applyFill="1"/>
    <xf numFmtId="164" fontId="12" fillId="0" borderId="0" xfId="0" applyNumberFormat="1" applyFont="1"/>
    <xf numFmtId="164" fontId="7" fillId="0" borderId="0" xfId="2" applyNumberFormat="1" applyFont="1" applyFill="1" applyAlignment="1">
      <alignment horizontal="center" vertical="center"/>
    </xf>
    <xf numFmtId="164" fontId="13" fillId="0" borderId="0" xfId="2" applyNumberFormat="1" applyFont="1" applyFill="1" applyAlignment="1">
      <alignment horizontal="right" vertical="center" readingOrder="2"/>
    </xf>
    <xf numFmtId="164" fontId="7" fillId="0" borderId="1" xfId="2" applyNumberFormat="1" applyFont="1" applyFill="1" applyBorder="1" applyAlignment="1">
      <alignment horizontal="center" vertical="center"/>
    </xf>
    <xf numFmtId="164" fontId="7" fillId="0" borderId="1" xfId="2" applyNumberFormat="1" applyFont="1" applyFill="1" applyBorder="1" applyAlignment="1">
      <alignment horizontal="center" vertical="center"/>
    </xf>
    <xf numFmtId="9" fontId="2" fillId="0" borderId="0" xfId="1" applyFont="1" applyFill="1" applyAlignment="1">
      <alignment horizontal="center" vertical="center"/>
    </xf>
    <xf numFmtId="9" fontId="7" fillId="0" borderId="2" xfId="1" applyFont="1" applyFill="1" applyBorder="1" applyAlignment="1">
      <alignment horizontal="center" vertical="center"/>
    </xf>
    <xf numFmtId="10" fontId="6" fillId="0" borderId="0" xfId="1" applyNumberFormat="1" applyFont="1" applyFill="1" applyAlignment="1">
      <alignment horizontal="center" vertical="center"/>
    </xf>
    <xf numFmtId="10" fontId="7" fillId="0" borderId="2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2" xr:uid="{1E1A8E3D-5E24-4E1B-BAB4-684E8467DDA8}"/>
    <cellStyle name="Normal 3" xfId="4" xr:uid="{38526843-7C31-453D-8E06-42284C53B56D}"/>
    <cellStyle name="Normal 3 2" xfId="5" xr:uid="{F4B3F075-D097-490F-A666-94EE224EA579}"/>
    <cellStyle name="Percent" xfId="1" builtinId="5"/>
    <cellStyle name="Percent 2" xfId="3" xr:uid="{939923A2-5A58-4323-BED6-7D01AB1F4A94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Y22"/>
  <sheetViews>
    <sheetView rightToLeft="1" zoomScale="70" zoomScaleNormal="70" workbookViewId="0">
      <selection activeCell="K14" sqref="K14"/>
    </sheetView>
  </sheetViews>
  <sheetFormatPr defaultRowHeight="18.75" x14ac:dyDescent="0.2"/>
  <cols>
    <col min="1" max="1" width="28.375" style="4" bestFit="1" customWidth="1"/>
    <col min="2" max="2" width="0.875" style="4" customWidth="1"/>
    <col min="3" max="3" width="16.625" style="4" customWidth="1"/>
    <col min="4" max="4" width="0.875" style="4" customWidth="1"/>
    <col min="5" max="5" width="20.125" style="4" customWidth="1"/>
    <col min="6" max="6" width="0.875" style="4" customWidth="1"/>
    <col min="7" max="7" width="22.75" style="4" customWidth="1"/>
    <col min="8" max="8" width="0.875" style="4" customWidth="1"/>
    <col min="9" max="9" width="16.625" style="4" customWidth="1"/>
    <col min="10" max="10" width="0.875" style="4" customWidth="1"/>
    <col min="11" max="11" width="19.25" style="4" customWidth="1"/>
    <col min="12" max="12" width="0.875" style="4" customWidth="1"/>
    <col min="13" max="13" width="16.625" style="4" customWidth="1"/>
    <col min="14" max="14" width="0.875" style="4" customWidth="1"/>
    <col min="15" max="15" width="19.25" style="4" customWidth="1"/>
    <col min="16" max="16" width="0.875" style="4" customWidth="1"/>
    <col min="17" max="17" width="16.625" style="4" customWidth="1"/>
    <col min="18" max="18" width="0.875" style="4" customWidth="1"/>
    <col min="19" max="19" width="15.75" style="4" customWidth="1"/>
    <col min="20" max="20" width="0.875" style="4" customWidth="1"/>
    <col min="21" max="21" width="20.125" style="4" customWidth="1"/>
    <col min="22" max="22" width="0.875" style="4" customWidth="1"/>
    <col min="23" max="23" width="22.75" style="4" customWidth="1"/>
    <col min="24" max="24" width="0.875" style="4" customWidth="1"/>
    <col min="25" max="25" width="29.875" style="4" bestFit="1" customWidth="1"/>
    <col min="26" max="26" width="0.875" style="4" customWidth="1"/>
    <col min="27" max="27" width="10.875" style="4" bestFit="1" customWidth="1"/>
    <col min="28" max="28" width="10.375" style="4" bestFit="1" customWidth="1"/>
    <col min="29" max="16384" width="9" style="4"/>
  </cols>
  <sheetData>
    <row r="2" spans="1:25" ht="26.25" x14ac:dyDescent="0.2">
      <c r="A2" s="34" t="s">
        <v>45</v>
      </c>
      <c r="B2" s="34" t="s">
        <v>0</v>
      </c>
      <c r="C2" s="34" t="s">
        <v>0</v>
      </c>
      <c r="D2" s="34" t="s">
        <v>0</v>
      </c>
      <c r="E2" s="34" t="s">
        <v>0</v>
      </c>
      <c r="F2" s="34" t="s">
        <v>0</v>
      </c>
      <c r="G2" s="34" t="s">
        <v>0</v>
      </c>
      <c r="H2" s="34" t="s">
        <v>0</v>
      </c>
      <c r="I2" s="34" t="s">
        <v>0</v>
      </c>
      <c r="J2" s="34" t="s">
        <v>0</v>
      </c>
      <c r="K2" s="34" t="s">
        <v>0</v>
      </c>
      <c r="L2" s="34" t="s">
        <v>0</v>
      </c>
      <c r="M2" s="34" t="s">
        <v>0</v>
      </c>
      <c r="N2" s="34" t="s">
        <v>0</v>
      </c>
      <c r="O2" s="34" t="s">
        <v>0</v>
      </c>
      <c r="P2" s="34" t="s">
        <v>0</v>
      </c>
      <c r="Q2" s="34" t="s">
        <v>0</v>
      </c>
      <c r="R2" s="34" t="s">
        <v>0</v>
      </c>
      <c r="S2" s="34" t="s">
        <v>0</v>
      </c>
      <c r="T2" s="34" t="s">
        <v>0</v>
      </c>
      <c r="U2" s="34" t="s">
        <v>0</v>
      </c>
      <c r="V2" s="34" t="s">
        <v>0</v>
      </c>
      <c r="W2" s="34" t="s">
        <v>0</v>
      </c>
      <c r="X2" s="34" t="s">
        <v>0</v>
      </c>
      <c r="Y2" s="34" t="s">
        <v>0</v>
      </c>
    </row>
    <row r="3" spans="1:25" ht="26.25" x14ac:dyDescent="0.2">
      <c r="A3" s="34" t="s">
        <v>1</v>
      </c>
      <c r="B3" s="34" t="s">
        <v>1</v>
      </c>
      <c r="C3" s="34" t="s">
        <v>1</v>
      </c>
      <c r="D3" s="34" t="s">
        <v>1</v>
      </c>
      <c r="E3" s="34" t="s">
        <v>1</v>
      </c>
      <c r="F3" s="34" t="s">
        <v>1</v>
      </c>
      <c r="G3" s="34" t="s">
        <v>1</v>
      </c>
      <c r="H3" s="34" t="s">
        <v>1</v>
      </c>
      <c r="I3" s="34" t="s">
        <v>1</v>
      </c>
      <c r="J3" s="34" t="s">
        <v>1</v>
      </c>
      <c r="K3" s="34" t="s">
        <v>1</v>
      </c>
      <c r="L3" s="34" t="s">
        <v>1</v>
      </c>
      <c r="M3" s="34" t="s">
        <v>1</v>
      </c>
      <c r="N3" s="34" t="s">
        <v>1</v>
      </c>
      <c r="O3" s="34" t="s">
        <v>1</v>
      </c>
      <c r="P3" s="34" t="s">
        <v>1</v>
      </c>
      <c r="Q3" s="34" t="s">
        <v>1</v>
      </c>
      <c r="R3" s="34" t="s">
        <v>1</v>
      </c>
      <c r="S3" s="34" t="s">
        <v>1</v>
      </c>
      <c r="T3" s="34" t="s">
        <v>1</v>
      </c>
      <c r="U3" s="34" t="s">
        <v>1</v>
      </c>
      <c r="V3" s="34" t="s">
        <v>1</v>
      </c>
      <c r="W3" s="34" t="s">
        <v>1</v>
      </c>
      <c r="X3" s="34" t="s">
        <v>1</v>
      </c>
      <c r="Y3" s="34" t="s">
        <v>1</v>
      </c>
    </row>
    <row r="4" spans="1:25" ht="26.25" x14ac:dyDescent="0.2">
      <c r="A4" s="34" t="s">
        <v>65</v>
      </c>
      <c r="B4" s="34" t="s">
        <v>2</v>
      </c>
      <c r="C4" s="34" t="s">
        <v>2</v>
      </c>
      <c r="D4" s="34" t="s">
        <v>2</v>
      </c>
      <c r="E4" s="34" t="s">
        <v>2</v>
      </c>
      <c r="F4" s="34" t="s">
        <v>2</v>
      </c>
      <c r="G4" s="34" t="s">
        <v>2</v>
      </c>
      <c r="H4" s="34" t="s">
        <v>2</v>
      </c>
      <c r="I4" s="34" t="s">
        <v>2</v>
      </c>
      <c r="J4" s="34" t="s">
        <v>2</v>
      </c>
      <c r="K4" s="34" t="s">
        <v>2</v>
      </c>
      <c r="L4" s="34" t="s">
        <v>2</v>
      </c>
      <c r="M4" s="34" t="s">
        <v>2</v>
      </c>
      <c r="N4" s="34" t="s">
        <v>2</v>
      </c>
      <c r="O4" s="34" t="s">
        <v>2</v>
      </c>
      <c r="P4" s="34" t="s">
        <v>2</v>
      </c>
      <c r="Q4" s="34" t="s">
        <v>2</v>
      </c>
      <c r="R4" s="34" t="s">
        <v>2</v>
      </c>
      <c r="S4" s="34" t="s">
        <v>2</v>
      </c>
      <c r="T4" s="34" t="s">
        <v>2</v>
      </c>
      <c r="U4" s="34" t="s">
        <v>2</v>
      </c>
      <c r="V4" s="34" t="s">
        <v>2</v>
      </c>
      <c r="W4" s="34" t="s">
        <v>2</v>
      </c>
      <c r="X4" s="34" t="s">
        <v>2</v>
      </c>
      <c r="Y4" s="34" t="s">
        <v>2</v>
      </c>
    </row>
    <row r="6" spans="1:25" ht="27" thickBot="1" x14ac:dyDescent="0.25">
      <c r="A6" s="35" t="s">
        <v>3</v>
      </c>
      <c r="C6" s="35" t="s">
        <v>62</v>
      </c>
      <c r="D6" s="35" t="s">
        <v>4</v>
      </c>
      <c r="E6" s="35" t="s">
        <v>4</v>
      </c>
      <c r="F6" s="35" t="s">
        <v>4</v>
      </c>
      <c r="G6" s="35" t="s">
        <v>4</v>
      </c>
      <c r="I6" s="35" t="s">
        <v>5</v>
      </c>
      <c r="J6" s="35" t="s">
        <v>5</v>
      </c>
      <c r="K6" s="35" t="s">
        <v>5</v>
      </c>
      <c r="L6" s="35" t="s">
        <v>5</v>
      </c>
      <c r="M6" s="35" t="s">
        <v>5</v>
      </c>
      <c r="N6" s="35" t="s">
        <v>5</v>
      </c>
      <c r="O6" s="35" t="s">
        <v>5</v>
      </c>
      <c r="Q6" s="35" t="s">
        <v>64</v>
      </c>
      <c r="R6" s="35" t="s">
        <v>6</v>
      </c>
      <c r="S6" s="35" t="s">
        <v>6</v>
      </c>
      <c r="T6" s="35" t="s">
        <v>6</v>
      </c>
      <c r="U6" s="35" t="s">
        <v>6</v>
      </c>
      <c r="V6" s="35" t="s">
        <v>6</v>
      </c>
      <c r="W6" s="35" t="s">
        <v>6</v>
      </c>
      <c r="X6" s="35" t="s">
        <v>6</v>
      </c>
      <c r="Y6" s="35" t="s">
        <v>6</v>
      </c>
    </row>
    <row r="7" spans="1:25" ht="27" thickBot="1" x14ac:dyDescent="0.25">
      <c r="A7" s="35" t="s">
        <v>3</v>
      </c>
      <c r="C7" s="35" t="s">
        <v>7</v>
      </c>
      <c r="E7" s="35" t="s">
        <v>8</v>
      </c>
      <c r="G7" s="35" t="s">
        <v>9</v>
      </c>
      <c r="I7" s="35" t="s">
        <v>10</v>
      </c>
      <c r="J7" s="35" t="s">
        <v>10</v>
      </c>
      <c r="K7" s="35" t="s">
        <v>10</v>
      </c>
      <c r="M7" s="35" t="s">
        <v>11</v>
      </c>
      <c r="N7" s="35" t="s">
        <v>11</v>
      </c>
      <c r="O7" s="35" t="s">
        <v>11</v>
      </c>
      <c r="Q7" s="35" t="s">
        <v>7</v>
      </c>
      <c r="S7" s="35" t="s">
        <v>12</v>
      </c>
      <c r="U7" s="35" t="s">
        <v>8</v>
      </c>
      <c r="W7" s="35" t="s">
        <v>9</v>
      </c>
      <c r="Y7" s="35" t="s">
        <v>13</v>
      </c>
    </row>
    <row r="8" spans="1:25" ht="27" thickBot="1" x14ac:dyDescent="0.25">
      <c r="A8" s="35" t="s">
        <v>3</v>
      </c>
      <c r="C8" s="35" t="s">
        <v>7</v>
      </c>
      <c r="E8" s="35" t="s">
        <v>8</v>
      </c>
      <c r="G8" s="35" t="s">
        <v>9</v>
      </c>
      <c r="I8" s="36" t="s">
        <v>7</v>
      </c>
      <c r="K8" s="36" t="s">
        <v>8</v>
      </c>
      <c r="M8" s="36" t="s">
        <v>7</v>
      </c>
      <c r="O8" s="36" t="s">
        <v>14</v>
      </c>
      <c r="Q8" s="35" t="s">
        <v>7</v>
      </c>
      <c r="S8" s="35" t="s">
        <v>12</v>
      </c>
      <c r="U8" s="35" t="s">
        <v>8</v>
      </c>
      <c r="W8" s="35" t="s">
        <v>9</v>
      </c>
      <c r="Y8" s="35" t="s">
        <v>13</v>
      </c>
    </row>
    <row r="9" spans="1:25" ht="21" x14ac:dyDescent="0.2">
      <c r="A9" s="22" t="s">
        <v>46</v>
      </c>
      <c r="C9" s="4">
        <v>56153771</v>
      </c>
      <c r="E9" s="4">
        <v>752678373938</v>
      </c>
      <c r="G9" s="4">
        <v>576617047126.14099</v>
      </c>
      <c r="I9" s="4">
        <v>0</v>
      </c>
      <c r="K9" s="4">
        <v>0</v>
      </c>
      <c r="M9" s="4">
        <v>-4196192</v>
      </c>
      <c r="O9" s="4">
        <v>41726366057</v>
      </c>
      <c r="Q9" s="4">
        <v>51957579</v>
      </c>
      <c r="S9" s="4">
        <v>9320</v>
      </c>
      <c r="U9" s="4">
        <v>696433122468</v>
      </c>
      <c r="W9" s="4">
        <v>481363380694.13397</v>
      </c>
      <c r="Y9" s="1">
        <v>0.11427073045669124</v>
      </c>
    </row>
    <row r="10" spans="1:25" ht="21" x14ac:dyDescent="0.2">
      <c r="A10" s="22" t="s">
        <v>48</v>
      </c>
      <c r="C10" s="4">
        <v>117137390</v>
      </c>
      <c r="E10" s="4">
        <v>886257053033</v>
      </c>
      <c r="G10" s="4">
        <v>730081449259.96497</v>
      </c>
      <c r="I10" s="4">
        <v>0</v>
      </c>
      <c r="K10" s="4">
        <v>0</v>
      </c>
      <c r="M10" s="4">
        <v>-40230</v>
      </c>
      <c r="O10" s="4">
        <v>250047399</v>
      </c>
      <c r="Q10" s="4">
        <v>117097160</v>
      </c>
      <c r="S10" s="4">
        <v>6000</v>
      </c>
      <c r="U10" s="4">
        <v>885952674378</v>
      </c>
      <c r="W10" s="4">
        <v>698402591388</v>
      </c>
      <c r="Y10" s="1">
        <v>0.16579361345615831</v>
      </c>
    </row>
    <row r="11" spans="1:25" ht="21" x14ac:dyDescent="0.2">
      <c r="A11" s="22" t="s">
        <v>49</v>
      </c>
      <c r="C11" s="4">
        <v>361896404</v>
      </c>
      <c r="E11" s="4">
        <v>882384475441</v>
      </c>
      <c r="G11" s="4">
        <v>561199267818.07202</v>
      </c>
      <c r="I11" s="4">
        <v>20000000</v>
      </c>
      <c r="K11" s="4">
        <v>32249899907</v>
      </c>
      <c r="M11" s="4">
        <v>0</v>
      </c>
      <c r="O11" s="4">
        <v>0</v>
      </c>
      <c r="Q11" s="4">
        <v>381896404</v>
      </c>
      <c r="S11" s="4">
        <v>1622</v>
      </c>
      <c r="U11" s="4">
        <v>914634375348</v>
      </c>
      <c r="W11" s="4">
        <v>615750323282.63599</v>
      </c>
      <c r="Y11" s="1">
        <v>0.1461728125620754</v>
      </c>
    </row>
    <row r="12" spans="1:25" ht="21" x14ac:dyDescent="0.2">
      <c r="A12" s="22" t="s">
        <v>66</v>
      </c>
      <c r="C12" s="4">
        <v>0</v>
      </c>
      <c r="E12" s="4">
        <v>0</v>
      </c>
      <c r="G12" s="4">
        <v>0</v>
      </c>
      <c r="I12" s="4">
        <v>15000000</v>
      </c>
      <c r="K12" s="4">
        <v>46137776160</v>
      </c>
      <c r="M12" s="4">
        <v>0</v>
      </c>
      <c r="O12" s="4">
        <v>0</v>
      </c>
      <c r="Q12" s="4">
        <v>15000000</v>
      </c>
      <c r="S12" s="4">
        <v>2888</v>
      </c>
      <c r="U12" s="4">
        <v>46137776160</v>
      </c>
      <c r="W12" s="4">
        <v>43062246000</v>
      </c>
      <c r="Y12" s="1">
        <v>1.0222535620449402E-2</v>
      </c>
    </row>
    <row r="13" spans="1:25" ht="21" x14ac:dyDescent="0.2">
      <c r="A13" s="22" t="s">
        <v>67</v>
      </c>
      <c r="C13" s="4">
        <v>0</v>
      </c>
      <c r="E13" s="4">
        <v>0</v>
      </c>
      <c r="G13" s="4">
        <v>0</v>
      </c>
      <c r="I13" s="4">
        <v>17000000</v>
      </c>
      <c r="K13" s="4">
        <v>19919908246</v>
      </c>
      <c r="M13" s="4">
        <v>0</v>
      </c>
      <c r="O13" s="4">
        <v>0</v>
      </c>
      <c r="Q13" s="4">
        <v>17000000</v>
      </c>
      <c r="S13" s="4">
        <v>1169</v>
      </c>
      <c r="U13" s="4">
        <v>19919908246</v>
      </c>
      <c r="W13" s="4">
        <v>19754755650</v>
      </c>
      <c r="Y13" s="1">
        <v>4.6895764170173356E-3</v>
      </c>
    </row>
    <row r="14" spans="1:25" ht="21" x14ac:dyDescent="0.2">
      <c r="A14" s="22" t="s">
        <v>68</v>
      </c>
      <c r="C14" s="4">
        <v>0</v>
      </c>
      <c r="E14" s="4">
        <v>0</v>
      </c>
      <c r="G14" s="4">
        <v>0</v>
      </c>
      <c r="I14" s="4">
        <v>5900000</v>
      </c>
      <c r="K14" s="4">
        <v>86987649570</v>
      </c>
      <c r="M14" s="4">
        <v>0</v>
      </c>
      <c r="O14" s="4">
        <v>0</v>
      </c>
      <c r="Q14" s="4">
        <v>5900000</v>
      </c>
      <c r="S14" s="4">
        <v>14850</v>
      </c>
      <c r="U14" s="4">
        <v>86987649570</v>
      </c>
      <c r="W14" s="4">
        <v>87093690750</v>
      </c>
      <c r="Y14" s="1">
        <v>2.0675149085541883E-2</v>
      </c>
    </row>
    <row r="15" spans="1:25" ht="21" x14ac:dyDescent="0.2">
      <c r="A15" s="22" t="s">
        <v>69</v>
      </c>
      <c r="C15" s="4">
        <v>0</v>
      </c>
      <c r="E15" s="4">
        <v>0</v>
      </c>
      <c r="G15" s="4">
        <v>0</v>
      </c>
      <c r="I15" s="4">
        <v>8000000</v>
      </c>
      <c r="K15" s="4">
        <v>73908523520</v>
      </c>
      <c r="M15" s="4">
        <v>0</v>
      </c>
      <c r="O15" s="4">
        <v>0</v>
      </c>
      <c r="Q15" s="4">
        <v>8000000</v>
      </c>
      <c r="S15" s="4">
        <v>8490</v>
      </c>
      <c r="U15" s="4">
        <v>73908523520</v>
      </c>
      <c r="W15" s="4">
        <v>67515876000</v>
      </c>
      <c r="Y15" s="1">
        <v>1.6027576623751694E-2</v>
      </c>
    </row>
    <row r="16" spans="1:25" ht="21" x14ac:dyDescent="0.2">
      <c r="A16" s="22" t="s">
        <v>70</v>
      </c>
      <c r="C16" s="4">
        <v>0</v>
      </c>
      <c r="E16" s="4">
        <v>0</v>
      </c>
      <c r="G16" s="4">
        <v>0</v>
      </c>
      <c r="I16" s="4">
        <v>33000000</v>
      </c>
      <c r="K16" s="4">
        <v>102292432642</v>
      </c>
      <c r="M16" s="4">
        <v>0</v>
      </c>
      <c r="O16" s="4">
        <v>0</v>
      </c>
      <c r="Q16" s="4">
        <v>33000000</v>
      </c>
      <c r="S16" s="4">
        <v>2750</v>
      </c>
      <c r="U16" s="4">
        <v>102292432642</v>
      </c>
      <c r="W16" s="4">
        <v>90210037500</v>
      </c>
      <c r="Y16" s="1">
        <v>2.1414937847548089E-2</v>
      </c>
    </row>
    <row r="17" spans="1:25" ht="21" x14ac:dyDescent="0.2">
      <c r="A17" s="22" t="s">
        <v>50</v>
      </c>
      <c r="C17" s="4">
        <v>109427423</v>
      </c>
      <c r="E17" s="4">
        <v>447612901243</v>
      </c>
      <c r="G17" s="4">
        <v>291411787623.00897</v>
      </c>
      <c r="I17" s="4">
        <v>0</v>
      </c>
      <c r="K17" s="4">
        <v>0</v>
      </c>
      <c r="M17" s="4">
        <v>0</v>
      </c>
      <c r="O17" s="4">
        <v>0</v>
      </c>
      <c r="Q17" s="4">
        <v>109427423</v>
      </c>
      <c r="S17" s="4">
        <v>2692</v>
      </c>
      <c r="U17" s="4">
        <v>447612901243</v>
      </c>
      <c r="W17" s="4">
        <v>292825879910.84003</v>
      </c>
      <c r="Y17" s="1">
        <v>6.9513861120434853E-2</v>
      </c>
    </row>
    <row r="18" spans="1:25" ht="21" x14ac:dyDescent="0.2">
      <c r="A18" s="22" t="s">
        <v>51</v>
      </c>
      <c r="C18" s="4">
        <v>9160</v>
      </c>
      <c r="E18" s="4">
        <v>89996825024</v>
      </c>
      <c r="G18" s="4">
        <v>92750862400</v>
      </c>
      <c r="I18" s="4">
        <v>0</v>
      </c>
      <c r="K18" s="4">
        <v>0</v>
      </c>
      <c r="M18" s="4">
        <v>0</v>
      </c>
      <c r="O18" s="4">
        <v>0</v>
      </c>
      <c r="Q18" s="4">
        <v>9160</v>
      </c>
      <c r="S18" s="4">
        <v>12518000</v>
      </c>
      <c r="U18" s="4">
        <v>89996825024</v>
      </c>
      <c r="W18" s="4">
        <v>114389684288</v>
      </c>
      <c r="Y18" s="1">
        <v>2.7154938045870651E-2</v>
      </c>
    </row>
    <row r="19" spans="1:25" ht="21" x14ac:dyDescent="0.2">
      <c r="A19" s="22" t="s">
        <v>52</v>
      </c>
      <c r="C19" s="4">
        <v>417149627</v>
      </c>
      <c r="E19" s="4">
        <v>917455509004</v>
      </c>
      <c r="G19" s="4">
        <v>688348193954.12097</v>
      </c>
      <c r="I19" s="4">
        <v>0</v>
      </c>
      <c r="K19" s="4">
        <v>0</v>
      </c>
      <c r="M19" s="4">
        <v>-42075162</v>
      </c>
      <c r="O19" s="4">
        <v>67979701066</v>
      </c>
      <c r="Q19" s="4">
        <v>375074465</v>
      </c>
      <c r="S19" s="4">
        <v>1656</v>
      </c>
      <c r="U19" s="4">
        <v>824917755914</v>
      </c>
      <c r="W19" s="4">
        <v>617427630321.46204</v>
      </c>
      <c r="Y19" s="1">
        <v>0.14657098805321978</v>
      </c>
    </row>
    <row r="20" spans="1:25" ht="21.75" thickBot="1" x14ac:dyDescent="0.25">
      <c r="A20" s="22" t="s">
        <v>53</v>
      </c>
      <c r="C20" s="4">
        <v>367594944</v>
      </c>
      <c r="E20" s="4">
        <v>1000083186090</v>
      </c>
      <c r="G20" s="4">
        <v>679293014840.66895</v>
      </c>
      <c r="I20" s="4">
        <v>0</v>
      </c>
      <c r="K20" s="4">
        <v>0</v>
      </c>
      <c r="M20" s="4">
        <v>-39194944</v>
      </c>
      <c r="O20" s="4">
        <v>71357698888</v>
      </c>
      <c r="Q20" s="4">
        <v>328400000</v>
      </c>
      <c r="S20" s="4">
        <v>1875</v>
      </c>
      <c r="U20" s="4">
        <v>893448954241</v>
      </c>
      <c r="W20" s="4">
        <v>612086287500</v>
      </c>
      <c r="Y20" s="1">
        <v>0.14530300803997506</v>
      </c>
    </row>
    <row r="21" spans="1:25" s="22" customFormat="1" ht="21.75" thickBot="1" x14ac:dyDescent="0.25">
      <c r="E21" s="23">
        <f>SUM(E9:E20)</f>
        <v>4976468323773</v>
      </c>
      <c r="G21" s="23">
        <f>SUM(G9:G20)</f>
        <v>3619701623021.9771</v>
      </c>
      <c r="I21" s="22" t="s">
        <v>15</v>
      </c>
      <c r="K21" s="23">
        <f>SUM(K9:K20)</f>
        <v>361496190045</v>
      </c>
      <c r="M21" s="22" t="s">
        <v>15</v>
      </c>
      <c r="O21" s="23">
        <f>SUM(O9:O20)</f>
        <v>181313813410</v>
      </c>
      <c r="S21" s="22" t="s">
        <v>15</v>
      </c>
      <c r="U21" s="23">
        <f>SUM(U9:U20)</f>
        <v>5082242898754</v>
      </c>
      <c r="W21" s="23">
        <f>SUM(W9:W20)</f>
        <v>3739882383285.0718</v>
      </c>
      <c r="Y21" s="13">
        <f>SUM(Y9:Y20)</f>
        <v>0.88780972732873376</v>
      </c>
    </row>
    <row r="22" spans="1:25" ht="19.5" thickTop="1" x14ac:dyDescent="0.2"/>
  </sheetData>
  <mergeCells count="17"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21"/>
  <sheetViews>
    <sheetView rightToLeft="1" zoomScale="85" zoomScaleNormal="85" workbookViewId="0">
      <selection activeCell="Q14" sqref="Q14"/>
    </sheetView>
  </sheetViews>
  <sheetFormatPr defaultRowHeight="18.75" x14ac:dyDescent="0.2"/>
  <cols>
    <col min="1" max="1" width="37.375" style="3" bestFit="1" customWidth="1"/>
    <col min="2" max="2" width="0.875" style="3" customWidth="1"/>
    <col min="3" max="3" width="16.625" style="3" customWidth="1"/>
    <col min="4" max="4" width="0.875" style="3" customWidth="1"/>
    <col min="5" max="5" width="20.125" style="3" customWidth="1"/>
    <col min="6" max="6" width="0.875" style="3" customWidth="1"/>
    <col min="7" max="7" width="20.125" style="3" customWidth="1"/>
    <col min="8" max="8" width="0.875" style="3" customWidth="1"/>
    <col min="9" max="9" width="30.25" style="3" bestFit="1" customWidth="1"/>
    <col min="10" max="10" width="0.875" style="3" customWidth="1"/>
    <col min="11" max="11" width="16.625" style="3" customWidth="1"/>
    <col min="12" max="12" width="0.875" style="3" customWidth="1"/>
    <col min="13" max="13" width="20.125" style="3" customWidth="1"/>
    <col min="14" max="14" width="0.875" style="3" customWidth="1"/>
    <col min="15" max="15" width="20.125" style="3" customWidth="1"/>
    <col min="16" max="16" width="0.875" style="3" customWidth="1"/>
    <col min="17" max="17" width="29.75" style="3" customWidth="1"/>
    <col min="18" max="18" width="0.875" style="3" customWidth="1"/>
    <col min="19" max="16384" width="9" style="3"/>
  </cols>
  <sheetData>
    <row r="1" spans="1:17" x14ac:dyDescent="0.2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ht="26.25" x14ac:dyDescent="0.2">
      <c r="A2" s="37" t="str">
        <f>+سهام!A2</f>
        <v>صندوق سرمایه‌گذاری بخشی صنایع مفید - معدن</v>
      </c>
      <c r="B2" s="37" t="s">
        <v>0</v>
      </c>
      <c r="C2" s="37" t="s">
        <v>0</v>
      </c>
      <c r="D2" s="37" t="s">
        <v>0</v>
      </c>
      <c r="E2" s="37" t="s">
        <v>0</v>
      </c>
      <c r="F2" s="37" t="s">
        <v>0</v>
      </c>
      <c r="G2" s="37" t="s">
        <v>0</v>
      </c>
      <c r="H2" s="37" t="s">
        <v>0</v>
      </c>
      <c r="I2" s="37" t="s">
        <v>0</v>
      </c>
      <c r="J2" s="37" t="s">
        <v>0</v>
      </c>
      <c r="K2" s="37" t="s">
        <v>0</v>
      </c>
      <c r="L2" s="37" t="s">
        <v>0</v>
      </c>
      <c r="M2" s="37" t="s">
        <v>0</v>
      </c>
      <c r="N2" s="37" t="s">
        <v>0</v>
      </c>
      <c r="O2" s="37" t="s">
        <v>0</v>
      </c>
      <c r="P2" s="37" t="s">
        <v>0</v>
      </c>
      <c r="Q2" s="37" t="s">
        <v>0</v>
      </c>
    </row>
    <row r="3" spans="1:17" ht="26.25" x14ac:dyDescent="0.2">
      <c r="A3" s="37" t="s">
        <v>22</v>
      </c>
      <c r="B3" s="37" t="s">
        <v>22</v>
      </c>
      <c r="C3" s="37" t="s">
        <v>22</v>
      </c>
      <c r="D3" s="37" t="s">
        <v>22</v>
      </c>
      <c r="E3" s="37" t="s">
        <v>22</v>
      </c>
      <c r="F3" s="37" t="s">
        <v>22</v>
      </c>
      <c r="G3" s="37" t="s">
        <v>22</v>
      </c>
      <c r="H3" s="37" t="s">
        <v>22</v>
      </c>
      <c r="I3" s="37" t="s">
        <v>22</v>
      </c>
      <c r="J3" s="37" t="s">
        <v>22</v>
      </c>
      <c r="K3" s="37" t="s">
        <v>22</v>
      </c>
      <c r="L3" s="37" t="s">
        <v>22</v>
      </c>
      <c r="M3" s="37" t="s">
        <v>22</v>
      </c>
      <c r="N3" s="37" t="s">
        <v>22</v>
      </c>
      <c r="O3" s="37" t="s">
        <v>22</v>
      </c>
      <c r="P3" s="37" t="s">
        <v>22</v>
      </c>
      <c r="Q3" s="37" t="s">
        <v>22</v>
      </c>
    </row>
    <row r="4" spans="1:17" ht="26.25" x14ac:dyDescent="0.2">
      <c r="A4" s="37" t="str">
        <f>+سهام!A4</f>
        <v>برای ماه منتهی به 1404/06/31</v>
      </c>
      <c r="B4" s="37" t="s">
        <v>2</v>
      </c>
      <c r="C4" s="37" t="s">
        <v>2</v>
      </c>
      <c r="D4" s="37" t="s">
        <v>2</v>
      </c>
      <c r="E4" s="37" t="s">
        <v>2</v>
      </c>
      <c r="F4" s="37" t="s">
        <v>2</v>
      </c>
      <c r="G4" s="37" t="s">
        <v>2</v>
      </c>
      <c r="H4" s="37" t="s">
        <v>2</v>
      </c>
      <c r="I4" s="37" t="s">
        <v>2</v>
      </c>
      <c r="J4" s="37" t="s">
        <v>2</v>
      </c>
      <c r="K4" s="37" t="s">
        <v>2</v>
      </c>
      <c r="L4" s="37" t="s">
        <v>2</v>
      </c>
      <c r="M4" s="37" t="s">
        <v>2</v>
      </c>
      <c r="N4" s="37" t="s">
        <v>2</v>
      </c>
      <c r="O4" s="37" t="s">
        <v>2</v>
      </c>
      <c r="P4" s="37" t="s">
        <v>2</v>
      </c>
      <c r="Q4" s="37" t="s">
        <v>2</v>
      </c>
    </row>
    <row r="6" spans="1:17" ht="27" thickBot="1" x14ac:dyDescent="0.25">
      <c r="A6" s="38" t="s">
        <v>3</v>
      </c>
      <c r="C6" s="38" t="s">
        <v>24</v>
      </c>
      <c r="D6" s="38" t="s">
        <v>24</v>
      </c>
      <c r="E6" s="38" t="s">
        <v>24</v>
      </c>
      <c r="F6" s="38" t="s">
        <v>24</v>
      </c>
      <c r="G6" s="38" t="s">
        <v>24</v>
      </c>
      <c r="H6" s="38" t="s">
        <v>24</v>
      </c>
      <c r="I6" s="38" t="s">
        <v>24</v>
      </c>
      <c r="K6" s="38" t="s">
        <v>25</v>
      </c>
      <c r="L6" s="38" t="s">
        <v>25</v>
      </c>
      <c r="M6" s="38" t="s">
        <v>25</v>
      </c>
      <c r="N6" s="38" t="s">
        <v>25</v>
      </c>
      <c r="O6" s="38" t="s">
        <v>25</v>
      </c>
      <c r="P6" s="38" t="s">
        <v>25</v>
      </c>
      <c r="Q6" s="38" t="s">
        <v>25</v>
      </c>
    </row>
    <row r="7" spans="1:17" ht="27" thickBot="1" x14ac:dyDescent="0.25">
      <c r="A7" s="38" t="s">
        <v>3</v>
      </c>
      <c r="C7" s="39" t="s">
        <v>7</v>
      </c>
      <c r="E7" s="39" t="s">
        <v>30</v>
      </c>
      <c r="G7" s="39" t="s">
        <v>31</v>
      </c>
      <c r="I7" s="39" t="s">
        <v>32</v>
      </c>
      <c r="K7" s="39" t="s">
        <v>7</v>
      </c>
      <c r="M7" s="39" t="s">
        <v>30</v>
      </c>
      <c r="O7" s="39" t="s">
        <v>31</v>
      </c>
      <c r="Q7" s="39" t="s">
        <v>32</v>
      </c>
    </row>
    <row r="8" spans="1:17" ht="21" x14ac:dyDescent="0.2">
      <c r="A8" s="22" t="s">
        <v>70</v>
      </c>
      <c r="C8" s="3">
        <v>33000000</v>
      </c>
      <c r="E8" s="3">
        <v>90210037500</v>
      </c>
      <c r="G8" s="3">
        <v>102292432642</v>
      </c>
      <c r="I8" s="3">
        <f t="shared" ref="I8:I19" si="0">+E8-G8</f>
        <v>-12082395142</v>
      </c>
      <c r="K8" s="3">
        <v>33000000</v>
      </c>
      <c r="M8" s="3">
        <v>90210037500</v>
      </c>
      <c r="O8" s="3">
        <v>102292432642</v>
      </c>
      <c r="Q8" s="3">
        <f>+M8-O8</f>
        <v>-12082395142</v>
      </c>
    </row>
    <row r="9" spans="1:17" ht="21" x14ac:dyDescent="0.2">
      <c r="A9" s="22" t="s">
        <v>69</v>
      </c>
      <c r="C9" s="3">
        <v>8000000</v>
      </c>
      <c r="E9" s="3">
        <v>67515876000</v>
      </c>
      <c r="G9" s="3">
        <v>73908523520</v>
      </c>
      <c r="I9" s="3">
        <f t="shared" si="0"/>
        <v>-6392647520</v>
      </c>
      <c r="K9" s="3">
        <v>8000000</v>
      </c>
      <c r="M9" s="3">
        <v>67515876000</v>
      </c>
      <c r="O9" s="3">
        <v>73908523520</v>
      </c>
      <c r="Q9" s="3">
        <f t="shared" ref="Q9:Q19" si="1">+M9-O9</f>
        <v>-6392647520</v>
      </c>
    </row>
    <row r="10" spans="1:17" ht="21" x14ac:dyDescent="0.2">
      <c r="A10" s="22" t="s">
        <v>48</v>
      </c>
      <c r="C10" s="3">
        <v>117097160</v>
      </c>
      <c r="E10" s="3">
        <v>698402591388</v>
      </c>
      <c r="G10" s="3">
        <v>729777070604</v>
      </c>
      <c r="I10" s="3">
        <f t="shared" si="0"/>
        <v>-31374479216</v>
      </c>
      <c r="K10" s="3">
        <v>117097160</v>
      </c>
      <c r="M10" s="3">
        <v>698402591388</v>
      </c>
      <c r="O10" s="3">
        <v>885952674378</v>
      </c>
      <c r="Q10" s="3">
        <f t="shared" si="1"/>
        <v>-187550082990</v>
      </c>
    </row>
    <row r="11" spans="1:17" ht="21" x14ac:dyDescent="0.2">
      <c r="A11" s="22" t="s">
        <v>66</v>
      </c>
      <c r="C11" s="3">
        <v>15000000</v>
      </c>
      <c r="E11" s="3">
        <v>43062246000</v>
      </c>
      <c r="G11" s="3">
        <v>46137776160</v>
      </c>
      <c r="I11" s="3">
        <f t="shared" si="0"/>
        <v>-3075530160</v>
      </c>
      <c r="K11" s="3">
        <v>15000000</v>
      </c>
      <c r="M11" s="3">
        <v>43062246000</v>
      </c>
      <c r="O11" s="3">
        <v>46137776160</v>
      </c>
      <c r="Q11" s="3">
        <f t="shared" si="1"/>
        <v>-3075530160</v>
      </c>
    </row>
    <row r="12" spans="1:17" ht="21" x14ac:dyDescent="0.2">
      <c r="A12" s="22" t="s">
        <v>67</v>
      </c>
      <c r="C12" s="3">
        <v>17000000</v>
      </c>
      <c r="E12" s="3">
        <v>19754755650</v>
      </c>
      <c r="G12" s="3">
        <v>19919908246</v>
      </c>
      <c r="I12" s="3">
        <f t="shared" si="0"/>
        <v>-165152596</v>
      </c>
      <c r="K12" s="3">
        <v>17000000</v>
      </c>
      <c r="M12" s="3">
        <v>19754755650</v>
      </c>
      <c r="O12" s="3">
        <v>19919908246</v>
      </c>
      <c r="Q12" s="3">
        <f t="shared" si="1"/>
        <v>-165152596</v>
      </c>
    </row>
    <row r="13" spans="1:17" ht="21" x14ac:dyDescent="0.2">
      <c r="A13" s="22" t="s">
        <v>53</v>
      </c>
      <c r="C13" s="3">
        <v>328400000</v>
      </c>
      <c r="E13" s="3">
        <v>612086287500</v>
      </c>
      <c r="G13" s="3">
        <v>572658782991</v>
      </c>
      <c r="I13" s="3">
        <f t="shared" si="0"/>
        <v>39427504509</v>
      </c>
      <c r="K13" s="3">
        <v>328400000</v>
      </c>
      <c r="M13" s="3">
        <v>612086287500</v>
      </c>
      <c r="O13" s="3">
        <v>893448954241</v>
      </c>
      <c r="Q13" s="3">
        <f t="shared" si="1"/>
        <v>-281362666741</v>
      </c>
    </row>
    <row r="14" spans="1:17" ht="21" x14ac:dyDescent="0.2">
      <c r="A14" s="22" t="s">
        <v>51</v>
      </c>
      <c r="C14" s="3">
        <v>9160</v>
      </c>
      <c r="E14" s="3">
        <v>114389684288</v>
      </c>
      <c r="G14" s="3">
        <v>92750862400</v>
      </c>
      <c r="I14" s="3">
        <f t="shared" si="0"/>
        <v>21638821888</v>
      </c>
      <c r="K14" s="3">
        <v>9160</v>
      </c>
      <c r="M14" s="3">
        <v>114389684288</v>
      </c>
      <c r="O14" s="3">
        <v>89996825024</v>
      </c>
      <c r="Q14" s="3">
        <f t="shared" si="1"/>
        <v>24392859264</v>
      </c>
    </row>
    <row r="15" spans="1:17" ht="21" x14ac:dyDescent="0.2">
      <c r="A15" s="22" t="s">
        <v>68</v>
      </c>
      <c r="C15" s="3">
        <v>5900000</v>
      </c>
      <c r="E15" s="3">
        <v>87093690750</v>
      </c>
      <c r="G15" s="3">
        <v>86987649570</v>
      </c>
      <c r="I15" s="3">
        <f t="shared" si="0"/>
        <v>106041180</v>
      </c>
      <c r="K15" s="3">
        <v>5900000</v>
      </c>
      <c r="M15" s="3">
        <v>87093690750</v>
      </c>
      <c r="O15" s="3">
        <v>86987649570</v>
      </c>
      <c r="Q15" s="3">
        <f t="shared" si="1"/>
        <v>106041180</v>
      </c>
    </row>
    <row r="16" spans="1:17" ht="21" x14ac:dyDescent="0.2">
      <c r="A16" s="22" t="s">
        <v>49</v>
      </c>
      <c r="C16" s="3">
        <v>381896404</v>
      </c>
      <c r="E16" s="3">
        <v>615750323283</v>
      </c>
      <c r="G16" s="3">
        <v>593449167725</v>
      </c>
      <c r="I16" s="3">
        <f t="shared" si="0"/>
        <v>22301155558</v>
      </c>
      <c r="K16" s="3">
        <v>381896404</v>
      </c>
      <c r="M16" s="3">
        <v>615750323283</v>
      </c>
      <c r="O16" s="3">
        <v>914634375348</v>
      </c>
      <c r="Q16" s="3">
        <f t="shared" si="1"/>
        <v>-298884052065</v>
      </c>
    </row>
    <row r="17" spans="1:17" ht="21" x14ac:dyDescent="0.2">
      <c r="A17" s="22" t="s">
        <v>50</v>
      </c>
      <c r="C17" s="3">
        <v>109427423</v>
      </c>
      <c r="E17" s="3">
        <v>292825879910</v>
      </c>
      <c r="G17" s="3">
        <v>291411787623</v>
      </c>
      <c r="I17" s="3">
        <f t="shared" si="0"/>
        <v>1414092287</v>
      </c>
      <c r="K17" s="3">
        <v>109427423</v>
      </c>
      <c r="M17" s="3">
        <v>292825879910</v>
      </c>
      <c r="O17" s="3">
        <v>447612901243</v>
      </c>
      <c r="Q17" s="3">
        <f t="shared" si="1"/>
        <v>-154787021333</v>
      </c>
    </row>
    <row r="18" spans="1:17" ht="21" x14ac:dyDescent="0.2">
      <c r="A18" s="22" t="s">
        <v>46</v>
      </c>
      <c r="C18" s="3">
        <v>51957579</v>
      </c>
      <c r="E18" s="3">
        <v>481363380695</v>
      </c>
      <c r="G18" s="3">
        <v>520371795656</v>
      </c>
      <c r="I18" s="3">
        <f t="shared" si="0"/>
        <v>-39008414961</v>
      </c>
      <c r="K18" s="3">
        <v>51957579</v>
      </c>
      <c r="M18" s="3">
        <v>481363380695</v>
      </c>
      <c r="O18" s="3">
        <v>696433122468</v>
      </c>
      <c r="Q18" s="3">
        <f t="shared" si="1"/>
        <v>-215069741773</v>
      </c>
    </row>
    <row r="19" spans="1:17" ht="21.75" thickBot="1" x14ac:dyDescent="0.25">
      <c r="A19" s="22" t="s">
        <v>52</v>
      </c>
      <c r="C19" s="3">
        <v>375074465</v>
      </c>
      <c r="E19" s="3">
        <v>617427630322</v>
      </c>
      <c r="G19" s="3">
        <v>595810440864</v>
      </c>
      <c r="I19" s="3">
        <f t="shared" si="0"/>
        <v>21617189458</v>
      </c>
      <c r="K19" s="3">
        <v>375074465</v>
      </c>
      <c r="M19" s="3">
        <v>617427630322</v>
      </c>
      <c r="O19" s="3">
        <v>824917755914</v>
      </c>
      <c r="Q19" s="3">
        <f t="shared" si="1"/>
        <v>-207490125592</v>
      </c>
    </row>
    <row r="20" spans="1:17" s="25" customFormat="1" ht="21.75" thickBot="1" x14ac:dyDescent="0.25">
      <c r="E20" s="26">
        <f>SUM(E8:E19)</f>
        <v>3739882383286</v>
      </c>
      <c r="G20" s="26">
        <f>SUM(G8:G19)</f>
        <v>3725476198001</v>
      </c>
      <c r="I20" s="26">
        <f>SUM(I8:I19)</f>
        <v>14406185285</v>
      </c>
      <c r="K20" s="25" t="s">
        <v>15</v>
      </c>
      <c r="M20" s="26">
        <f>SUM(M8:M19)</f>
        <v>3739882383286</v>
      </c>
      <c r="O20" s="26">
        <f>SUM(O8:O19)</f>
        <v>5082242898754</v>
      </c>
      <c r="Q20" s="26">
        <f>SUM(Q8:Q19)</f>
        <v>-1342360515468</v>
      </c>
    </row>
    <row r="21" spans="1:17" ht="19.5" thickTop="1" x14ac:dyDescent="0.2"/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2"/>
  <sheetViews>
    <sheetView rightToLeft="1" zoomScaleNormal="100" workbookViewId="0">
      <selection activeCell="Q14" sqref="Q14"/>
    </sheetView>
  </sheetViews>
  <sheetFormatPr defaultRowHeight="22.5" x14ac:dyDescent="0.2"/>
  <cols>
    <col min="1" max="1" width="26.75" style="33" bestFit="1" customWidth="1"/>
    <col min="2" max="2" width="0.875" style="33" customWidth="1"/>
    <col min="3" max="3" width="18" style="33" bestFit="1" customWidth="1"/>
    <col min="4" max="4" width="0.875" style="33" customWidth="1"/>
    <col min="5" max="5" width="19" style="33" bestFit="1" customWidth="1"/>
    <col min="6" max="6" width="0.875" style="33" customWidth="1"/>
    <col min="7" max="7" width="17.875" style="33" bestFit="1" customWidth="1"/>
    <col min="8" max="8" width="0.875" style="33" customWidth="1"/>
    <col min="9" max="9" width="19.75" style="33" bestFit="1" customWidth="1"/>
    <col min="10" max="10" width="0.875" style="33" customWidth="1"/>
    <col min="11" max="11" width="18.25" style="33" bestFit="1" customWidth="1"/>
    <col min="12" max="12" width="0.875" style="33" customWidth="1"/>
    <col min="13" max="13" width="8" style="33" customWidth="1"/>
    <col min="14" max="14" width="18.25" style="33" bestFit="1" customWidth="1"/>
    <col min="15" max="16384" width="9" style="33"/>
  </cols>
  <sheetData>
    <row r="2" spans="1:20" ht="24" x14ac:dyDescent="0.2">
      <c r="A2" s="50" t="str">
        <f>+سهام!A2</f>
        <v>صندوق سرمایه‌گذاری بخشی صنایع مفید - معدن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</row>
    <row r="3" spans="1:20" ht="24" x14ac:dyDescent="0.2">
      <c r="A3" s="50" t="s">
        <v>1</v>
      </c>
      <c r="B3" s="50" t="s">
        <v>1</v>
      </c>
      <c r="C3" s="50" t="s">
        <v>1</v>
      </c>
      <c r="D3" s="50" t="s">
        <v>1</v>
      </c>
      <c r="E3" s="50" t="s">
        <v>1</v>
      </c>
      <c r="F3" s="50" t="s">
        <v>1</v>
      </c>
      <c r="G3" s="50" t="s">
        <v>1</v>
      </c>
      <c r="H3" s="50" t="s">
        <v>1</v>
      </c>
      <c r="I3" s="50" t="s">
        <v>1</v>
      </c>
      <c r="J3" s="50" t="s">
        <v>1</v>
      </c>
      <c r="K3" s="50" t="s">
        <v>1</v>
      </c>
    </row>
    <row r="4" spans="1:20" ht="24" x14ac:dyDescent="0.2">
      <c r="A4" s="50" t="str">
        <f>+سهام!A4</f>
        <v>برای ماه منتهی به 1404/06/31</v>
      </c>
      <c r="B4" s="50" t="s">
        <v>16</v>
      </c>
      <c r="C4" s="50" t="s">
        <v>16</v>
      </c>
      <c r="D4" s="50" t="s">
        <v>16</v>
      </c>
      <c r="E4" s="50" t="s">
        <v>16</v>
      </c>
      <c r="F4" s="50" t="s">
        <v>16</v>
      </c>
      <c r="G4" s="50" t="s">
        <v>16</v>
      </c>
      <c r="H4" s="50" t="s">
        <v>16</v>
      </c>
      <c r="I4" s="50" t="s">
        <v>16</v>
      </c>
      <c r="J4" s="50" t="s">
        <v>16</v>
      </c>
      <c r="K4" s="50" t="s">
        <v>16</v>
      </c>
    </row>
    <row r="5" spans="1:20" ht="25.5" x14ac:dyDescent="0.2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1:20" ht="24.75" thickBot="1" x14ac:dyDescent="0.25">
      <c r="A6" s="52" t="s">
        <v>17</v>
      </c>
      <c r="C6" s="53" t="s">
        <v>62</v>
      </c>
      <c r="E6" s="52" t="s">
        <v>5</v>
      </c>
      <c r="F6" s="52" t="s">
        <v>5</v>
      </c>
      <c r="G6" s="52" t="s">
        <v>5</v>
      </c>
      <c r="I6" s="52" t="s">
        <v>64</v>
      </c>
      <c r="J6" s="52" t="s">
        <v>4</v>
      </c>
      <c r="K6" s="52" t="s">
        <v>4</v>
      </c>
    </row>
    <row r="7" spans="1:20" ht="24.75" thickBot="1" x14ac:dyDescent="0.25">
      <c r="A7" s="52" t="s">
        <v>17</v>
      </c>
      <c r="C7" s="53" t="s">
        <v>18</v>
      </c>
      <c r="E7" s="53" t="s">
        <v>19</v>
      </c>
      <c r="G7" s="53" t="s">
        <v>20</v>
      </c>
      <c r="I7" s="53" t="s">
        <v>18</v>
      </c>
      <c r="K7" s="53" t="s">
        <v>21</v>
      </c>
    </row>
    <row r="8" spans="1:20" ht="24" x14ac:dyDescent="0.2">
      <c r="A8" s="30" t="s">
        <v>43</v>
      </c>
      <c r="C8" s="33">
        <v>631350186</v>
      </c>
      <c r="E8" s="33">
        <v>308574727230</v>
      </c>
      <c r="G8" s="33">
        <v>308656100000</v>
      </c>
      <c r="I8" s="33">
        <f>+C8+E8-G8</f>
        <v>549977416</v>
      </c>
      <c r="K8" s="56">
        <v>1.3055899883862815E-4</v>
      </c>
    </row>
    <row r="9" spans="1:20" ht="24.75" thickBot="1" x14ac:dyDescent="0.25">
      <c r="A9" s="30" t="s">
        <v>47</v>
      </c>
      <c r="C9" s="33">
        <v>15167097</v>
      </c>
      <c r="E9" s="33">
        <v>64137</v>
      </c>
      <c r="G9" s="33">
        <v>0</v>
      </c>
      <c r="I9" s="33">
        <f t="shared" ref="I9" si="0">+C9+E9-G9</f>
        <v>15231234</v>
      </c>
      <c r="K9" s="56">
        <v>3.6157387635656542E-6</v>
      </c>
    </row>
    <row r="10" spans="1:20" s="30" customFormat="1" ht="24.75" thickBot="1" x14ac:dyDescent="0.25">
      <c r="A10" s="30" t="s">
        <v>15</v>
      </c>
      <c r="C10" s="29">
        <f>SUM(C8:C9)</f>
        <v>646517283</v>
      </c>
      <c r="E10" s="29">
        <f>SUM(E8:E9)</f>
        <v>308574791367</v>
      </c>
      <c r="G10" s="29">
        <f>SUM(G8:G9)</f>
        <v>308656100000</v>
      </c>
      <c r="I10" s="29">
        <f>SUM(I8:I9)</f>
        <v>565208650</v>
      </c>
      <c r="K10" s="57">
        <f>SUM(K8:K9)</f>
        <v>1.3417473760219379E-4</v>
      </c>
    </row>
    <row r="11" spans="1:20" ht="23.25" thickTop="1" x14ac:dyDescent="0.2"/>
    <row r="12" spans="1:20" x14ac:dyDescent="0.45">
      <c r="I12" s="48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9"/>
  <sheetViews>
    <sheetView rightToLeft="1" tabSelected="1" workbookViewId="0">
      <selection activeCell="G12" sqref="G12"/>
    </sheetView>
  </sheetViews>
  <sheetFormatPr defaultRowHeight="18.75" x14ac:dyDescent="0.45"/>
  <cols>
    <col min="1" max="1" width="20.875" style="31" bestFit="1" customWidth="1"/>
    <col min="2" max="2" width="0.875" style="31" customWidth="1"/>
    <col min="3" max="3" width="20.125" style="31" customWidth="1"/>
    <col min="4" max="4" width="0.875" style="31" customWidth="1"/>
    <col min="5" max="5" width="20.125" style="31" customWidth="1"/>
    <col min="6" max="6" width="0.875" style="31" customWidth="1"/>
    <col min="7" max="7" width="28" style="31" customWidth="1"/>
    <col min="8" max="8" width="0.875" style="31" customWidth="1"/>
    <col min="9" max="9" width="8" style="31" customWidth="1"/>
    <col min="10" max="16384" width="9" style="31"/>
  </cols>
  <sheetData>
    <row r="2" spans="1:7" ht="26.25" x14ac:dyDescent="0.45">
      <c r="A2" s="45" t="str">
        <f>+سهام!A2</f>
        <v>صندوق سرمایه‌گذاری بخشی صنایع مفید - معدن</v>
      </c>
      <c r="B2" s="45" t="s">
        <v>0</v>
      </c>
      <c r="C2" s="45" t="s">
        <v>0</v>
      </c>
      <c r="D2" s="45" t="s">
        <v>0</v>
      </c>
      <c r="E2" s="45" t="s">
        <v>0</v>
      </c>
      <c r="F2" s="45" t="s">
        <v>0</v>
      </c>
      <c r="G2" s="45" t="s">
        <v>0</v>
      </c>
    </row>
    <row r="3" spans="1:7" ht="26.25" x14ac:dyDescent="0.45">
      <c r="A3" s="45" t="s">
        <v>22</v>
      </c>
      <c r="B3" s="45" t="s">
        <v>22</v>
      </c>
      <c r="C3" s="45" t="s">
        <v>22</v>
      </c>
      <c r="D3" s="45" t="s">
        <v>22</v>
      </c>
      <c r="E3" s="45" t="s">
        <v>22</v>
      </c>
      <c r="F3" s="45" t="s">
        <v>22</v>
      </c>
      <c r="G3" s="45" t="s">
        <v>22</v>
      </c>
    </row>
    <row r="4" spans="1:7" ht="26.25" x14ac:dyDescent="0.45">
      <c r="A4" s="45" t="str">
        <f>+سهام!A4</f>
        <v>برای ماه منتهی به 1404/06/31</v>
      </c>
      <c r="B4" s="45" t="s">
        <v>2</v>
      </c>
      <c r="C4" s="45" t="s">
        <v>2</v>
      </c>
      <c r="D4" s="45" t="s">
        <v>2</v>
      </c>
      <c r="E4" s="45" t="s">
        <v>2</v>
      </c>
      <c r="F4" s="45" t="s">
        <v>2</v>
      </c>
      <c r="G4" s="45" t="s">
        <v>2</v>
      </c>
    </row>
    <row r="6" spans="1:7" ht="27" thickBot="1" x14ac:dyDescent="0.5">
      <c r="A6" s="47" t="s">
        <v>26</v>
      </c>
      <c r="C6" s="47" t="s">
        <v>18</v>
      </c>
      <c r="E6" s="47" t="s">
        <v>36</v>
      </c>
      <c r="G6" s="47" t="s">
        <v>13</v>
      </c>
    </row>
    <row r="7" spans="1:7" ht="21" x14ac:dyDescent="0.55000000000000004">
      <c r="A7" s="32" t="s">
        <v>41</v>
      </c>
      <c r="C7" s="8">
        <f>+'درآمد سرمایه‌گذاری در سهام'!I20</f>
        <v>5995131314</v>
      </c>
      <c r="D7" s="8"/>
      <c r="E7" s="1">
        <f>+C7/$C$9</f>
        <v>0.93709467839338489</v>
      </c>
      <c r="F7" s="8"/>
      <c r="G7" s="1">
        <v>1.4231826971272384E-3</v>
      </c>
    </row>
    <row r="8" spans="1:7" ht="21.75" thickBot="1" x14ac:dyDescent="0.6">
      <c r="A8" s="32" t="s">
        <v>42</v>
      </c>
      <c r="C8" s="8">
        <f>+'درآمد سپرده بانکی'!C12</f>
        <v>402441367</v>
      </c>
      <c r="D8" s="8"/>
      <c r="E8" s="1">
        <f>+C8/$C$9</f>
        <v>6.2905321606615133E-2</v>
      </c>
      <c r="F8" s="8"/>
      <c r="G8" s="1">
        <v>9.5535453708100847E-5</v>
      </c>
    </row>
    <row r="9" spans="1:7" s="32" customFormat="1" ht="21.75" thickBot="1" x14ac:dyDescent="0.6">
      <c r="A9" s="32" t="s">
        <v>15</v>
      </c>
      <c r="C9" s="6">
        <f>SUM(C7:C8)</f>
        <v>6397572681</v>
      </c>
      <c r="D9" s="5"/>
      <c r="E9" s="7">
        <f>SUM(E7:E8)</f>
        <v>1</v>
      </c>
      <c r="F9" s="5"/>
      <c r="G9" s="13">
        <f>SUM(G7:G8)</f>
        <v>1.5187181508353393E-3</v>
      </c>
    </row>
    <row r="10" spans="1:7" ht="19.5" thickTop="1" x14ac:dyDescent="0.45"/>
    <row r="11" spans="1:7" x14ac:dyDescent="0.45">
      <c r="C11" s="19"/>
      <c r="G11" s="48"/>
    </row>
    <row r="12" spans="1:7" x14ac:dyDescent="0.45">
      <c r="C12" s="48"/>
      <c r="E12" s="44"/>
      <c r="G12" s="19"/>
    </row>
    <row r="13" spans="1:7" x14ac:dyDescent="0.45">
      <c r="C13" s="43"/>
      <c r="G13" s="49"/>
    </row>
    <row r="14" spans="1:7" x14ac:dyDescent="0.45">
      <c r="C14" s="43"/>
    </row>
    <row r="15" spans="1:7" x14ac:dyDescent="0.45">
      <c r="G15" s="48"/>
    </row>
    <row r="19" spans="5:5" x14ac:dyDescent="0.45">
      <c r="E19" s="31" t="s">
        <v>63</v>
      </c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21"/>
  <sheetViews>
    <sheetView rightToLeft="1" topLeftCell="A7" zoomScale="85" zoomScaleNormal="85" workbookViewId="0">
      <selection activeCell="Q14" sqref="Q14"/>
    </sheetView>
  </sheetViews>
  <sheetFormatPr defaultRowHeight="18.75" x14ac:dyDescent="0.45"/>
  <cols>
    <col min="1" max="1" width="35.25" style="18" bestFit="1" customWidth="1"/>
    <col min="2" max="2" width="0.875" style="18" customWidth="1"/>
    <col min="3" max="3" width="19.25" style="18" customWidth="1"/>
    <col min="4" max="4" width="0.875" style="18" customWidth="1"/>
    <col min="5" max="5" width="19.25" style="18" customWidth="1"/>
    <col min="6" max="6" width="0.875" style="18" customWidth="1"/>
    <col min="7" max="7" width="19.25" style="18" customWidth="1"/>
    <col min="8" max="8" width="0.875" style="18" customWidth="1"/>
    <col min="9" max="9" width="19.25" style="18" customWidth="1"/>
    <col min="10" max="10" width="0.875" style="18" customWidth="1"/>
    <col min="11" max="11" width="20.125" style="18" customWidth="1"/>
    <col min="12" max="12" width="0.875" style="18" customWidth="1"/>
    <col min="13" max="13" width="19.25" style="18" customWidth="1"/>
    <col min="14" max="14" width="0.875" style="18" customWidth="1"/>
    <col min="15" max="15" width="20.125" style="18" customWidth="1"/>
    <col min="16" max="16" width="0.875" style="18" customWidth="1"/>
    <col min="17" max="17" width="19.25" style="18" customWidth="1"/>
    <col min="18" max="18" width="0.875" style="18" customWidth="1"/>
    <col min="19" max="19" width="20.125" style="18" customWidth="1"/>
    <col min="20" max="20" width="0.875" style="18" customWidth="1"/>
    <col min="21" max="21" width="20.125" style="18" customWidth="1"/>
    <col min="22" max="22" width="0.875" style="18" customWidth="1"/>
    <col min="23" max="23" width="8" style="18" customWidth="1"/>
    <col min="24" max="16384" width="9" style="18"/>
  </cols>
  <sheetData>
    <row r="2" spans="1:21" ht="26.25" x14ac:dyDescent="0.45">
      <c r="A2" s="45" t="str">
        <f>+سهام!A2</f>
        <v>صندوق سرمایه‌گذاری بخشی صنایع مفید - معدن</v>
      </c>
      <c r="B2" s="45" t="s">
        <v>0</v>
      </c>
      <c r="C2" s="45" t="s">
        <v>0</v>
      </c>
      <c r="D2" s="45" t="s">
        <v>0</v>
      </c>
      <c r="E2" s="45" t="s">
        <v>0</v>
      </c>
      <c r="F2" s="45" t="s">
        <v>0</v>
      </c>
      <c r="G2" s="45" t="s">
        <v>0</v>
      </c>
      <c r="H2" s="45" t="s">
        <v>0</v>
      </c>
      <c r="I2" s="45" t="s">
        <v>0</v>
      </c>
      <c r="J2" s="45" t="s">
        <v>0</v>
      </c>
      <c r="K2" s="45" t="s">
        <v>0</v>
      </c>
      <c r="L2" s="45" t="s">
        <v>0</v>
      </c>
      <c r="M2" s="45" t="s">
        <v>0</v>
      </c>
      <c r="N2" s="45" t="s">
        <v>0</v>
      </c>
      <c r="O2" s="45" t="s">
        <v>0</v>
      </c>
      <c r="P2" s="45" t="s">
        <v>0</v>
      </c>
      <c r="Q2" s="45" t="s">
        <v>0</v>
      </c>
      <c r="R2" s="45" t="s">
        <v>0</v>
      </c>
      <c r="S2" s="45" t="s">
        <v>0</v>
      </c>
      <c r="T2" s="45" t="s">
        <v>0</v>
      </c>
      <c r="U2" s="45" t="s">
        <v>0</v>
      </c>
    </row>
    <row r="3" spans="1:21" ht="26.25" x14ac:dyDescent="0.45">
      <c r="A3" s="45" t="s">
        <v>22</v>
      </c>
      <c r="B3" s="45" t="s">
        <v>22</v>
      </c>
      <c r="C3" s="45" t="s">
        <v>22</v>
      </c>
      <c r="D3" s="45" t="s">
        <v>22</v>
      </c>
      <c r="E3" s="45" t="s">
        <v>22</v>
      </c>
      <c r="F3" s="45" t="s">
        <v>22</v>
      </c>
      <c r="G3" s="45" t="s">
        <v>22</v>
      </c>
      <c r="H3" s="45" t="s">
        <v>22</v>
      </c>
      <c r="I3" s="45" t="s">
        <v>22</v>
      </c>
      <c r="J3" s="45" t="s">
        <v>22</v>
      </c>
      <c r="K3" s="45" t="s">
        <v>22</v>
      </c>
      <c r="L3" s="45" t="s">
        <v>22</v>
      </c>
      <c r="M3" s="45" t="s">
        <v>22</v>
      </c>
      <c r="N3" s="45" t="s">
        <v>22</v>
      </c>
      <c r="O3" s="45" t="s">
        <v>22</v>
      </c>
      <c r="P3" s="45" t="s">
        <v>22</v>
      </c>
      <c r="Q3" s="45" t="s">
        <v>22</v>
      </c>
      <c r="R3" s="45" t="s">
        <v>22</v>
      </c>
      <c r="S3" s="45" t="s">
        <v>22</v>
      </c>
      <c r="T3" s="45" t="s">
        <v>22</v>
      </c>
      <c r="U3" s="45" t="s">
        <v>22</v>
      </c>
    </row>
    <row r="4" spans="1:21" ht="26.25" x14ac:dyDescent="0.45">
      <c r="A4" s="45" t="str">
        <f>+سهام!A4</f>
        <v>برای ماه منتهی به 1404/06/31</v>
      </c>
      <c r="B4" s="45" t="s">
        <v>2</v>
      </c>
      <c r="C4" s="45" t="s">
        <v>2</v>
      </c>
      <c r="D4" s="45" t="s">
        <v>2</v>
      </c>
      <c r="E4" s="45" t="s">
        <v>2</v>
      </c>
      <c r="F4" s="45" t="s">
        <v>2</v>
      </c>
      <c r="G4" s="45" t="s">
        <v>2</v>
      </c>
      <c r="H4" s="45" t="s">
        <v>2</v>
      </c>
      <c r="I4" s="45" t="s">
        <v>2</v>
      </c>
      <c r="J4" s="45" t="s">
        <v>2</v>
      </c>
      <c r="K4" s="45" t="s">
        <v>2</v>
      </c>
      <c r="L4" s="45" t="s">
        <v>2</v>
      </c>
      <c r="M4" s="45" t="s">
        <v>2</v>
      </c>
      <c r="N4" s="45" t="s">
        <v>2</v>
      </c>
      <c r="O4" s="45" t="s">
        <v>2</v>
      </c>
      <c r="P4" s="45" t="s">
        <v>2</v>
      </c>
      <c r="Q4" s="45" t="s">
        <v>2</v>
      </c>
      <c r="R4" s="45" t="s">
        <v>2</v>
      </c>
      <c r="S4" s="45" t="s">
        <v>2</v>
      </c>
      <c r="T4" s="45" t="s">
        <v>2</v>
      </c>
      <c r="U4" s="45" t="s">
        <v>2</v>
      </c>
    </row>
    <row r="6" spans="1:21" ht="27" thickBot="1" x14ac:dyDescent="0.5">
      <c r="A6" s="46" t="s">
        <v>3</v>
      </c>
      <c r="C6" s="46" t="s">
        <v>24</v>
      </c>
      <c r="D6" s="46" t="s">
        <v>24</v>
      </c>
      <c r="E6" s="46" t="s">
        <v>24</v>
      </c>
      <c r="F6" s="46" t="s">
        <v>24</v>
      </c>
      <c r="G6" s="46" t="s">
        <v>24</v>
      </c>
      <c r="H6" s="46" t="s">
        <v>24</v>
      </c>
      <c r="I6" s="46" t="s">
        <v>24</v>
      </c>
      <c r="J6" s="46" t="s">
        <v>24</v>
      </c>
      <c r="K6" s="46" t="s">
        <v>24</v>
      </c>
      <c r="M6" s="46" t="s">
        <v>25</v>
      </c>
      <c r="N6" s="46" t="s">
        <v>25</v>
      </c>
      <c r="O6" s="46" t="s">
        <v>25</v>
      </c>
      <c r="P6" s="46" t="s">
        <v>25</v>
      </c>
      <c r="Q6" s="46" t="s">
        <v>25</v>
      </c>
      <c r="R6" s="46" t="s">
        <v>25</v>
      </c>
      <c r="S6" s="46" t="s">
        <v>25</v>
      </c>
      <c r="T6" s="46" t="s">
        <v>25</v>
      </c>
      <c r="U6" s="46" t="s">
        <v>25</v>
      </c>
    </row>
    <row r="7" spans="1:21" ht="27" thickBot="1" x14ac:dyDescent="0.5">
      <c r="A7" s="46" t="s">
        <v>3</v>
      </c>
      <c r="C7" s="47" t="s">
        <v>33</v>
      </c>
      <c r="E7" s="47" t="s">
        <v>34</v>
      </c>
      <c r="G7" s="47" t="s">
        <v>35</v>
      </c>
      <c r="I7" s="47" t="s">
        <v>18</v>
      </c>
      <c r="K7" s="47" t="s">
        <v>36</v>
      </c>
      <c r="M7" s="47" t="s">
        <v>33</v>
      </c>
      <c r="O7" s="47" t="s">
        <v>34</v>
      </c>
      <c r="Q7" s="47" t="s">
        <v>35</v>
      </c>
      <c r="S7" s="47" t="s">
        <v>18</v>
      </c>
      <c r="U7" s="47" t="s">
        <v>36</v>
      </c>
    </row>
    <row r="8" spans="1:21" ht="21" x14ac:dyDescent="0.55000000000000004">
      <c r="A8" s="28" t="s">
        <v>48</v>
      </c>
      <c r="C8" s="8">
        <f>IFERROR(VLOOKUP(A8,'درآمد سود سهام'!A:S,13,0),0)</f>
        <v>0</v>
      </c>
      <c r="D8" s="8"/>
      <c r="E8" s="8">
        <f>IFERROR(VLOOKUP(A8,'درآمد ناشی از تغییر قیمت اوراق'!A:Q,9,0),0)</f>
        <v>-31374479216</v>
      </c>
      <c r="F8" s="8"/>
      <c r="G8" s="8">
        <f>IFERROR(VLOOKUP(A8,'درآمد ناشی از فروش'!A:Q,9,0),0)</f>
        <v>-54331256</v>
      </c>
      <c r="H8" s="8"/>
      <c r="I8" s="8">
        <f>+G8+E8+C8</f>
        <v>-31428810472</v>
      </c>
      <c r="J8" s="8"/>
      <c r="K8" s="1">
        <f>+I8/$I$20</f>
        <v>-5.2423890029909028</v>
      </c>
      <c r="L8" s="8"/>
      <c r="M8" s="8">
        <f>IFERROR(VLOOKUP(A8,'درآمد سود سهام'!A:S,19,0),0)</f>
        <v>63708225630</v>
      </c>
      <c r="N8" s="8"/>
      <c r="O8" s="8">
        <f>IFERROR(VLOOKUP(A8,'درآمد ناشی از تغییر قیمت اوراق'!A:Q,17,0),0)</f>
        <v>-187550082990</v>
      </c>
      <c r="P8" s="8"/>
      <c r="Q8" s="8">
        <f>IFERROR(VLOOKUP(A8,'درآمد ناشی از فروش'!A:Q,17,0),0)</f>
        <v>-54341224</v>
      </c>
      <c r="R8" s="8"/>
      <c r="S8" s="8">
        <f>+Q8+O8+M8</f>
        <v>-123896198584</v>
      </c>
      <c r="T8" s="8"/>
      <c r="U8" s="1">
        <f>+S8/$S$20</f>
        <v>0.12371588859963535</v>
      </c>
    </row>
    <row r="9" spans="1:21" ht="21" x14ac:dyDescent="0.55000000000000004">
      <c r="A9" s="28" t="s">
        <v>51</v>
      </c>
      <c r="C9" s="8">
        <f>IFERROR(VLOOKUP(A9,'درآمد سود سهام'!A:S,13,0),0)</f>
        <v>0</v>
      </c>
      <c r="D9" s="8"/>
      <c r="E9" s="8">
        <f>IFERROR(VLOOKUP(A9,'درآمد ناشی از تغییر قیمت اوراق'!A:Q,9,0),0)</f>
        <v>21638821888</v>
      </c>
      <c r="F9" s="8"/>
      <c r="G9" s="8">
        <f>IFERROR(VLOOKUP(A9,'درآمد ناشی از فروش'!A:Q,9,0),0)</f>
        <v>0</v>
      </c>
      <c r="H9" s="8"/>
      <c r="I9" s="8">
        <f t="shared" ref="I9:I19" si="0">+G9+E9+C9</f>
        <v>21638821888</v>
      </c>
      <c r="J9" s="8"/>
      <c r="K9" s="1">
        <f>+I9/$I$20</f>
        <v>3.6093991531875895</v>
      </c>
      <c r="L9" s="8"/>
      <c r="M9" s="8">
        <f>IFERROR(VLOOKUP(A9,'درآمد سود سهام'!A:S,19,0),0)</f>
        <v>0</v>
      </c>
      <c r="N9" s="8"/>
      <c r="O9" s="8">
        <f>IFERROR(VLOOKUP(A9,'درآمد ناشی از تغییر قیمت اوراق'!A:Q,17,0),0)</f>
        <v>24392859264</v>
      </c>
      <c r="P9" s="8"/>
      <c r="Q9" s="8">
        <f>IFERROR(VLOOKUP(A9,'درآمد ناشی از فروش'!A:Q,17,0),0)</f>
        <v>0</v>
      </c>
      <c r="R9" s="8"/>
      <c r="S9" s="8">
        <f t="shared" ref="S9:S19" si="1">+Q9+O9+M9</f>
        <v>24392859264</v>
      </c>
      <c r="T9" s="8"/>
      <c r="U9" s="1">
        <f>+S9/$S$20</f>
        <v>-2.4357359578595857E-2</v>
      </c>
    </row>
    <row r="10" spans="1:21" ht="21" x14ac:dyDescent="0.55000000000000004">
      <c r="A10" s="28" t="s">
        <v>53</v>
      </c>
      <c r="C10" s="8">
        <f>IFERROR(VLOOKUP(A10,'درآمد سود سهام'!A:S,13,0),0)</f>
        <v>0</v>
      </c>
      <c r="D10" s="8"/>
      <c r="E10" s="8">
        <f>IFERROR(VLOOKUP(A10,'درآمد ناشی از تغییر قیمت اوراق'!A:Q,9,0),0)</f>
        <v>39427504509</v>
      </c>
      <c r="F10" s="8"/>
      <c r="G10" s="8">
        <f>IFERROR(VLOOKUP(A10,'درآمد ناشی از فروش'!A:Q,9,0),0)</f>
        <v>-35276532961</v>
      </c>
      <c r="H10" s="8"/>
      <c r="I10" s="8">
        <f t="shared" si="0"/>
        <v>4150971548</v>
      </c>
      <c r="J10" s="8"/>
      <c r="K10" s="1">
        <f>+I10/$I$20</f>
        <v>0.69239042993212407</v>
      </c>
      <c r="L10" s="8"/>
      <c r="M10" s="8">
        <f>IFERROR(VLOOKUP(A10,'درآمد سود سهام'!A:S,19,0),0)</f>
        <v>142429116680</v>
      </c>
      <c r="N10" s="8"/>
      <c r="O10" s="8">
        <f>IFERROR(VLOOKUP(A10,'درآمد ناشی از تغییر قیمت اوراق'!A:Q,17,0),0)</f>
        <v>-281362666741</v>
      </c>
      <c r="P10" s="8"/>
      <c r="Q10" s="8">
        <f>IFERROR(VLOOKUP(A10,'درآمد ناشی از فروش'!A:Q,17,0),0)</f>
        <v>-55414980969</v>
      </c>
      <c r="R10" s="8"/>
      <c r="S10" s="8">
        <f t="shared" si="1"/>
        <v>-194348531030</v>
      </c>
      <c r="T10" s="8"/>
      <c r="U10" s="1">
        <f>+S10/$S$20</f>
        <v>0.19406568957891582</v>
      </c>
    </row>
    <row r="11" spans="1:21" ht="21" x14ac:dyDescent="0.55000000000000004">
      <c r="A11" s="28" t="s">
        <v>50</v>
      </c>
      <c r="C11" s="8">
        <f>IFERROR(VLOOKUP(A11,'درآمد سود سهام'!A:S,13,0),0)</f>
        <v>0</v>
      </c>
      <c r="D11" s="8"/>
      <c r="E11" s="8">
        <f>IFERROR(VLOOKUP(A11,'درآمد ناشی از تغییر قیمت اوراق'!A:Q,9,0),0)</f>
        <v>1414092287</v>
      </c>
      <c r="F11" s="8"/>
      <c r="G11" s="8">
        <f>IFERROR(VLOOKUP(A11,'درآمد ناشی از فروش'!A:Q,9,0),0)</f>
        <v>0</v>
      </c>
      <c r="H11" s="8"/>
      <c r="I11" s="8">
        <f t="shared" si="0"/>
        <v>1414092287</v>
      </c>
      <c r="J11" s="8"/>
      <c r="K11" s="1">
        <f>+I11/$I$20</f>
        <v>0.2358734467913608</v>
      </c>
      <c r="L11" s="8"/>
      <c r="M11" s="8">
        <f>IFERROR(VLOOKUP(A11,'درآمد سود سهام'!A:S,19,0),0)</f>
        <v>65544822479</v>
      </c>
      <c r="N11" s="8"/>
      <c r="O11" s="8">
        <f>IFERROR(VLOOKUP(A11,'درآمد ناشی از تغییر قیمت اوراق'!A:Q,17,0),0)</f>
        <v>-154787021333</v>
      </c>
      <c r="P11" s="8"/>
      <c r="Q11" s="8">
        <f>IFERROR(VLOOKUP(A11,'درآمد ناشی از فروش'!A:Q,17,0),0)</f>
        <v>-14509899658</v>
      </c>
      <c r="R11" s="8"/>
      <c r="S11" s="8">
        <f t="shared" si="1"/>
        <v>-103752098512</v>
      </c>
      <c r="T11" s="8"/>
      <c r="U11" s="1">
        <f>+S11/$S$20</f>
        <v>0.10360110486187751</v>
      </c>
    </row>
    <row r="12" spans="1:21" ht="21" x14ac:dyDescent="0.55000000000000004">
      <c r="A12" s="28" t="s">
        <v>69</v>
      </c>
      <c r="C12" s="8">
        <f>IFERROR(VLOOKUP(A12,'درآمد سود سهام'!A:S,13,0),0)</f>
        <v>0</v>
      </c>
      <c r="D12" s="8"/>
      <c r="E12" s="8">
        <f>IFERROR(VLOOKUP(A12,'درآمد ناشی از تغییر قیمت اوراق'!A:Q,9,0),0)</f>
        <v>-6392647520</v>
      </c>
      <c r="F12" s="8"/>
      <c r="G12" s="8">
        <f>IFERROR(VLOOKUP(A12,'درآمد ناشی از فروش'!A:Q,9,0),0)</f>
        <v>0</v>
      </c>
      <c r="H12" s="8"/>
      <c r="I12" s="8">
        <f t="shared" si="0"/>
        <v>-6392647520</v>
      </c>
      <c r="J12" s="8"/>
      <c r="K12" s="1">
        <f>+I12/$I$20</f>
        <v>-1.0663065052589773</v>
      </c>
      <c r="L12" s="8"/>
      <c r="M12" s="8">
        <f>IFERROR(VLOOKUP(A12,'درآمد سود سهام'!A:S,19,0),0)</f>
        <v>0</v>
      </c>
      <c r="N12" s="8"/>
      <c r="O12" s="8">
        <f>IFERROR(VLOOKUP(A12,'درآمد ناشی از تغییر قیمت اوراق'!A:Q,17,0),0)</f>
        <v>-6392647520</v>
      </c>
      <c r="P12" s="8"/>
      <c r="Q12" s="8">
        <f>IFERROR(VLOOKUP(A12,'درآمد ناشی از فروش'!A:Q,17,0),0)</f>
        <v>0</v>
      </c>
      <c r="R12" s="8"/>
      <c r="S12" s="8">
        <f t="shared" ref="S12:S15" si="2">+Q12+O12+M12</f>
        <v>-6392647520</v>
      </c>
      <c r="T12" s="8"/>
      <c r="U12" s="1">
        <f>+S12/$S$20</f>
        <v>6.3833441015936762E-3</v>
      </c>
    </row>
    <row r="13" spans="1:21" ht="21" x14ac:dyDescent="0.55000000000000004">
      <c r="A13" s="28" t="s">
        <v>66</v>
      </c>
      <c r="C13" s="8">
        <f>IFERROR(VLOOKUP(A13,'درآمد سود سهام'!A:S,13,0),0)</f>
        <v>0</v>
      </c>
      <c r="D13" s="8"/>
      <c r="E13" s="8">
        <f>IFERROR(VLOOKUP(A13,'درآمد ناشی از تغییر قیمت اوراق'!A:Q,9,0),0)</f>
        <v>-3075530160</v>
      </c>
      <c r="F13" s="8"/>
      <c r="G13" s="8">
        <f>IFERROR(VLOOKUP(A13,'درآمد ناشی از فروش'!A:Q,9,0),0)</f>
        <v>0</v>
      </c>
      <c r="H13" s="8"/>
      <c r="I13" s="8">
        <f t="shared" si="0"/>
        <v>-3075530160</v>
      </c>
      <c r="J13" s="8"/>
      <c r="K13" s="1">
        <f>+I13/$I$20</f>
        <v>-0.51300463641520833</v>
      </c>
      <c r="L13" s="8"/>
      <c r="M13" s="8">
        <f>IFERROR(VLOOKUP(A13,'درآمد سود سهام'!A:S,19,0),0)</f>
        <v>0</v>
      </c>
      <c r="N13" s="8"/>
      <c r="O13" s="8">
        <f>IFERROR(VLOOKUP(A13,'درآمد ناشی از تغییر قیمت اوراق'!A:Q,17,0),0)</f>
        <v>-3075530160</v>
      </c>
      <c r="P13" s="8"/>
      <c r="Q13" s="8">
        <f>IFERROR(VLOOKUP(A13,'درآمد ناشی از فروش'!A:Q,17,0),0)</f>
        <v>0</v>
      </c>
      <c r="R13" s="8"/>
      <c r="S13" s="8">
        <f t="shared" si="2"/>
        <v>-3075530160</v>
      </c>
      <c r="T13" s="8"/>
      <c r="U13" s="1">
        <f>+S13/$S$20</f>
        <v>3.071054245473158E-3</v>
      </c>
    </row>
    <row r="14" spans="1:21" ht="21" x14ac:dyDescent="0.55000000000000004">
      <c r="A14" s="28" t="s">
        <v>49</v>
      </c>
      <c r="C14" s="8">
        <f>IFERROR(VLOOKUP(A14,'درآمد سود سهام'!A:S,13,0),0)</f>
        <v>0</v>
      </c>
      <c r="D14" s="8"/>
      <c r="E14" s="8">
        <f>IFERROR(VLOOKUP(A14,'درآمد ناشی از تغییر قیمت اوراق'!A:Q,9,0),0)</f>
        <v>22301155558</v>
      </c>
      <c r="F14" s="8"/>
      <c r="G14" s="8">
        <f>IFERROR(VLOOKUP(A14,'درآمد ناشی از فروش'!A:Q,9,0),0)</f>
        <v>0</v>
      </c>
      <c r="H14" s="8"/>
      <c r="I14" s="8">
        <f t="shared" si="0"/>
        <v>22301155558</v>
      </c>
      <c r="J14" s="8"/>
      <c r="K14" s="1">
        <f t="shared" ref="K14" si="3">+I14/$I$20</f>
        <v>3.719877745783768</v>
      </c>
      <c r="L14" s="8"/>
      <c r="M14" s="8">
        <f>IFERROR(VLOOKUP(A14,'درآمد سود سهام'!A:S,19,0),0)</f>
        <v>66165173962</v>
      </c>
      <c r="N14" s="8"/>
      <c r="O14" s="8">
        <f>IFERROR(VLOOKUP(A14,'درآمد ناشی از تغییر قیمت اوراق'!A:Q,17,0),0)</f>
        <v>-298884052065</v>
      </c>
      <c r="P14" s="8"/>
      <c r="Q14" s="8">
        <f>IFERROR(VLOOKUP(A14,'درآمد ناشی از فروش'!A:Q,17,0),0)</f>
        <v>-58213067262</v>
      </c>
      <c r="R14" s="8"/>
      <c r="S14" s="8">
        <f t="shared" ref="S14" si="4">+Q14+O14+M14</f>
        <v>-290931945365</v>
      </c>
      <c r="T14" s="8"/>
      <c r="U14" s="1">
        <f t="shared" ref="U14" si="5">+S14/$S$20</f>
        <v>0.29050854307243995</v>
      </c>
    </row>
    <row r="15" spans="1:21" ht="21" x14ac:dyDescent="0.55000000000000004">
      <c r="A15" s="28" t="s">
        <v>67</v>
      </c>
      <c r="C15" s="8">
        <f>IFERROR(VLOOKUP(A15,'درآمد سود سهام'!A:S,13,0),0)</f>
        <v>0</v>
      </c>
      <c r="D15" s="8"/>
      <c r="E15" s="8">
        <f>IFERROR(VLOOKUP(A15,'درآمد ناشی از تغییر قیمت اوراق'!A:Q,9,0),0)</f>
        <v>-165152596</v>
      </c>
      <c r="F15" s="8"/>
      <c r="G15" s="8">
        <f>IFERROR(VLOOKUP(A15,'درآمد ناشی از فروش'!A:Q,9,0),0)</f>
        <v>0</v>
      </c>
      <c r="H15" s="8"/>
      <c r="I15" s="8">
        <f t="shared" si="0"/>
        <v>-165152596</v>
      </c>
      <c r="J15" s="8"/>
      <c r="K15" s="1">
        <f>+I15/$I$20</f>
        <v>-2.7547786253543937E-2</v>
      </c>
      <c r="L15" s="8"/>
      <c r="M15" s="8">
        <f>IFERROR(VLOOKUP(A15,'درآمد سود سهام'!A:S,19,0),0)</f>
        <v>0</v>
      </c>
      <c r="N15" s="8"/>
      <c r="O15" s="8">
        <f>IFERROR(VLOOKUP(A15,'درآمد ناشی از تغییر قیمت اوراق'!A:Q,17,0),0)</f>
        <v>-165152596</v>
      </c>
      <c r="P15" s="8"/>
      <c r="Q15" s="8">
        <f>IFERROR(VLOOKUP(A15,'درآمد ناشی از فروش'!A:Q,17,0),0)</f>
        <v>0</v>
      </c>
      <c r="R15" s="8"/>
      <c r="S15" s="8">
        <f t="shared" si="2"/>
        <v>-165152596</v>
      </c>
      <c r="T15" s="8"/>
      <c r="U15" s="1">
        <f>+S15/$S$20</f>
        <v>1.6491224429960176E-4</v>
      </c>
    </row>
    <row r="16" spans="1:21" ht="21" x14ac:dyDescent="0.55000000000000004">
      <c r="A16" s="28" t="s">
        <v>68</v>
      </c>
      <c r="C16" s="8">
        <f>IFERROR(VLOOKUP(A16,'درآمد سود سهام'!A:S,13,0),0)</f>
        <v>0</v>
      </c>
      <c r="D16" s="8"/>
      <c r="E16" s="8">
        <f>IFERROR(VLOOKUP(A16,'درآمد ناشی از تغییر قیمت اوراق'!A:Q,9,0),0)</f>
        <v>106041180</v>
      </c>
      <c r="F16" s="8"/>
      <c r="G16" s="8">
        <f>IFERROR(VLOOKUP(A16,'درآمد ناشی از فروش'!A:Q,9,0),0)</f>
        <v>0</v>
      </c>
      <c r="H16" s="8"/>
      <c r="I16" s="8">
        <f t="shared" si="0"/>
        <v>106041180</v>
      </c>
      <c r="J16" s="8"/>
      <c r="K16" s="1">
        <f>+I16/$I$20</f>
        <v>1.7687882791219207E-2</v>
      </c>
      <c r="L16" s="8"/>
      <c r="M16" s="8">
        <f>IFERROR(VLOOKUP(A16,'درآمد سود سهام'!A:S,19,0),0)</f>
        <v>0</v>
      </c>
      <c r="N16" s="8"/>
      <c r="O16" s="8">
        <f>IFERROR(VLOOKUP(A16,'درآمد ناشی از تغییر قیمت اوراق'!A:Q,17,0),0)</f>
        <v>106041180</v>
      </c>
      <c r="P16" s="8"/>
      <c r="Q16" s="8">
        <f>IFERROR(VLOOKUP(A16,'درآمد ناشی از فروش'!A:Q,17,0),0)</f>
        <v>0</v>
      </c>
      <c r="R16" s="8"/>
      <c r="S16" s="8">
        <f t="shared" si="1"/>
        <v>106041180</v>
      </c>
      <c r="T16" s="8"/>
      <c r="U16" s="1">
        <f>+S16/$S$20</f>
        <v>-1.0588685497851965E-4</v>
      </c>
    </row>
    <row r="17" spans="1:21" ht="21" x14ac:dyDescent="0.55000000000000004">
      <c r="A17" s="28" t="s">
        <v>70</v>
      </c>
      <c r="C17" s="8">
        <f>IFERROR(VLOOKUP(A17,'درآمد سود سهام'!A:S,13,0),0)</f>
        <v>12746031746</v>
      </c>
      <c r="D17" s="8"/>
      <c r="E17" s="8">
        <f>IFERROR(VLOOKUP(A17,'درآمد ناشی از تغییر قیمت اوراق'!A:Q,9,0),0)</f>
        <v>-12082395142</v>
      </c>
      <c r="F17" s="8"/>
      <c r="G17" s="8">
        <f>IFERROR(VLOOKUP(A17,'درآمد ناشی از فروش'!A:Q,9,0),0)</f>
        <v>0</v>
      </c>
      <c r="H17" s="8"/>
      <c r="I17" s="8">
        <f t="shared" si="0"/>
        <v>663636604</v>
      </c>
      <c r="J17" s="8"/>
      <c r="K17" s="1">
        <f>+I17/$I$20</f>
        <v>0.11069592461640616</v>
      </c>
      <c r="L17" s="8"/>
      <c r="M17" s="8">
        <f>IFERROR(VLOOKUP(A17,'درآمد سود سهام'!A:S,19,0),0)</f>
        <v>12746031746</v>
      </c>
      <c r="N17" s="8"/>
      <c r="O17" s="8">
        <f>IFERROR(VLOOKUP(A17,'درآمد ناشی از تغییر قیمت اوراق'!A:Q,17,0),0)</f>
        <v>-12082395142</v>
      </c>
      <c r="P17" s="8"/>
      <c r="Q17" s="8">
        <f>IFERROR(VLOOKUP(A17,'درآمد ناشی از فروش'!A:Q,17,0),0)</f>
        <v>0</v>
      </c>
      <c r="R17" s="8"/>
      <c r="S17" s="8">
        <f t="shared" si="1"/>
        <v>663636604</v>
      </c>
      <c r="T17" s="8"/>
      <c r="U17" s="1">
        <f>+S17/$S$20</f>
        <v>-6.6267079304648696E-4</v>
      </c>
    </row>
    <row r="18" spans="1:21" ht="21" x14ac:dyDescent="0.55000000000000004">
      <c r="A18" s="28" t="s">
        <v>52</v>
      </c>
      <c r="C18" s="8">
        <f>IFERROR(VLOOKUP(A18,'درآمد سود سهام'!A:S,13,0),0)</f>
        <v>0</v>
      </c>
      <c r="D18" s="8"/>
      <c r="E18" s="8">
        <f>IFERROR(VLOOKUP(A18,'درآمد ناشی از تغییر قیمت اوراق'!A:Q,9,0),0)</f>
        <v>21617189458</v>
      </c>
      <c r="F18" s="8"/>
      <c r="G18" s="8">
        <f>IFERROR(VLOOKUP(A18,'درآمد ناشی از فروش'!A:Q,9,0),0)</f>
        <v>-24558052024</v>
      </c>
      <c r="H18" s="8"/>
      <c r="I18" s="8">
        <f t="shared" si="0"/>
        <v>-2940862566</v>
      </c>
      <c r="J18" s="8"/>
      <c r="K18" s="1">
        <f>+I18/$I$20</f>
        <v>-0.49054181000713271</v>
      </c>
      <c r="L18" s="8"/>
      <c r="M18" s="8">
        <f>IFERROR(VLOOKUP(A18,'درآمد سود سهام'!A:S,19,0),0)</f>
        <v>120491877923</v>
      </c>
      <c r="N18" s="8"/>
      <c r="O18" s="8">
        <f>IFERROR(VLOOKUP(A18,'درآمد ناشی از تغییر قیمت اوراق'!A:Q,17,0),0)</f>
        <v>-207490125592</v>
      </c>
      <c r="P18" s="8"/>
      <c r="Q18" s="8">
        <f>IFERROR(VLOOKUP(A18,'درآمد ناشی از فروش'!A:Q,17,0),0)</f>
        <v>-25674924644</v>
      </c>
      <c r="R18" s="8"/>
      <c r="S18" s="8">
        <f t="shared" si="1"/>
        <v>-112673172313</v>
      </c>
      <c r="T18" s="8"/>
      <c r="U18" s="1">
        <f>+S18/$S$20</f>
        <v>0.11250919554720522</v>
      </c>
    </row>
    <row r="19" spans="1:21" ht="21.75" thickBot="1" x14ac:dyDescent="0.6">
      <c r="A19" s="28" t="s">
        <v>46</v>
      </c>
      <c r="C19" s="8">
        <f>IFERROR(VLOOKUP(A19,'درآمد سود سهام'!A:S,13,0),0)</f>
        <v>53250715937</v>
      </c>
      <c r="D19" s="8"/>
      <c r="E19" s="8">
        <f>IFERROR(VLOOKUP(A19,'درآمد ناشی از تغییر قیمت اوراق'!A:Q,9,0),0)</f>
        <v>-39008414961</v>
      </c>
      <c r="F19" s="8"/>
      <c r="G19" s="8">
        <f>IFERROR(VLOOKUP(A19,'درآمد ناشی از فروش'!A:Q,9,0),0)</f>
        <v>-14518885413</v>
      </c>
      <c r="H19" s="8"/>
      <c r="I19" s="8">
        <f t="shared" si="0"/>
        <v>-276584437</v>
      </c>
      <c r="J19" s="8"/>
      <c r="K19" s="1">
        <f>+I19/$I$20</f>
        <v>-4.6134842176702988E-2</v>
      </c>
      <c r="L19" s="8"/>
      <c r="M19" s="8">
        <f>IFERROR(VLOOKUP(A19,'درآمد سود سهام'!A:S,19,0),0)</f>
        <v>53250715937</v>
      </c>
      <c r="N19" s="8"/>
      <c r="O19" s="8">
        <f>IFERROR(VLOOKUP(A19,'درآمد ناشی از تغییر قیمت اوراق'!A:Q,17,0),0)</f>
        <v>-215069741773</v>
      </c>
      <c r="P19" s="8"/>
      <c r="Q19" s="8">
        <f>IFERROR(VLOOKUP(A19,'درآمد ناشی از فروش'!A:Q,17,0),0)</f>
        <v>-29565687254</v>
      </c>
      <c r="R19" s="8"/>
      <c r="S19" s="8">
        <f t="shared" si="1"/>
        <v>-191384713090</v>
      </c>
      <c r="T19" s="8"/>
      <c r="U19" s="1">
        <f>+S19/$S$20</f>
        <v>0.19110618497518059</v>
      </c>
    </row>
    <row r="20" spans="1:21" s="5" customFormat="1" ht="26.25" customHeight="1" thickBot="1" x14ac:dyDescent="0.25">
      <c r="A20" s="5" t="s">
        <v>15</v>
      </c>
      <c r="C20" s="6">
        <f>SUM(C8:C19)</f>
        <v>65996747683</v>
      </c>
      <c r="E20" s="6">
        <f>SUM(E8:E19)</f>
        <v>14406185285</v>
      </c>
      <c r="G20" s="6">
        <f>SUM(G8:G19)</f>
        <v>-74407801654</v>
      </c>
      <c r="I20" s="6">
        <f>SUM(I8:I19)</f>
        <v>5995131314</v>
      </c>
      <c r="K20" s="7">
        <f>SUM(K8:K19)</f>
        <v>0.99999999999999956</v>
      </c>
      <c r="M20" s="6">
        <f>SUM(M8:M19)</f>
        <v>524335964357</v>
      </c>
      <c r="O20" s="6">
        <f>SUM(O8:O19)</f>
        <v>-1342360515468</v>
      </c>
      <c r="Q20" s="6">
        <f>SUM(Q8:Q19)</f>
        <v>-183432901011</v>
      </c>
      <c r="S20" s="6">
        <f>SUM(S8:S19)</f>
        <v>-1001457452122</v>
      </c>
      <c r="U20" s="7">
        <f>SUM(U8:U19)</f>
        <v>1</v>
      </c>
    </row>
    <row r="21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3"/>
  <sheetViews>
    <sheetView rightToLeft="1" workbookViewId="0">
      <selection activeCell="Q14" sqref="Q14"/>
    </sheetView>
  </sheetViews>
  <sheetFormatPr defaultRowHeight="18.75" x14ac:dyDescent="0.45"/>
  <cols>
    <col min="1" max="1" width="22.625" style="18" bestFit="1" customWidth="1"/>
    <col min="2" max="2" width="0.875" style="18" customWidth="1"/>
    <col min="3" max="3" width="32.125" style="18" bestFit="1" customWidth="1"/>
    <col min="4" max="4" width="0.875" style="18" customWidth="1"/>
    <col min="5" max="5" width="27.875" style="18" bestFit="1" customWidth="1"/>
    <col min="6" max="6" width="0.875" style="18" customWidth="1"/>
    <col min="7" max="7" width="32.125" style="18" bestFit="1" customWidth="1"/>
    <col min="8" max="8" width="0.875" style="18" customWidth="1"/>
    <col min="9" max="9" width="27.875" style="18" bestFit="1" customWidth="1"/>
    <col min="10" max="10" width="0.875" style="18" customWidth="1"/>
    <col min="11" max="11" width="8" style="18" customWidth="1"/>
    <col min="12" max="16384" width="9" style="18"/>
  </cols>
  <sheetData>
    <row r="2" spans="1:9" ht="26.25" x14ac:dyDescent="0.45">
      <c r="A2" s="45" t="str">
        <f>+سهام!A2</f>
        <v>صندوق سرمایه‌گذاری بخشی صنایع مفید - معدن</v>
      </c>
      <c r="B2" s="45" t="s">
        <v>0</v>
      </c>
      <c r="C2" s="45" t="s">
        <v>0</v>
      </c>
      <c r="D2" s="45" t="s">
        <v>0</v>
      </c>
      <c r="E2" s="45" t="s">
        <v>0</v>
      </c>
      <c r="F2" s="45" t="s">
        <v>0</v>
      </c>
      <c r="G2" s="45" t="s">
        <v>0</v>
      </c>
      <c r="H2" s="45" t="s">
        <v>0</v>
      </c>
      <c r="I2" s="45" t="s">
        <v>0</v>
      </c>
    </row>
    <row r="3" spans="1:9" ht="26.25" x14ac:dyDescent="0.45">
      <c r="A3" s="45" t="s">
        <v>22</v>
      </c>
      <c r="B3" s="45" t="s">
        <v>22</v>
      </c>
      <c r="C3" s="45" t="s">
        <v>22</v>
      </c>
      <c r="D3" s="45" t="s">
        <v>22</v>
      </c>
      <c r="E3" s="45" t="s">
        <v>22</v>
      </c>
      <c r="F3" s="45" t="s">
        <v>22</v>
      </c>
      <c r="G3" s="45" t="s">
        <v>22</v>
      </c>
      <c r="H3" s="45" t="s">
        <v>22</v>
      </c>
      <c r="I3" s="45" t="s">
        <v>22</v>
      </c>
    </row>
    <row r="4" spans="1:9" ht="26.25" x14ac:dyDescent="0.45">
      <c r="A4" s="45" t="str">
        <f>+سهام!A4</f>
        <v>برای ماه منتهی به 1404/06/31</v>
      </c>
      <c r="B4" s="45" t="s">
        <v>2</v>
      </c>
      <c r="C4" s="45" t="s">
        <v>2</v>
      </c>
      <c r="D4" s="45" t="s">
        <v>2</v>
      </c>
      <c r="E4" s="45" t="s">
        <v>2</v>
      </c>
      <c r="F4" s="45" t="s">
        <v>2</v>
      </c>
      <c r="G4" s="45" t="s">
        <v>2</v>
      </c>
      <c r="H4" s="45" t="s">
        <v>2</v>
      </c>
      <c r="I4" s="45" t="s">
        <v>2</v>
      </c>
    </row>
    <row r="6" spans="1:9" ht="27" thickBot="1" x14ac:dyDescent="0.5">
      <c r="A6" s="47" t="s">
        <v>37</v>
      </c>
      <c r="C6" s="46" t="s">
        <v>24</v>
      </c>
      <c r="D6" s="46" t="s">
        <v>24</v>
      </c>
      <c r="E6" s="46" t="s">
        <v>24</v>
      </c>
      <c r="G6" s="46" t="s">
        <v>25</v>
      </c>
      <c r="H6" s="46" t="s">
        <v>25</v>
      </c>
      <c r="I6" s="46" t="s">
        <v>25</v>
      </c>
    </row>
    <row r="7" spans="1:9" ht="27" thickBot="1" x14ac:dyDescent="0.5">
      <c r="A7" s="47" t="s">
        <v>38</v>
      </c>
      <c r="C7" s="47" t="s">
        <v>39</v>
      </c>
      <c r="E7" s="47" t="s">
        <v>40</v>
      </c>
      <c r="G7" s="47" t="s">
        <v>39</v>
      </c>
      <c r="I7" s="47" t="s">
        <v>40</v>
      </c>
    </row>
    <row r="8" spans="1:9" ht="21" x14ac:dyDescent="0.55000000000000004">
      <c r="A8" s="28" t="s">
        <v>43</v>
      </c>
      <c r="B8" s="8"/>
      <c r="C8" s="8">
        <f>+'سود سپرده بانکی'!G8</f>
        <v>402377230</v>
      </c>
      <c r="D8" s="8"/>
      <c r="E8" s="54">
        <f>+C8/$C$12</f>
        <v>0.99984063020042369</v>
      </c>
      <c r="F8" s="8"/>
      <c r="G8" s="8">
        <f>+'سود سپرده بانکی'!M8</f>
        <v>107613692933</v>
      </c>
      <c r="H8" s="8"/>
      <c r="I8" s="54">
        <f>+G8/$G$12</f>
        <v>0.59973243763160911</v>
      </c>
    </row>
    <row r="9" spans="1:9" ht="21" x14ac:dyDescent="0.55000000000000004">
      <c r="A9" s="28" t="s">
        <v>47</v>
      </c>
      <c r="B9" s="8"/>
      <c r="C9" s="8">
        <f>+'سود سپرده بانکی'!G9</f>
        <v>0</v>
      </c>
      <c r="D9" s="8"/>
      <c r="E9" s="54">
        <f>+C9/$C$12</f>
        <v>0</v>
      </c>
      <c r="F9" s="8"/>
      <c r="G9" s="8">
        <f>+'سود سپرده بانکی'!M9</f>
        <v>38509925891</v>
      </c>
      <c r="H9" s="8"/>
      <c r="I9" s="54">
        <f>+G9/$G$12</f>
        <v>0.214616291831945</v>
      </c>
    </row>
    <row r="10" spans="1:9" ht="21" x14ac:dyDescent="0.55000000000000004">
      <c r="A10" s="28" t="s">
        <v>47</v>
      </c>
      <c r="B10" s="8"/>
      <c r="C10" s="8">
        <f>+'سود سپرده بانکی'!G10</f>
        <v>0</v>
      </c>
      <c r="D10" s="8"/>
      <c r="E10" s="54">
        <f t="shared" ref="E10:E11" si="0">+C10/$C$12</f>
        <v>0</v>
      </c>
      <c r="F10" s="8"/>
      <c r="G10" s="8">
        <f>+'سود سپرده بانکی'!M10</f>
        <v>33312328764</v>
      </c>
      <c r="H10" s="8"/>
      <c r="I10" s="54">
        <f t="shared" ref="I10:I11" si="1">+G10/$G$12</f>
        <v>0.18565001895490976</v>
      </c>
    </row>
    <row r="11" spans="1:9" ht="21.75" thickBot="1" x14ac:dyDescent="0.6">
      <c r="A11" s="28" t="s">
        <v>47</v>
      </c>
      <c r="B11" s="8"/>
      <c r="C11" s="8">
        <f>+'سود سپرده بانکی'!G11</f>
        <v>64137</v>
      </c>
      <c r="D11" s="8"/>
      <c r="E11" s="54">
        <f t="shared" si="0"/>
        <v>1.5936979957629455E-4</v>
      </c>
      <c r="F11" s="8"/>
      <c r="G11" s="8">
        <f>+'سود سپرده بانکی'!M11</f>
        <v>224579</v>
      </c>
      <c r="H11" s="8"/>
      <c r="I11" s="54">
        <f t="shared" si="1"/>
        <v>1.251581536140806E-6</v>
      </c>
    </row>
    <row r="12" spans="1:9" ht="24.75" thickBot="1" x14ac:dyDescent="0.6">
      <c r="A12" s="18" t="s">
        <v>15</v>
      </c>
      <c r="B12" s="28"/>
      <c r="C12" s="29">
        <f>SUM(C8:C11)</f>
        <v>402441367</v>
      </c>
      <c r="D12" s="30"/>
      <c r="E12" s="55">
        <f>SUM(E8:E11)</f>
        <v>1</v>
      </c>
      <c r="F12" s="30"/>
      <c r="G12" s="29">
        <f>SUM(G8:G11)</f>
        <v>179436172167</v>
      </c>
      <c r="H12" s="30"/>
      <c r="I12" s="55">
        <f>SUM(I8:I11)</f>
        <v>1</v>
      </c>
    </row>
    <row r="13" spans="1:9" ht="19.5" thickTop="1" x14ac:dyDescent="0.45"/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2879-DF52-4368-9356-289215329BE7}">
  <dimension ref="A2:E10"/>
  <sheetViews>
    <sheetView rightToLeft="1" workbookViewId="0">
      <selection activeCell="E7" sqref="E7"/>
    </sheetView>
  </sheetViews>
  <sheetFormatPr defaultRowHeight="18.75" x14ac:dyDescent="0.2"/>
  <cols>
    <col min="1" max="1" width="15" style="2" customWidth="1"/>
    <col min="2" max="2" width="0.875" style="2" customWidth="1"/>
    <col min="3" max="3" width="25.125" style="2" customWidth="1"/>
    <col min="4" max="4" width="0.875" style="2" customWidth="1"/>
    <col min="5" max="5" width="28.875" style="2" bestFit="1" customWidth="1"/>
    <col min="6" max="6" width="0.875" style="2" customWidth="1"/>
    <col min="7" max="7" width="8" style="2" customWidth="1"/>
    <col min="8" max="16384" width="9" style="2"/>
  </cols>
  <sheetData>
    <row r="2" spans="1:5" ht="26.25" x14ac:dyDescent="0.2">
      <c r="A2" s="20" t="str">
        <f>+سهام!A2</f>
        <v>صندوق سرمایه‌گذاری بخشی صنایع مفید - معدن</v>
      </c>
      <c r="B2" s="20" t="s">
        <v>0</v>
      </c>
      <c r="C2" s="20" t="s">
        <v>0</v>
      </c>
      <c r="D2" s="20" t="s">
        <v>0</v>
      </c>
      <c r="E2" s="20" t="s">
        <v>0</v>
      </c>
    </row>
    <row r="3" spans="1:5" ht="26.25" x14ac:dyDescent="0.2">
      <c r="A3" s="20" t="s">
        <v>22</v>
      </c>
      <c r="B3" s="20" t="s">
        <v>22</v>
      </c>
      <c r="C3" s="20" t="s">
        <v>22</v>
      </c>
      <c r="D3" s="20" t="s">
        <v>22</v>
      </c>
      <c r="E3" s="20" t="s">
        <v>22</v>
      </c>
    </row>
    <row r="4" spans="1:5" ht="26.25" x14ac:dyDescent="0.2">
      <c r="A4" s="20" t="str">
        <f>+درآمدها!A4</f>
        <v>برای ماه منتهی به 1404/06/31</v>
      </c>
      <c r="B4" s="20" t="s">
        <v>2</v>
      </c>
      <c r="C4" s="20" t="s">
        <v>2</v>
      </c>
      <c r="D4" s="20" t="s">
        <v>2</v>
      </c>
      <c r="E4" s="20" t="s">
        <v>2</v>
      </c>
    </row>
    <row r="6" spans="1:5" ht="27" thickBot="1" x14ac:dyDescent="0.25">
      <c r="A6" s="21" t="s">
        <v>44</v>
      </c>
      <c r="C6" s="14" t="s">
        <v>24</v>
      </c>
      <c r="E6" s="14" t="s">
        <v>25</v>
      </c>
    </row>
    <row r="7" spans="1:5" ht="27" thickBot="1" x14ac:dyDescent="0.25">
      <c r="A7" s="21" t="s">
        <v>44</v>
      </c>
      <c r="C7" s="14" t="s">
        <v>18</v>
      </c>
      <c r="E7" s="14" t="s">
        <v>18</v>
      </c>
    </row>
    <row r="8" spans="1:5" ht="24.75" thickBot="1" x14ac:dyDescent="0.25">
      <c r="A8" s="9" t="s">
        <v>44</v>
      </c>
      <c r="B8" s="10"/>
      <c r="C8" s="11">
        <v>0</v>
      </c>
      <c r="D8" s="10"/>
      <c r="E8" s="11">
        <v>1120000</v>
      </c>
    </row>
    <row r="9" spans="1:5" ht="24.75" thickBot="1" x14ac:dyDescent="0.25">
      <c r="A9" s="10" t="s">
        <v>15</v>
      </c>
      <c r="B9" s="10"/>
      <c r="C9" s="12">
        <f>SUM(C8:C8)</f>
        <v>0</v>
      </c>
      <c r="D9" s="10"/>
      <c r="E9" s="12">
        <f>SUM(E8:E8)</f>
        <v>1120000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FA2B7-8518-4E08-854B-C95DA5C77113}">
  <dimension ref="A2:S16"/>
  <sheetViews>
    <sheetView rightToLeft="1" zoomScaleNormal="100" workbookViewId="0">
      <selection activeCell="Q14" sqref="Q14"/>
    </sheetView>
  </sheetViews>
  <sheetFormatPr defaultRowHeight="18.75" x14ac:dyDescent="0.2"/>
  <cols>
    <col min="1" max="1" width="28" style="8" bestFit="1" customWidth="1"/>
    <col min="2" max="2" width="0.875" style="8" customWidth="1"/>
    <col min="3" max="3" width="17.5" style="8" customWidth="1"/>
    <col min="4" max="4" width="0.875" style="8" customWidth="1"/>
    <col min="5" max="5" width="30.625" style="8" customWidth="1"/>
    <col min="6" max="6" width="0.875" style="8" customWidth="1"/>
    <col min="7" max="7" width="21" style="8" customWidth="1"/>
    <col min="8" max="8" width="0.875" style="8" customWidth="1"/>
    <col min="9" max="9" width="20.125" style="8" customWidth="1"/>
    <col min="10" max="10" width="0.875" style="8" customWidth="1"/>
    <col min="11" max="11" width="17.5" style="8" customWidth="1"/>
    <col min="12" max="12" width="0.875" style="8" customWidth="1"/>
    <col min="13" max="13" width="21" style="8" customWidth="1"/>
    <col min="14" max="14" width="0.875" style="8" customWidth="1"/>
    <col min="15" max="15" width="20.125" style="8" customWidth="1"/>
    <col min="16" max="16" width="0.875" style="8" customWidth="1"/>
    <col min="17" max="17" width="17.5" style="8" customWidth="1"/>
    <col min="18" max="18" width="0.875" style="8" customWidth="1"/>
    <col min="19" max="19" width="21" style="8" customWidth="1"/>
    <col min="20" max="20" width="0.875" style="8" customWidth="1"/>
    <col min="21" max="21" width="10.5" style="8" bestFit="1" customWidth="1"/>
    <col min="22" max="16384" width="9" style="8"/>
  </cols>
  <sheetData>
    <row r="2" spans="1:19" ht="26.25" x14ac:dyDescent="0.2">
      <c r="A2" s="45" t="str">
        <f>+سهام!A2</f>
        <v>صندوق سرمایه‌گذاری بخشی صنایع مفید - معدن</v>
      </c>
      <c r="B2" s="45" t="s">
        <v>0</v>
      </c>
      <c r="C2" s="45" t="s">
        <v>0</v>
      </c>
      <c r="D2" s="45" t="s">
        <v>0</v>
      </c>
      <c r="E2" s="45" t="s">
        <v>0</v>
      </c>
      <c r="F2" s="45" t="s">
        <v>0</v>
      </c>
      <c r="G2" s="45" t="s">
        <v>0</v>
      </c>
      <c r="H2" s="45" t="s">
        <v>0</v>
      </c>
      <c r="I2" s="45" t="s">
        <v>0</v>
      </c>
      <c r="J2" s="45" t="s">
        <v>0</v>
      </c>
      <c r="K2" s="45" t="s">
        <v>0</v>
      </c>
      <c r="L2" s="45" t="s">
        <v>0</v>
      </c>
      <c r="M2" s="45" t="s">
        <v>0</v>
      </c>
      <c r="N2" s="45" t="s">
        <v>0</v>
      </c>
      <c r="O2" s="45" t="s">
        <v>0</v>
      </c>
      <c r="P2" s="45" t="s">
        <v>0</v>
      </c>
      <c r="Q2" s="45" t="s">
        <v>0</v>
      </c>
      <c r="R2" s="45" t="s">
        <v>0</v>
      </c>
      <c r="S2" s="45" t="s">
        <v>0</v>
      </c>
    </row>
    <row r="3" spans="1:19" ht="26.25" x14ac:dyDescent="0.2">
      <c r="A3" s="45" t="s">
        <v>22</v>
      </c>
      <c r="B3" s="45" t="s">
        <v>22</v>
      </c>
      <c r="C3" s="45" t="s">
        <v>22</v>
      </c>
      <c r="D3" s="45" t="s">
        <v>22</v>
      </c>
      <c r="E3" s="45" t="s">
        <v>22</v>
      </c>
      <c r="F3" s="45" t="s">
        <v>22</v>
      </c>
      <c r="G3" s="45" t="s">
        <v>22</v>
      </c>
      <c r="H3" s="45" t="s">
        <v>22</v>
      </c>
      <c r="I3" s="45" t="s">
        <v>22</v>
      </c>
      <c r="J3" s="45" t="s">
        <v>22</v>
      </c>
      <c r="K3" s="45" t="s">
        <v>22</v>
      </c>
      <c r="L3" s="45" t="s">
        <v>22</v>
      </c>
      <c r="M3" s="45" t="s">
        <v>22</v>
      </c>
      <c r="N3" s="45" t="s">
        <v>22</v>
      </c>
      <c r="O3" s="45" t="s">
        <v>22</v>
      </c>
      <c r="P3" s="45" t="s">
        <v>22</v>
      </c>
      <c r="Q3" s="45" t="s">
        <v>22</v>
      </c>
      <c r="R3" s="45" t="s">
        <v>22</v>
      </c>
      <c r="S3" s="45" t="s">
        <v>22</v>
      </c>
    </row>
    <row r="4" spans="1:19" ht="26.25" x14ac:dyDescent="0.2">
      <c r="A4" s="45" t="str">
        <f>+سهام!A4</f>
        <v>برای ماه منتهی به 1404/06/31</v>
      </c>
      <c r="B4" s="45" t="s">
        <v>2</v>
      </c>
      <c r="C4" s="45" t="s">
        <v>2</v>
      </c>
      <c r="D4" s="45" t="s">
        <v>2</v>
      </c>
      <c r="E4" s="45" t="s">
        <v>2</v>
      </c>
      <c r="F4" s="45" t="s">
        <v>2</v>
      </c>
      <c r="G4" s="45" t="s">
        <v>2</v>
      </c>
      <c r="H4" s="45" t="s">
        <v>2</v>
      </c>
      <c r="I4" s="45" t="s">
        <v>2</v>
      </c>
      <c r="J4" s="45" t="s">
        <v>2</v>
      </c>
      <c r="K4" s="45" t="s">
        <v>2</v>
      </c>
      <c r="L4" s="45" t="s">
        <v>2</v>
      </c>
      <c r="M4" s="45" t="s">
        <v>2</v>
      </c>
      <c r="N4" s="45" t="s">
        <v>2</v>
      </c>
      <c r="O4" s="45" t="s">
        <v>2</v>
      </c>
      <c r="P4" s="45" t="s">
        <v>2</v>
      </c>
      <c r="Q4" s="45" t="s">
        <v>2</v>
      </c>
      <c r="R4" s="45" t="s">
        <v>2</v>
      </c>
      <c r="S4" s="45" t="s">
        <v>2</v>
      </c>
    </row>
    <row r="6" spans="1:19" ht="27" thickBot="1" x14ac:dyDescent="0.25">
      <c r="A6" s="46" t="s">
        <v>3</v>
      </c>
      <c r="C6" s="46" t="s">
        <v>54</v>
      </c>
      <c r="D6" s="46" t="s">
        <v>54</v>
      </c>
      <c r="E6" s="46" t="s">
        <v>54</v>
      </c>
      <c r="F6" s="46" t="s">
        <v>54</v>
      </c>
      <c r="G6" s="46" t="s">
        <v>54</v>
      </c>
      <c r="I6" s="46" t="s">
        <v>24</v>
      </c>
      <c r="J6" s="46" t="s">
        <v>24</v>
      </c>
      <c r="K6" s="46" t="s">
        <v>24</v>
      </c>
      <c r="L6" s="46" t="s">
        <v>24</v>
      </c>
      <c r="M6" s="46" t="s">
        <v>24</v>
      </c>
      <c r="O6" s="46" t="s">
        <v>25</v>
      </c>
      <c r="P6" s="46" t="s">
        <v>25</v>
      </c>
      <c r="Q6" s="46" t="s">
        <v>25</v>
      </c>
      <c r="R6" s="46" t="s">
        <v>25</v>
      </c>
      <c r="S6" s="46" t="s">
        <v>25</v>
      </c>
    </row>
    <row r="7" spans="1:19" ht="27" thickBot="1" x14ac:dyDescent="0.25">
      <c r="A7" s="46" t="s">
        <v>3</v>
      </c>
      <c r="C7" s="47" t="s">
        <v>55</v>
      </c>
      <c r="E7" s="47" t="s">
        <v>56</v>
      </c>
      <c r="G7" s="47" t="s">
        <v>57</v>
      </c>
      <c r="I7" s="47" t="s">
        <v>58</v>
      </c>
      <c r="K7" s="47" t="s">
        <v>28</v>
      </c>
      <c r="M7" s="47" t="s">
        <v>59</v>
      </c>
      <c r="O7" s="47" t="s">
        <v>58</v>
      </c>
      <c r="Q7" s="47" t="s">
        <v>28</v>
      </c>
      <c r="S7" s="47" t="s">
        <v>59</v>
      </c>
    </row>
    <row r="8" spans="1:19" ht="21" x14ac:dyDescent="0.2">
      <c r="A8" s="5" t="s">
        <v>49</v>
      </c>
      <c r="C8" s="8" t="s">
        <v>60</v>
      </c>
      <c r="E8" s="8">
        <v>0</v>
      </c>
      <c r="G8" s="8">
        <v>0</v>
      </c>
      <c r="I8" s="8">
        <v>0</v>
      </c>
      <c r="K8" s="8">
        <v>0</v>
      </c>
      <c r="M8" s="8">
        <v>0</v>
      </c>
      <c r="O8" s="8">
        <v>68884290700</v>
      </c>
      <c r="Q8" s="8">
        <v>-2719116738</v>
      </c>
      <c r="S8" s="8">
        <v>66165173962</v>
      </c>
    </row>
    <row r="9" spans="1:19" ht="21" x14ac:dyDescent="0.2">
      <c r="A9" s="5" t="s">
        <v>53</v>
      </c>
      <c r="C9" s="8" t="s">
        <v>60</v>
      </c>
      <c r="E9" s="8">
        <v>0</v>
      </c>
      <c r="G9" s="8">
        <v>0</v>
      </c>
      <c r="I9" s="8">
        <v>0</v>
      </c>
      <c r="K9" s="8">
        <v>0</v>
      </c>
      <c r="M9" s="8">
        <v>0</v>
      </c>
      <c r="O9" s="8">
        <v>146331284260</v>
      </c>
      <c r="Q9" s="8">
        <v>-3902167580</v>
      </c>
      <c r="S9" s="8">
        <v>142429116680</v>
      </c>
    </row>
    <row r="10" spans="1:19" ht="21" x14ac:dyDescent="0.2">
      <c r="A10" s="5" t="s">
        <v>52</v>
      </c>
      <c r="C10" s="8" t="s">
        <v>60</v>
      </c>
      <c r="E10" s="8">
        <v>0</v>
      </c>
      <c r="G10" s="8">
        <v>0</v>
      </c>
      <c r="I10" s="8">
        <v>0</v>
      </c>
      <c r="K10" s="8">
        <v>0</v>
      </c>
      <c r="M10" s="8">
        <v>0</v>
      </c>
      <c r="O10" s="8">
        <v>134769340170</v>
      </c>
      <c r="Q10" s="8">
        <v>-14277462247</v>
      </c>
      <c r="S10" s="8">
        <v>120491877923</v>
      </c>
    </row>
    <row r="11" spans="1:19" ht="21" x14ac:dyDescent="0.2">
      <c r="A11" s="5" t="s">
        <v>50</v>
      </c>
      <c r="C11" s="8" t="s">
        <v>60</v>
      </c>
      <c r="E11" s="8">
        <v>0</v>
      </c>
      <c r="G11" s="8">
        <v>0</v>
      </c>
      <c r="I11" s="8">
        <v>0</v>
      </c>
      <c r="K11" s="8">
        <v>0</v>
      </c>
      <c r="M11" s="8">
        <v>0</v>
      </c>
      <c r="O11" s="8">
        <v>66891633900</v>
      </c>
      <c r="Q11" s="8">
        <v>-1346811421</v>
      </c>
      <c r="S11" s="8">
        <v>65544822479</v>
      </c>
    </row>
    <row r="12" spans="1:19" ht="21" x14ac:dyDescent="0.2">
      <c r="A12" s="5" t="s">
        <v>48</v>
      </c>
      <c r="C12" s="8" t="s">
        <v>60</v>
      </c>
      <c r="E12" s="8">
        <v>0</v>
      </c>
      <c r="G12" s="8">
        <v>0</v>
      </c>
      <c r="I12" s="8">
        <v>0</v>
      </c>
      <c r="K12" s="8">
        <v>0</v>
      </c>
      <c r="M12" s="8">
        <v>0</v>
      </c>
      <c r="O12" s="8">
        <v>63708225630</v>
      </c>
      <c r="Q12" s="8">
        <v>0</v>
      </c>
      <c r="S12" s="8">
        <v>63708225630</v>
      </c>
    </row>
    <row r="13" spans="1:19" ht="21" x14ac:dyDescent="0.2">
      <c r="A13" s="5" t="s">
        <v>46</v>
      </c>
      <c r="C13" s="8" t="s">
        <v>71</v>
      </c>
      <c r="E13" s="8">
        <v>51957579</v>
      </c>
      <c r="G13" s="8">
        <v>1100</v>
      </c>
      <c r="I13" s="8">
        <v>57153336900</v>
      </c>
      <c r="K13" s="8">
        <v>-3902620963</v>
      </c>
      <c r="M13" s="8">
        <v>53250715937</v>
      </c>
      <c r="O13" s="8">
        <v>57153336900</v>
      </c>
      <c r="Q13" s="8">
        <v>-3902620963</v>
      </c>
      <c r="S13" s="8">
        <v>53250715937</v>
      </c>
    </row>
    <row r="14" spans="1:19" ht="21.75" thickBot="1" x14ac:dyDescent="0.25">
      <c r="A14" s="5" t="s">
        <v>70</v>
      </c>
      <c r="C14" s="8" t="s">
        <v>64</v>
      </c>
      <c r="E14" s="8">
        <v>33000000</v>
      </c>
      <c r="G14" s="8">
        <v>450</v>
      </c>
      <c r="I14" s="8">
        <v>14850000000</v>
      </c>
      <c r="K14" s="8">
        <v>-2103968254</v>
      </c>
      <c r="M14" s="8">
        <v>12746031746</v>
      </c>
      <c r="O14" s="8">
        <v>14850000000</v>
      </c>
      <c r="Q14" s="8">
        <v>-2103968254</v>
      </c>
      <c r="S14" s="8">
        <v>12746031746</v>
      </c>
    </row>
    <row r="15" spans="1:19" s="5" customFormat="1" ht="21.75" thickBot="1" x14ac:dyDescent="0.25">
      <c r="G15" s="8"/>
      <c r="I15" s="6">
        <f>SUM(I8:I14)</f>
        <v>72003336900</v>
      </c>
      <c r="K15" s="6">
        <f>SUM(K8:K14)</f>
        <v>-6006589217</v>
      </c>
      <c r="M15" s="6">
        <f>SUM(M8:M14)</f>
        <v>65996747683</v>
      </c>
      <c r="O15" s="6">
        <f>SUM(O8:O14)</f>
        <v>552588111560</v>
      </c>
      <c r="Q15" s="6">
        <f>SUM(Q8:Q14)</f>
        <v>-28252147203</v>
      </c>
      <c r="S15" s="6">
        <f>SUM(S8:S14)</f>
        <v>524335964357</v>
      </c>
    </row>
    <row r="16" spans="1:19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2"/>
  <sheetViews>
    <sheetView rightToLeft="1" workbookViewId="0">
      <selection activeCell="Q14" sqref="Q14"/>
    </sheetView>
  </sheetViews>
  <sheetFormatPr defaultRowHeight="18.75" x14ac:dyDescent="0.2"/>
  <cols>
    <col min="1" max="1" width="22.625" style="8" bestFit="1" customWidth="1"/>
    <col min="2" max="2" width="0.875" style="8" customWidth="1"/>
    <col min="3" max="3" width="18.375" style="8" customWidth="1"/>
    <col min="4" max="4" width="0.875" style="8" customWidth="1"/>
    <col min="5" max="5" width="16.125" style="8" customWidth="1"/>
    <col min="6" max="6" width="0.875" style="8" customWidth="1"/>
    <col min="7" max="7" width="18.375" style="8" customWidth="1"/>
    <col min="8" max="8" width="0.875" style="8" customWidth="1"/>
    <col min="9" max="9" width="19.25" style="8" customWidth="1"/>
    <col min="10" max="10" width="0.875" style="8" customWidth="1"/>
    <col min="11" max="11" width="16.125" style="8" customWidth="1"/>
    <col min="12" max="12" width="0.875" style="8" customWidth="1"/>
    <col min="13" max="13" width="19.25" style="8" customWidth="1"/>
    <col min="14" max="14" width="0.875" style="8" customWidth="1"/>
    <col min="15" max="15" width="8" style="8" customWidth="1"/>
    <col min="16" max="16384" width="9" style="8"/>
  </cols>
  <sheetData>
    <row r="2" spans="1:13" ht="26.25" x14ac:dyDescent="0.2">
      <c r="A2" s="45" t="str">
        <f>+سهام!A2</f>
        <v>صندوق سرمایه‌گذاری بخشی صنایع مفید - معدن</v>
      </c>
      <c r="B2" s="45" t="s">
        <v>0</v>
      </c>
      <c r="C2" s="45" t="s">
        <v>0</v>
      </c>
      <c r="D2" s="45" t="s">
        <v>0</v>
      </c>
      <c r="E2" s="45" t="s">
        <v>0</v>
      </c>
      <c r="F2" s="45" t="s">
        <v>0</v>
      </c>
      <c r="G2" s="45" t="s">
        <v>0</v>
      </c>
      <c r="H2" s="45" t="s">
        <v>0</v>
      </c>
      <c r="I2" s="45" t="s">
        <v>0</v>
      </c>
      <c r="J2" s="45" t="s">
        <v>0</v>
      </c>
      <c r="K2" s="45" t="s">
        <v>0</v>
      </c>
      <c r="L2" s="45" t="s">
        <v>0</v>
      </c>
      <c r="M2" s="45" t="s">
        <v>0</v>
      </c>
    </row>
    <row r="3" spans="1:13" ht="26.25" x14ac:dyDescent="0.2">
      <c r="A3" s="45" t="s">
        <v>22</v>
      </c>
      <c r="B3" s="45" t="s">
        <v>22</v>
      </c>
      <c r="C3" s="45" t="s">
        <v>22</v>
      </c>
      <c r="D3" s="45" t="s">
        <v>22</v>
      </c>
      <c r="E3" s="45" t="s">
        <v>22</v>
      </c>
      <c r="F3" s="45" t="s">
        <v>22</v>
      </c>
      <c r="G3" s="45" t="s">
        <v>22</v>
      </c>
      <c r="H3" s="45" t="s">
        <v>22</v>
      </c>
      <c r="I3" s="45" t="s">
        <v>22</v>
      </c>
      <c r="J3" s="45" t="s">
        <v>22</v>
      </c>
      <c r="K3" s="45" t="s">
        <v>22</v>
      </c>
      <c r="L3" s="45" t="s">
        <v>22</v>
      </c>
      <c r="M3" s="45" t="s">
        <v>22</v>
      </c>
    </row>
    <row r="4" spans="1:13" ht="26.25" x14ac:dyDescent="0.2">
      <c r="A4" s="45" t="str">
        <f>+سهام!A4</f>
        <v>برای ماه منتهی به 1404/06/31</v>
      </c>
      <c r="B4" s="45" t="s">
        <v>2</v>
      </c>
      <c r="C4" s="45" t="s">
        <v>2</v>
      </c>
      <c r="D4" s="45" t="s">
        <v>2</v>
      </c>
      <c r="E4" s="45" t="s">
        <v>2</v>
      </c>
      <c r="F4" s="45" t="s">
        <v>2</v>
      </c>
      <c r="G4" s="45" t="s">
        <v>2</v>
      </c>
      <c r="H4" s="45" t="s">
        <v>2</v>
      </c>
      <c r="I4" s="45" t="s">
        <v>2</v>
      </c>
      <c r="J4" s="45" t="s">
        <v>2</v>
      </c>
      <c r="K4" s="45" t="s">
        <v>2</v>
      </c>
      <c r="L4" s="45" t="s">
        <v>2</v>
      </c>
      <c r="M4" s="45" t="s">
        <v>2</v>
      </c>
    </row>
    <row r="6" spans="1:13" ht="27" thickBot="1" x14ac:dyDescent="0.25">
      <c r="A6" s="46" t="s">
        <v>23</v>
      </c>
      <c r="B6" s="46" t="s">
        <v>23</v>
      </c>
      <c r="C6" s="46" t="s">
        <v>24</v>
      </c>
      <c r="D6" s="46" t="s">
        <v>24</v>
      </c>
      <c r="E6" s="46" t="s">
        <v>24</v>
      </c>
      <c r="F6" s="46" t="s">
        <v>24</v>
      </c>
      <c r="G6" s="46" t="s">
        <v>24</v>
      </c>
      <c r="I6" s="46" t="s">
        <v>25</v>
      </c>
      <c r="J6" s="46" t="s">
        <v>25</v>
      </c>
      <c r="K6" s="46" t="s">
        <v>25</v>
      </c>
      <c r="L6" s="46" t="s">
        <v>25</v>
      </c>
      <c r="M6" s="46" t="s">
        <v>25</v>
      </c>
    </row>
    <row r="7" spans="1:13" ht="27" thickBot="1" x14ac:dyDescent="0.25">
      <c r="A7" s="47" t="s">
        <v>26</v>
      </c>
      <c r="C7" s="47" t="s">
        <v>27</v>
      </c>
      <c r="E7" s="47" t="s">
        <v>28</v>
      </c>
      <c r="G7" s="47" t="s">
        <v>29</v>
      </c>
      <c r="I7" s="47" t="s">
        <v>27</v>
      </c>
      <c r="K7" s="47" t="s">
        <v>28</v>
      </c>
      <c r="M7" s="47" t="s">
        <v>29</v>
      </c>
    </row>
    <row r="8" spans="1:13" ht="19.5" customHeight="1" x14ac:dyDescent="0.2">
      <c r="A8" s="5" t="s">
        <v>43</v>
      </c>
      <c r="C8" s="8">
        <v>402377230</v>
      </c>
      <c r="E8" s="8">
        <v>0</v>
      </c>
      <c r="G8" s="8">
        <f>+C8-E8</f>
        <v>402377230</v>
      </c>
      <c r="I8" s="8">
        <v>107613692933</v>
      </c>
      <c r="K8" s="8">
        <v>0</v>
      </c>
      <c r="M8" s="8">
        <f>+I8-K8</f>
        <v>107613692933</v>
      </c>
    </row>
    <row r="9" spans="1:13" ht="19.5" customHeight="1" x14ac:dyDescent="0.2">
      <c r="A9" s="5" t="s">
        <v>47</v>
      </c>
      <c r="C9" s="8">
        <v>0</v>
      </c>
      <c r="E9" s="8">
        <v>0</v>
      </c>
      <c r="G9" s="8">
        <f t="shared" ref="G9:G11" si="0">+C9-E9</f>
        <v>0</v>
      </c>
      <c r="I9" s="8">
        <v>38509925891</v>
      </c>
      <c r="K9" s="8">
        <v>0</v>
      </c>
      <c r="M9" s="8">
        <f t="shared" ref="M9:M11" si="1">+I9-K9</f>
        <v>38509925891</v>
      </c>
    </row>
    <row r="10" spans="1:13" ht="19.5" customHeight="1" x14ac:dyDescent="0.2">
      <c r="A10" s="5" t="s">
        <v>47</v>
      </c>
      <c r="C10" s="8">
        <v>0</v>
      </c>
      <c r="E10" s="8">
        <v>0</v>
      </c>
      <c r="G10" s="8">
        <f t="shared" ref="G10" si="2">+C10-E10</f>
        <v>0</v>
      </c>
      <c r="I10" s="8">
        <v>33312328764</v>
      </c>
      <c r="K10" s="8">
        <v>0</v>
      </c>
      <c r="M10" s="8">
        <f>+I10-K10</f>
        <v>33312328764</v>
      </c>
    </row>
    <row r="11" spans="1:13" ht="19.5" customHeight="1" thickBot="1" x14ac:dyDescent="0.25">
      <c r="A11" s="5" t="s">
        <v>47</v>
      </c>
      <c r="C11" s="8">
        <v>64137</v>
      </c>
      <c r="E11" s="8">
        <v>0</v>
      </c>
      <c r="G11" s="8">
        <f t="shared" ref="G11" si="3">+C11-E11</f>
        <v>64137</v>
      </c>
      <c r="I11" s="8">
        <v>224579</v>
      </c>
      <c r="K11" s="8">
        <v>0</v>
      </c>
      <c r="M11" s="8">
        <f t="shared" si="1"/>
        <v>224579</v>
      </c>
    </row>
    <row r="12" spans="1:13" s="5" customFormat="1" ht="21.75" thickBot="1" x14ac:dyDescent="0.25">
      <c r="A12" s="5" t="s">
        <v>15</v>
      </c>
      <c r="C12" s="6">
        <f>SUM(C8:C11)</f>
        <v>402441367</v>
      </c>
      <c r="E12" s="6">
        <f>SUM(E8:E11)</f>
        <v>0</v>
      </c>
      <c r="G12" s="6">
        <f>SUM(G8:G11)</f>
        <v>402441367</v>
      </c>
      <c r="I12" s="6">
        <f>SUM(I8:I11)</f>
        <v>179436172167</v>
      </c>
      <c r="K12" s="6">
        <f>SUM(K8:K11)</f>
        <v>0</v>
      </c>
      <c r="M12" s="6">
        <f>SUM(M8:M11)</f>
        <v>179436172167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FD0A3-97C0-48FA-915F-078885E1CA86}">
  <dimension ref="A2:S17"/>
  <sheetViews>
    <sheetView rightToLeft="1" topLeftCell="A4" zoomScale="80" zoomScaleNormal="80" workbookViewId="0">
      <selection activeCell="Q14" sqref="Q14"/>
    </sheetView>
  </sheetViews>
  <sheetFormatPr defaultRowHeight="22.5" x14ac:dyDescent="0.2"/>
  <cols>
    <col min="1" max="1" width="29.375" style="15" bestFit="1" customWidth="1"/>
    <col min="2" max="2" width="0.875" style="15" customWidth="1"/>
    <col min="3" max="3" width="15.75" style="15" customWidth="1"/>
    <col min="4" max="4" width="0.875" style="15" customWidth="1"/>
    <col min="5" max="5" width="19.25" style="15" customWidth="1"/>
    <col min="6" max="6" width="0.875" style="15" customWidth="1"/>
    <col min="7" max="7" width="19.25" style="15" customWidth="1"/>
    <col min="8" max="8" width="0.875" style="15" customWidth="1"/>
    <col min="9" max="9" width="24.5" style="15" customWidth="1"/>
    <col min="10" max="10" width="0.875" style="15" customWidth="1"/>
    <col min="11" max="11" width="16.625" style="15" customWidth="1"/>
    <col min="12" max="12" width="0.875" style="15" customWidth="1"/>
    <col min="13" max="13" width="20.125" style="15" customWidth="1"/>
    <col min="14" max="14" width="0.875" style="15" customWidth="1"/>
    <col min="15" max="15" width="20.125" style="15" customWidth="1"/>
    <col min="16" max="16" width="0.875" style="15" customWidth="1"/>
    <col min="17" max="17" width="24.5" style="15" customWidth="1"/>
    <col min="18" max="18" width="0.875" style="15" customWidth="1"/>
    <col min="19" max="19" width="17" style="15" bestFit="1" customWidth="1"/>
    <col min="20" max="16384" width="9" style="15"/>
  </cols>
  <sheetData>
    <row r="2" spans="1:19" ht="24" x14ac:dyDescent="0.2">
      <c r="A2" s="40" t="str">
        <f>+سهام!A2</f>
        <v>صندوق سرمایه‌گذاری بخشی صنایع مفید - معدن</v>
      </c>
      <c r="B2" s="40" t="s">
        <v>0</v>
      </c>
      <c r="C2" s="40" t="s">
        <v>0</v>
      </c>
      <c r="D2" s="40" t="s">
        <v>0</v>
      </c>
      <c r="E2" s="40" t="s">
        <v>0</v>
      </c>
      <c r="F2" s="40" t="s">
        <v>0</v>
      </c>
      <c r="G2" s="40" t="s">
        <v>0</v>
      </c>
      <c r="H2" s="40" t="s">
        <v>0</v>
      </c>
      <c r="I2" s="40" t="s">
        <v>0</v>
      </c>
      <c r="J2" s="40" t="s">
        <v>0</v>
      </c>
      <c r="K2" s="40" t="s">
        <v>0</v>
      </c>
      <c r="L2" s="40" t="s">
        <v>0</v>
      </c>
      <c r="M2" s="40" t="s">
        <v>0</v>
      </c>
      <c r="N2" s="40" t="s">
        <v>0</v>
      </c>
      <c r="O2" s="40" t="s">
        <v>0</v>
      </c>
      <c r="P2" s="40" t="s">
        <v>0</v>
      </c>
      <c r="Q2" s="40" t="s">
        <v>0</v>
      </c>
    </row>
    <row r="3" spans="1:19" ht="24" x14ac:dyDescent="0.2">
      <c r="A3" s="40" t="s">
        <v>22</v>
      </c>
      <c r="B3" s="40" t="s">
        <v>22</v>
      </c>
      <c r="C3" s="40" t="s">
        <v>22</v>
      </c>
      <c r="D3" s="40" t="s">
        <v>22</v>
      </c>
      <c r="E3" s="40" t="s">
        <v>22</v>
      </c>
      <c r="F3" s="40" t="s">
        <v>22</v>
      </c>
      <c r="G3" s="40" t="s">
        <v>22</v>
      </c>
      <c r="H3" s="40" t="s">
        <v>22</v>
      </c>
      <c r="I3" s="40" t="s">
        <v>22</v>
      </c>
      <c r="J3" s="40" t="s">
        <v>22</v>
      </c>
      <c r="K3" s="40" t="s">
        <v>22</v>
      </c>
      <c r="L3" s="40" t="s">
        <v>22</v>
      </c>
      <c r="M3" s="40" t="s">
        <v>22</v>
      </c>
      <c r="N3" s="40" t="s">
        <v>22</v>
      </c>
      <c r="O3" s="40" t="s">
        <v>22</v>
      </c>
      <c r="P3" s="40" t="s">
        <v>22</v>
      </c>
      <c r="Q3" s="40" t="s">
        <v>22</v>
      </c>
    </row>
    <row r="4" spans="1:19" ht="24" x14ac:dyDescent="0.2">
      <c r="A4" s="40" t="str">
        <f>+سهام!A4</f>
        <v>برای ماه منتهی به 1404/06/31</v>
      </c>
      <c r="B4" s="40" t="s">
        <v>2</v>
      </c>
      <c r="C4" s="40" t="s">
        <v>2</v>
      </c>
      <c r="D4" s="40" t="s">
        <v>2</v>
      </c>
      <c r="E4" s="40" t="s">
        <v>2</v>
      </c>
      <c r="F4" s="40" t="s">
        <v>2</v>
      </c>
      <c r="G4" s="40" t="s">
        <v>2</v>
      </c>
      <c r="H4" s="40" t="s">
        <v>2</v>
      </c>
      <c r="I4" s="40" t="s">
        <v>2</v>
      </c>
      <c r="J4" s="40" t="s">
        <v>2</v>
      </c>
      <c r="K4" s="40" t="s">
        <v>2</v>
      </c>
      <c r="L4" s="40" t="s">
        <v>2</v>
      </c>
      <c r="M4" s="40" t="s">
        <v>2</v>
      </c>
      <c r="N4" s="40" t="s">
        <v>2</v>
      </c>
      <c r="O4" s="40" t="s">
        <v>2</v>
      </c>
      <c r="P4" s="40" t="s">
        <v>2</v>
      </c>
      <c r="Q4" s="40" t="s">
        <v>2</v>
      </c>
    </row>
    <row r="6" spans="1:19" ht="24.75" thickBot="1" x14ac:dyDescent="0.25">
      <c r="A6" s="40" t="s">
        <v>3</v>
      </c>
      <c r="C6" s="41" t="s">
        <v>24</v>
      </c>
      <c r="D6" s="41" t="s">
        <v>24</v>
      </c>
      <c r="E6" s="41" t="s">
        <v>24</v>
      </c>
      <c r="F6" s="41" t="s">
        <v>24</v>
      </c>
      <c r="G6" s="41" t="s">
        <v>24</v>
      </c>
      <c r="H6" s="41" t="s">
        <v>24</v>
      </c>
      <c r="I6" s="41" t="s">
        <v>24</v>
      </c>
      <c r="K6" s="41" t="s">
        <v>25</v>
      </c>
      <c r="L6" s="41" t="s">
        <v>25</v>
      </c>
      <c r="M6" s="41" t="s">
        <v>25</v>
      </c>
      <c r="N6" s="41" t="s">
        <v>25</v>
      </c>
      <c r="O6" s="41" t="s">
        <v>25</v>
      </c>
      <c r="P6" s="41" t="s">
        <v>25</v>
      </c>
      <c r="Q6" s="41" t="s">
        <v>25</v>
      </c>
    </row>
    <row r="7" spans="1:19" ht="24.75" thickBot="1" x14ac:dyDescent="0.25">
      <c r="A7" s="41" t="s">
        <v>3</v>
      </c>
      <c r="C7" s="42" t="s">
        <v>7</v>
      </c>
      <c r="E7" s="42" t="s">
        <v>30</v>
      </c>
      <c r="G7" s="42" t="s">
        <v>31</v>
      </c>
      <c r="I7" s="42" t="s">
        <v>61</v>
      </c>
      <c r="K7" s="42" t="s">
        <v>7</v>
      </c>
      <c r="M7" s="42" t="s">
        <v>30</v>
      </c>
      <c r="O7" s="42" t="s">
        <v>31</v>
      </c>
      <c r="Q7" s="42" t="s">
        <v>61</v>
      </c>
    </row>
    <row r="8" spans="1:19" ht="24" x14ac:dyDescent="0.45">
      <c r="A8" s="27" t="s">
        <v>48</v>
      </c>
      <c r="C8" s="15">
        <v>40230</v>
      </c>
      <c r="E8" s="15">
        <v>250047399</v>
      </c>
      <c r="G8" s="15">
        <v>304378655</v>
      </c>
      <c r="I8" s="15">
        <f>+E8-G8</f>
        <v>-54331256</v>
      </c>
      <c r="K8" s="15">
        <v>40231</v>
      </c>
      <c r="M8" s="15">
        <v>250047400</v>
      </c>
      <c r="O8" s="15">
        <v>304388624</v>
      </c>
      <c r="Q8" s="15">
        <f>+M8-O8</f>
        <v>-54341224</v>
      </c>
      <c r="S8" s="43"/>
    </row>
    <row r="9" spans="1:19" ht="24" x14ac:dyDescent="0.45">
      <c r="A9" s="27" t="s">
        <v>53</v>
      </c>
      <c r="C9" s="15">
        <v>39194944</v>
      </c>
      <c r="E9" s="15">
        <v>71357698888</v>
      </c>
      <c r="G9" s="15">
        <v>106634231849</v>
      </c>
      <c r="I9" s="15">
        <f t="shared" ref="I9:I13" si="0">+E9-G9</f>
        <v>-35276532961</v>
      </c>
      <c r="K9" s="15">
        <v>94912002</v>
      </c>
      <c r="M9" s="15">
        <v>202803742982</v>
      </c>
      <c r="O9" s="15">
        <v>258218723951</v>
      </c>
      <c r="Q9" s="15">
        <f t="shared" ref="Q9:Q13" si="1">+M9-O9</f>
        <v>-55414980969</v>
      </c>
      <c r="S9" s="43"/>
    </row>
    <row r="10" spans="1:19" ht="24" x14ac:dyDescent="0.45">
      <c r="A10" s="27" t="s">
        <v>50</v>
      </c>
      <c r="C10" s="15">
        <v>0</v>
      </c>
      <c r="E10" s="15">
        <v>0</v>
      </c>
      <c r="G10" s="15">
        <v>0</v>
      </c>
      <c r="I10" s="15">
        <f t="shared" si="0"/>
        <v>0</v>
      </c>
      <c r="K10" s="15">
        <v>16023140</v>
      </c>
      <c r="M10" s="15">
        <v>52498761887</v>
      </c>
      <c r="O10" s="15">
        <v>67008661545</v>
      </c>
      <c r="Q10" s="15">
        <f t="shared" si="1"/>
        <v>-14509899658</v>
      </c>
      <c r="S10" s="43"/>
    </row>
    <row r="11" spans="1:19" ht="24" x14ac:dyDescent="0.45">
      <c r="A11" s="27" t="s">
        <v>49</v>
      </c>
      <c r="C11" s="15">
        <v>0</v>
      </c>
      <c r="E11" s="15">
        <v>0</v>
      </c>
      <c r="G11" s="15">
        <v>0</v>
      </c>
      <c r="I11" s="15">
        <f t="shared" si="0"/>
        <v>0</v>
      </c>
      <c r="K11" s="15">
        <v>127950345</v>
      </c>
      <c r="M11" s="15">
        <v>253758526811</v>
      </c>
      <c r="O11" s="15">
        <v>311971594073</v>
      </c>
      <c r="Q11" s="15">
        <f t="shared" si="1"/>
        <v>-58213067262</v>
      </c>
      <c r="S11" s="43"/>
    </row>
    <row r="12" spans="1:19" ht="24" x14ac:dyDescent="0.45">
      <c r="A12" s="27" t="s">
        <v>52</v>
      </c>
      <c r="C12" s="15">
        <v>42075162</v>
      </c>
      <c r="E12" s="15">
        <v>67979701066</v>
      </c>
      <c r="G12" s="15">
        <v>92537753090</v>
      </c>
      <c r="I12" s="15">
        <f t="shared" si="0"/>
        <v>-24558052024</v>
      </c>
      <c r="K12" s="15">
        <v>134909477</v>
      </c>
      <c r="M12" s="15">
        <v>271033068798</v>
      </c>
      <c r="O12" s="15">
        <v>296707993442</v>
      </c>
      <c r="Q12" s="15">
        <f t="shared" si="1"/>
        <v>-25674924644</v>
      </c>
      <c r="S12" s="43"/>
    </row>
    <row r="13" spans="1:19" ht="24.75" thickBot="1" x14ac:dyDescent="0.5">
      <c r="A13" s="27" t="s">
        <v>46</v>
      </c>
      <c r="C13" s="15">
        <v>4196192</v>
      </c>
      <c r="E13" s="15">
        <v>41726366057</v>
      </c>
      <c r="G13" s="15">
        <v>56245251470</v>
      </c>
      <c r="I13" s="15">
        <f t="shared" si="0"/>
        <v>-14518885413</v>
      </c>
      <c r="K13" s="15">
        <v>9517058</v>
      </c>
      <c r="M13" s="15">
        <v>98004820879</v>
      </c>
      <c r="O13" s="15">
        <v>127570508133</v>
      </c>
      <c r="Q13" s="15">
        <f t="shared" si="1"/>
        <v>-29565687254</v>
      </c>
      <c r="S13" s="43"/>
    </row>
    <row r="14" spans="1:19" ht="24.75" thickBot="1" x14ac:dyDescent="0.25">
      <c r="E14" s="16">
        <f>SUM(E8:E13)</f>
        <v>181313813410</v>
      </c>
      <c r="F14" s="17"/>
      <c r="G14" s="16">
        <f>SUM(G8:G13)</f>
        <v>255721615064</v>
      </c>
      <c r="H14" s="17"/>
      <c r="I14" s="16">
        <f>SUM(I8:I13)</f>
        <v>-74407801654</v>
      </c>
      <c r="J14" s="17"/>
      <c r="K14" s="17" t="s">
        <v>15</v>
      </c>
      <c r="L14" s="17"/>
      <c r="M14" s="16">
        <f>SUM(M8:M13)</f>
        <v>878348968757</v>
      </c>
      <c r="N14" s="17"/>
      <c r="O14" s="16">
        <f>SUM(O8:O13)</f>
        <v>1061781869768</v>
      </c>
      <c r="P14" s="17"/>
      <c r="Q14" s="16">
        <f>SUM(Q8:Q13)</f>
        <v>-183432901011</v>
      </c>
    </row>
    <row r="15" spans="1:19" ht="23.25" thickTop="1" x14ac:dyDescent="0.2"/>
    <row r="17" spans="9:9" x14ac:dyDescent="0.45">
      <c r="I17" s="44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2025-09-29T06:56:18Z</dcterms:modified>
</cp:coreProperties>
</file>