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07\بخشی\"/>
    </mc:Choice>
  </mc:AlternateContent>
  <xr:revisionPtr revIDLastSave="0" documentId="13_ncr:1_{34CE4981-A51E-48EB-84C9-104C885E43B1}" xr6:coauthVersionLast="47" xr6:coauthVersionMax="47" xr10:uidLastSave="{00000000-0000-0000-0000-000000000000}"/>
  <bookViews>
    <workbookView xWindow="-120" yWindow="-120" windowWidth="29040" windowHeight="15720" tabRatio="872" xr2:uid="{00000000-000D-0000-FFFF-FFFF00000000}"/>
  </bookViews>
  <sheets>
    <sheet name="سهام" sheetId="1" r:id="rId1"/>
    <sheet name="سپرده" sheetId="6" r:id="rId2"/>
    <sheet name="جمع درآمدها" sheetId="15" r:id="rId3"/>
    <sheet name="سرمایه‌گذاری در سهام" sheetId="11" r:id="rId4"/>
    <sheet name="درآمد سود سهام" sheetId="18" r:id="rId5"/>
    <sheet name="درآمد سپرده بانکی" sheetId="13" r:id="rId6"/>
    <sheet name="سود سپرده بانکی" sheetId="7" r:id="rId7"/>
    <sheet name="درآمد ناشی از فروش" sheetId="9" r:id="rId8"/>
    <sheet name="درآمد ناشی از تغییر قیمت اوراق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1" l="1"/>
  <c r="I22" i="1"/>
  <c r="Q9" i="9" l="1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8" i="9"/>
  <c r="S9" i="18" l="1"/>
  <c r="I6" i="6"/>
  <c r="C6" i="6"/>
  <c r="A4" i="6"/>
  <c r="O52" i="1"/>
  <c r="I72" i="9"/>
  <c r="S10" i="18" l="1"/>
  <c r="S11" i="18"/>
  <c r="S12" i="18"/>
  <c r="S13" i="18"/>
  <c r="S14" i="18"/>
  <c r="S15" i="18"/>
  <c r="S16" i="18"/>
  <c r="S17" i="18"/>
  <c r="S18" i="18"/>
  <c r="S19" i="18"/>
  <c r="S20" i="18"/>
  <c r="S21" i="18"/>
  <c r="S22" i="18"/>
  <c r="S23" i="18"/>
  <c r="S24" i="18"/>
  <c r="S25" i="18"/>
  <c r="S26" i="18"/>
  <c r="S27" i="18"/>
  <c r="S28" i="18"/>
  <c r="S29" i="18"/>
  <c r="S30" i="18"/>
  <c r="S31" i="18"/>
  <c r="S32" i="18"/>
  <c r="S33" i="18"/>
  <c r="S34" i="18"/>
  <c r="S35" i="18"/>
  <c r="O36" i="18"/>
  <c r="I8" i="18"/>
  <c r="M8" i="18" s="1"/>
  <c r="M36" i="18" s="1"/>
  <c r="Q36" i="18"/>
  <c r="K36" i="18"/>
  <c r="Y52" i="1"/>
  <c r="I36" i="18" l="1"/>
  <c r="S36" i="18"/>
  <c r="E44" i="10"/>
  <c r="G44" i="10"/>
  <c r="I44" i="10"/>
  <c r="M44" i="10"/>
  <c r="O44" i="10"/>
  <c r="Q44" i="10"/>
  <c r="K10" i="6"/>
  <c r="I9" i="6"/>
  <c r="K52" i="1"/>
  <c r="G52" i="1"/>
  <c r="E52" i="1"/>
  <c r="M72" i="9"/>
  <c r="O72" i="9"/>
  <c r="Q72" i="9" l="1"/>
  <c r="W52" i="1"/>
  <c r="U52" i="1"/>
  <c r="E72" i="9"/>
  <c r="G72" i="9"/>
  <c r="G9" i="15"/>
  <c r="I8" i="6" l="1"/>
  <c r="I10" i="6" s="1"/>
  <c r="A4" i="10"/>
  <c r="A4" i="9"/>
  <c r="A4" i="7"/>
  <c r="A4" i="13"/>
  <c r="A4" i="18"/>
  <c r="A4" i="11"/>
  <c r="A4" i="15"/>
  <c r="O50" i="11"/>
  <c r="O61" i="11"/>
  <c r="M8" i="7"/>
  <c r="G8" i="7"/>
  <c r="C12" i="11" l="1"/>
  <c r="M13" i="11"/>
  <c r="C15" i="11"/>
  <c r="M12" i="11"/>
  <c r="C14" i="11"/>
  <c r="M14" i="11"/>
  <c r="M15" i="11"/>
  <c r="C13" i="11"/>
  <c r="G13" i="11"/>
  <c r="Q14" i="11"/>
  <c r="G12" i="11"/>
  <c r="Q15" i="11"/>
  <c r="Q13" i="11"/>
  <c r="G15" i="11"/>
  <c r="Q12" i="11"/>
  <c r="G14" i="11"/>
  <c r="I14" i="11" s="1"/>
  <c r="O14" i="11"/>
  <c r="E12" i="11"/>
  <c r="O13" i="11"/>
  <c r="E15" i="11"/>
  <c r="O12" i="11"/>
  <c r="E14" i="11"/>
  <c r="O15" i="11"/>
  <c r="E13" i="11"/>
  <c r="M69" i="11"/>
  <c r="M71" i="11"/>
  <c r="M73" i="11"/>
  <c r="C68" i="11"/>
  <c r="C70" i="11"/>
  <c r="C72" i="11"/>
  <c r="M68" i="11"/>
  <c r="M70" i="11"/>
  <c r="M72" i="11"/>
  <c r="C69" i="11"/>
  <c r="C71" i="11"/>
  <c r="C73" i="11"/>
  <c r="O39" i="11"/>
  <c r="O69" i="11"/>
  <c r="O71" i="11"/>
  <c r="O73" i="11"/>
  <c r="E70" i="11"/>
  <c r="E68" i="11"/>
  <c r="O70" i="11"/>
  <c r="E71" i="11"/>
  <c r="O68" i="11"/>
  <c r="O72" i="11"/>
  <c r="E69" i="11"/>
  <c r="E73" i="11"/>
  <c r="E72" i="11"/>
  <c r="G69" i="11"/>
  <c r="G73" i="11"/>
  <c r="Q70" i="11"/>
  <c r="G68" i="11"/>
  <c r="G72" i="11"/>
  <c r="Q69" i="11"/>
  <c r="Q73" i="11"/>
  <c r="S73" i="11" s="1"/>
  <c r="G71" i="11"/>
  <c r="Q68" i="11"/>
  <c r="G70" i="11"/>
  <c r="Q71" i="11"/>
  <c r="Q72" i="11"/>
  <c r="O66" i="11"/>
  <c r="O63" i="11"/>
  <c r="O54" i="11"/>
  <c r="O53" i="11"/>
  <c r="O23" i="11"/>
  <c r="O51" i="11"/>
  <c r="O49" i="11"/>
  <c r="O41" i="11"/>
  <c r="O34" i="11"/>
  <c r="O20" i="11"/>
  <c r="O45" i="11"/>
  <c r="O44" i="11"/>
  <c r="C79" i="11"/>
  <c r="M79" i="11"/>
  <c r="Q9" i="11"/>
  <c r="Q21" i="11"/>
  <c r="Q29" i="11"/>
  <c r="Q37" i="11"/>
  <c r="Q45" i="11"/>
  <c r="Q53" i="11"/>
  <c r="Q61" i="11"/>
  <c r="Q75" i="11"/>
  <c r="Q10" i="11"/>
  <c r="Q38" i="11"/>
  <c r="Q47" i="11"/>
  <c r="G79" i="11"/>
  <c r="Q16" i="11"/>
  <c r="Q24" i="11"/>
  <c r="Q32" i="11"/>
  <c r="Q40" i="11"/>
  <c r="Q48" i="11"/>
  <c r="Q56" i="11"/>
  <c r="Q64" i="11"/>
  <c r="Q78" i="11"/>
  <c r="Q77" i="11"/>
  <c r="Q17" i="11"/>
  <c r="Q25" i="11"/>
  <c r="Q33" i="11"/>
  <c r="Q41" i="11"/>
  <c r="Q49" i="11"/>
  <c r="Q57" i="11"/>
  <c r="Q65" i="11"/>
  <c r="Q80" i="11"/>
  <c r="Q46" i="11"/>
  <c r="Q23" i="11"/>
  <c r="Q63" i="11"/>
  <c r="Q18" i="11"/>
  <c r="Q26" i="11"/>
  <c r="Q34" i="11"/>
  <c r="Q42" i="11"/>
  <c r="Q50" i="11"/>
  <c r="Q58" i="11"/>
  <c r="Q66" i="11"/>
  <c r="Q81" i="11"/>
  <c r="Q30" i="11"/>
  <c r="Q62" i="11"/>
  <c r="Q55" i="11"/>
  <c r="Q79" i="11"/>
  <c r="Q19" i="11"/>
  <c r="Q27" i="11"/>
  <c r="Q35" i="11"/>
  <c r="Q43" i="11"/>
  <c r="Q51" i="11"/>
  <c r="Q59" i="11"/>
  <c r="Q67" i="11"/>
  <c r="Q8" i="11"/>
  <c r="Q22" i="11"/>
  <c r="Q76" i="11"/>
  <c r="Q31" i="11"/>
  <c r="Q20" i="11"/>
  <c r="Q28" i="11"/>
  <c r="Q36" i="11"/>
  <c r="Q44" i="11"/>
  <c r="Q52" i="11"/>
  <c r="Q60" i="11"/>
  <c r="Q74" i="11"/>
  <c r="Q54" i="11"/>
  <c r="Q11" i="11"/>
  <c r="Q39" i="11"/>
  <c r="O18" i="11"/>
  <c r="E20" i="11"/>
  <c r="E28" i="11"/>
  <c r="E36" i="11"/>
  <c r="E44" i="11"/>
  <c r="E52" i="11"/>
  <c r="E60" i="11"/>
  <c r="E74" i="11"/>
  <c r="E21" i="11"/>
  <c r="E61" i="11"/>
  <c r="E46" i="11"/>
  <c r="E79" i="11"/>
  <c r="E11" i="11"/>
  <c r="E23" i="11"/>
  <c r="E31" i="11"/>
  <c r="E39" i="11"/>
  <c r="E47" i="11"/>
  <c r="E55" i="11"/>
  <c r="E63" i="11"/>
  <c r="E77" i="11"/>
  <c r="E76" i="11"/>
  <c r="E16" i="11"/>
  <c r="E24" i="11"/>
  <c r="E32" i="11"/>
  <c r="E40" i="11"/>
  <c r="E48" i="11"/>
  <c r="E56" i="11"/>
  <c r="E64" i="11"/>
  <c r="E78" i="11"/>
  <c r="E66" i="11"/>
  <c r="E9" i="11"/>
  <c r="E53" i="11"/>
  <c r="E38" i="11"/>
  <c r="O79" i="11"/>
  <c r="E17" i="11"/>
  <c r="E25" i="11"/>
  <c r="E33" i="11"/>
  <c r="E41" i="11"/>
  <c r="E49" i="11"/>
  <c r="E57" i="11"/>
  <c r="E65" i="11"/>
  <c r="E80" i="11"/>
  <c r="E29" i="11"/>
  <c r="E75" i="11"/>
  <c r="E30" i="11"/>
  <c r="E62" i="11"/>
  <c r="E18" i="11"/>
  <c r="E26" i="11"/>
  <c r="E34" i="11"/>
  <c r="E42" i="11"/>
  <c r="E50" i="11"/>
  <c r="E58" i="11"/>
  <c r="E45" i="11"/>
  <c r="E10" i="11"/>
  <c r="E54" i="11"/>
  <c r="E8" i="11"/>
  <c r="E19" i="11"/>
  <c r="E27" i="11"/>
  <c r="E35" i="11"/>
  <c r="E43" i="11"/>
  <c r="E51" i="11"/>
  <c r="E59" i="11"/>
  <c r="E67" i="11"/>
  <c r="E37" i="11"/>
  <c r="E22" i="11"/>
  <c r="O65" i="11"/>
  <c r="O48" i="11"/>
  <c r="O17" i="11"/>
  <c r="O31" i="11"/>
  <c r="O26" i="11"/>
  <c r="O42" i="11"/>
  <c r="O25" i="11"/>
  <c r="M16" i="11"/>
  <c r="M24" i="11"/>
  <c r="M32" i="11"/>
  <c r="M40" i="11"/>
  <c r="M48" i="11"/>
  <c r="M56" i="11"/>
  <c r="M64" i="11"/>
  <c r="M78" i="11"/>
  <c r="C46" i="11"/>
  <c r="C54" i="11"/>
  <c r="C62" i="11"/>
  <c r="C76" i="11"/>
  <c r="C16" i="11"/>
  <c r="C24" i="11"/>
  <c r="C32" i="11"/>
  <c r="C40" i="11"/>
  <c r="C53" i="11"/>
  <c r="M17" i="11"/>
  <c r="M25" i="11"/>
  <c r="M33" i="11"/>
  <c r="M41" i="11"/>
  <c r="M49" i="11"/>
  <c r="M57" i="11"/>
  <c r="M65" i="11"/>
  <c r="M80" i="11"/>
  <c r="C47" i="11"/>
  <c r="C55" i="11"/>
  <c r="C63" i="11"/>
  <c r="C77" i="11"/>
  <c r="C17" i="11"/>
  <c r="C25" i="11"/>
  <c r="C33" i="11"/>
  <c r="C8" i="11"/>
  <c r="C78" i="11"/>
  <c r="C26" i="11"/>
  <c r="C23" i="11"/>
  <c r="C81" i="11"/>
  <c r="M18" i="11"/>
  <c r="M26" i="11"/>
  <c r="M34" i="11"/>
  <c r="M42" i="11"/>
  <c r="M50" i="11"/>
  <c r="M58" i="11"/>
  <c r="M66" i="11"/>
  <c r="M8" i="11"/>
  <c r="C48" i="11"/>
  <c r="C56" i="11"/>
  <c r="C64" i="11"/>
  <c r="C18" i="11"/>
  <c r="C34" i="11"/>
  <c r="C11" i="11"/>
  <c r="M19" i="11"/>
  <c r="M27" i="11"/>
  <c r="M35" i="11"/>
  <c r="M43" i="11"/>
  <c r="M51" i="11"/>
  <c r="M59" i="11"/>
  <c r="M67" i="11"/>
  <c r="C41" i="11"/>
  <c r="C49" i="11"/>
  <c r="C57" i="11"/>
  <c r="C65" i="11"/>
  <c r="C80" i="11"/>
  <c r="C19" i="11"/>
  <c r="C27" i="11"/>
  <c r="C35" i="11"/>
  <c r="M23" i="11"/>
  <c r="M55" i="11"/>
  <c r="C75" i="11"/>
  <c r="M20" i="11"/>
  <c r="M28" i="11"/>
  <c r="M36" i="11"/>
  <c r="M44" i="11"/>
  <c r="M52" i="11"/>
  <c r="M60" i="11"/>
  <c r="M74" i="11"/>
  <c r="C42" i="11"/>
  <c r="C50" i="11"/>
  <c r="C58" i="11"/>
  <c r="C66" i="11"/>
  <c r="C20" i="11"/>
  <c r="C28" i="11"/>
  <c r="C36" i="11"/>
  <c r="M11" i="11"/>
  <c r="M39" i="11"/>
  <c r="M63" i="11"/>
  <c r="C61" i="11"/>
  <c r="M9" i="11"/>
  <c r="M21" i="11"/>
  <c r="M29" i="11"/>
  <c r="M37" i="11"/>
  <c r="M45" i="11"/>
  <c r="S45" i="11" s="1"/>
  <c r="M53" i="11"/>
  <c r="M61" i="11"/>
  <c r="S61" i="11" s="1"/>
  <c r="M75" i="11"/>
  <c r="C43" i="11"/>
  <c r="C51" i="11"/>
  <c r="C59" i="11"/>
  <c r="C67" i="11"/>
  <c r="C9" i="11"/>
  <c r="C21" i="11"/>
  <c r="C29" i="11"/>
  <c r="C37" i="11"/>
  <c r="M81" i="11"/>
  <c r="M47" i="11"/>
  <c r="C45" i="11"/>
  <c r="C39" i="11"/>
  <c r="M10" i="11"/>
  <c r="M22" i="11"/>
  <c r="M30" i="11"/>
  <c r="M38" i="11"/>
  <c r="M46" i="11"/>
  <c r="M54" i="11"/>
  <c r="M62" i="11"/>
  <c r="M76" i="11"/>
  <c r="C44" i="11"/>
  <c r="C52" i="11"/>
  <c r="C60" i="11"/>
  <c r="C74" i="11"/>
  <c r="C10" i="11"/>
  <c r="C22" i="11"/>
  <c r="C30" i="11"/>
  <c r="C38" i="11"/>
  <c r="M31" i="11"/>
  <c r="M77" i="11"/>
  <c r="C31" i="11"/>
  <c r="O36" i="11"/>
  <c r="G77" i="11"/>
  <c r="G57" i="11"/>
  <c r="G60" i="11"/>
  <c r="G23" i="11"/>
  <c r="G43" i="11"/>
  <c r="G76" i="11"/>
  <c r="G55" i="11"/>
  <c r="G28" i="11"/>
  <c r="I28" i="11" s="1"/>
  <c r="G34" i="11"/>
  <c r="G75" i="11"/>
  <c r="G50" i="11"/>
  <c r="G39" i="11"/>
  <c r="G74" i="11"/>
  <c r="G48" i="11"/>
  <c r="G16" i="11"/>
  <c r="G67" i="11"/>
  <c r="G40" i="11"/>
  <c r="G30" i="11"/>
  <c r="G51" i="11"/>
  <c r="G81" i="11"/>
  <c r="G64" i="11"/>
  <c r="G35" i="11"/>
  <c r="G56" i="11"/>
  <c r="G45" i="11"/>
  <c r="G80" i="11"/>
  <c r="G59" i="11"/>
  <c r="G33" i="11"/>
  <c r="I33" i="11" s="1"/>
  <c r="G58" i="11"/>
  <c r="G78" i="11"/>
  <c r="G17" i="11"/>
  <c r="G52" i="11"/>
  <c r="G54" i="11"/>
  <c r="G46" i="11"/>
  <c r="G31" i="11"/>
  <c r="G37" i="11"/>
  <c r="G66" i="11"/>
  <c r="I66" i="11" s="1"/>
  <c r="G62" i="11"/>
  <c r="G9" i="11"/>
  <c r="G10" i="11"/>
  <c r="G18" i="11"/>
  <c r="G53" i="11"/>
  <c r="G22" i="11"/>
  <c r="G65" i="11"/>
  <c r="G47" i="11"/>
  <c r="G25" i="11"/>
  <c r="G41" i="11"/>
  <c r="G21" i="11"/>
  <c r="I21" i="11" s="1"/>
  <c r="G27" i="11"/>
  <c r="G38" i="11"/>
  <c r="G20" i="11"/>
  <c r="G26" i="11"/>
  <c r="G42" i="11"/>
  <c r="G63" i="11"/>
  <c r="I63" i="11" s="1"/>
  <c r="G61" i="11"/>
  <c r="G24" i="11"/>
  <c r="G32" i="11"/>
  <c r="G19" i="11"/>
  <c r="G11" i="11"/>
  <c r="G29" i="11"/>
  <c r="G44" i="11"/>
  <c r="G8" i="11"/>
  <c r="G49" i="11"/>
  <c r="G36" i="11"/>
  <c r="O81" i="11"/>
  <c r="E81" i="11"/>
  <c r="O62" i="11"/>
  <c r="O47" i="11"/>
  <c r="O33" i="11"/>
  <c r="O11" i="11"/>
  <c r="O56" i="11"/>
  <c r="O57" i="11"/>
  <c r="O58" i="11"/>
  <c r="O59" i="11"/>
  <c r="O60" i="11"/>
  <c r="O55" i="11"/>
  <c r="O52" i="11"/>
  <c r="O43" i="11"/>
  <c r="O28" i="11"/>
  <c r="O8" i="11"/>
  <c r="O80" i="11"/>
  <c r="O74" i="11"/>
  <c r="O78" i="11"/>
  <c r="O75" i="11"/>
  <c r="O76" i="11"/>
  <c r="O64" i="11"/>
  <c r="O77" i="11"/>
  <c r="O67" i="11"/>
  <c r="O40" i="11"/>
  <c r="O32" i="11"/>
  <c r="O24" i="11"/>
  <c r="O16" i="11"/>
  <c r="O46" i="11"/>
  <c r="O38" i="11"/>
  <c r="O30" i="11"/>
  <c r="O22" i="11"/>
  <c r="O10" i="11"/>
  <c r="O37" i="11"/>
  <c r="O29" i="11"/>
  <c r="O21" i="11"/>
  <c r="O9" i="11"/>
  <c r="O35" i="11"/>
  <c r="O27" i="11"/>
  <c r="O19" i="11"/>
  <c r="S15" i="11" l="1"/>
  <c r="I15" i="11"/>
  <c r="S14" i="11"/>
  <c r="S12" i="11"/>
  <c r="I12" i="11"/>
  <c r="S13" i="11"/>
  <c r="I13" i="11"/>
  <c r="I46" i="11"/>
  <c r="I56" i="11"/>
  <c r="I17" i="11"/>
  <c r="I80" i="11"/>
  <c r="S71" i="11"/>
  <c r="I61" i="11"/>
  <c r="I72" i="11"/>
  <c r="I27" i="11"/>
  <c r="S66" i="11"/>
  <c r="S34" i="11"/>
  <c r="S68" i="11"/>
  <c r="S69" i="11"/>
  <c r="I70" i="11"/>
  <c r="I68" i="11"/>
  <c r="S72" i="11"/>
  <c r="I71" i="11"/>
  <c r="S70" i="11"/>
  <c r="I73" i="11"/>
  <c r="I69" i="11"/>
  <c r="S39" i="11"/>
  <c r="S50" i="11"/>
  <c r="S18" i="11"/>
  <c r="Q82" i="11"/>
  <c r="I16" i="11"/>
  <c r="I23" i="11"/>
  <c r="S23" i="11"/>
  <c r="S49" i="11"/>
  <c r="I53" i="11"/>
  <c r="I57" i="11"/>
  <c r="I32" i="11"/>
  <c r="S63" i="11"/>
  <c r="I48" i="11"/>
  <c r="I39" i="11"/>
  <c r="I29" i="11"/>
  <c r="I8" i="11"/>
  <c r="I78" i="11"/>
  <c r="I76" i="11"/>
  <c r="S41" i="11"/>
  <c r="I24" i="11"/>
  <c r="I67" i="11"/>
  <c r="S26" i="11"/>
  <c r="I59" i="11"/>
  <c r="I75" i="11"/>
  <c r="S25" i="11"/>
  <c r="I77" i="11"/>
  <c r="I36" i="11"/>
  <c r="I25" i="11"/>
  <c r="I64" i="11"/>
  <c r="I49" i="11"/>
  <c r="I9" i="11"/>
  <c r="I42" i="11"/>
  <c r="I58" i="11"/>
  <c r="I43" i="11"/>
  <c r="I18" i="11"/>
  <c r="I54" i="11"/>
  <c r="I47" i="11"/>
  <c r="I65" i="11"/>
  <c r="I19" i="11"/>
  <c r="I40" i="11"/>
  <c r="I34" i="11"/>
  <c r="I37" i="11"/>
  <c r="E82" i="11"/>
  <c r="I45" i="11"/>
  <c r="I35" i="11"/>
  <c r="S31" i="11"/>
  <c r="I50" i="11"/>
  <c r="S54" i="11"/>
  <c r="S65" i="11"/>
  <c r="S44" i="11"/>
  <c r="S51" i="11"/>
  <c r="S20" i="11"/>
  <c r="I62" i="11"/>
  <c r="I41" i="11"/>
  <c r="I55" i="11"/>
  <c r="I26" i="11"/>
  <c r="I11" i="11"/>
  <c r="I20" i="11"/>
  <c r="I51" i="11"/>
  <c r="S17" i="11"/>
  <c r="S53" i="11"/>
  <c r="S48" i="11"/>
  <c r="S79" i="11"/>
  <c r="I79" i="11"/>
  <c r="I52" i="11"/>
  <c r="I60" i="11"/>
  <c r="I44" i="11"/>
  <c r="I10" i="11"/>
  <c r="I22" i="11"/>
  <c r="I31" i="11"/>
  <c r="I38" i="11"/>
  <c r="S62" i="11"/>
  <c r="S29" i="11"/>
  <c r="S60" i="11"/>
  <c r="S55" i="11"/>
  <c r="S19" i="11"/>
  <c r="S33" i="11"/>
  <c r="S40" i="11"/>
  <c r="I30" i="11"/>
  <c r="S47" i="11"/>
  <c r="S21" i="11"/>
  <c r="S52" i="11"/>
  <c r="S58" i="11"/>
  <c r="S32" i="11"/>
  <c r="S46" i="11"/>
  <c r="S81" i="11"/>
  <c r="S9" i="11"/>
  <c r="S67" i="11"/>
  <c r="S24" i="11"/>
  <c r="S38" i="11"/>
  <c r="S75" i="11"/>
  <c r="S36" i="11"/>
  <c r="S59" i="11"/>
  <c r="S42" i="11"/>
  <c r="S80" i="11"/>
  <c r="S16" i="11"/>
  <c r="S30" i="11"/>
  <c r="S28" i="11"/>
  <c r="S78" i="11"/>
  <c r="S77" i="11"/>
  <c r="S22" i="11"/>
  <c r="S43" i="11"/>
  <c r="S57" i="11"/>
  <c r="S64" i="11"/>
  <c r="I74" i="11"/>
  <c r="S10" i="11"/>
  <c r="S11" i="11"/>
  <c r="S35" i="11"/>
  <c r="S56" i="11"/>
  <c r="I81" i="11"/>
  <c r="S76" i="11"/>
  <c r="S37" i="11"/>
  <c r="S74" i="11"/>
  <c r="S27" i="11"/>
  <c r="S8" i="11"/>
  <c r="O82" i="11"/>
  <c r="C82" i="11"/>
  <c r="M82" i="11"/>
  <c r="G82" i="11"/>
  <c r="C10" i="6"/>
  <c r="E10" i="6"/>
  <c r="G10" i="6"/>
  <c r="M9" i="7"/>
  <c r="K9" i="7"/>
  <c r="I9" i="7"/>
  <c r="G9" i="7"/>
  <c r="E9" i="7"/>
  <c r="C9" i="7"/>
  <c r="G8" i="13" l="1"/>
  <c r="G9" i="13" s="1"/>
  <c r="C8" i="13"/>
  <c r="C9" i="13" s="1"/>
  <c r="I82" i="11"/>
  <c r="S82" i="11"/>
  <c r="U12" i="11" l="1"/>
  <c r="U13" i="11"/>
  <c r="U14" i="11"/>
  <c r="U15" i="11"/>
  <c r="K14" i="11"/>
  <c r="K12" i="11"/>
  <c r="K15" i="11"/>
  <c r="K13" i="11"/>
  <c r="U8" i="11"/>
  <c r="U71" i="11"/>
  <c r="U69" i="11"/>
  <c r="U70" i="11"/>
  <c r="U72" i="11"/>
  <c r="U73" i="11"/>
  <c r="U68" i="11"/>
  <c r="K79" i="11"/>
  <c r="K72" i="11"/>
  <c r="K69" i="11"/>
  <c r="K73" i="11"/>
  <c r="K71" i="11"/>
  <c r="K68" i="11"/>
  <c r="K70" i="11"/>
  <c r="I8" i="13"/>
  <c r="I9" i="13" s="1"/>
  <c r="C8" i="15"/>
  <c r="E8" i="13"/>
  <c r="E9" i="13" s="1"/>
  <c r="U79" i="11"/>
  <c r="K81" i="11"/>
  <c r="C7" i="15"/>
  <c r="U81" i="11"/>
  <c r="U58" i="11"/>
  <c r="U60" i="11"/>
  <c r="U55" i="11"/>
  <c r="U59" i="11"/>
  <c r="U56" i="11"/>
  <c r="U57" i="11"/>
  <c r="K58" i="11"/>
  <c r="K57" i="11"/>
  <c r="K55" i="11"/>
  <c r="K60" i="11"/>
  <c r="K56" i="11"/>
  <c r="K59" i="11"/>
  <c r="K41" i="11"/>
  <c r="K10" i="11"/>
  <c r="K54" i="11"/>
  <c r="K11" i="11"/>
  <c r="K18" i="11"/>
  <c r="K63" i="11"/>
  <c r="K74" i="11"/>
  <c r="K80" i="11"/>
  <c r="K76" i="11"/>
  <c r="K61" i="11"/>
  <c r="K20" i="11"/>
  <c r="K37" i="11"/>
  <c r="K42" i="11"/>
  <c r="K22" i="11"/>
  <c r="K34" i="11"/>
  <c r="K36" i="11"/>
  <c r="K31" i="11"/>
  <c r="K44" i="11"/>
  <c r="K29" i="11"/>
  <c r="K9" i="11"/>
  <c r="K51" i="11"/>
  <c r="K65" i="11"/>
  <c r="K30" i="11"/>
  <c r="K75" i="11"/>
  <c r="K47" i="11"/>
  <c r="K24" i="11"/>
  <c r="K26" i="11"/>
  <c r="K21" i="11"/>
  <c r="K17" i="11"/>
  <c r="K67" i="11"/>
  <c r="K78" i="11"/>
  <c r="K62" i="11"/>
  <c r="K28" i="11"/>
  <c r="K48" i="11"/>
  <c r="K16" i="11"/>
  <c r="K39" i="11"/>
  <c r="K40" i="11"/>
  <c r="K27" i="11"/>
  <c r="K38" i="11"/>
  <c r="K53" i="11"/>
  <c r="K8" i="11"/>
  <c r="K46" i="11"/>
  <c r="K23" i="11"/>
  <c r="K35" i="11"/>
  <c r="K19" i="11"/>
  <c r="K49" i="11"/>
  <c r="K43" i="11"/>
  <c r="K50" i="11"/>
  <c r="K52" i="11"/>
  <c r="K25" i="11"/>
  <c r="K77" i="11"/>
  <c r="K64" i="11"/>
  <c r="K45" i="11"/>
  <c r="K66" i="11"/>
  <c r="K32" i="11"/>
  <c r="K33" i="11"/>
  <c r="U19" i="11"/>
  <c r="U27" i="11"/>
  <c r="U35" i="11"/>
  <c r="U43" i="11"/>
  <c r="U51" i="11"/>
  <c r="U65" i="11"/>
  <c r="U20" i="11"/>
  <c r="U66" i="11"/>
  <c r="U9" i="11"/>
  <c r="U21" i="11"/>
  <c r="U29" i="11"/>
  <c r="U37" i="11"/>
  <c r="U45" i="11"/>
  <c r="U53" i="11"/>
  <c r="U32" i="11"/>
  <c r="U40" i="11"/>
  <c r="U48" i="11"/>
  <c r="U62" i="11"/>
  <c r="U10" i="11"/>
  <c r="U22" i="11"/>
  <c r="U30" i="11"/>
  <c r="U38" i="11"/>
  <c r="U46" i="11"/>
  <c r="U54" i="11"/>
  <c r="U24" i="11"/>
  <c r="U11" i="11"/>
  <c r="U23" i="11"/>
  <c r="U31" i="11"/>
  <c r="U39" i="11"/>
  <c r="U47" i="11"/>
  <c r="U61" i="11"/>
  <c r="U16" i="11"/>
  <c r="U17" i="11"/>
  <c r="U25" i="11"/>
  <c r="U33" i="11"/>
  <c r="U41" i="11"/>
  <c r="U49" i="11"/>
  <c r="U63" i="11"/>
  <c r="U28" i="11"/>
  <c r="U36" i="11"/>
  <c r="U44" i="11"/>
  <c r="U52" i="11"/>
  <c r="U18" i="11"/>
  <c r="U26" i="11"/>
  <c r="U34" i="11"/>
  <c r="U42" i="11"/>
  <c r="U50" i="11"/>
  <c r="U64" i="11"/>
  <c r="U67" i="11"/>
  <c r="U78" i="11"/>
  <c r="U80" i="11"/>
  <c r="U74" i="11"/>
  <c r="U76" i="11"/>
  <c r="U75" i="11"/>
  <c r="U77" i="11"/>
  <c r="C9" i="15" l="1"/>
  <c r="U82" i="11"/>
  <c r="K82" i="11"/>
  <c r="E8" i="15" l="1"/>
  <c r="E7" i="15"/>
  <c r="E9" i="15" l="1"/>
</calcChain>
</file>

<file path=xl/sharedStrings.xml><?xml version="1.0" encoding="utf-8"?>
<sst xmlns="http://schemas.openxmlformats.org/spreadsheetml/2006/main" count="921" uniqueCount="138">
  <si>
    <t>صندوق سرمایه‌گذاری بخشی صنایع مفید</t>
  </si>
  <si>
    <t>صورت وضعیت پورتفوی</t>
  </si>
  <si>
    <t>برای ماه منتهی به 1403/11/30</t>
  </si>
  <si>
    <t>نام شرکت</t>
  </si>
  <si>
    <t>1403/10/30</t>
  </si>
  <si>
    <t>تغییرات طی دوره</t>
  </si>
  <si>
    <t>1403/11/30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</si>
  <si>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</si>
  <si>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</si>
  <si>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</si>
  <si>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</si>
  <si>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</si>
  <si>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</si>
  <si>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</si>
  <si>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</si>
  <si>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آهن و فولاد غدیر ایرانیان</t>
  </si>
  <si>
    <t>بیمه اتکایی ایران معین</t>
  </si>
  <si>
    <t>پارس فولاد سبزوار</t>
  </si>
  <si>
    <t>توسعه معدنی و صنعتی صبانور</t>
  </si>
  <si>
    <t>تولیدی برنا باطری</t>
  </si>
  <si>
    <t>دارویی و نهاده های زاگرس دارو</t>
  </si>
  <si>
    <t>زامیاد</t>
  </si>
  <si>
    <t>سبحان دارو</t>
  </si>
  <si>
    <t>سرمایه‌گذاری‌توکافولاد(هلدینگ</t>
  </si>
  <si>
    <t>سیمان باقران</t>
  </si>
  <si>
    <t>شرکت آهن و فولاد ارفع</t>
  </si>
  <si>
    <t>شمش طلا</t>
  </si>
  <si>
    <t>صبا فولاد خلیج فارس</t>
  </si>
  <si>
    <t>صنایع ارتباطی آوا</t>
  </si>
  <si>
    <t>غلتک سازان سپاهان</t>
  </si>
  <si>
    <t>فولاد  خوزستان</t>
  </si>
  <si>
    <t>فولاد آلیاژی ایران</t>
  </si>
  <si>
    <t>فولاد افزا سپاهان</t>
  </si>
  <si>
    <t>فولاد امیرکبیرکاشان</t>
  </si>
  <si>
    <t>فولاد شاهرود</t>
  </si>
  <si>
    <t>فولاد مبارکه اصفهان</t>
  </si>
  <si>
    <t>فولاد هرمزگان جنوب</t>
  </si>
  <si>
    <t>فولاد کاوه جنوب کیش</t>
  </si>
  <si>
    <t>مجتمع جهان فولاد سیرجان</t>
  </si>
  <si>
    <t>مدیریت نیروگاهی ایرانیان مپنا</t>
  </si>
  <si>
    <t>ملی‌ صنایع‌ مس‌ ایران‌</t>
  </si>
  <si>
    <t>نساجی بابکان</t>
  </si>
  <si>
    <t>نوردوقطعات‌ فولادی‌</t>
  </si>
  <si>
    <t>کانی کربن طبس</t>
  </si>
  <si>
    <t>سیمان‌ تهران‌</t>
  </si>
  <si>
    <t>سیمان‌ شرق‌</t>
  </si>
  <si>
    <t>کشت و دام گلدشت نمونه اصفهان</t>
  </si>
  <si>
    <t>کشت و دامداری فکا</t>
  </si>
  <si>
    <t>پالایش نفت تبریز</t>
  </si>
  <si>
    <t>فولاد خراسان</t>
  </si>
  <si>
    <t>اخشان خراسان</t>
  </si>
  <si>
    <t/>
  </si>
  <si>
    <t>درصد به کل دارایی‌ها</t>
  </si>
  <si>
    <t>سپرده</t>
  </si>
  <si>
    <t>مبلغ</t>
  </si>
  <si>
    <t>افزایش</t>
  </si>
  <si>
    <t>کاهش</t>
  </si>
  <si>
    <t>بانک خاورمیانه آفریقا</t>
  </si>
  <si>
    <t>بانک پاسارگاد هفت تیر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</si>
  <si>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</si>
  <si>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</si>
  <si>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</si>
  <si>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</si>
  <si>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</si>
  <si>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</si>
  <si>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</si>
  <si>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</si>
  <si>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</si>
  <si>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</si>
  <si>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</si>
  <si>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</si>
  <si>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</si>
  <si>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</si>
  <si>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</si>
  <si>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</si>
  <si>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</si>
  <si>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</si>
  <si>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</si>
  <si>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</si>
  <si>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</si>
  <si>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</si>
  <si>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صندوق سرمایه‌گذاری بخشی صنایع مفید - استیل</t>
  </si>
  <si>
    <t>فولاد خوزستان</t>
  </si>
  <si>
    <t>توسعه نیشکر و صنایع جانبی</t>
  </si>
  <si>
    <t>اختیارخ فولاد-6000-1403/12/01</t>
  </si>
  <si>
    <t>برای ماه منتهی به 1403/12/30</t>
  </si>
  <si>
    <t>حمل ونقل توکا</t>
  </si>
  <si>
    <t>گواهی صرفه جویی گازغیراوج0404</t>
  </si>
  <si>
    <t>آلومینای ایران</t>
  </si>
  <si>
    <t>سیم و کابل ابهر</t>
  </si>
  <si>
    <t>دامداری تلیسه نمونه</t>
  </si>
  <si>
    <t>نفت بهران</t>
  </si>
  <si>
    <t>سرمایه گذاری صدرتامین</t>
  </si>
  <si>
    <t>اختیارخ فولاد-6500-1403/12/01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</si>
  <si>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</si>
  <si>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</si>
  <si>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</si>
  <si>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</si>
  <si>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</si>
  <si>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</si>
  <si>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توسعه معادن وفلزات</t>
  </si>
  <si>
    <t>ملی  صنایع  مس  ایران</t>
  </si>
  <si>
    <t>اختیارخ فولاد-4500-1404/01/20</t>
  </si>
  <si>
    <t>ملی صنایع مس ایران</t>
  </si>
  <si>
    <t>اختیارخ فولاد-4000-1404/01/20</t>
  </si>
  <si>
    <t>اختیارخ فولاد-5000-1404/01/20</t>
  </si>
  <si>
    <t>اختیارخ فولاد-5500-1404/01/20</t>
  </si>
  <si>
    <t>بانک اقتصادنوین</t>
  </si>
  <si>
    <t>بانک ملت</t>
  </si>
  <si>
    <t>سرمایه گذاری تامین اجتماعی</t>
  </si>
  <si>
    <t>سرمایه گذاری مهر</t>
  </si>
  <si>
    <t>گروه مالی صبا تامین</t>
  </si>
  <si>
    <t>گروه‌صنعتی‌سپاهان‌</t>
  </si>
  <si>
    <t>-</t>
  </si>
  <si>
    <t>داروسازی‌ جابرابن‌حیان‌</t>
  </si>
  <si>
    <t>شیمی‌ داروئی‌ داروپخش‌</t>
  </si>
  <si>
    <t>صنایع غذایی رضوی</t>
  </si>
  <si>
    <t>ح. سبحان دارو</t>
  </si>
  <si>
    <t>اختیارخ فملی-5000-1404/07/02</t>
  </si>
  <si>
    <t>بیمه نوین</t>
  </si>
  <si>
    <t>طلوع فولاد پارس</t>
  </si>
  <si>
    <t>1404/06/31</t>
  </si>
  <si>
    <t>اختیارخ فملی-5500-1404/07/02</t>
  </si>
  <si>
    <t>اختیارخ فملی-6000-1404/07/02</t>
  </si>
  <si>
    <t>اختیارخ فولاد-2400-1404/07/09</t>
  </si>
  <si>
    <t>سرمایه گذاری سیمان تامین</t>
  </si>
  <si>
    <t>سرمایه‌گذاری‌غدیر(هلدینگ‌</t>
  </si>
  <si>
    <t>صنایع مس افق کرمان</t>
  </si>
  <si>
    <t>برای ماه منتهی به 1404/07/30</t>
  </si>
  <si>
    <t>1404/07/30</t>
  </si>
  <si>
    <t>بین المللی توسعه ص. معادن غدیر</t>
  </si>
  <si>
    <t>صنایع فروآلیاژ ایران</t>
  </si>
  <si>
    <t>فروسیلیس  ایران</t>
  </si>
  <si>
    <t>فولاد سیرجان ایرانیان</t>
  </si>
  <si>
    <t>فروسیلیس ایران</t>
  </si>
  <si>
    <t>ح.کشت و دام گلدشت نمونه اصفهان</t>
  </si>
  <si>
    <t>ح . طلوع فولاد پارس</t>
  </si>
  <si>
    <t>ح توسعه معدنی و صنعتی صبانور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</si>
</sst>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11" x14ac:knownFonts="1">
    <font>
      <sz val="11"/>
      <name val="Calibri"/>
    </font>
    <font>
      <sz val="11"/>
      <name val="Calibri"/>
      <family val="2"/>
    </font>
    <font>
      <sz val="12"/>
      <name val="B Nazanin"/>
      <charset val="178"/>
    </font>
    <font>
      <b/>
      <sz val="14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b/>
      <sz val="10"/>
      <color rgb="FFFF0000"/>
      <name val="IRANSan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164" fontId="4" fillId="0" borderId="0" xfId="0" applyNumberFormat="1" applyFont="1" applyFill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0" fontId="3" fillId="0" borderId="2" xfId="1" applyNumberFormat="1" applyFont="1" applyFill="1" applyBorder="1" applyAlignment="1">
      <alignment horizontal="center" vertical="center"/>
    </xf>
    <xf numFmtId="10" fontId="4" fillId="0" borderId="0" xfId="1" applyNumberFormat="1" applyFont="1" applyFill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3" fontId="10" fillId="0" borderId="0" xfId="0" applyNumberFormat="1" applyFont="1" applyFill="1"/>
    <xf numFmtId="3" fontId="7" fillId="0" borderId="0" xfId="0" applyNumberFormat="1" applyFont="1" applyFill="1"/>
    <xf numFmtId="164" fontId="2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/>
    <xf numFmtId="164" fontId="9" fillId="0" borderId="0" xfId="0" applyNumberFormat="1" applyFont="1" applyFill="1" applyAlignment="1">
      <alignment horizontal="center" vertical="center"/>
    </xf>
    <xf numFmtId="164" fontId="9" fillId="0" borderId="2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/>
    <xf numFmtId="9" fontId="4" fillId="0" borderId="0" xfId="1" applyFont="1" applyFill="1" applyAlignment="1">
      <alignment horizontal="center" vertical="center"/>
    </xf>
    <xf numFmtId="9" fontId="3" fillId="0" borderId="2" xfId="1" applyFont="1" applyFill="1" applyBorder="1" applyAlignment="1">
      <alignment horizontal="center" vertical="center"/>
    </xf>
    <xf numFmtId="3" fontId="0" fillId="0" borderId="0" xfId="0" applyNumberFormat="1" applyFill="1"/>
    <xf numFmtId="164" fontId="3" fillId="0" borderId="3" xfId="0" applyNumberFormat="1" applyFont="1" applyFill="1" applyBorder="1" applyAlignment="1">
      <alignment horizontal="center" vertical="center"/>
    </xf>
    <xf numFmtId="10" fontId="3" fillId="0" borderId="3" xfId="1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3" fontId="7" fillId="0" borderId="0" xfId="0" applyNumberFormat="1" applyFont="1"/>
  </cellXfs>
  <cellStyles count="2">
    <cellStyle name="Normal" xfId="0" builtinId="0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3"/>
  <sheetViews>
    <sheetView rightToLeft="1" tabSelected="1" zoomScale="70" zoomScaleNormal="70" workbookViewId="0">
      <selection activeCell="Y9" sqref="Y9:Y51"/>
    </sheetView>
  </sheetViews>
  <sheetFormatPr defaultRowHeight="18.75" x14ac:dyDescent="0.25"/>
  <cols>
    <col min="1" max="1" width="34.42578125" style="9" bestFit="1" customWidth="1"/>
    <col min="2" max="2" width="1" style="9" customWidth="1"/>
    <col min="3" max="3" width="19" style="9" customWidth="1"/>
    <col min="4" max="4" width="1" style="9" customWidth="1"/>
    <col min="5" max="5" width="24" style="9" bestFit="1" customWidth="1"/>
    <col min="6" max="6" width="1" style="9" customWidth="1"/>
    <col min="7" max="7" width="26" style="9" customWidth="1"/>
    <col min="8" max="8" width="1" style="9" customWidth="1"/>
    <col min="9" max="9" width="18" style="9" customWidth="1"/>
    <col min="10" max="10" width="1" style="9" customWidth="1"/>
    <col min="11" max="11" width="23" style="9" customWidth="1"/>
    <col min="12" max="12" width="1" style="9" customWidth="1"/>
    <col min="13" max="13" width="19" style="9" customWidth="1"/>
    <col min="14" max="14" width="1" style="9" customWidth="1"/>
    <col min="15" max="15" width="23" style="9" customWidth="1"/>
    <col min="16" max="16" width="1" style="9" customWidth="1"/>
    <col min="17" max="17" width="19" style="9" customWidth="1"/>
    <col min="18" max="18" width="1" style="9" customWidth="1"/>
    <col min="19" max="19" width="22" style="9" bestFit="1" customWidth="1"/>
    <col min="20" max="20" width="1" style="9" customWidth="1"/>
    <col min="21" max="21" width="24.28515625" style="9" bestFit="1" customWidth="1"/>
    <col min="22" max="22" width="1" style="9" customWidth="1"/>
    <col min="23" max="23" width="26" style="9" customWidth="1"/>
    <col min="24" max="24" width="1" style="9" customWidth="1"/>
    <col min="25" max="25" width="30.7109375" style="9" bestFit="1" customWidth="1"/>
    <col min="26" max="26" width="1" style="9" customWidth="1"/>
    <col min="27" max="27" width="11" style="9" bestFit="1" customWidth="1"/>
    <col min="28" max="16384" width="9.140625" style="9"/>
  </cols>
  <sheetData>
    <row r="1" spans="1:25" s="1" customFormat="1" ht="22.5" x14ac:dyDescent="0.25"/>
    <row r="2" spans="1:25" s="1" customFormat="1" ht="24" x14ac:dyDescent="0.25">
      <c r="A2" s="22" t="s">
        <v>81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  <c r="R2" s="22" t="s">
        <v>0</v>
      </c>
      <c r="S2" s="22" t="s">
        <v>0</v>
      </c>
      <c r="T2" s="22" t="s">
        <v>0</v>
      </c>
      <c r="U2" s="22" t="s">
        <v>0</v>
      </c>
      <c r="V2" s="22" t="s">
        <v>0</v>
      </c>
      <c r="W2" s="22" t="s">
        <v>0</v>
      </c>
      <c r="X2" s="22" t="s">
        <v>0</v>
      </c>
      <c r="Y2" s="22" t="s">
        <v>0</v>
      </c>
    </row>
    <row r="3" spans="1:25" s="1" customFormat="1" ht="24" x14ac:dyDescent="0.25">
      <c r="A3" s="22" t="s">
        <v>1</v>
      </c>
      <c r="B3" s="22" t="s">
        <v>1</v>
      </c>
      <c r="C3" s="22" t="s">
        <v>1</v>
      </c>
      <c r="D3" s="22" t="s">
        <v>1</v>
      </c>
      <c r="E3" s="22" t="s">
        <v>1</v>
      </c>
      <c r="F3" s="22" t="s">
        <v>1</v>
      </c>
      <c r="G3" s="22" t="s">
        <v>1</v>
      </c>
      <c r="H3" s="22" t="s">
        <v>1</v>
      </c>
      <c r="I3" s="22" t="s">
        <v>1</v>
      </c>
      <c r="J3" s="22" t="s">
        <v>1</v>
      </c>
      <c r="K3" s="22" t="s">
        <v>1</v>
      </c>
      <c r="L3" s="22" t="s">
        <v>1</v>
      </c>
      <c r="M3" s="22" t="s">
        <v>1</v>
      </c>
      <c r="N3" s="22" t="s">
        <v>1</v>
      </c>
      <c r="O3" s="22" t="s">
        <v>1</v>
      </c>
      <c r="P3" s="22" t="s">
        <v>1</v>
      </c>
      <c r="Q3" s="22" t="s">
        <v>1</v>
      </c>
      <c r="R3" s="22" t="s">
        <v>1</v>
      </c>
      <c r="S3" s="22" t="s">
        <v>1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</row>
    <row r="4" spans="1:25" s="1" customFormat="1" ht="24" x14ac:dyDescent="0.25">
      <c r="A4" s="22" t="s">
        <v>128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  <c r="R4" s="22" t="s">
        <v>2</v>
      </c>
      <c r="S4" s="22" t="s">
        <v>2</v>
      </c>
      <c r="T4" s="22" t="s">
        <v>2</v>
      </c>
      <c r="U4" s="22" t="s">
        <v>2</v>
      </c>
      <c r="V4" s="22" t="s">
        <v>2</v>
      </c>
      <c r="W4" s="22" t="s">
        <v>2</v>
      </c>
      <c r="X4" s="22" t="s">
        <v>2</v>
      </c>
      <c r="Y4" s="22" t="s">
        <v>2</v>
      </c>
    </row>
    <row r="5" spans="1:25" s="1" customFormat="1" ht="22.5" x14ac:dyDescent="0.25"/>
    <row r="6" spans="1:25" s="1" customFormat="1" ht="24.75" thickBot="1" x14ac:dyDescent="0.3">
      <c r="A6" s="21" t="s">
        <v>3</v>
      </c>
      <c r="C6" s="21" t="s">
        <v>121</v>
      </c>
      <c r="D6" s="21" t="s">
        <v>4</v>
      </c>
      <c r="E6" s="21" t="s">
        <v>4</v>
      </c>
      <c r="F6" s="21" t="s">
        <v>4</v>
      </c>
      <c r="G6" s="21" t="s">
        <v>4</v>
      </c>
      <c r="I6" s="21" t="s">
        <v>5</v>
      </c>
      <c r="J6" s="21" t="s">
        <v>5</v>
      </c>
      <c r="K6" s="21" t="s">
        <v>5</v>
      </c>
      <c r="L6" s="21" t="s">
        <v>5</v>
      </c>
      <c r="M6" s="21" t="s">
        <v>5</v>
      </c>
      <c r="N6" s="21" t="s">
        <v>5</v>
      </c>
      <c r="O6" s="21" t="s">
        <v>5</v>
      </c>
      <c r="Q6" s="21" t="s">
        <v>129</v>
      </c>
      <c r="R6" s="21" t="s">
        <v>6</v>
      </c>
      <c r="S6" s="21" t="s">
        <v>6</v>
      </c>
      <c r="T6" s="21" t="s">
        <v>6</v>
      </c>
      <c r="U6" s="21" t="s">
        <v>6</v>
      </c>
      <c r="V6" s="21" t="s">
        <v>6</v>
      </c>
      <c r="W6" s="21" t="s">
        <v>6</v>
      </c>
      <c r="X6" s="21" t="s">
        <v>6</v>
      </c>
      <c r="Y6" s="21" t="s">
        <v>6</v>
      </c>
    </row>
    <row r="7" spans="1:25" s="1" customFormat="1" ht="24.75" thickBot="1" x14ac:dyDescent="0.3">
      <c r="A7" s="21" t="s">
        <v>3</v>
      </c>
      <c r="C7" s="21" t="s">
        <v>7</v>
      </c>
      <c r="E7" s="21" t="s">
        <v>8</v>
      </c>
      <c r="G7" s="21" t="s">
        <v>9</v>
      </c>
      <c r="I7" s="21" t="s">
        <v>10</v>
      </c>
      <c r="J7" s="21" t="s">
        <v>10</v>
      </c>
      <c r="K7" s="21" t="s">
        <v>10</v>
      </c>
      <c r="M7" s="21" t="s">
        <v>11</v>
      </c>
      <c r="N7" s="21" t="s">
        <v>11</v>
      </c>
      <c r="O7" s="21" t="s">
        <v>11</v>
      </c>
      <c r="Q7" s="21" t="s">
        <v>7</v>
      </c>
      <c r="S7" s="21" t="s">
        <v>12</v>
      </c>
      <c r="U7" s="21" t="s">
        <v>8</v>
      </c>
      <c r="W7" s="21" t="s">
        <v>9</v>
      </c>
      <c r="Y7" s="21" t="s">
        <v>13</v>
      </c>
    </row>
    <row r="8" spans="1:25" s="1" customFormat="1" ht="24.75" thickBot="1" x14ac:dyDescent="0.3">
      <c r="A8" s="21" t="s">
        <v>3</v>
      </c>
      <c r="C8" s="21" t="s">
        <v>7</v>
      </c>
      <c r="E8" s="21" t="s">
        <v>8</v>
      </c>
      <c r="G8" s="21" t="s">
        <v>9</v>
      </c>
      <c r="I8" s="21" t="s">
        <v>7</v>
      </c>
      <c r="K8" s="21" t="s">
        <v>8</v>
      </c>
      <c r="M8" s="21" t="s">
        <v>7</v>
      </c>
      <c r="O8" s="21" t="s">
        <v>14</v>
      </c>
      <c r="Q8" s="21" t="s">
        <v>7</v>
      </c>
      <c r="S8" s="21" t="s">
        <v>12</v>
      </c>
      <c r="U8" s="21" t="s">
        <v>8</v>
      </c>
      <c r="W8" s="21" t="s">
        <v>9</v>
      </c>
      <c r="Y8" s="21" t="s">
        <v>13</v>
      </c>
    </row>
    <row r="9" spans="1:25" s="1" customFormat="1" ht="24" x14ac:dyDescent="0.25">
      <c r="A9" s="3" t="s">
        <v>15</v>
      </c>
      <c r="C9" s="1">
        <v>30000000</v>
      </c>
      <c r="E9" s="1">
        <v>184824464943</v>
      </c>
      <c r="G9" s="1">
        <v>123461010000</v>
      </c>
      <c r="H9" s="1">
        <v>0</v>
      </c>
      <c r="I9" s="1">
        <v>0</v>
      </c>
      <c r="K9" s="1">
        <v>0</v>
      </c>
      <c r="M9" s="1">
        <v>0</v>
      </c>
      <c r="O9" s="1">
        <v>0</v>
      </c>
      <c r="Q9" s="1">
        <v>30000000</v>
      </c>
      <c r="S9" s="1">
        <v>4680</v>
      </c>
      <c r="U9" s="1">
        <v>184824464943</v>
      </c>
      <c r="W9" s="1">
        <v>139564620000</v>
      </c>
      <c r="Y9" s="5">
        <v>1.7546913897507482E-2</v>
      </c>
    </row>
    <row r="10" spans="1:25" s="1" customFormat="1" ht="24" x14ac:dyDescent="0.25">
      <c r="A10" s="3" t="s">
        <v>17</v>
      </c>
      <c r="C10" s="1">
        <v>356782</v>
      </c>
      <c r="E10" s="1">
        <v>14207201859</v>
      </c>
      <c r="G10" s="1">
        <v>12218007617.594999</v>
      </c>
      <c r="H10" s="1">
        <v>0</v>
      </c>
      <c r="I10" s="1">
        <v>0</v>
      </c>
      <c r="K10" s="1">
        <v>0</v>
      </c>
      <c r="M10" s="1">
        <v>-356782</v>
      </c>
      <c r="O10" s="1">
        <v>14146475811</v>
      </c>
      <c r="Q10" s="1">
        <v>0</v>
      </c>
      <c r="S10" s="1">
        <v>0</v>
      </c>
      <c r="U10" s="1">
        <v>0</v>
      </c>
      <c r="W10" s="1">
        <v>0</v>
      </c>
      <c r="Y10" s="5">
        <v>0</v>
      </c>
    </row>
    <row r="11" spans="1:25" s="1" customFormat="1" ht="24" x14ac:dyDescent="0.25">
      <c r="A11" s="3" t="s">
        <v>18</v>
      </c>
      <c r="C11" s="1">
        <v>13128316</v>
      </c>
      <c r="E11" s="1">
        <v>53601502945</v>
      </c>
      <c r="G11" s="1">
        <v>35131145183.301598</v>
      </c>
      <c r="H11" s="1">
        <v>0</v>
      </c>
      <c r="I11" s="1">
        <v>0</v>
      </c>
      <c r="K11" s="1">
        <v>0</v>
      </c>
      <c r="M11" s="1">
        <v>0</v>
      </c>
      <c r="O11" s="1">
        <v>0</v>
      </c>
      <c r="Q11" s="1">
        <v>13128316</v>
      </c>
      <c r="S11" s="1">
        <v>2919</v>
      </c>
      <c r="U11" s="1">
        <v>53601502945</v>
      </c>
      <c r="W11" s="1">
        <v>38093541155.296204</v>
      </c>
      <c r="Y11" s="5">
        <v>4.7893519625757603E-3</v>
      </c>
    </row>
    <row r="12" spans="1:25" s="1" customFormat="1" ht="24" x14ac:dyDescent="0.25">
      <c r="A12" s="3" t="s">
        <v>21</v>
      </c>
      <c r="C12" s="1">
        <v>43032224</v>
      </c>
      <c r="E12" s="1">
        <v>112221228122</v>
      </c>
      <c r="G12" s="1">
        <v>59245012440.071999</v>
      </c>
      <c r="H12" s="1">
        <v>0</v>
      </c>
      <c r="I12" s="1">
        <v>0</v>
      </c>
      <c r="K12" s="1">
        <v>0</v>
      </c>
      <c r="M12" s="1">
        <v>0</v>
      </c>
      <c r="O12" s="1">
        <v>0</v>
      </c>
      <c r="Q12" s="1">
        <v>43032224</v>
      </c>
      <c r="S12" s="1">
        <v>1767</v>
      </c>
      <c r="U12" s="1">
        <v>112221228122</v>
      </c>
      <c r="W12" s="1">
        <v>75585514066.142395</v>
      </c>
      <c r="Y12" s="5">
        <v>9.5030711022423969E-3</v>
      </c>
    </row>
    <row r="13" spans="1:25" s="1" customFormat="1" ht="24" x14ac:dyDescent="0.25">
      <c r="A13" s="3" t="s">
        <v>23</v>
      </c>
      <c r="C13" s="1">
        <v>83484856</v>
      </c>
      <c r="E13" s="1">
        <v>221957265884</v>
      </c>
      <c r="G13" s="1">
        <v>205976516587.078</v>
      </c>
      <c r="H13" s="1">
        <v>0</v>
      </c>
      <c r="I13" s="1">
        <v>0</v>
      </c>
      <c r="K13" s="1">
        <v>0</v>
      </c>
      <c r="M13" s="1">
        <v>0</v>
      </c>
      <c r="O13" s="1">
        <v>0</v>
      </c>
      <c r="Q13" s="1">
        <v>83484856</v>
      </c>
      <c r="S13" s="1">
        <v>2766</v>
      </c>
      <c r="U13" s="1">
        <v>221957265884</v>
      </c>
      <c r="W13" s="1">
        <v>229545142981.409</v>
      </c>
      <c r="Y13" s="5">
        <v>2.8859813178195359E-2</v>
      </c>
    </row>
    <row r="14" spans="1:25" s="1" customFormat="1" ht="24" x14ac:dyDescent="0.25">
      <c r="A14" s="3" t="s">
        <v>25</v>
      </c>
      <c r="C14" s="1">
        <v>5893345</v>
      </c>
      <c r="E14" s="1">
        <v>117071297437</v>
      </c>
      <c r="G14" s="1">
        <v>59578703504.032501</v>
      </c>
      <c r="H14" s="1">
        <v>0</v>
      </c>
      <c r="I14" s="1">
        <v>7476790</v>
      </c>
      <c r="K14" s="1">
        <v>92637370013</v>
      </c>
      <c r="M14" s="1">
        <v>0</v>
      </c>
      <c r="O14" s="1">
        <v>0</v>
      </c>
      <c r="Q14" s="1">
        <v>13370135</v>
      </c>
      <c r="S14" s="1">
        <v>13410</v>
      </c>
      <c r="U14" s="1">
        <v>209708667450</v>
      </c>
      <c r="W14" s="1">
        <v>178226713963.418</v>
      </c>
      <c r="Y14" s="5">
        <v>2.2407747781291492E-2</v>
      </c>
    </row>
    <row r="15" spans="1:25" s="1" customFormat="1" ht="24" x14ac:dyDescent="0.25">
      <c r="A15" s="3" t="s">
        <v>26</v>
      </c>
      <c r="C15" s="1">
        <v>19714</v>
      </c>
      <c r="E15" s="1">
        <v>90699659849</v>
      </c>
      <c r="G15" s="1">
        <v>246187580355.20001</v>
      </c>
      <c r="H15" s="1">
        <v>0</v>
      </c>
      <c r="I15" s="1">
        <v>0</v>
      </c>
      <c r="K15" s="1">
        <v>0</v>
      </c>
      <c r="M15" s="1">
        <v>-4714</v>
      </c>
      <c r="O15" s="1">
        <v>65911352037</v>
      </c>
      <c r="Q15" s="1">
        <v>15000</v>
      </c>
      <c r="S15" s="1">
        <v>14100000</v>
      </c>
      <c r="U15" s="1">
        <v>69011610924</v>
      </c>
      <c r="W15" s="1">
        <v>210992400000</v>
      </c>
      <c r="Y15" s="5">
        <v>2.652724935466064E-2</v>
      </c>
    </row>
    <row r="16" spans="1:25" s="1" customFormat="1" ht="24" x14ac:dyDescent="0.25">
      <c r="A16" s="3" t="s">
        <v>29</v>
      </c>
      <c r="C16" s="1">
        <v>13000000</v>
      </c>
      <c r="E16" s="1">
        <v>35766439596</v>
      </c>
      <c r="G16" s="1">
        <v>42502595850</v>
      </c>
      <c r="H16" s="1">
        <v>0</v>
      </c>
      <c r="I16" s="1">
        <v>0</v>
      </c>
      <c r="K16" s="1">
        <v>0</v>
      </c>
      <c r="M16" s="1">
        <v>-2000000</v>
      </c>
      <c r="O16" s="1">
        <v>8388704498</v>
      </c>
      <c r="Q16" s="1">
        <v>11000000</v>
      </c>
      <c r="S16" s="1">
        <v>4121</v>
      </c>
      <c r="U16" s="1">
        <v>30263910425</v>
      </c>
      <c r="W16" s="1">
        <v>45061280550</v>
      </c>
      <c r="Y16" s="5">
        <v>5.6653785889452394E-3</v>
      </c>
    </row>
    <row r="17" spans="1:25" s="1" customFormat="1" ht="24" x14ac:dyDescent="0.25">
      <c r="A17" s="3" t="s">
        <v>30</v>
      </c>
      <c r="C17" s="1">
        <v>106861639</v>
      </c>
      <c r="E17" s="1">
        <v>215900465427</v>
      </c>
      <c r="G17" s="1">
        <v>120035167840.18401</v>
      </c>
      <c r="H17" s="1">
        <v>0</v>
      </c>
      <c r="I17" s="1">
        <v>665000</v>
      </c>
      <c r="K17" s="1">
        <v>888598853</v>
      </c>
      <c r="M17" s="1">
        <v>0</v>
      </c>
      <c r="O17" s="1">
        <v>0</v>
      </c>
      <c r="Q17" s="1">
        <v>107526639</v>
      </c>
      <c r="S17" s="1">
        <v>1392</v>
      </c>
      <c r="U17" s="1">
        <v>216789064280</v>
      </c>
      <c r="W17" s="1">
        <v>148786502853.146</v>
      </c>
      <c r="Y17" s="5">
        <v>1.8706345165955412E-2</v>
      </c>
    </row>
    <row r="18" spans="1:25" s="1" customFormat="1" ht="24" x14ac:dyDescent="0.25">
      <c r="A18" s="3" t="s">
        <v>31</v>
      </c>
      <c r="C18" s="1">
        <v>2532968</v>
      </c>
      <c r="E18" s="1">
        <v>12601704596</v>
      </c>
      <c r="G18" s="1">
        <v>8452579693.2228003</v>
      </c>
      <c r="H18" s="1">
        <v>0</v>
      </c>
      <c r="I18" s="1">
        <v>0</v>
      </c>
      <c r="K18" s="1">
        <v>0</v>
      </c>
      <c r="M18" s="1">
        <v>0</v>
      </c>
      <c r="O18" s="1">
        <v>0</v>
      </c>
      <c r="Q18" s="1">
        <v>2532968</v>
      </c>
      <c r="S18" s="1">
        <v>3700</v>
      </c>
      <c r="U18" s="1">
        <v>12601704596</v>
      </c>
      <c r="W18" s="1">
        <v>9316218309.4799995</v>
      </c>
      <c r="Y18" s="5">
        <v>1.1712916964688347E-3</v>
      </c>
    </row>
    <row r="19" spans="1:25" s="1" customFormat="1" ht="24" x14ac:dyDescent="0.25">
      <c r="A19" s="3" t="s">
        <v>32</v>
      </c>
      <c r="C19" s="1">
        <v>5930042</v>
      </c>
      <c r="E19" s="1">
        <v>85271128811</v>
      </c>
      <c r="G19" s="1">
        <v>56294941288.455002</v>
      </c>
      <c r="H19" s="1">
        <v>0</v>
      </c>
      <c r="I19" s="1">
        <v>0</v>
      </c>
      <c r="K19" s="1">
        <v>0</v>
      </c>
      <c r="M19" s="1">
        <v>0</v>
      </c>
      <c r="O19" s="1">
        <v>0</v>
      </c>
      <c r="Q19" s="1">
        <v>5930042</v>
      </c>
      <c r="S19" s="1">
        <v>10500</v>
      </c>
      <c r="U19" s="1">
        <v>85271128811</v>
      </c>
      <c r="W19" s="1">
        <v>61894961626.050003</v>
      </c>
      <c r="Y19" s="5">
        <v>7.78181148160493E-3</v>
      </c>
    </row>
    <row r="20" spans="1:25" s="1" customFormat="1" ht="24" x14ac:dyDescent="0.25">
      <c r="A20" s="3" t="s">
        <v>33</v>
      </c>
      <c r="C20" s="1">
        <v>7954689</v>
      </c>
      <c r="E20" s="1">
        <v>27060350186</v>
      </c>
      <c r="G20" s="1">
        <v>18890679696.474998</v>
      </c>
      <c r="H20" s="1">
        <v>0</v>
      </c>
      <c r="I20" s="1">
        <v>2651563</v>
      </c>
      <c r="K20" s="1">
        <v>0</v>
      </c>
      <c r="M20" s="1">
        <v>0</v>
      </c>
      <c r="O20" s="1">
        <v>0</v>
      </c>
      <c r="Q20" s="1">
        <v>10606252</v>
      </c>
      <c r="S20" s="1">
        <v>2173</v>
      </c>
      <c r="U20" s="1">
        <v>27060350186</v>
      </c>
      <c r="W20" s="1">
        <v>22910253651.7038</v>
      </c>
      <c r="Y20" s="5">
        <v>2.880416599826682E-3</v>
      </c>
    </row>
    <row r="21" spans="1:25" s="1" customFormat="1" ht="24" x14ac:dyDescent="0.25">
      <c r="A21" s="3" t="s">
        <v>34</v>
      </c>
      <c r="C21" s="1">
        <v>22425698</v>
      </c>
      <c r="E21" s="1">
        <v>71859816979</v>
      </c>
      <c r="G21" s="1">
        <v>48797768297.114098</v>
      </c>
      <c r="H21" s="1">
        <v>0</v>
      </c>
      <c r="I21" s="1">
        <v>1600000</v>
      </c>
      <c r="K21" s="1">
        <v>4631401434</v>
      </c>
      <c r="M21" s="1">
        <v>0</v>
      </c>
      <c r="O21" s="1">
        <v>0</v>
      </c>
      <c r="Q21" s="1">
        <v>24025698</v>
      </c>
      <c r="S21" s="1">
        <v>3081</v>
      </c>
      <c r="U21" s="1">
        <v>76491218413</v>
      </c>
      <c r="W21" s="1">
        <v>73582737643.548904</v>
      </c>
      <c r="Y21" s="5">
        <v>9.2512698545966394E-3</v>
      </c>
    </row>
    <row r="22" spans="1:25" s="1" customFormat="1" ht="24" x14ac:dyDescent="0.25">
      <c r="A22" s="3" t="s">
        <v>35</v>
      </c>
      <c r="C22" s="1">
        <v>549710000</v>
      </c>
      <c r="E22" s="1">
        <v>1907486294567</v>
      </c>
      <c r="G22" s="1">
        <v>1218559472865</v>
      </c>
      <c r="H22" s="1">
        <v>0</v>
      </c>
      <c r="I22" s="1">
        <f>2180000+19600000</f>
        <v>21780000</v>
      </c>
      <c r="K22" s="1">
        <v>50006762940</v>
      </c>
      <c r="M22" s="1">
        <v>-15310000</v>
      </c>
      <c r="O22" s="1">
        <v>32973929964</v>
      </c>
      <c r="Q22" s="1">
        <v>556180000</v>
      </c>
      <c r="S22" s="1">
        <v>2772</v>
      </c>
      <c r="U22" s="1">
        <v>1909619314560</v>
      </c>
      <c r="W22" s="1">
        <v>1532557660788</v>
      </c>
      <c r="Y22" s="5">
        <v>0.192682481540182</v>
      </c>
    </row>
    <row r="23" spans="1:25" s="1" customFormat="1" ht="24" x14ac:dyDescent="0.25">
      <c r="A23" s="3" t="s">
        <v>36</v>
      </c>
      <c r="C23" s="1">
        <v>49214285</v>
      </c>
      <c r="E23" s="1">
        <v>102076782143</v>
      </c>
      <c r="G23" s="1">
        <v>60271238725.236</v>
      </c>
      <c r="H23" s="1">
        <v>0</v>
      </c>
      <c r="I23" s="1">
        <v>3000000</v>
      </c>
      <c r="K23" s="1">
        <v>3897535611</v>
      </c>
      <c r="M23" s="1">
        <v>0</v>
      </c>
      <c r="O23" s="1">
        <v>0</v>
      </c>
      <c r="Q23" s="1">
        <v>52214285</v>
      </c>
      <c r="S23" s="1">
        <v>1429</v>
      </c>
      <c r="U23" s="1">
        <v>105974317754</v>
      </c>
      <c r="W23" s="1">
        <v>74170258696.073196</v>
      </c>
      <c r="Y23" s="5">
        <v>9.3251365789972559E-3</v>
      </c>
    </row>
    <row r="24" spans="1:25" s="1" customFormat="1" ht="24" x14ac:dyDescent="0.25">
      <c r="A24" s="3" t="s">
        <v>37</v>
      </c>
      <c r="C24" s="1">
        <v>30000000</v>
      </c>
      <c r="E24" s="1">
        <v>121437784991</v>
      </c>
      <c r="G24" s="1">
        <v>82903770000</v>
      </c>
      <c r="H24" s="1">
        <v>0</v>
      </c>
      <c r="I24" s="1">
        <v>10000000</v>
      </c>
      <c r="K24" s="1">
        <v>34917188233</v>
      </c>
      <c r="M24" s="1">
        <v>0</v>
      </c>
      <c r="O24" s="1">
        <v>0</v>
      </c>
      <c r="Q24" s="1">
        <v>40000000</v>
      </c>
      <c r="S24" s="1">
        <v>3453</v>
      </c>
      <c r="U24" s="1">
        <v>156354973224</v>
      </c>
      <c r="W24" s="1">
        <v>137298186000</v>
      </c>
      <c r="Y24" s="5">
        <v>1.7261964013701805E-2</v>
      </c>
    </row>
    <row r="25" spans="1:25" s="1" customFormat="1" ht="24" x14ac:dyDescent="0.25">
      <c r="A25" s="3" t="s">
        <v>112</v>
      </c>
      <c r="C25" s="1">
        <v>94650488</v>
      </c>
      <c r="E25" s="1">
        <v>362981644730</v>
      </c>
      <c r="G25" s="1">
        <v>205580788948.134</v>
      </c>
      <c r="H25" s="1">
        <v>0</v>
      </c>
      <c r="I25" s="1">
        <v>0</v>
      </c>
      <c r="K25" s="1">
        <v>0</v>
      </c>
      <c r="M25" s="1">
        <v>0</v>
      </c>
      <c r="O25" s="1">
        <v>0</v>
      </c>
      <c r="Q25" s="1">
        <v>94650488</v>
      </c>
      <c r="S25" s="1">
        <v>2561</v>
      </c>
      <c r="U25" s="1">
        <v>362981644730</v>
      </c>
      <c r="W25" s="1">
        <v>240957620364.38</v>
      </c>
      <c r="Y25" s="5">
        <v>3.0294659330438269E-2</v>
      </c>
    </row>
    <row r="26" spans="1:25" s="1" customFormat="1" ht="24" x14ac:dyDescent="0.25">
      <c r="A26" s="3" t="s">
        <v>38</v>
      </c>
      <c r="C26" s="1">
        <v>48797534</v>
      </c>
      <c r="E26" s="1">
        <v>126172426243</v>
      </c>
      <c r="G26" s="1">
        <v>78581645649.774002</v>
      </c>
      <c r="H26" s="1">
        <v>0</v>
      </c>
      <c r="I26" s="1">
        <v>0</v>
      </c>
      <c r="K26" s="1">
        <v>0</v>
      </c>
      <c r="M26" s="1">
        <v>0</v>
      </c>
      <c r="O26" s="1">
        <v>0</v>
      </c>
      <c r="Q26" s="1">
        <v>48797534</v>
      </c>
      <c r="S26" s="1">
        <v>1735</v>
      </c>
      <c r="U26" s="1">
        <v>126172426243</v>
      </c>
      <c r="W26" s="1">
        <v>84159972347.134506</v>
      </c>
      <c r="Y26" s="5">
        <v>1.0581104211022678E-2</v>
      </c>
    </row>
    <row r="27" spans="1:25" s="1" customFormat="1" ht="24" x14ac:dyDescent="0.25">
      <c r="A27" s="3" t="s">
        <v>101</v>
      </c>
      <c r="C27" s="1">
        <v>344765353</v>
      </c>
      <c r="E27" s="1">
        <v>1917123443767</v>
      </c>
      <c r="G27" s="1">
        <v>2011731175008.45</v>
      </c>
      <c r="H27" s="1">
        <v>0</v>
      </c>
      <c r="I27" s="1">
        <f>1081000+800000</f>
        <v>1881000</v>
      </c>
      <c r="K27" s="1">
        <v>5669256177</v>
      </c>
      <c r="M27" s="1">
        <v>-5846353</v>
      </c>
      <c r="O27" s="1">
        <v>35796490558</v>
      </c>
      <c r="Q27" s="1">
        <v>340800000</v>
      </c>
      <c r="S27" s="1">
        <v>7930</v>
      </c>
      <c r="U27" s="1">
        <v>1896661598304</v>
      </c>
      <c r="W27" s="1">
        <v>2686463863200</v>
      </c>
      <c r="Y27" s="5">
        <v>0.33775859595602181</v>
      </c>
    </row>
    <row r="28" spans="1:25" s="1" customFormat="1" ht="24" x14ac:dyDescent="0.25">
      <c r="A28" s="3" t="s">
        <v>42</v>
      </c>
      <c r="C28" s="1">
        <v>2012019</v>
      </c>
      <c r="E28" s="1">
        <v>16982447215</v>
      </c>
      <c r="G28" s="1">
        <v>12620299642.654499</v>
      </c>
      <c r="H28" s="1">
        <v>0</v>
      </c>
      <c r="I28" s="1">
        <v>0</v>
      </c>
      <c r="K28" s="1">
        <v>0</v>
      </c>
      <c r="M28" s="1">
        <v>0</v>
      </c>
      <c r="O28" s="1">
        <v>0</v>
      </c>
      <c r="Q28" s="1">
        <v>2012019</v>
      </c>
      <c r="S28" s="1">
        <v>6790</v>
      </c>
      <c r="U28" s="1">
        <v>16982447215</v>
      </c>
      <c r="W28" s="1">
        <v>13580322436.390499</v>
      </c>
      <c r="Y28" s="5">
        <v>1.7074008333324959E-3</v>
      </c>
    </row>
    <row r="29" spans="1:25" s="1" customFormat="1" ht="24" x14ac:dyDescent="0.25">
      <c r="A29" s="3" t="s">
        <v>86</v>
      </c>
      <c r="C29" s="1">
        <v>32333977</v>
      </c>
      <c r="E29" s="1">
        <v>73874337062</v>
      </c>
      <c r="G29" s="1">
        <v>68429444762.653603</v>
      </c>
      <c r="H29" s="1">
        <v>0</v>
      </c>
      <c r="I29" s="1">
        <v>0</v>
      </c>
      <c r="K29" s="1">
        <v>0</v>
      </c>
      <c r="M29" s="1">
        <v>0</v>
      </c>
      <c r="O29" s="1">
        <v>0</v>
      </c>
      <c r="Q29" s="1">
        <v>32333977</v>
      </c>
      <c r="S29" s="1">
        <v>2406</v>
      </c>
      <c r="U29" s="1">
        <v>73874337062</v>
      </c>
      <c r="W29" s="1">
        <v>77332665147.461105</v>
      </c>
      <c r="Y29" s="5">
        <v>9.7227335753665781E-3</v>
      </c>
    </row>
    <row r="30" spans="1:25" s="1" customFormat="1" ht="24" x14ac:dyDescent="0.25">
      <c r="A30" s="3" t="s">
        <v>88</v>
      </c>
      <c r="C30" s="1">
        <v>900000</v>
      </c>
      <c r="E30" s="1">
        <v>75472987598</v>
      </c>
      <c r="G30" s="1">
        <v>83649307500</v>
      </c>
      <c r="H30" s="1">
        <v>0</v>
      </c>
      <c r="I30" s="1">
        <v>0</v>
      </c>
      <c r="K30" s="1">
        <v>0</v>
      </c>
      <c r="M30" s="1">
        <v>0</v>
      </c>
      <c r="O30" s="1">
        <v>0</v>
      </c>
      <c r="Q30" s="1">
        <v>900000</v>
      </c>
      <c r="S30" s="1">
        <v>119170</v>
      </c>
      <c r="U30" s="1">
        <v>75472987598</v>
      </c>
      <c r="W30" s="1">
        <v>106614844650</v>
      </c>
      <c r="Y30" s="5">
        <v>1.3404267494653632E-2</v>
      </c>
    </row>
    <row r="31" spans="1:25" s="1" customFormat="1" ht="24" x14ac:dyDescent="0.25">
      <c r="A31" s="3" t="s">
        <v>100</v>
      </c>
      <c r="C31" s="1">
        <v>74000000</v>
      </c>
      <c r="E31" s="1">
        <v>182096188032</v>
      </c>
      <c r="G31" s="1">
        <v>119313833400</v>
      </c>
      <c r="H31" s="1">
        <v>0</v>
      </c>
      <c r="I31" s="1">
        <v>46000000</v>
      </c>
      <c r="K31" s="1">
        <v>78686953792</v>
      </c>
      <c r="M31" s="1">
        <v>0</v>
      </c>
      <c r="O31" s="1">
        <v>0</v>
      </c>
      <c r="Q31" s="1">
        <v>120000000</v>
      </c>
      <c r="S31" s="1">
        <v>2032</v>
      </c>
      <c r="U31" s="1">
        <v>260783141824</v>
      </c>
      <c r="W31" s="1">
        <v>242389152000</v>
      </c>
      <c r="Y31" s="5">
        <v>3.0474640204901884E-2</v>
      </c>
    </row>
    <row r="32" spans="1:25" s="1" customFormat="1" ht="24" x14ac:dyDescent="0.25">
      <c r="A32" s="3" t="s">
        <v>107</v>
      </c>
      <c r="C32" s="1">
        <v>18800000</v>
      </c>
      <c r="E32" s="1">
        <v>68551956969</v>
      </c>
      <c r="G32" s="1">
        <v>66567154680</v>
      </c>
      <c r="H32" s="1">
        <v>0</v>
      </c>
      <c r="I32" s="1">
        <v>0</v>
      </c>
      <c r="K32" s="1">
        <v>0</v>
      </c>
      <c r="M32" s="1">
        <v>-5800000</v>
      </c>
      <c r="O32" s="1">
        <v>19884801727</v>
      </c>
      <c r="Q32" s="1">
        <v>13000000</v>
      </c>
      <c r="S32" s="1">
        <v>4232</v>
      </c>
      <c r="U32" s="1">
        <v>47402948972</v>
      </c>
      <c r="W32" s="1">
        <v>54688654800</v>
      </c>
      <c r="Y32" s="5">
        <v>6.8757907050233024E-3</v>
      </c>
    </row>
    <row r="33" spans="1:25" s="1" customFormat="1" ht="24" x14ac:dyDescent="0.25">
      <c r="A33" s="3" t="s">
        <v>108</v>
      </c>
      <c r="C33" s="1">
        <v>17690880</v>
      </c>
      <c r="E33" s="1">
        <v>27007039188</v>
      </c>
      <c r="G33" s="1">
        <v>17743889837.375999</v>
      </c>
      <c r="H33" s="1">
        <v>0</v>
      </c>
      <c r="I33" s="1">
        <v>0</v>
      </c>
      <c r="K33" s="1">
        <v>0</v>
      </c>
      <c r="M33" s="1">
        <v>0</v>
      </c>
      <c r="O33" s="1">
        <v>0</v>
      </c>
      <c r="Q33" s="1">
        <v>17690880</v>
      </c>
      <c r="S33" s="1">
        <v>1224</v>
      </c>
      <c r="U33" s="1">
        <v>27007039188</v>
      </c>
      <c r="W33" s="1">
        <v>21524797979.136002</v>
      </c>
      <c r="Y33" s="5">
        <v>2.7062286760150423E-3</v>
      </c>
    </row>
    <row r="34" spans="1:25" s="1" customFormat="1" ht="24" x14ac:dyDescent="0.25">
      <c r="A34" s="3" t="s">
        <v>125</v>
      </c>
      <c r="C34" s="1">
        <v>8000000</v>
      </c>
      <c r="E34" s="1">
        <v>118009411200</v>
      </c>
      <c r="G34" s="1">
        <v>118093140000</v>
      </c>
      <c r="H34" s="1">
        <v>0</v>
      </c>
      <c r="I34" s="1">
        <v>0</v>
      </c>
      <c r="K34" s="1">
        <v>0</v>
      </c>
      <c r="M34" s="1">
        <v>0</v>
      </c>
      <c r="O34" s="1">
        <v>0</v>
      </c>
      <c r="Q34" s="1">
        <v>8000000</v>
      </c>
      <c r="S34" s="1">
        <v>16960</v>
      </c>
      <c r="U34" s="1">
        <v>118009411200</v>
      </c>
      <c r="W34" s="1">
        <v>134872704000</v>
      </c>
      <c r="Y34" s="5">
        <v>1.6957017646822045E-2</v>
      </c>
    </row>
    <row r="35" spans="1:25" s="1" customFormat="1" ht="24" x14ac:dyDescent="0.25">
      <c r="A35" s="3" t="s">
        <v>109</v>
      </c>
      <c r="C35" s="1">
        <v>73040</v>
      </c>
      <c r="E35" s="1">
        <v>115729617</v>
      </c>
      <c r="G35" s="1">
        <v>84875726.628000006</v>
      </c>
      <c r="H35" s="1">
        <v>0</v>
      </c>
      <c r="I35" s="1">
        <v>103000000</v>
      </c>
      <c r="K35" s="1">
        <v>149738827599</v>
      </c>
      <c r="M35" s="1">
        <v>0</v>
      </c>
      <c r="O35" s="1">
        <v>0</v>
      </c>
      <c r="Q35" s="1">
        <v>103073040</v>
      </c>
      <c r="S35" s="1">
        <v>1243</v>
      </c>
      <c r="U35" s="1">
        <v>149854557216</v>
      </c>
      <c r="W35" s="1">
        <v>127357475977.116</v>
      </c>
      <c r="Y35" s="5">
        <v>1.6012157416215742E-2</v>
      </c>
    </row>
    <row r="36" spans="1:25" s="1" customFormat="1" ht="24" x14ac:dyDescent="0.25">
      <c r="A36" s="3" t="s">
        <v>110</v>
      </c>
      <c r="C36" s="1">
        <v>750000</v>
      </c>
      <c r="E36" s="1">
        <v>2335368592</v>
      </c>
      <c r="G36" s="1">
        <v>2289545662.5</v>
      </c>
      <c r="H36" s="1">
        <v>0</v>
      </c>
      <c r="I36" s="1">
        <v>0</v>
      </c>
      <c r="K36" s="1">
        <v>0</v>
      </c>
      <c r="M36" s="1">
        <v>-750000</v>
      </c>
      <c r="O36" s="1">
        <v>2341558361</v>
      </c>
      <c r="Q36" s="1">
        <v>0</v>
      </c>
      <c r="S36" s="1">
        <v>0</v>
      </c>
      <c r="U36" s="1">
        <v>0</v>
      </c>
      <c r="W36" s="1">
        <v>0</v>
      </c>
      <c r="Y36" s="5">
        <v>0</v>
      </c>
    </row>
    <row r="37" spans="1:25" s="1" customFormat="1" ht="24" x14ac:dyDescent="0.25">
      <c r="A37" s="3" t="s">
        <v>111</v>
      </c>
      <c r="C37" s="1">
        <v>30000000</v>
      </c>
      <c r="E37" s="1">
        <v>96713867170</v>
      </c>
      <c r="G37" s="1">
        <v>82009125000</v>
      </c>
      <c r="H37" s="1">
        <v>0</v>
      </c>
      <c r="I37" s="1">
        <v>40000000</v>
      </c>
      <c r="K37" s="1">
        <v>128122387050</v>
      </c>
      <c r="M37" s="1">
        <v>0</v>
      </c>
      <c r="O37" s="1">
        <v>0</v>
      </c>
      <c r="Q37" s="1">
        <v>70000000</v>
      </c>
      <c r="S37" s="1">
        <v>3235</v>
      </c>
      <c r="U37" s="1">
        <v>224836254220</v>
      </c>
      <c r="W37" s="1">
        <v>225102622500</v>
      </c>
      <c r="Y37" s="5">
        <v>2.8301272450787531E-2</v>
      </c>
    </row>
    <row r="38" spans="1:25" s="1" customFormat="1" ht="24" x14ac:dyDescent="0.25">
      <c r="A38" s="3" t="s">
        <v>49</v>
      </c>
      <c r="C38" s="1">
        <v>71400000</v>
      </c>
      <c r="E38" s="1">
        <v>218582896912</v>
      </c>
      <c r="G38" s="1">
        <v>139892060070</v>
      </c>
      <c r="H38" s="1">
        <v>0</v>
      </c>
      <c r="I38" s="1">
        <v>1100000</v>
      </c>
      <c r="K38" s="1">
        <v>2455276384</v>
      </c>
      <c r="M38" s="1">
        <v>0</v>
      </c>
      <c r="O38" s="1">
        <v>0</v>
      </c>
      <c r="Q38" s="1">
        <v>72500000</v>
      </c>
      <c r="S38" s="1">
        <v>2271</v>
      </c>
      <c r="U38" s="1">
        <v>221038173296</v>
      </c>
      <c r="W38" s="1">
        <v>163667847375</v>
      </c>
      <c r="Y38" s="5">
        <v>2.0577318418375092E-2</v>
      </c>
    </row>
    <row r="39" spans="1:25" s="1" customFormat="1" ht="24" x14ac:dyDescent="0.25">
      <c r="A39" s="3" t="s">
        <v>116</v>
      </c>
      <c r="C39" s="1">
        <v>1875000</v>
      </c>
      <c r="E39" s="1">
        <v>5911612875</v>
      </c>
      <c r="G39" s="1">
        <v>5682859593.75</v>
      </c>
      <c r="H39" s="1">
        <v>0</v>
      </c>
      <c r="I39" s="1">
        <v>0</v>
      </c>
      <c r="K39" s="1">
        <v>0</v>
      </c>
      <c r="M39" s="1">
        <v>-1875000</v>
      </c>
      <c r="O39" s="1">
        <v>5885146394</v>
      </c>
      <c r="Q39" s="1">
        <v>0</v>
      </c>
      <c r="S39" s="1">
        <v>0</v>
      </c>
      <c r="U39" s="1">
        <v>0</v>
      </c>
      <c r="W39" s="1">
        <v>0</v>
      </c>
      <c r="Y39" s="5">
        <v>0</v>
      </c>
    </row>
    <row r="40" spans="1:25" s="1" customFormat="1" ht="24" x14ac:dyDescent="0.25">
      <c r="A40" s="3" t="s">
        <v>120</v>
      </c>
      <c r="C40" s="1">
        <v>5000000</v>
      </c>
      <c r="E40" s="1">
        <v>10369406800</v>
      </c>
      <c r="G40" s="1">
        <v>10298358000</v>
      </c>
      <c r="I40" s="1">
        <v>0</v>
      </c>
      <c r="K40" s="1">
        <v>0</v>
      </c>
      <c r="M40" s="1">
        <v>0</v>
      </c>
      <c r="O40" s="1">
        <v>0</v>
      </c>
      <c r="Q40" s="1">
        <v>5000000</v>
      </c>
      <c r="S40" s="1">
        <v>2072</v>
      </c>
      <c r="U40" s="1">
        <v>10369406800</v>
      </c>
      <c r="W40" s="1">
        <v>10298358000</v>
      </c>
      <c r="Y40" s="5">
        <v>1.2947722790468484E-3</v>
      </c>
    </row>
    <row r="41" spans="1:25" s="1" customFormat="1" ht="24" x14ac:dyDescent="0.25">
      <c r="A41" s="3" t="s">
        <v>119</v>
      </c>
      <c r="C41" s="1">
        <v>6800000</v>
      </c>
      <c r="E41" s="1">
        <v>10038706824</v>
      </c>
      <c r="G41" s="1">
        <v>9443077380</v>
      </c>
      <c r="I41" s="1">
        <v>0</v>
      </c>
      <c r="K41" s="1">
        <v>0</v>
      </c>
      <c r="M41" s="1">
        <v>0</v>
      </c>
      <c r="O41" s="1">
        <v>0</v>
      </c>
      <c r="Q41" s="1">
        <v>6800000</v>
      </c>
      <c r="S41" s="1">
        <v>1879</v>
      </c>
      <c r="U41" s="1">
        <v>10038706824</v>
      </c>
      <c r="W41" s="1">
        <v>12701175660</v>
      </c>
      <c r="Y41" s="5">
        <v>1.5968691470885513E-3</v>
      </c>
    </row>
    <row r="42" spans="1:25" s="1" customFormat="1" ht="24" x14ac:dyDescent="0.25">
      <c r="A42" s="3" t="s">
        <v>126</v>
      </c>
      <c r="C42" s="1">
        <v>10000000</v>
      </c>
      <c r="E42" s="1">
        <v>92385654400</v>
      </c>
      <c r="G42" s="1">
        <v>84394845000</v>
      </c>
      <c r="I42" s="1">
        <v>14700000</v>
      </c>
      <c r="K42" s="1">
        <v>150393435338</v>
      </c>
      <c r="M42" s="1">
        <v>0</v>
      </c>
      <c r="O42" s="1">
        <v>0</v>
      </c>
      <c r="Q42" s="1">
        <v>24700000</v>
      </c>
      <c r="S42" s="1">
        <v>10080</v>
      </c>
      <c r="U42" s="1">
        <v>242779089738</v>
      </c>
      <c r="W42" s="1">
        <v>247494592800</v>
      </c>
      <c r="Y42" s="5">
        <v>3.1116527311579933E-2</v>
      </c>
    </row>
    <row r="43" spans="1:25" s="1" customFormat="1" ht="24" x14ac:dyDescent="0.25">
      <c r="A43" s="3" t="s">
        <v>127</v>
      </c>
      <c r="C43" s="1">
        <v>1500000</v>
      </c>
      <c r="E43" s="1">
        <v>7596891711</v>
      </c>
      <c r="G43" s="1">
        <v>7321178250</v>
      </c>
      <c r="I43" s="1">
        <v>0</v>
      </c>
      <c r="K43" s="1">
        <v>0</v>
      </c>
      <c r="M43" s="1">
        <v>0</v>
      </c>
      <c r="O43" s="1">
        <v>0</v>
      </c>
      <c r="Q43" s="1">
        <v>1500000</v>
      </c>
      <c r="S43" s="1">
        <v>5850</v>
      </c>
      <c r="U43" s="1">
        <v>7596891711</v>
      </c>
      <c r="W43" s="1">
        <v>8722788750</v>
      </c>
      <c r="Y43" s="5">
        <v>1.0966821185942176E-3</v>
      </c>
    </row>
    <row r="44" spans="1:25" s="1" customFormat="1" ht="24" x14ac:dyDescent="0.25">
      <c r="A44" s="3" t="s">
        <v>130</v>
      </c>
      <c r="C44" s="1">
        <v>0</v>
      </c>
      <c r="E44" s="1">
        <v>0</v>
      </c>
      <c r="G44" s="1">
        <v>0</v>
      </c>
      <c r="I44" s="1">
        <v>35000000</v>
      </c>
      <c r="K44" s="1">
        <v>105792757600</v>
      </c>
      <c r="M44" s="1">
        <v>0</v>
      </c>
      <c r="O44" s="1">
        <v>0</v>
      </c>
      <c r="Q44" s="1">
        <v>35000000</v>
      </c>
      <c r="S44" s="1">
        <v>3368</v>
      </c>
      <c r="U44" s="1">
        <v>105792757600</v>
      </c>
      <c r="W44" s="1">
        <v>117178614000</v>
      </c>
      <c r="Y44" s="5">
        <v>1.4732408904830355E-2</v>
      </c>
    </row>
    <row r="45" spans="1:25" s="1" customFormat="1" ht="24" x14ac:dyDescent="0.25">
      <c r="A45" s="3" t="s">
        <v>131</v>
      </c>
      <c r="C45" s="1">
        <v>0</v>
      </c>
      <c r="E45" s="1">
        <v>0</v>
      </c>
      <c r="G45" s="1">
        <v>0</v>
      </c>
      <c r="I45" s="1">
        <v>4388143</v>
      </c>
      <c r="K45" s="1">
        <v>3821150817</v>
      </c>
      <c r="M45" s="1">
        <v>0</v>
      </c>
      <c r="O45" s="1">
        <v>0</v>
      </c>
      <c r="Q45" s="1">
        <v>4388143</v>
      </c>
      <c r="S45" s="1">
        <v>878</v>
      </c>
      <c r="U45" s="1">
        <v>3821150817</v>
      </c>
      <c r="W45" s="1">
        <v>3829865456.1536999</v>
      </c>
      <c r="Y45" s="5">
        <v>4.8151400690352029E-4</v>
      </c>
    </row>
    <row r="46" spans="1:25" s="1" customFormat="1" ht="24" x14ac:dyDescent="0.25">
      <c r="A46" s="3" t="s">
        <v>132</v>
      </c>
      <c r="C46" s="1">
        <v>0</v>
      </c>
      <c r="E46" s="1">
        <v>0</v>
      </c>
      <c r="G46" s="1">
        <v>0</v>
      </c>
      <c r="I46" s="1">
        <v>500000</v>
      </c>
      <c r="K46" s="1">
        <v>1161076480</v>
      </c>
      <c r="M46" s="1">
        <v>0</v>
      </c>
      <c r="O46" s="1">
        <v>0</v>
      </c>
      <c r="Q46" s="1">
        <v>500000</v>
      </c>
      <c r="S46" s="1">
        <v>2399</v>
      </c>
      <c r="U46" s="1">
        <v>1161076480</v>
      </c>
      <c r="W46" s="1">
        <v>1192362975</v>
      </c>
      <c r="Y46" s="5">
        <v>1.49911134046013E-4</v>
      </c>
    </row>
    <row r="47" spans="1:25" s="1" customFormat="1" ht="24" x14ac:dyDescent="0.25">
      <c r="A47" s="3" t="s">
        <v>133</v>
      </c>
      <c r="C47" s="1">
        <v>0</v>
      </c>
      <c r="E47" s="1">
        <v>0</v>
      </c>
      <c r="G47" s="1">
        <v>0</v>
      </c>
      <c r="I47" s="1">
        <v>46000000</v>
      </c>
      <c r="K47" s="1">
        <v>110524864365</v>
      </c>
      <c r="M47" s="1">
        <v>0</v>
      </c>
      <c r="O47" s="1">
        <v>0</v>
      </c>
      <c r="Q47" s="1">
        <v>46000000</v>
      </c>
      <c r="S47" s="1">
        <v>2579</v>
      </c>
      <c r="U47" s="1">
        <v>110524864365</v>
      </c>
      <c r="W47" s="1">
        <v>117928127700</v>
      </c>
      <c r="Y47" s="5">
        <v>1.482664233131697E-2</v>
      </c>
    </row>
    <row r="48" spans="1:25" s="1" customFormat="1" ht="24" x14ac:dyDescent="0.25">
      <c r="A48" s="3" t="s">
        <v>122</v>
      </c>
      <c r="C48" s="1">
        <v>400000</v>
      </c>
      <c r="E48" s="1">
        <v>323236400</v>
      </c>
      <c r="G48" s="1">
        <v>341112141</v>
      </c>
      <c r="I48" s="1">
        <v>0</v>
      </c>
      <c r="K48" s="1">
        <v>0</v>
      </c>
      <c r="M48" s="1">
        <v>-400000</v>
      </c>
      <c r="O48" s="1">
        <v>323236400</v>
      </c>
      <c r="Q48" s="1">
        <v>0</v>
      </c>
      <c r="S48" s="1">
        <v>0</v>
      </c>
      <c r="U48" s="1">
        <v>0</v>
      </c>
      <c r="W48" s="1">
        <v>0</v>
      </c>
      <c r="Y48" s="5">
        <v>0</v>
      </c>
    </row>
    <row r="49" spans="1:25" s="1" customFormat="1" ht="24" x14ac:dyDescent="0.25">
      <c r="A49" s="3" t="s">
        <v>123</v>
      </c>
      <c r="C49" s="1">
        <v>470000</v>
      </c>
      <c r="E49" s="1">
        <v>141035955</v>
      </c>
      <c r="G49" s="1">
        <v>140963692.5</v>
      </c>
      <c r="I49" s="1">
        <v>0</v>
      </c>
      <c r="K49" s="1">
        <v>0</v>
      </c>
      <c r="M49" s="1">
        <v>-470000</v>
      </c>
      <c r="O49" s="1">
        <v>141035955</v>
      </c>
      <c r="Q49" s="1">
        <v>0</v>
      </c>
      <c r="S49" s="1">
        <v>0</v>
      </c>
      <c r="U49" s="1">
        <v>0</v>
      </c>
      <c r="W49" s="1">
        <v>0</v>
      </c>
      <c r="Y49" s="5">
        <v>0</v>
      </c>
    </row>
    <row r="50" spans="1:25" s="1" customFormat="1" ht="24" x14ac:dyDescent="0.25">
      <c r="A50" s="3" t="s">
        <v>124</v>
      </c>
      <c r="C50" s="1">
        <v>2180000</v>
      </c>
      <c r="E50" s="1">
        <v>679723265</v>
      </c>
      <c r="G50" s="1">
        <v>322556920.19999999</v>
      </c>
      <c r="I50" s="1">
        <v>0</v>
      </c>
      <c r="K50" s="1">
        <v>0</v>
      </c>
      <c r="M50" s="1">
        <v>-2180000</v>
      </c>
      <c r="O50" s="1">
        <v>679723265</v>
      </c>
      <c r="Q50" s="1">
        <v>0</v>
      </c>
      <c r="S50" s="1">
        <v>0</v>
      </c>
      <c r="U50" s="1">
        <v>0</v>
      </c>
      <c r="W50" s="1">
        <v>0</v>
      </c>
      <c r="Y50" s="5">
        <v>0</v>
      </c>
    </row>
    <row r="51" spans="1:25" s="1" customFormat="1" ht="24" x14ac:dyDescent="0.25">
      <c r="A51" s="3" t="s">
        <v>118</v>
      </c>
      <c r="C51" s="1">
        <v>215000</v>
      </c>
      <c r="E51" s="1">
        <v>278597021</v>
      </c>
      <c r="G51" s="1">
        <v>234074710.23750001</v>
      </c>
      <c r="I51" s="1">
        <v>0</v>
      </c>
      <c r="K51" s="1">
        <v>0</v>
      </c>
      <c r="M51" s="1">
        <v>-215000</v>
      </c>
      <c r="O51" s="1">
        <v>278597021</v>
      </c>
      <c r="Q51" s="1">
        <v>0</v>
      </c>
      <c r="S51" s="1">
        <v>0</v>
      </c>
      <c r="U51" s="1">
        <v>0</v>
      </c>
      <c r="W51" s="1">
        <v>0</v>
      </c>
      <c r="Y51" s="5">
        <v>0</v>
      </c>
    </row>
    <row r="52" spans="1:25" s="3" customFormat="1" ht="24.75" thickBot="1" x14ac:dyDescent="0.3">
      <c r="A52" s="3" t="s">
        <v>51</v>
      </c>
      <c r="C52" s="3" t="s">
        <v>51</v>
      </c>
      <c r="E52" s="17">
        <f>SUM(E9:E51)</f>
        <v>6787787997881</v>
      </c>
      <c r="G52" s="17">
        <f>SUM(G9:G51)</f>
        <v>5523271501518.8223</v>
      </c>
      <c r="K52" s="17">
        <f>SUM(K9:K51)</f>
        <v>923344842686</v>
      </c>
      <c r="O52" s="17">
        <f>SUM(O9:O51)</f>
        <v>186751051991</v>
      </c>
      <c r="S52" s="3" t="s">
        <v>51</v>
      </c>
      <c r="U52" s="17">
        <f>SUM(U9:U51)</f>
        <v>7564911633920</v>
      </c>
      <c r="W52" s="17">
        <f>SUM(W9:W51)</f>
        <v>7675644420402.0381</v>
      </c>
      <c r="Y52" s="18">
        <f>SUM(Y9:Y51)</f>
        <v>0.96502875694913437</v>
      </c>
    </row>
    <row r="53" spans="1:25" ht="19.5" thickTop="1" x14ac:dyDescent="0.25"/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13"/>
  <sheetViews>
    <sheetView rightToLeft="1" workbookViewId="0">
      <selection activeCell="K8" sqref="K8:K9"/>
    </sheetView>
  </sheetViews>
  <sheetFormatPr defaultRowHeight="22.5" x14ac:dyDescent="0.25"/>
  <cols>
    <col min="1" max="1" width="24.57031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24" style="1" bestFit="1" customWidth="1"/>
    <col min="8" max="8" width="1" style="1" customWidth="1"/>
    <col min="9" max="9" width="22" style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4" width="9.140625" style="1"/>
    <col min="15" max="15" width="20.42578125" style="1" bestFit="1" customWidth="1"/>
    <col min="16" max="16384" width="9.140625" style="1"/>
  </cols>
  <sheetData>
    <row r="2" spans="1:11" ht="24" x14ac:dyDescent="0.25">
      <c r="A2" s="22" t="s">
        <v>81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</row>
    <row r="3" spans="1:11" ht="24" x14ac:dyDescent="0.25">
      <c r="A3" s="22" t="s">
        <v>1</v>
      </c>
      <c r="B3" s="22" t="s">
        <v>1</v>
      </c>
      <c r="C3" s="22" t="s">
        <v>1</v>
      </c>
      <c r="D3" s="22" t="s">
        <v>1</v>
      </c>
      <c r="E3" s="22" t="s">
        <v>1</v>
      </c>
      <c r="F3" s="22" t="s">
        <v>1</v>
      </c>
      <c r="G3" s="22" t="s">
        <v>1</v>
      </c>
      <c r="H3" s="22" t="s">
        <v>1</v>
      </c>
      <c r="I3" s="22" t="s">
        <v>1</v>
      </c>
      <c r="J3" s="22" t="s">
        <v>1</v>
      </c>
      <c r="K3" s="22" t="s">
        <v>1</v>
      </c>
    </row>
    <row r="4" spans="1:11" ht="24" x14ac:dyDescent="0.25">
      <c r="A4" s="22" t="str">
        <f>+سهام!A4</f>
        <v>برای ماه منتهی به 1404/07/30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</row>
    <row r="6" spans="1:11" ht="24.75" thickBot="1" x14ac:dyDescent="0.3">
      <c r="A6" s="21" t="s">
        <v>53</v>
      </c>
      <c r="C6" s="19" t="str">
        <f>+سهام!C6</f>
        <v>1404/06/31</v>
      </c>
      <c r="E6" s="21" t="s">
        <v>5</v>
      </c>
      <c r="F6" s="21" t="s">
        <v>5</v>
      </c>
      <c r="G6" s="21" t="s">
        <v>5</v>
      </c>
      <c r="I6" s="21" t="str">
        <f>+سهام!Q6</f>
        <v>1404/07/30</v>
      </c>
      <c r="J6" s="21" t="s">
        <v>6</v>
      </c>
      <c r="K6" s="21" t="s">
        <v>6</v>
      </c>
    </row>
    <row r="7" spans="1:11" ht="24.75" thickBot="1" x14ac:dyDescent="0.3">
      <c r="A7" s="21" t="s">
        <v>53</v>
      </c>
      <c r="C7" s="21" t="s">
        <v>54</v>
      </c>
      <c r="E7" s="21" t="s">
        <v>55</v>
      </c>
      <c r="G7" s="21" t="s">
        <v>56</v>
      </c>
      <c r="I7" s="21" t="s">
        <v>54</v>
      </c>
      <c r="K7" s="21" t="s">
        <v>52</v>
      </c>
    </row>
    <row r="8" spans="1:11" ht="24" x14ac:dyDescent="0.25">
      <c r="A8" s="3" t="s">
        <v>57</v>
      </c>
      <c r="C8" s="1">
        <v>1130549518</v>
      </c>
      <c r="E8" s="1">
        <v>1472934962774</v>
      </c>
      <c r="G8" s="1">
        <v>1345184490338</v>
      </c>
      <c r="I8" s="1">
        <f>+C8+E8-G8</f>
        <v>128881021954</v>
      </c>
      <c r="K8" s="5">
        <v>1.6203706893979358E-2</v>
      </c>
    </row>
    <row r="9" spans="1:11" ht="24.75" thickBot="1" x14ac:dyDescent="0.3">
      <c r="A9" s="3" t="s">
        <v>58</v>
      </c>
      <c r="C9" s="1">
        <v>171282</v>
      </c>
      <c r="E9" s="1">
        <v>0</v>
      </c>
      <c r="G9" s="1">
        <v>0</v>
      </c>
      <c r="I9" s="1">
        <f>+C9+E9-G9</f>
        <v>171282</v>
      </c>
      <c r="K9" s="5">
        <v>2.1534616052355365E-8</v>
      </c>
    </row>
    <row r="10" spans="1:11" ht="24.75" thickBot="1" x14ac:dyDescent="0.3">
      <c r="A10" s="3" t="s">
        <v>51</v>
      </c>
      <c r="C10" s="2">
        <f>SUM(C8:C9)</f>
        <v>1130720800</v>
      </c>
      <c r="D10" s="3"/>
      <c r="E10" s="2">
        <f>SUM(E8:E9)</f>
        <v>1472934962774</v>
      </c>
      <c r="F10" s="3"/>
      <c r="G10" s="2">
        <f>SUM(G8:G9)</f>
        <v>1345184490338</v>
      </c>
      <c r="H10" s="3"/>
      <c r="I10" s="2">
        <f>SUM(I8:I9)</f>
        <v>128881193236</v>
      </c>
      <c r="J10" s="3"/>
      <c r="K10" s="4">
        <f>SUM(K8:K9)</f>
        <v>1.620372842859541E-2</v>
      </c>
    </row>
    <row r="11" spans="1:11" ht="23.25" thickTop="1" x14ac:dyDescent="0.25"/>
    <row r="13" spans="1:11" x14ac:dyDescent="0.45">
      <c r="K13" s="13"/>
    </row>
  </sheetData>
  <mergeCells count="11">
    <mergeCell ref="I7"/>
    <mergeCell ref="K7"/>
    <mergeCell ref="I6:K6"/>
    <mergeCell ref="A2:K2"/>
    <mergeCell ref="A3:K3"/>
    <mergeCell ref="A4:K4"/>
    <mergeCell ref="C7"/>
    <mergeCell ref="E7"/>
    <mergeCell ref="G7"/>
    <mergeCell ref="E6:G6"/>
    <mergeCell ref="A6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3"/>
  <sheetViews>
    <sheetView rightToLeft="1" zoomScale="90" zoomScaleNormal="90" workbookViewId="0">
      <selection activeCell="G12" sqref="G12"/>
    </sheetView>
  </sheetViews>
  <sheetFormatPr defaultRowHeight="22.5" x14ac:dyDescent="0.25"/>
  <cols>
    <col min="1" max="1" width="22.42578125" style="1" bestFit="1" customWidth="1"/>
    <col min="2" max="2" width="1" style="1" customWidth="1"/>
    <col min="3" max="3" width="24" style="1" customWidth="1"/>
    <col min="4" max="4" width="1" style="1" customWidth="1"/>
    <col min="5" max="5" width="23" style="1" customWidth="1"/>
    <col min="6" max="6" width="1" style="1" customWidth="1"/>
    <col min="7" max="7" width="32" style="1" customWidth="1"/>
    <col min="8" max="8" width="1" style="1" customWidth="1"/>
    <col min="9" max="9" width="9.140625" style="1" customWidth="1"/>
    <col min="10" max="16384" width="9.140625" style="1"/>
  </cols>
  <sheetData>
    <row r="2" spans="1:9" ht="24" x14ac:dyDescent="0.25">
      <c r="A2" s="22" t="s">
        <v>81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</row>
    <row r="3" spans="1:9" ht="24" x14ac:dyDescent="0.25">
      <c r="A3" s="22" t="s">
        <v>59</v>
      </c>
      <c r="B3" s="22" t="s">
        <v>59</v>
      </c>
      <c r="C3" s="22" t="s">
        <v>59</v>
      </c>
      <c r="D3" s="22" t="s">
        <v>59</v>
      </c>
      <c r="E3" s="22" t="s">
        <v>59</v>
      </c>
      <c r="F3" s="22" t="s">
        <v>59</v>
      </c>
      <c r="G3" s="22" t="s">
        <v>59</v>
      </c>
    </row>
    <row r="4" spans="1:9" ht="24" x14ac:dyDescent="0.25">
      <c r="A4" s="22" t="str">
        <f>+سپرده!A4</f>
        <v>برای ماه منتهی به 1404/07/30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</row>
    <row r="6" spans="1:9" ht="24" x14ac:dyDescent="0.25">
      <c r="A6" s="21" t="s">
        <v>63</v>
      </c>
      <c r="C6" s="21" t="s">
        <v>54</v>
      </c>
      <c r="E6" s="21" t="s">
        <v>74</v>
      </c>
      <c r="G6" s="21" t="s">
        <v>13</v>
      </c>
    </row>
    <row r="7" spans="1:9" ht="24" x14ac:dyDescent="0.25">
      <c r="A7" s="3" t="s">
        <v>79</v>
      </c>
      <c r="C7" s="1">
        <f>+'سرمایه‌گذاری در سهام'!I82</f>
        <v>1419858867378</v>
      </c>
      <c r="E7" s="5">
        <f>+C7/$C$9</f>
        <v>0.99908523588261244</v>
      </c>
      <c r="G7" s="5">
        <v>0.17851330295954848</v>
      </c>
    </row>
    <row r="8" spans="1:9" ht="24.75" thickBot="1" x14ac:dyDescent="0.3">
      <c r="A8" s="3" t="s">
        <v>80</v>
      </c>
      <c r="C8" s="1">
        <f>+'درآمد سپرده بانکی'!C9</f>
        <v>1300025160</v>
      </c>
      <c r="E8" s="5">
        <f>+C8/$C$9</f>
        <v>9.1476411738755593E-4</v>
      </c>
      <c r="G8" s="5">
        <v>1.6344707954719031E-4</v>
      </c>
    </row>
    <row r="9" spans="1:9" ht="24.75" thickBot="1" x14ac:dyDescent="0.3">
      <c r="A9" s="3" t="s">
        <v>51</v>
      </c>
      <c r="C9" s="2">
        <f>SUM(C7:C8)</f>
        <v>1421158892538</v>
      </c>
      <c r="D9" s="3"/>
      <c r="E9" s="15">
        <f>SUM(E7:E8)</f>
        <v>1</v>
      </c>
      <c r="F9" s="3"/>
      <c r="G9" s="4">
        <f>SUM(G7:G8)</f>
        <v>0.17867675003909567</v>
      </c>
      <c r="H9" s="3"/>
      <c r="I9" s="3"/>
    </row>
    <row r="10" spans="1:9" ht="23.25" thickTop="1" x14ac:dyDescent="0.25"/>
    <row r="11" spans="1:9" x14ac:dyDescent="0.45">
      <c r="C11" s="7"/>
      <c r="G11" s="8"/>
    </row>
    <row r="12" spans="1:9" x14ac:dyDescent="0.45">
      <c r="C12" s="13"/>
      <c r="G12" s="8"/>
    </row>
    <row r="13" spans="1:9" x14ac:dyDescent="0.45">
      <c r="C13" s="25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83"/>
  <sheetViews>
    <sheetView rightToLeft="1" topLeftCell="A60" zoomScale="85" zoomScaleNormal="85" workbookViewId="0">
      <selection activeCell="Q38" sqref="Q38"/>
    </sheetView>
  </sheetViews>
  <sheetFormatPr defaultRowHeight="22.5" x14ac:dyDescent="0.25"/>
  <cols>
    <col min="1" max="1" width="47.7109375" style="1" bestFit="1" customWidth="1"/>
    <col min="2" max="2" width="1" style="1" customWidth="1"/>
    <col min="3" max="3" width="23" style="1" customWidth="1"/>
    <col min="4" max="4" width="1" style="1" customWidth="1"/>
    <col min="5" max="5" width="24" style="1" bestFit="1" customWidth="1"/>
    <col min="6" max="6" width="1" style="1" customWidth="1"/>
    <col min="7" max="7" width="23" style="1" customWidth="1"/>
    <col min="8" max="8" width="1" style="1" customWidth="1"/>
    <col min="9" max="9" width="24.140625" style="1" bestFit="1" customWidth="1"/>
    <col min="10" max="10" width="1" style="1" customWidth="1"/>
    <col min="11" max="11" width="23" style="1" customWidth="1"/>
    <col min="12" max="12" width="1" style="1" customWidth="1"/>
    <col min="13" max="13" width="23" style="1" customWidth="1"/>
    <col min="14" max="14" width="1" style="1" customWidth="1"/>
    <col min="15" max="15" width="24.140625" style="1" bestFit="1" customWidth="1"/>
    <col min="16" max="16" width="1" style="1" customWidth="1"/>
    <col min="17" max="17" width="23" style="1" customWidth="1"/>
    <col min="18" max="18" width="1" style="1" customWidth="1"/>
    <col min="19" max="19" width="24.28515625" style="1" bestFit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4" x14ac:dyDescent="0.25">
      <c r="A2" s="22" t="s">
        <v>81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  <c r="R2" s="22" t="s">
        <v>0</v>
      </c>
      <c r="S2" s="22" t="s">
        <v>0</v>
      </c>
      <c r="T2" s="22" t="s">
        <v>0</v>
      </c>
      <c r="U2" s="22" t="s">
        <v>0</v>
      </c>
    </row>
    <row r="3" spans="1:21" ht="24" x14ac:dyDescent="0.25">
      <c r="A3" s="22" t="s">
        <v>59</v>
      </c>
      <c r="B3" s="22" t="s">
        <v>59</v>
      </c>
      <c r="C3" s="22" t="s">
        <v>59</v>
      </c>
      <c r="D3" s="22" t="s">
        <v>59</v>
      </c>
      <c r="E3" s="22" t="s">
        <v>59</v>
      </c>
      <c r="F3" s="22" t="s">
        <v>59</v>
      </c>
      <c r="G3" s="22" t="s">
        <v>59</v>
      </c>
      <c r="H3" s="22" t="s">
        <v>59</v>
      </c>
      <c r="I3" s="22" t="s">
        <v>59</v>
      </c>
      <c r="J3" s="22" t="s">
        <v>59</v>
      </c>
      <c r="K3" s="22" t="s">
        <v>59</v>
      </c>
      <c r="L3" s="22" t="s">
        <v>59</v>
      </c>
      <c r="M3" s="22" t="s">
        <v>59</v>
      </c>
      <c r="N3" s="22" t="s">
        <v>59</v>
      </c>
      <c r="O3" s="22" t="s">
        <v>59</v>
      </c>
      <c r="P3" s="22" t="s">
        <v>59</v>
      </c>
      <c r="Q3" s="22" t="s">
        <v>59</v>
      </c>
      <c r="R3" s="22" t="s">
        <v>59</v>
      </c>
      <c r="S3" s="22" t="s">
        <v>59</v>
      </c>
      <c r="T3" s="22" t="s">
        <v>59</v>
      </c>
      <c r="U3" s="22" t="s">
        <v>59</v>
      </c>
    </row>
    <row r="4" spans="1:21" ht="24" x14ac:dyDescent="0.25">
      <c r="A4" s="22" t="str">
        <f>+سپرده!A4</f>
        <v>برای ماه منتهی به 1404/07/30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  <c r="R4" s="22" t="s">
        <v>2</v>
      </c>
      <c r="S4" s="22" t="s">
        <v>2</v>
      </c>
      <c r="T4" s="22" t="s">
        <v>2</v>
      </c>
      <c r="U4" s="22" t="s">
        <v>2</v>
      </c>
    </row>
    <row r="6" spans="1:21" ht="24" x14ac:dyDescent="0.25">
      <c r="A6" s="21" t="s">
        <v>3</v>
      </c>
      <c r="C6" s="21" t="s">
        <v>61</v>
      </c>
      <c r="D6" s="21" t="s">
        <v>61</v>
      </c>
      <c r="E6" s="21" t="s">
        <v>61</v>
      </c>
      <c r="F6" s="21" t="s">
        <v>61</v>
      </c>
      <c r="G6" s="21" t="s">
        <v>61</v>
      </c>
      <c r="H6" s="21" t="s">
        <v>61</v>
      </c>
      <c r="I6" s="21" t="s">
        <v>61</v>
      </c>
      <c r="J6" s="21" t="s">
        <v>61</v>
      </c>
      <c r="K6" s="21" t="s">
        <v>61</v>
      </c>
      <c r="M6" s="21" t="s">
        <v>62</v>
      </c>
      <c r="N6" s="21" t="s">
        <v>62</v>
      </c>
      <c r="O6" s="21" t="s">
        <v>62</v>
      </c>
      <c r="P6" s="21" t="s">
        <v>62</v>
      </c>
      <c r="Q6" s="21" t="s">
        <v>62</v>
      </c>
      <c r="R6" s="21" t="s">
        <v>62</v>
      </c>
      <c r="S6" s="21" t="s">
        <v>62</v>
      </c>
      <c r="T6" s="21" t="s">
        <v>62</v>
      </c>
      <c r="U6" s="21" t="s">
        <v>62</v>
      </c>
    </row>
    <row r="7" spans="1:21" ht="24.75" thickBot="1" x14ac:dyDescent="0.3">
      <c r="A7" s="21" t="s">
        <v>3</v>
      </c>
      <c r="C7" s="21" t="s">
        <v>71</v>
      </c>
      <c r="E7" s="21" t="s">
        <v>72</v>
      </c>
      <c r="G7" s="21" t="s">
        <v>73</v>
      </c>
      <c r="I7" s="21" t="s">
        <v>54</v>
      </c>
      <c r="K7" s="21" t="s">
        <v>74</v>
      </c>
      <c r="M7" s="21" t="s">
        <v>71</v>
      </c>
      <c r="O7" s="21" t="s">
        <v>72</v>
      </c>
      <c r="Q7" s="21" t="s">
        <v>73</v>
      </c>
      <c r="S7" s="21" t="s">
        <v>54</v>
      </c>
      <c r="U7" s="21" t="s">
        <v>74</v>
      </c>
    </row>
    <row r="8" spans="1:21" ht="24" x14ac:dyDescent="0.25">
      <c r="A8" s="3" t="s">
        <v>134</v>
      </c>
      <c r="C8" s="1">
        <f>IFERROR(VLOOKUP(A8,'درآمد سود سهام'!A:S,13,0),0)</f>
        <v>0</v>
      </c>
      <c r="E8" s="1">
        <f>IFERROR(VLOOKUP(A8,'درآمد ناشی از تغییر قیمت اوراق'!A:Q,9,0),0)</f>
        <v>31286495</v>
      </c>
      <c r="G8" s="1">
        <f>IFERROR(VLOOKUP(A8,'درآمد ناشی از فروش'!A:Q,9,0),0)</f>
        <v>0</v>
      </c>
      <c r="I8" s="1">
        <f>+G8+E8+C8</f>
        <v>31286495</v>
      </c>
      <c r="K8" s="5">
        <f>+I8/$I$82</f>
        <v>2.2034932991456817E-5</v>
      </c>
      <c r="M8" s="1">
        <f>IFERROR(VLOOKUP(A8,'درآمد سود سهام'!A:S,19,0),0)</f>
        <v>0</v>
      </c>
      <c r="O8" s="1">
        <f>IFERROR(VLOOKUP(A8,'درآمد ناشی از تغییر قیمت اوراق'!A:Q,17,0),0)</f>
        <v>31286495</v>
      </c>
      <c r="Q8" s="1">
        <f>IFERROR(VLOOKUP(A8,'درآمد ناشی از فروش'!A:Q,17,0),0)</f>
        <v>0</v>
      </c>
      <c r="S8" s="1">
        <f t="shared" ref="S8:S80" si="0">+M8+O8+Q8</f>
        <v>31286495</v>
      </c>
      <c r="U8" s="5">
        <f>+S8/$S$82</f>
        <v>-7.805498941586942E-5</v>
      </c>
    </row>
    <row r="9" spans="1:21" ht="24" x14ac:dyDescent="0.25">
      <c r="A9" s="3" t="s">
        <v>133</v>
      </c>
      <c r="C9" s="1">
        <f>IFERROR(VLOOKUP(A9,'درآمد سود سهام'!A:S,13,0),0)</f>
        <v>0</v>
      </c>
      <c r="E9" s="1">
        <f>IFERROR(VLOOKUP(A9,'درآمد ناشی از تغییر قیمت اوراق'!A:Q,9,0),0)</f>
        <v>7403263335</v>
      </c>
      <c r="G9" s="1">
        <f>IFERROR(VLOOKUP(A9,'درآمد ناشی از فروش'!A:Q,9,0),0)</f>
        <v>0</v>
      </c>
      <c r="I9" s="1">
        <f t="shared" ref="I9:I81" si="1">+G9+E9+C9</f>
        <v>7403263335</v>
      </c>
      <c r="K9" s="5">
        <f>+I9/$I$82</f>
        <v>5.2140839523517769E-3</v>
      </c>
      <c r="M9" s="1">
        <f>IFERROR(VLOOKUP(A9,'درآمد سود سهام'!A:S,19,0),0)</f>
        <v>0</v>
      </c>
      <c r="O9" s="1">
        <f>IFERROR(VLOOKUP(A9,'درآمد ناشی از تغییر قیمت اوراق'!A:Q,17,0),0)</f>
        <v>7403263335</v>
      </c>
      <c r="Q9" s="1">
        <f>IFERROR(VLOOKUP(A9,'درآمد ناشی از فروش'!A:Q,17,0),0)</f>
        <v>0</v>
      </c>
      <c r="S9" s="1">
        <f t="shared" si="0"/>
        <v>7403263335</v>
      </c>
      <c r="U9" s="5">
        <f>+S9/$S$82</f>
        <v>-1.847000251246805E-2</v>
      </c>
    </row>
    <row r="10" spans="1:21" ht="24" x14ac:dyDescent="0.25">
      <c r="A10" s="3" t="s">
        <v>130</v>
      </c>
      <c r="C10" s="1">
        <f>IFERROR(VLOOKUP(A10,'درآمد سود سهام'!A:S,13,0),0)</f>
        <v>0</v>
      </c>
      <c r="E10" s="1">
        <f>IFERROR(VLOOKUP(A10,'درآمد ناشی از تغییر قیمت اوراق'!A:Q,9,0),0)</f>
        <v>11385856400</v>
      </c>
      <c r="G10" s="1">
        <f>IFERROR(VLOOKUP(A10,'درآمد ناشی از فروش'!A:Q,9,0),0)</f>
        <v>0</v>
      </c>
      <c r="I10" s="1">
        <f t="shared" si="1"/>
        <v>11385856400</v>
      </c>
      <c r="K10" s="5">
        <f>+I10/$I$82</f>
        <v>8.0190057347219543E-3</v>
      </c>
      <c r="M10" s="1">
        <f>IFERROR(VLOOKUP(A10,'درآمد سود سهام'!A:S,19,0),0)</f>
        <v>0</v>
      </c>
      <c r="O10" s="1">
        <f>IFERROR(VLOOKUP(A10,'درآمد ناشی از تغییر قیمت اوراق'!A:Q,17,0),0)</f>
        <v>11385856400</v>
      </c>
      <c r="Q10" s="1">
        <f>IFERROR(VLOOKUP(A10,'درآمد ناشی از فروش'!A:Q,17,0),0)</f>
        <v>0</v>
      </c>
      <c r="S10" s="1">
        <f t="shared" si="0"/>
        <v>11385856400</v>
      </c>
      <c r="U10" s="5">
        <f>+S10/$S$82</f>
        <v>-2.8405959209959732E-2</v>
      </c>
    </row>
    <row r="11" spans="1:21" ht="24" x14ac:dyDescent="0.25">
      <c r="A11" s="3" t="s">
        <v>131</v>
      </c>
      <c r="C11" s="1">
        <f>IFERROR(VLOOKUP(A11,'درآمد سود سهام'!A:S,13,0),0)</f>
        <v>0</v>
      </c>
      <c r="E11" s="1">
        <f>IFERROR(VLOOKUP(A11,'درآمد ناشی از تغییر قیمت اوراق'!A:Q,9,0),0)</f>
        <v>8715245</v>
      </c>
      <c r="G11" s="1">
        <f>IFERROR(VLOOKUP(A11,'درآمد ناشی از فروش'!A:Q,9,0),0)</f>
        <v>0</v>
      </c>
      <c r="I11" s="1">
        <f t="shared" si="1"/>
        <v>8715245</v>
      </c>
      <c r="K11" s="5">
        <f>+I11/$I$82</f>
        <v>6.1381065401902344E-6</v>
      </c>
      <c r="M11" s="1">
        <f>IFERROR(VLOOKUP(A11,'درآمد سود سهام'!A:S,19,0),0)</f>
        <v>0</v>
      </c>
      <c r="O11" s="1">
        <f>IFERROR(VLOOKUP(A11,'درآمد ناشی از تغییر قیمت اوراق'!A:Q,17,0),0)</f>
        <v>8714639</v>
      </c>
      <c r="Q11" s="1">
        <f>IFERROR(VLOOKUP(A11,'درآمد ناشی از فروش'!A:Q,17,0),0)</f>
        <v>0</v>
      </c>
      <c r="S11" s="1">
        <f t="shared" si="0"/>
        <v>8714639</v>
      </c>
      <c r="U11" s="5">
        <f>+S11/$S$82</f>
        <v>-2.1741682950043551E-5</v>
      </c>
    </row>
    <row r="12" spans="1:21" ht="24" x14ac:dyDescent="0.25">
      <c r="A12" s="3" t="s">
        <v>27</v>
      </c>
      <c r="C12" s="1">
        <f>IFERROR(VLOOKUP(A12,'درآمد سود سهام'!A:S,13,0),0)</f>
        <v>0</v>
      </c>
      <c r="E12" s="1">
        <f>IFERROR(VLOOKUP(A12,'درآمد ناشی از تغییر قیمت اوراق'!A:Q,9,0),0)</f>
        <v>0</v>
      </c>
      <c r="G12" s="1">
        <f>IFERROR(VLOOKUP(A12,'درآمد ناشی از فروش'!A:Q,9,0),0)</f>
        <v>0</v>
      </c>
      <c r="I12" s="1">
        <f t="shared" ref="I12:I15" si="2">+G12+E12+C12</f>
        <v>0</v>
      </c>
      <c r="K12" s="5">
        <f>+I12/$I$82</f>
        <v>0</v>
      </c>
      <c r="M12" s="1">
        <f>IFERROR(VLOOKUP(A12,'درآمد سود سهام'!A:S,19,0),0)</f>
        <v>0</v>
      </c>
      <c r="O12" s="1">
        <f>IFERROR(VLOOKUP(A12,'درآمد ناشی از تغییر قیمت اوراق'!A:Q,17,0),0)</f>
        <v>0</v>
      </c>
      <c r="Q12" s="1">
        <f>IFERROR(VLOOKUP(A12,'درآمد ناشی از فروش'!A:Q,17,0),0)</f>
        <v>-5521510283</v>
      </c>
      <c r="S12" s="1">
        <f t="shared" ref="S12:S15" si="3">+M12+O12+Q12</f>
        <v>-5521510283</v>
      </c>
      <c r="U12" s="5">
        <f>+S12/$S$82</f>
        <v>1.3775318286665833E-2</v>
      </c>
    </row>
    <row r="13" spans="1:21" ht="24" x14ac:dyDescent="0.25">
      <c r="A13" s="3" t="s">
        <v>90</v>
      </c>
      <c r="C13" s="1">
        <f>IFERROR(VLOOKUP(A13,'درآمد سود سهام'!A:S,13,0),0)</f>
        <v>0</v>
      </c>
      <c r="E13" s="1">
        <f>IFERROR(VLOOKUP(A13,'درآمد ناشی از تغییر قیمت اوراق'!A:Q,9,0),0)</f>
        <v>0</v>
      </c>
      <c r="G13" s="1">
        <f>IFERROR(VLOOKUP(A13,'درآمد ناشی از فروش'!A:Q,9,0),0)</f>
        <v>0</v>
      </c>
      <c r="I13" s="1">
        <f t="shared" si="2"/>
        <v>0</v>
      </c>
      <c r="K13" s="5">
        <f>+I13/$I$82</f>
        <v>0</v>
      </c>
      <c r="M13" s="1">
        <f>IFERROR(VLOOKUP(A13,'درآمد سود سهام'!A:S,19,0),0)</f>
        <v>0</v>
      </c>
      <c r="O13" s="1">
        <f>IFERROR(VLOOKUP(A13,'درآمد ناشی از تغییر قیمت اوراق'!A:Q,17,0),0)</f>
        <v>0</v>
      </c>
      <c r="Q13" s="1">
        <f>IFERROR(VLOOKUP(A13,'درآمد ناشی از فروش'!A:Q,17,0),0)</f>
        <v>22538718</v>
      </c>
      <c r="S13" s="1">
        <f t="shared" si="3"/>
        <v>22538718</v>
      </c>
      <c r="U13" s="5">
        <f>+S13/$S$82</f>
        <v>-5.6230632256418162E-5</v>
      </c>
    </row>
    <row r="14" spans="1:21" ht="24" x14ac:dyDescent="0.25">
      <c r="A14" s="3" t="s">
        <v>89</v>
      </c>
      <c r="C14" s="1">
        <f>IFERROR(VLOOKUP(A14,'درآمد سود سهام'!A:S,13,0),0)</f>
        <v>0</v>
      </c>
      <c r="E14" s="1">
        <f>IFERROR(VLOOKUP(A14,'درآمد ناشی از تغییر قیمت اوراق'!A:Q,9,0),0)</f>
        <v>0</v>
      </c>
      <c r="G14" s="1">
        <f>IFERROR(VLOOKUP(A14,'درآمد ناشی از فروش'!A:Q,9,0),0)</f>
        <v>0</v>
      </c>
      <c r="I14" s="1">
        <f t="shared" si="2"/>
        <v>0</v>
      </c>
      <c r="K14" s="5">
        <f>+I14/$I$82</f>
        <v>0</v>
      </c>
      <c r="M14" s="1">
        <f>IFERROR(VLOOKUP(A14,'درآمد سود سهام'!A:S,19,0),0)</f>
        <v>0</v>
      </c>
      <c r="O14" s="1">
        <f>IFERROR(VLOOKUP(A14,'درآمد ناشی از تغییر قیمت اوراق'!A:Q,17,0),0)</f>
        <v>0</v>
      </c>
      <c r="Q14" s="1">
        <f>IFERROR(VLOOKUP(A14,'درآمد ناشی از فروش'!A:Q,17,0),0)</f>
        <v>230045373</v>
      </c>
      <c r="S14" s="1">
        <f t="shared" si="3"/>
        <v>230045373</v>
      </c>
      <c r="U14" s="5">
        <f>+S14/$S$82</f>
        <v>-5.739277971113329E-4</v>
      </c>
    </row>
    <row r="15" spans="1:21" ht="24" x14ac:dyDescent="0.25">
      <c r="A15" s="3" t="s">
        <v>91</v>
      </c>
      <c r="C15" s="1">
        <f>IFERROR(VLOOKUP(A15,'درآمد سود سهام'!A:S,13,0),0)</f>
        <v>0</v>
      </c>
      <c r="E15" s="1">
        <f>IFERROR(VLOOKUP(A15,'درآمد ناشی از تغییر قیمت اوراق'!A:Q,9,0),0)</f>
        <v>0</v>
      </c>
      <c r="G15" s="1">
        <f>IFERROR(VLOOKUP(A15,'درآمد ناشی از فروش'!A:Q,9,0),0)</f>
        <v>0</v>
      </c>
      <c r="I15" s="1">
        <f t="shared" si="2"/>
        <v>0</v>
      </c>
      <c r="K15" s="5">
        <f>+I15/$I$82</f>
        <v>0</v>
      </c>
      <c r="M15" s="1">
        <f>IFERROR(VLOOKUP(A15,'درآمد سود سهام'!A:S,19,0),0)</f>
        <v>0</v>
      </c>
      <c r="O15" s="1">
        <f>IFERROR(VLOOKUP(A15,'درآمد ناشی از تغییر قیمت اوراق'!A:Q,17,0),0)</f>
        <v>0</v>
      </c>
      <c r="Q15" s="1">
        <f>IFERROR(VLOOKUP(A15,'درآمد ناشی از فروش'!A:Q,17,0),0)</f>
        <v>3468072186</v>
      </c>
      <c r="S15" s="1">
        <f t="shared" si="3"/>
        <v>3468072186</v>
      </c>
      <c r="U15" s="5">
        <f>+S15/$S$82</f>
        <v>-8.6523062993058546E-3</v>
      </c>
    </row>
    <row r="16" spans="1:21" ht="24" x14ac:dyDescent="0.25">
      <c r="A16" s="3" t="s">
        <v>92</v>
      </c>
      <c r="C16" s="1">
        <f>IFERROR(VLOOKUP(A16,'درآمد سود سهام'!A:S,13,0),0)</f>
        <v>0</v>
      </c>
      <c r="E16" s="1">
        <f>IFERROR(VLOOKUP(A16,'درآمد ناشی از تغییر قیمت اوراق'!A:Q,9,0),0)</f>
        <v>0</v>
      </c>
      <c r="G16" s="1">
        <f>IFERROR(VLOOKUP(A16,'درآمد ناشی از فروش'!A:Q,9,0),0)</f>
        <v>0</v>
      </c>
      <c r="I16" s="1">
        <f t="shared" si="1"/>
        <v>0</v>
      </c>
      <c r="K16" s="5">
        <f>+I16/$I$82</f>
        <v>0</v>
      </c>
      <c r="M16" s="1">
        <f>IFERROR(VLOOKUP(A16,'درآمد سود سهام'!A:S,19,0),0)</f>
        <v>0</v>
      </c>
      <c r="O16" s="1">
        <f>IFERROR(VLOOKUP(A16,'درآمد ناشی از تغییر قیمت اوراق'!A:Q,17,0),0)</f>
        <v>0</v>
      </c>
      <c r="Q16" s="1">
        <f>IFERROR(VLOOKUP(A16,'درآمد ناشی از فروش'!A:Q,17,0),0)</f>
        <v>21588772</v>
      </c>
      <c r="S16" s="1">
        <f t="shared" si="0"/>
        <v>21588772</v>
      </c>
      <c r="U16" s="5">
        <f>+S16/$S$82</f>
        <v>-5.3860663201858119E-5</v>
      </c>
    </row>
    <row r="17" spans="1:21" ht="24" x14ac:dyDescent="0.25">
      <c r="A17" s="3" t="s">
        <v>114</v>
      </c>
      <c r="C17" s="1">
        <f>IFERROR(VLOOKUP(A17,'درآمد سود سهام'!A:S,13,0),0)</f>
        <v>0</v>
      </c>
      <c r="E17" s="1">
        <f>IFERROR(VLOOKUP(A17,'درآمد ناشی از تغییر قیمت اوراق'!A:Q,9,0),0)</f>
        <v>0</v>
      </c>
      <c r="G17" s="1">
        <f>IFERROR(VLOOKUP(A17,'درآمد ناشی از فروش'!A:Q,9,0),0)</f>
        <v>0</v>
      </c>
      <c r="I17" s="1">
        <f t="shared" si="1"/>
        <v>0</v>
      </c>
      <c r="K17" s="5">
        <f>+I17/$I$82</f>
        <v>0</v>
      </c>
      <c r="M17" s="1">
        <f>IFERROR(VLOOKUP(A17,'درآمد سود سهام'!A:S,19,0),0)</f>
        <v>0</v>
      </c>
      <c r="O17" s="1">
        <f>IFERROR(VLOOKUP(A17,'درآمد ناشی از تغییر قیمت اوراق'!A:Q,17,0),0)</f>
        <v>0</v>
      </c>
      <c r="Q17" s="1">
        <f>IFERROR(VLOOKUP(A17,'درآمد ناشی از فروش'!A:Q,17,0),0)</f>
        <v>560977788</v>
      </c>
      <c r="S17" s="1">
        <f t="shared" si="0"/>
        <v>560977788</v>
      </c>
      <c r="U17" s="5">
        <f>+S17/$S$82</f>
        <v>-1.399553235505538E-3</v>
      </c>
    </row>
    <row r="18" spans="1:21" ht="24" x14ac:dyDescent="0.25">
      <c r="A18" s="3" t="s">
        <v>115</v>
      </c>
      <c r="C18" s="1">
        <f>IFERROR(VLOOKUP(A18,'درآمد سود سهام'!A:S,13,0),0)</f>
        <v>0</v>
      </c>
      <c r="E18" s="1">
        <f>IFERROR(VLOOKUP(A18,'درآمد ناشی از تغییر قیمت اوراق'!A:Q,9,0),0)</f>
        <v>0</v>
      </c>
      <c r="G18" s="1">
        <f>IFERROR(VLOOKUP(A18,'درآمد ناشی از فروش'!A:Q,9,0),0)</f>
        <v>0</v>
      </c>
      <c r="I18" s="1">
        <f t="shared" si="1"/>
        <v>0</v>
      </c>
      <c r="K18" s="5">
        <f>+I18/$I$82</f>
        <v>0</v>
      </c>
      <c r="M18" s="1">
        <f>IFERROR(VLOOKUP(A18,'درآمد سود سهام'!A:S,19,0),0)</f>
        <v>0</v>
      </c>
      <c r="O18" s="1">
        <f>IFERROR(VLOOKUP(A18,'درآمد ناشی از تغییر قیمت اوراق'!A:Q,17,0),0)</f>
        <v>0</v>
      </c>
      <c r="Q18" s="1">
        <f>IFERROR(VLOOKUP(A18,'درآمد ناشی از فروش'!A:Q,17,0),0)</f>
        <v>-80696009</v>
      </c>
      <c r="S18" s="1">
        <f t="shared" si="0"/>
        <v>-80696009</v>
      </c>
      <c r="U18" s="5">
        <f>+S18/$S$82</f>
        <v>2.013241217463926E-4</v>
      </c>
    </row>
    <row r="19" spans="1:21" ht="24" x14ac:dyDescent="0.25">
      <c r="A19" s="3" t="s">
        <v>39</v>
      </c>
      <c r="C19" s="1">
        <f>IFERROR(VLOOKUP(A19,'درآمد سود سهام'!A:S,13,0),0)</f>
        <v>0</v>
      </c>
      <c r="E19" s="1">
        <f>IFERROR(VLOOKUP(A19,'درآمد ناشی از تغییر قیمت اوراق'!A:Q,9,0),0)</f>
        <v>0</v>
      </c>
      <c r="G19" s="1">
        <f>IFERROR(VLOOKUP(A19,'درآمد ناشی از فروش'!A:Q,9,0),0)</f>
        <v>0</v>
      </c>
      <c r="I19" s="1">
        <f t="shared" si="1"/>
        <v>0</v>
      </c>
      <c r="K19" s="5">
        <f>+I19/$I$82</f>
        <v>0</v>
      </c>
      <c r="M19" s="1">
        <f>IFERROR(VLOOKUP(A19,'درآمد سود سهام'!A:S,19,0),0)</f>
        <v>0</v>
      </c>
      <c r="O19" s="1">
        <f>IFERROR(VLOOKUP(A19,'درآمد ناشی از تغییر قیمت اوراق'!A:Q,17,0),0)</f>
        <v>0</v>
      </c>
      <c r="Q19" s="1">
        <f>IFERROR(VLOOKUP(A19,'درآمد ناشی از فروش'!A:Q,17,0),0)</f>
        <v>3845057958</v>
      </c>
      <c r="S19" s="1">
        <f t="shared" si="0"/>
        <v>3845057958</v>
      </c>
      <c r="U19" s="5">
        <f>+S19/$S$82</f>
        <v>-9.5928277748943899E-3</v>
      </c>
    </row>
    <row r="20" spans="1:21" ht="24" x14ac:dyDescent="0.25">
      <c r="A20" s="3" t="s">
        <v>22</v>
      </c>
      <c r="C20" s="1">
        <f>IFERROR(VLOOKUP(A20,'درآمد سود سهام'!A:S,13,0),0)</f>
        <v>0</v>
      </c>
      <c r="E20" s="1">
        <f>IFERROR(VLOOKUP(A20,'درآمد ناشی از تغییر قیمت اوراق'!A:Q,9,0),0)</f>
        <v>0</v>
      </c>
      <c r="G20" s="1">
        <f>IFERROR(VLOOKUP(A20,'درآمد ناشی از فروش'!A:Q,9,0),0)</f>
        <v>0</v>
      </c>
      <c r="I20" s="1">
        <f t="shared" si="1"/>
        <v>0</v>
      </c>
      <c r="K20" s="5">
        <f>+I20/$I$82</f>
        <v>0</v>
      </c>
      <c r="M20" s="1">
        <f>IFERROR(VLOOKUP(A20,'درآمد سود سهام'!A:S,19,0),0)</f>
        <v>0</v>
      </c>
      <c r="O20" s="1">
        <f>IFERROR(VLOOKUP(A20,'درآمد ناشی از تغییر قیمت اوراق'!A:Q,17,0),0)</f>
        <v>0</v>
      </c>
      <c r="Q20" s="1">
        <f>IFERROR(VLOOKUP(A20,'درآمد ناشی از فروش'!A:Q,17,0),0)</f>
        <v>-4366792335</v>
      </c>
      <c r="S20" s="1">
        <f t="shared" si="0"/>
        <v>-4366792335</v>
      </c>
      <c r="U20" s="5">
        <f>+S20/$S$82</f>
        <v>1.089447474029049E-2</v>
      </c>
    </row>
    <row r="21" spans="1:21" ht="24" x14ac:dyDescent="0.25">
      <c r="A21" s="3" t="s">
        <v>33</v>
      </c>
      <c r="C21" s="1">
        <f>IFERROR(VLOOKUP(A21,'درآمد سود سهام'!A:S,13,0),0)</f>
        <v>0</v>
      </c>
      <c r="E21" s="1">
        <f>IFERROR(VLOOKUP(A21,'درآمد ناشی از تغییر قیمت اوراق'!A:Q,9,0),0)</f>
        <v>4019573956</v>
      </c>
      <c r="G21" s="1">
        <f>IFERROR(VLOOKUP(A21,'درآمد ناشی از فروش'!A:Q,9,0),0)</f>
        <v>0</v>
      </c>
      <c r="I21" s="1">
        <f t="shared" si="1"/>
        <v>4019573956</v>
      </c>
      <c r="K21" s="5">
        <f>+I21/$I$82</f>
        <v>2.8309672519937113E-3</v>
      </c>
      <c r="M21" s="1">
        <f>IFERROR(VLOOKUP(A21,'درآمد سود سهام'!A:S,19,0),0)</f>
        <v>3579610050</v>
      </c>
      <c r="O21" s="1">
        <f>IFERROR(VLOOKUP(A21,'درآمد ناشی از تغییر قیمت اوراق'!A:Q,17,0),0)</f>
        <v>-4150096534</v>
      </c>
      <c r="Q21" s="1">
        <f>IFERROR(VLOOKUP(A21,'درآمد ناشی از فروش'!A:Q,17,0),0)</f>
        <v>-9667644236</v>
      </c>
      <c r="S21" s="1">
        <f t="shared" si="0"/>
        <v>-10238130720</v>
      </c>
      <c r="U21" s="5">
        <f>+S21/$S$82</f>
        <v>2.5542560295996324E-2</v>
      </c>
    </row>
    <row r="22" spans="1:21" ht="24" x14ac:dyDescent="0.25">
      <c r="A22" s="3" t="s">
        <v>25</v>
      </c>
      <c r="C22" s="1">
        <f>IFERROR(VLOOKUP(A22,'درآمد سود سهام'!A:S,13,0),0)</f>
        <v>0</v>
      </c>
      <c r="E22" s="1">
        <f>IFERROR(VLOOKUP(A22,'درآمد ناشی از تغییر قیمت اوراق'!A:Q,9,0),0)</f>
        <v>26010640446</v>
      </c>
      <c r="G22" s="1">
        <f>IFERROR(VLOOKUP(A22,'درآمد ناشی از فروش'!A:Q,9,0),0)</f>
        <v>0</v>
      </c>
      <c r="I22" s="1">
        <f t="shared" si="1"/>
        <v>26010640446</v>
      </c>
      <c r="K22" s="5">
        <f>+I22/$I$82</f>
        <v>1.8319173154183185E-2</v>
      </c>
      <c r="M22" s="1">
        <f>IFERROR(VLOOKUP(A22,'درآمد سود سهام'!A:S,19,0),0)</f>
        <v>12965359000</v>
      </c>
      <c r="O22" s="1">
        <f>IFERROR(VLOOKUP(A22,'درآمد ناشی از تغییر قیمت اوراق'!A:Q,17,0),0)</f>
        <v>-51787312766</v>
      </c>
      <c r="Q22" s="1">
        <f>IFERROR(VLOOKUP(A22,'درآمد ناشی از فروش'!A:Q,17,0),0)</f>
        <v>-49314310705</v>
      </c>
      <c r="S22" s="1">
        <f t="shared" si="0"/>
        <v>-88136264471</v>
      </c>
      <c r="U22" s="5">
        <f>+S22/$S$82</f>
        <v>0.21988641394436076</v>
      </c>
    </row>
    <row r="23" spans="1:21" ht="24" x14ac:dyDescent="0.25">
      <c r="A23" s="3" t="s">
        <v>18</v>
      </c>
      <c r="C23" s="1">
        <f>IFERROR(VLOOKUP(A23,'درآمد سود سهام'!A:S,13,0),0)</f>
        <v>0</v>
      </c>
      <c r="E23" s="1">
        <f>IFERROR(VLOOKUP(A23,'درآمد ناشی از تغییر قیمت اوراق'!A:Q,9,0),0)</f>
        <v>2962395972</v>
      </c>
      <c r="G23" s="1">
        <f>IFERROR(VLOOKUP(A23,'درآمد ناشی از فروش'!A:Q,9,0),0)</f>
        <v>0</v>
      </c>
      <c r="I23" s="1">
        <f t="shared" si="1"/>
        <v>2962395972</v>
      </c>
      <c r="K23" s="5">
        <f>+I23/$I$82</f>
        <v>2.0864017122142185E-3</v>
      </c>
      <c r="M23" s="1">
        <f>IFERROR(VLOOKUP(A23,'درآمد سود سهام'!A:S,19,0),0)</f>
        <v>4839290300</v>
      </c>
      <c r="O23" s="1">
        <f>IFERROR(VLOOKUP(A23,'درآمد ناشی از تغییر قیمت اوراق'!A:Q,17,0),0)</f>
        <v>-17776952875</v>
      </c>
      <c r="Q23" s="1">
        <f>IFERROR(VLOOKUP(A23,'درآمد ناشی از فروش'!A:Q,17,0),0)</f>
        <v>-42285464386</v>
      </c>
      <c r="S23" s="1">
        <f t="shared" si="0"/>
        <v>-55223126961</v>
      </c>
      <c r="U23" s="5">
        <f>+S23/$S$82</f>
        <v>0.1377732018384312</v>
      </c>
    </row>
    <row r="24" spans="1:21" ht="24" x14ac:dyDescent="0.25">
      <c r="A24" s="3" t="s">
        <v>37</v>
      </c>
      <c r="C24" s="1">
        <f>IFERROR(VLOOKUP(A24,'درآمد سود سهام'!A:S,13,0),0)</f>
        <v>0</v>
      </c>
      <c r="E24" s="1">
        <f>IFERROR(VLOOKUP(A24,'درآمد ناشی از تغییر قیمت اوراق'!A:Q,9,0),0)</f>
        <v>19477227767</v>
      </c>
      <c r="G24" s="1">
        <f>IFERROR(VLOOKUP(A24,'درآمد ناشی از فروش'!A:Q,9,0),0)</f>
        <v>0</v>
      </c>
      <c r="I24" s="1">
        <f t="shared" si="1"/>
        <v>19477227767</v>
      </c>
      <c r="K24" s="5">
        <f>+I24/$I$82</f>
        <v>1.3717720975302189E-2</v>
      </c>
      <c r="M24" s="1">
        <f>IFERROR(VLOOKUP(A24,'درآمد سود سهام'!A:S,19,0),0)</f>
        <v>12600000000</v>
      </c>
      <c r="O24" s="1">
        <f>IFERROR(VLOOKUP(A24,'درآمد ناشی از تغییر قیمت اوراق'!A:Q,17,0),0)</f>
        <v>-46000049132</v>
      </c>
      <c r="Q24" s="1">
        <f>IFERROR(VLOOKUP(A24,'درآمد ناشی از فروش'!A:Q,17,0),0)</f>
        <v>-73563861610</v>
      </c>
      <c r="S24" s="1">
        <f t="shared" si="0"/>
        <v>-106963910742</v>
      </c>
      <c r="U24" s="5">
        <f>+S24/$S$82</f>
        <v>0.26685849344411416</v>
      </c>
    </row>
    <row r="25" spans="1:21" ht="24" x14ac:dyDescent="0.25">
      <c r="A25" s="3" t="s">
        <v>50</v>
      </c>
      <c r="C25" s="1">
        <f>IFERROR(VLOOKUP(A25,'درآمد سود سهام'!A:S,13,0),0)</f>
        <v>0</v>
      </c>
      <c r="E25" s="1">
        <f>IFERROR(VLOOKUP(A25,'درآمد ناشی از تغییر قیمت اوراق'!A:Q,9,0),0)</f>
        <v>0</v>
      </c>
      <c r="G25" s="1">
        <f>IFERROR(VLOOKUP(A25,'درآمد ناشی از فروش'!A:Q,9,0),0)</f>
        <v>0</v>
      </c>
      <c r="I25" s="1">
        <f t="shared" si="1"/>
        <v>0</v>
      </c>
      <c r="K25" s="5">
        <f>+I25/$I$82</f>
        <v>0</v>
      </c>
      <c r="M25" s="1">
        <f>IFERROR(VLOOKUP(A25,'درآمد سود سهام'!A:S,19,0),0)</f>
        <v>0</v>
      </c>
      <c r="O25" s="1">
        <f>IFERROR(VLOOKUP(A25,'درآمد ناشی از تغییر قیمت اوراق'!A:Q,17,0),0)</f>
        <v>0</v>
      </c>
      <c r="Q25" s="1">
        <f>IFERROR(VLOOKUP(A25,'درآمد ناشی از فروش'!A:Q,17,0),0)</f>
        <v>790981191</v>
      </c>
      <c r="S25" s="1">
        <f t="shared" si="0"/>
        <v>790981191</v>
      </c>
      <c r="U25" s="5">
        <f>+S25/$S$82</f>
        <v>-1.9733763239268825E-3</v>
      </c>
    </row>
    <row r="26" spans="1:21" ht="24" x14ac:dyDescent="0.25">
      <c r="A26" s="3" t="s">
        <v>44</v>
      </c>
      <c r="C26" s="1">
        <f>IFERROR(VLOOKUP(A26,'درآمد سود سهام'!A:S,13,0),0)</f>
        <v>0</v>
      </c>
      <c r="E26" s="1">
        <f>IFERROR(VLOOKUP(A26,'درآمد ناشی از تغییر قیمت اوراق'!A:Q,9,0),0)</f>
        <v>0</v>
      </c>
      <c r="G26" s="1">
        <f>IFERROR(VLOOKUP(A26,'درآمد ناشی از فروش'!A:Q,9,0),0)</f>
        <v>0</v>
      </c>
      <c r="I26" s="1">
        <f t="shared" si="1"/>
        <v>0</v>
      </c>
      <c r="K26" s="5">
        <f>+I26/$I$82</f>
        <v>0</v>
      </c>
      <c r="M26" s="1">
        <f>IFERROR(VLOOKUP(A26,'درآمد سود سهام'!A:S,19,0),0)</f>
        <v>0</v>
      </c>
      <c r="O26" s="1">
        <f>IFERROR(VLOOKUP(A26,'درآمد ناشی از تغییر قیمت اوراق'!A:Q,17,0),0)</f>
        <v>0</v>
      </c>
      <c r="Q26" s="1">
        <f>IFERROR(VLOOKUP(A26,'درآمد ناشی از فروش'!A:Q,17,0),0)</f>
        <v>-7360269459</v>
      </c>
      <c r="S26" s="1">
        <f t="shared" si="0"/>
        <v>-7360269459</v>
      </c>
      <c r="U26" s="5">
        <f>+S26/$S$82</f>
        <v>1.8362739409454206E-2</v>
      </c>
    </row>
    <row r="27" spans="1:21" ht="24" x14ac:dyDescent="0.25">
      <c r="A27" s="3" t="s">
        <v>15</v>
      </c>
      <c r="C27" s="1">
        <f>IFERROR(VLOOKUP(A27,'درآمد سود سهام'!A:S,13,0),0)</f>
        <v>0</v>
      </c>
      <c r="E27" s="1">
        <f>IFERROR(VLOOKUP(A27,'درآمد ناشی از تغییر قیمت اوراق'!A:Q,9,0),0)</f>
        <v>16103610000</v>
      </c>
      <c r="G27" s="1">
        <f>IFERROR(VLOOKUP(A27,'درآمد ناشی از فروش'!A:Q,9,0),0)</f>
        <v>0</v>
      </c>
      <c r="I27" s="1">
        <f t="shared" si="1"/>
        <v>16103610000</v>
      </c>
      <c r="K27" s="5">
        <f>+I27/$I$82</f>
        <v>1.1341697664457265E-2</v>
      </c>
      <c r="M27" s="1">
        <f>IFERROR(VLOOKUP(A27,'درآمد سود سهام'!A:S,19,0),0)</f>
        <v>11400000000</v>
      </c>
      <c r="O27" s="1">
        <f>IFERROR(VLOOKUP(A27,'درآمد ناشی از تغییر قیمت اوراق'!A:Q,17,0),0)</f>
        <v>-41052349904</v>
      </c>
      <c r="Q27" s="1">
        <f>IFERROR(VLOOKUP(A27,'درآمد ناشی از فروش'!A:Q,17,0),0)</f>
        <v>-11615630934</v>
      </c>
      <c r="S27" s="1">
        <f t="shared" si="0"/>
        <v>-41267980838</v>
      </c>
      <c r="U27" s="5">
        <f>+S27/$S$82</f>
        <v>0.10295726023398888</v>
      </c>
    </row>
    <row r="28" spans="1:21" ht="24" x14ac:dyDescent="0.25">
      <c r="A28" s="3" t="s">
        <v>29</v>
      </c>
      <c r="C28" s="1">
        <f>IFERROR(VLOOKUP(A28,'درآمد سود سهام'!A:S,13,0),0)</f>
        <v>0</v>
      </c>
      <c r="E28" s="1">
        <f>IFERROR(VLOOKUP(A28,'درآمد ناشی از تغییر قیمت اوراق'!A:Q,9,0),0)</f>
        <v>10486832579</v>
      </c>
      <c r="G28" s="1">
        <f>IFERROR(VLOOKUP(A28,'درآمد ناشی از فروش'!A:Q,9,0),0)</f>
        <v>460556619</v>
      </c>
      <c r="I28" s="1">
        <f t="shared" si="1"/>
        <v>10947389198</v>
      </c>
      <c r="K28" s="5">
        <f>+I28/$I$82</f>
        <v>7.7101953225929649E-3</v>
      </c>
      <c r="M28" s="1">
        <f>IFERROR(VLOOKUP(A28,'درآمد سود سهام'!A:S,19,0),0)</f>
        <v>8640000000</v>
      </c>
      <c r="O28" s="1">
        <f>IFERROR(VLOOKUP(A28,'درآمد ناشی از تغییر قیمت اوراق'!A:Q,17,0),0)</f>
        <v>1456467242</v>
      </c>
      <c r="Q28" s="1">
        <f>IFERROR(VLOOKUP(A28,'درآمد ناشی از فروش'!A:Q,17,0),0)</f>
        <v>-10318692355</v>
      </c>
      <c r="S28" s="1">
        <f t="shared" si="0"/>
        <v>-222225113</v>
      </c>
      <c r="U28" s="5">
        <f>+S28/$S$82</f>
        <v>5.5441745210370753E-4</v>
      </c>
    </row>
    <row r="29" spans="1:21" ht="24" x14ac:dyDescent="0.25">
      <c r="A29" s="3" t="s">
        <v>41</v>
      </c>
      <c r="C29" s="1">
        <f>IFERROR(VLOOKUP(A29,'درآمد سود سهام'!A:S,13,0),0)</f>
        <v>0</v>
      </c>
      <c r="E29" s="1">
        <f>IFERROR(VLOOKUP(A29,'درآمد ناشی از تغییر قیمت اوراق'!A:Q,9,0),0)</f>
        <v>0</v>
      </c>
      <c r="G29" s="1">
        <f>IFERROR(VLOOKUP(A29,'درآمد ناشی از فروش'!A:Q,9,0),0)</f>
        <v>0</v>
      </c>
      <c r="I29" s="1">
        <f t="shared" si="1"/>
        <v>0</v>
      </c>
      <c r="K29" s="5">
        <f>+I29/$I$82</f>
        <v>0</v>
      </c>
      <c r="M29" s="1">
        <f>IFERROR(VLOOKUP(A29,'درآمد سود سهام'!A:S,19,0),0)</f>
        <v>0</v>
      </c>
      <c r="O29" s="1">
        <f>IFERROR(VLOOKUP(A29,'درآمد ناشی از تغییر قیمت اوراق'!A:Q,17,0),0)</f>
        <v>0</v>
      </c>
      <c r="Q29" s="1">
        <f>IFERROR(VLOOKUP(A29,'درآمد ناشی از فروش'!A:Q,17,0),0)</f>
        <v>3309840284</v>
      </c>
      <c r="S29" s="1">
        <f t="shared" si="0"/>
        <v>3309840284</v>
      </c>
      <c r="U29" s="5">
        <f>+S29/$S$82</f>
        <v>-8.2575420588288408E-3</v>
      </c>
    </row>
    <row r="30" spans="1:21" ht="24" x14ac:dyDescent="0.25">
      <c r="A30" s="3" t="s">
        <v>26</v>
      </c>
      <c r="C30" s="1">
        <f>IFERROR(VLOOKUP(A30,'درآمد سود سهام'!A:S,13,0),0)</f>
        <v>0</v>
      </c>
      <c r="E30" s="1">
        <f>IFERROR(VLOOKUP(A30,'درآمد ناشی از تغییر قیمت اوراق'!A:Q,9,0),0)</f>
        <v>-4376736383</v>
      </c>
      <c r="G30" s="1">
        <f>IFERROR(VLOOKUP(A30,'درآمد ناشی از فروش'!A:Q,9,0),0)</f>
        <v>35092908065</v>
      </c>
      <c r="I30" s="1">
        <f t="shared" si="1"/>
        <v>30716171682</v>
      </c>
      <c r="K30" s="5">
        <f>+I30/$I$82</f>
        <v>2.1633256929769647E-2</v>
      </c>
      <c r="M30" s="1">
        <f>IFERROR(VLOOKUP(A30,'درآمد سود سهام'!A:S,19,0),0)</f>
        <v>0</v>
      </c>
      <c r="O30" s="1">
        <f>IFERROR(VLOOKUP(A30,'درآمد ناشی از تغییر قیمت اوراق'!A:Q,17,0),0)</f>
        <v>112927771312</v>
      </c>
      <c r="Q30" s="1">
        <f>IFERROR(VLOOKUP(A30,'درآمد ناشی از فروش'!A:Q,17,0),0)</f>
        <v>144674907316</v>
      </c>
      <c r="S30" s="1">
        <f t="shared" si="0"/>
        <v>257602678628</v>
      </c>
      <c r="U30" s="5">
        <f>+S30/$S$82</f>
        <v>-0.64267903303991547</v>
      </c>
    </row>
    <row r="31" spans="1:21" ht="24" x14ac:dyDescent="0.25">
      <c r="A31" s="3" t="s">
        <v>20</v>
      </c>
      <c r="C31" s="1">
        <f>IFERROR(VLOOKUP(A31,'درآمد سود سهام'!A:S,13,0),0)</f>
        <v>0</v>
      </c>
      <c r="E31" s="1">
        <f>IFERROR(VLOOKUP(A31,'درآمد ناشی از تغییر قیمت اوراق'!A:Q,9,0),0)</f>
        <v>0</v>
      </c>
      <c r="G31" s="1">
        <f>IFERROR(VLOOKUP(A31,'درآمد ناشی از فروش'!A:Q,9,0),0)</f>
        <v>0</v>
      </c>
      <c r="I31" s="1">
        <f t="shared" si="1"/>
        <v>0</v>
      </c>
      <c r="K31" s="5">
        <f>+I31/$I$82</f>
        <v>0</v>
      </c>
      <c r="M31" s="1">
        <f>IFERROR(VLOOKUP(A31,'درآمد سود سهام'!A:S,19,0),0)</f>
        <v>0</v>
      </c>
      <c r="O31" s="1">
        <f>IFERROR(VLOOKUP(A31,'درآمد ناشی از تغییر قیمت اوراق'!A:Q,17,0),0)</f>
        <v>0</v>
      </c>
      <c r="Q31" s="1">
        <f>IFERROR(VLOOKUP(A31,'درآمد ناشی از فروش'!A:Q,17,0),0)</f>
        <v>7130214545</v>
      </c>
      <c r="S31" s="1">
        <f t="shared" si="0"/>
        <v>7130214545</v>
      </c>
      <c r="U31" s="5">
        <f>+S31/$S$82</f>
        <v>-1.778878780901642E-2</v>
      </c>
    </row>
    <row r="32" spans="1:21" ht="24" x14ac:dyDescent="0.25">
      <c r="A32" s="3" t="s">
        <v>28</v>
      </c>
      <c r="C32" s="1">
        <f>IFERROR(VLOOKUP(A32,'درآمد سود سهام'!A:S,13,0),0)</f>
        <v>0</v>
      </c>
      <c r="E32" s="1">
        <f>IFERROR(VLOOKUP(A32,'درآمد ناشی از تغییر قیمت اوراق'!A:Q,9,0),0)</f>
        <v>0</v>
      </c>
      <c r="G32" s="1">
        <f>IFERROR(VLOOKUP(A32,'درآمد ناشی از فروش'!A:Q,9,0),0)</f>
        <v>0</v>
      </c>
      <c r="I32" s="1">
        <f t="shared" si="1"/>
        <v>0</v>
      </c>
      <c r="K32" s="5">
        <f>+I32/$I$82</f>
        <v>0</v>
      </c>
      <c r="M32" s="1">
        <f>IFERROR(VLOOKUP(A32,'درآمد سود سهام'!A:S,19,0),0)</f>
        <v>0</v>
      </c>
      <c r="O32" s="1">
        <f>IFERROR(VLOOKUP(A32,'درآمد ناشی از تغییر قیمت اوراق'!A:Q,17,0),0)</f>
        <v>0</v>
      </c>
      <c r="Q32" s="1">
        <f>IFERROR(VLOOKUP(A32,'درآمد ناشی از فروش'!A:Q,17,0),0)</f>
        <v>927284762</v>
      </c>
      <c r="S32" s="1">
        <f t="shared" si="0"/>
        <v>927284762</v>
      </c>
      <c r="U32" s="5">
        <f>+S32/$S$82</f>
        <v>-2.3134327537618704E-3</v>
      </c>
    </row>
    <row r="33" spans="1:21" ht="24" x14ac:dyDescent="0.25">
      <c r="A33" s="3" t="s">
        <v>34</v>
      </c>
      <c r="C33" s="1">
        <f>IFERROR(VLOOKUP(A33,'درآمد سود سهام'!A:S,13,0),0)</f>
        <v>0</v>
      </c>
      <c r="E33" s="1">
        <f>IFERROR(VLOOKUP(A33,'درآمد ناشی از تغییر قیمت اوراق'!A:Q,9,0),0)</f>
        <v>20153567912</v>
      </c>
      <c r="G33" s="1">
        <f>IFERROR(VLOOKUP(A33,'درآمد ناشی از فروش'!A:Q,9,0),0)</f>
        <v>0</v>
      </c>
      <c r="I33" s="1">
        <f t="shared" si="1"/>
        <v>20153567912</v>
      </c>
      <c r="K33" s="5">
        <f>+I33/$I$82</f>
        <v>1.4194064195420237E-2</v>
      </c>
      <c r="M33" s="1">
        <f>IFERROR(VLOOKUP(A33,'درآمد سود سهام'!A:S,19,0),0)</f>
        <v>14840730102</v>
      </c>
      <c r="O33" s="1">
        <f>IFERROR(VLOOKUP(A33,'درآمد ناشی از تغییر قیمت اوراق'!A:Q,17,0),0)</f>
        <v>-9687115749</v>
      </c>
      <c r="Q33" s="1">
        <f>IFERROR(VLOOKUP(A33,'درآمد ناشی از فروش'!A:Q,17,0),0)</f>
        <v>-28950020724</v>
      </c>
      <c r="S33" s="1">
        <f t="shared" si="0"/>
        <v>-23796406371</v>
      </c>
      <c r="U33" s="5">
        <f>+S33/$S$82</f>
        <v>5.9368371158997915E-2</v>
      </c>
    </row>
    <row r="34" spans="1:21" ht="24" x14ac:dyDescent="0.25">
      <c r="A34" s="3" t="s">
        <v>40</v>
      </c>
      <c r="C34" s="1">
        <f>IFERROR(VLOOKUP(A34,'درآمد سود سهام'!A:S,13,0),0)</f>
        <v>0</v>
      </c>
      <c r="E34" s="1">
        <f>IFERROR(VLOOKUP(A34,'درآمد ناشی از تغییر قیمت اوراق'!A:Q,9,0),0)</f>
        <v>698003618479</v>
      </c>
      <c r="G34" s="1">
        <f>IFERROR(VLOOKUP(A34,'درآمد ناشی از فروش'!A:Q,9,0),0)</f>
        <v>475566579</v>
      </c>
      <c r="I34" s="1">
        <f t="shared" si="1"/>
        <v>698479185058</v>
      </c>
      <c r="K34" s="5">
        <f>+I34/$I$82</f>
        <v>0.49193564311631566</v>
      </c>
      <c r="M34" s="1">
        <f>IFERROR(VLOOKUP(A34,'درآمد سود سهام'!A:S,19,0),0)</f>
        <v>143816483260</v>
      </c>
      <c r="O34" s="1">
        <f>IFERROR(VLOOKUP(A34,'درآمد ناشی از تغییر قیمت اوراق'!A:Q,17,0),0)</f>
        <v>626770223301</v>
      </c>
      <c r="Q34" s="1">
        <f>IFERROR(VLOOKUP(A34,'درآمد ناشی از فروش'!A:Q,17,0),0)</f>
        <v>32786285104</v>
      </c>
      <c r="S34" s="1">
        <f t="shared" si="0"/>
        <v>803372991665</v>
      </c>
      <c r="U34" s="5">
        <f>+S34/$S$82</f>
        <v>-2.0042919592433388</v>
      </c>
    </row>
    <row r="35" spans="1:21" ht="24" x14ac:dyDescent="0.25">
      <c r="A35" s="3" t="s">
        <v>19</v>
      </c>
      <c r="C35" s="1">
        <f>IFERROR(VLOOKUP(A35,'درآمد سود سهام'!A:S,13,0),0)</f>
        <v>0</v>
      </c>
      <c r="E35" s="1">
        <f>IFERROR(VLOOKUP(A35,'درآمد ناشی از تغییر قیمت اوراق'!A:Q,9,0),0)</f>
        <v>0</v>
      </c>
      <c r="G35" s="1">
        <f>IFERROR(VLOOKUP(A35,'درآمد ناشی از فروش'!A:Q,9,0),0)</f>
        <v>0</v>
      </c>
      <c r="I35" s="1">
        <f t="shared" si="1"/>
        <v>0</v>
      </c>
      <c r="K35" s="5">
        <f>+I35/$I$82</f>
        <v>0</v>
      </c>
      <c r="M35" s="1">
        <f>IFERROR(VLOOKUP(A35,'درآمد سود سهام'!A:S,19,0),0)</f>
        <v>0</v>
      </c>
      <c r="O35" s="1">
        <f>IFERROR(VLOOKUP(A35,'درآمد ناشی از تغییر قیمت اوراق'!A:Q,17,0),0)</f>
        <v>0</v>
      </c>
      <c r="Q35" s="1">
        <f>IFERROR(VLOOKUP(A35,'درآمد ناشی از فروش'!A:Q,17,0),0)</f>
        <v>236163189</v>
      </c>
      <c r="S35" s="1">
        <f t="shared" si="0"/>
        <v>236163189</v>
      </c>
      <c r="U35" s="5">
        <f>+S35/$S$82</f>
        <v>-5.8919080637869371E-4</v>
      </c>
    </row>
    <row r="36" spans="1:21" ht="24" x14ac:dyDescent="0.25">
      <c r="A36" s="3" t="s">
        <v>35</v>
      </c>
      <c r="C36" s="1">
        <f>IFERROR(VLOOKUP(A36,'درآمد سود سهام'!A:S,13,0),0)</f>
        <v>0</v>
      </c>
      <c r="E36" s="1">
        <f>IFERROR(VLOOKUP(A36,'درآمد ناشی از تغییر قیمت اوراق'!A:Q,9,0),0)</f>
        <v>321445809746</v>
      </c>
      <c r="G36" s="1">
        <f>IFERROR(VLOOKUP(A36,'درآمد ناشی از فروش'!A:Q,9,0),0)</f>
        <v>-29732205599</v>
      </c>
      <c r="I36" s="1">
        <f t="shared" si="1"/>
        <v>291713604147</v>
      </c>
      <c r="K36" s="5">
        <f>+I36/$I$82</f>
        <v>0.20545253535352886</v>
      </c>
      <c r="M36" s="1">
        <f>IFERROR(VLOOKUP(A36,'درآمد سود سهام'!A:S,19,0),0)</f>
        <v>166600000000</v>
      </c>
      <c r="O36" s="1">
        <f>IFERROR(VLOOKUP(A36,'درآمد ناشی از تغییر قیمت اوراق'!A:Q,17,0),0)</f>
        <v>-711476740055</v>
      </c>
      <c r="Q36" s="1">
        <f>IFERROR(VLOOKUP(A36,'درآمد ناشی از فروش'!A:Q,17,0),0)</f>
        <v>-223039973304</v>
      </c>
      <c r="S36" s="1">
        <f t="shared" si="0"/>
        <v>-767916713359</v>
      </c>
      <c r="U36" s="5">
        <f>+S36/$S$82</f>
        <v>1.9158340022909557</v>
      </c>
    </row>
    <row r="37" spans="1:21" ht="24" x14ac:dyDescent="0.25">
      <c r="A37" s="3" t="s">
        <v>24</v>
      </c>
      <c r="C37" s="1">
        <f>IFERROR(VLOOKUP(A37,'درآمد سود سهام'!A:S,13,0),0)</f>
        <v>0</v>
      </c>
      <c r="E37" s="1">
        <f>IFERROR(VLOOKUP(A37,'درآمد ناشی از تغییر قیمت اوراق'!A:Q,9,0),0)</f>
        <v>0</v>
      </c>
      <c r="G37" s="1">
        <f>IFERROR(VLOOKUP(A37,'درآمد ناشی از فروش'!A:Q,9,0),0)</f>
        <v>0</v>
      </c>
      <c r="I37" s="1">
        <f t="shared" si="1"/>
        <v>0</v>
      </c>
      <c r="K37" s="5">
        <f>+I37/$I$82</f>
        <v>0</v>
      </c>
      <c r="M37" s="1">
        <f>IFERROR(VLOOKUP(A37,'درآمد سود سهام'!A:S,19,0),0)</f>
        <v>0</v>
      </c>
      <c r="O37" s="1">
        <f>IFERROR(VLOOKUP(A37,'درآمد ناشی از تغییر قیمت اوراق'!A:Q,17,0),0)</f>
        <v>0</v>
      </c>
      <c r="Q37" s="1">
        <f>IFERROR(VLOOKUP(A37,'درآمد ناشی از فروش'!A:Q,17,0),0)</f>
        <v>15318694791</v>
      </c>
      <c r="S37" s="1">
        <f t="shared" si="0"/>
        <v>15318694791</v>
      </c>
      <c r="U37" s="5">
        <f>+S37/$S$82</f>
        <v>-3.8217785654047827E-2</v>
      </c>
    </row>
    <row r="38" spans="1:21" ht="24" x14ac:dyDescent="0.25">
      <c r="A38" s="3" t="s">
        <v>42</v>
      </c>
      <c r="C38" s="1">
        <f>IFERROR(VLOOKUP(A38,'درآمد سود سهام'!A:S,13,0),0)</f>
        <v>0</v>
      </c>
      <c r="E38" s="1">
        <f>IFERROR(VLOOKUP(A38,'درآمد ناشی از تغییر قیمت اوراق'!A:Q,9,0),0)</f>
        <v>960022794</v>
      </c>
      <c r="G38" s="1">
        <f>IFERROR(VLOOKUP(A38,'درآمد ناشی از فروش'!A:Q,9,0),0)</f>
        <v>0</v>
      </c>
      <c r="I38" s="1">
        <f t="shared" si="1"/>
        <v>960022794</v>
      </c>
      <c r="K38" s="5">
        <f>+I38/$I$82</f>
        <v>6.7613959109389375E-4</v>
      </c>
      <c r="M38" s="1">
        <f>IFERROR(VLOOKUP(A38,'درآمد سود سهام'!A:S,19,0),0)</f>
        <v>442644180</v>
      </c>
      <c r="O38" s="1">
        <f>IFERROR(VLOOKUP(A38,'درآمد ناشی از تغییر قیمت اوراق'!A:Q,17,0),0)</f>
        <v>-5120121602</v>
      </c>
      <c r="Q38" s="1">
        <f>IFERROR(VLOOKUP(A38,'درآمد ناشی از فروش'!A:Q,17,0),0)</f>
        <v>1508162735</v>
      </c>
      <c r="S38" s="1">
        <f t="shared" si="0"/>
        <v>-3169314687</v>
      </c>
      <c r="U38" s="5">
        <f>+S38/$S$82</f>
        <v>7.9069523239769911E-3</v>
      </c>
    </row>
    <row r="39" spans="1:21" ht="24" x14ac:dyDescent="0.25">
      <c r="A39" s="3" t="s">
        <v>43</v>
      </c>
      <c r="C39" s="1">
        <f>IFERROR(VLOOKUP(A39,'درآمد سود سهام'!A:S,13,0),0)</f>
        <v>0</v>
      </c>
      <c r="E39" s="1">
        <f>IFERROR(VLOOKUP(A39,'درآمد ناشی از تغییر قیمت اوراق'!A:Q,9,0),0)</f>
        <v>0</v>
      </c>
      <c r="G39" s="1">
        <f>IFERROR(VLOOKUP(A39,'درآمد ناشی از فروش'!A:Q,9,0),0)</f>
        <v>0</v>
      </c>
      <c r="I39" s="1">
        <f t="shared" si="1"/>
        <v>0</v>
      </c>
      <c r="K39" s="5">
        <f>+I39/$I$82</f>
        <v>0</v>
      </c>
      <c r="M39" s="1">
        <f>IFERROR(VLOOKUP(A39,'درآمد سود سهام'!A:S,19,0),0)</f>
        <v>0</v>
      </c>
      <c r="O39" s="1">
        <f>IFERROR(VLOOKUP(A39,'درآمد ناشی از تغییر قیمت اوراق'!A:Q,17,0),0)</f>
        <v>0</v>
      </c>
      <c r="Q39" s="1">
        <f>IFERROR(VLOOKUP(A39,'درآمد ناشی از فروش'!A:Q,17,0),0)</f>
        <v>-759264027</v>
      </c>
      <c r="S39" s="1">
        <f t="shared" si="0"/>
        <v>-759264027</v>
      </c>
      <c r="U39" s="5">
        <f>+S39/$S$82</f>
        <v>1.8942468816444727E-3</v>
      </c>
    </row>
    <row r="40" spans="1:21" ht="24" x14ac:dyDescent="0.25">
      <c r="A40" s="3" t="s">
        <v>49</v>
      </c>
      <c r="C40" s="1">
        <f>IFERROR(VLOOKUP(A40,'درآمد سود سهام'!A:S,13,0),0)</f>
        <v>0</v>
      </c>
      <c r="E40" s="1">
        <f>IFERROR(VLOOKUP(A40,'درآمد ناشی از تغییر قیمت اوراق'!A:Q,9,0),0)</f>
        <v>21320510921</v>
      </c>
      <c r="G40" s="1">
        <f>IFERROR(VLOOKUP(A40,'درآمد ناشی از فروش'!A:Q,9,0),0)</f>
        <v>0</v>
      </c>
      <c r="I40" s="1">
        <f t="shared" si="1"/>
        <v>21320510921</v>
      </c>
      <c r="K40" s="5">
        <f>+I40/$I$82</f>
        <v>1.5015936732058296E-2</v>
      </c>
      <c r="M40" s="1">
        <f>IFERROR(VLOOKUP(A40,'درآمد سود سهام'!A:S,19,0),0)</f>
        <v>19788691525</v>
      </c>
      <c r="O40" s="1">
        <f>IFERROR(VLOOKUP(A40,'درآمد ناشی از تغییر قیمت اوراق'!A:Q,17,0),0)</f>
        <v>-57370325921</v>
      </c>
      <c r="Q40" s="1">
        <f>IFERROR(VLOOKUP(A40,'درآمد ناشی از فروش'!A:Q,17,0),0)</f>
        <v>0</v>
      </c>
      <c r="S40" s="1">
        <f t="shared" si="0"/>
        <v>-37581634396</v>
      </c>
      <c r="U40" s="5">
        <f>+S40/$S$82</f>
        <v>9.3760393262679445E-2</v>
      </c>
    </row>
    <row r="41" spans="1:21" ht="24" x14ac:dyDescent="0.25">
      <c r="A41" s="3" t="s">
        <v>87</v>
      </c>
      <c r="C41" s="1">
        <f>IFERROR(VLOOKUP(A41,'درآمد سود سهام'!A:S,13,0),0)</f>
        <v>0</v>
      </c>
      <c r="E41" s="1">
        <f>IFERROR(VLOOKUP(A41,'درآمد ناشی از تغییر قیمت اوراق'!A:Q,9,0),0)</f>
        <v>0</v>
      </c>
      <c r="G41" s="1">
        <f>IFERROR(VLOOKUP(A41,'درآمد ناشی از فروش'!A:Q,9,0),0)</f>
        <v>0</v>
      </c>
      <c r="I41" s="1">
        <f t="shared" si="1"/>
        <v>0</v>
      </c>
      <c r="K41" s="5">
        <f>+I41/$I$82</f>
        <v>0</v>
      </c>
      <c r="M41" s="1">
        <f>IFERROR(VLOOKUP(A41,'درآمد سود سهام'!A:S,19,0),0)</f>
        <v>0</v>
      </c>
      <c r="O41" s="1">
        <f>IFERROR(VLOOKUP(A41,'درآمد ناشی از تغییر قیمت اوراق'!A:Q,17,0),0)</f>
        <v>0</v>
      </c>
      <c r="Q41" s="1">
        <f>IFERROR(VLOOKUP(A41,'درآمد ناشی از فروش'!A:Q,17,0),0)</f>
        <v>12821717157</v>
      </c>
      <c r="S41" s="1">
        <f t="shared" si="0"/>
        <v>12821717157</v>
      </c>
      <c r="U41" s="5">
        <f>+S41/$S$82</f>
        <v>-3.1988210791362416E-2</v>
      </c>
    </row>
    <row r="42" spans="1:21" ht="24" x14ac:dyDescent="0.25">
      <c r="A42" s="3" t="s">
        <v>32</v>
      </c>
      <c r="C42" s="1">
        <f>IFERROR(VLOOKUP(A42,'درآمد سود سهام'!A:S,13,0),0)</f>
        <v>0</v>
      </c>
      <c r="E42" s="1">
        <f>IFERROR(VLOOKUP(A42,'درآمد ناشی از تغییر قیمت اوراق'!A:Q,9,0),0)</f>
        <v>5600020338</v>
      </c>
      <c r="G42" s="1">
        <f>IFERROR(VLOOKUP(A42,'درآمد ناشی از فروش'!A:Q,9,0),0)</f>
        <v>0</v>
      </c>
      <c r="I42" s="1">
        <f t="shared" si="1"/>
        <v>5600020338</v>
      </c>
      <c r="K42" s="5">
        <f>+I42/$I$82</f>
        <v>3.9440682920418328E-3</v>
      </c>
      <c r="M42" s="1">
        <f>IFERROR(VLOOKUP(A42,'درآمد سود سهام'!A:S,19,0),0)</f>
        <v>6167243680</v>
      </c>
      <c r="O42" s="1">
        <f>IFERROR(VLOOKUP(A42,'درآمد ناشی از تغییر قیمت اوراق'!A:Q,17,0),0)</f>
        <v>-23376167185</v>
      </c>
      <c r="Q42" s="1">
        <f>IFERROR(VLOOKUP(A42,'درآمد ناشی از فروش'!A:Q,17,0),0)</f>
        <v>1406798221</v>
      </c>
      <c r="S42" s="1">
        <f t="shared" si="0"/>
        <v>-15802125284</v>
      </c>
      <c r="U42" s="5">
        <f>+S42/$S$82</f>
        <v>3.9423870324587731E-2</v>
      </c>
    </row>
    <row r="43" spans="1:21" ht="24" x14ac:dyDescent="0.25">
      <c r="A43" s="3" t="s">
        <v>86</v>
      </c>
      <c r="C43" s="1">
        <f>IFERROR(VLOOKUP(A43,'درآمد سود سهام'!A:S,13,0),0)</f>
        <v>0</v>
      </c>
      <c r="E43" s="1">
        <f>IFERROR(VLOOKUP(A43,'درآمد ناشی از تغییر قیمت اوراق'!A:Q,9,0),0)</f>
        <v>8903220386</v>
      </c>
      <c r="G43" s="1">
        <f>IFERROR(VLOOKUP(A43,'درآمد ناشی از فروش'!A:Q,9,0),0)</f>
        <v>0</v>
      </c>
      <c r="I43" s="1">
        <f t="shared" si="1"/>
        <v>8903220386</v>
      </c>
      <c r="K43" s="5">
        <f t="shared" ref="K43:K81" si="4">+I43/$I$82</f>
        <v>6.2704967307358108E-3</v>
      </c>
      <c r="M43" s="1">
        <f>IFERROR(VLOOKUP(A43,'درآمد سود سهام'!A:S,19,0),0)</f>
        <v>5173436320</v>
      </c>
      <c r="O43" s="1">
        <f>IFERROR(VLOOKUP(A43,'درآمد ناشی از تغییر قیمت اوراق'!A:Q,17,0),0)</f>
        <v>3458670645</v>
      </c>
      <c r="Q43" s="1">
        <f>IFERROR(VLOOKUP(A43,'درآمد ناشی از فروش'!A:Q,17,0),0)</f>
        <v>-1916394536</v>
      </c>
      <c r="S43" s="1">
        <f t="shared" si="0"/>
        <v>6715712429</v>
      </c>
      <c r="U43" s="5">
        <f t="shared" ref="U43:U81" si="5">+S43/$S$82</f>
        <v>-1.6754668829653742E-2</v>
      </c>
    </row>
    <row r="44" spans="1:21" ht="24" x14ac:dyDescent="0.25">
      <c r="A44" s="3" t="s">
        <v>23</v>
      </c>
      <c r="C44" s="1">
        <f>IFERROR(VLOOKUP(A44,'درآمد سود سهام'!A:S,13,0),0)</f>
        <v>0</v>
      </c>
      <c r="E44" s="1">
        <f>IFERROR(VLOOKUP(A44,'درآمد ناشی از تغییر قیمت اوراق'!A:Q,9,0),0)</f>
        <v>23568626395</v>
      </c>
      <c r="G44" s="1">
        <f>IFERROR(VLOOKUP(A44,'درآمد ناشی از فروش'!A:Q,9,0),0)</f>
        <v>0</v>
      </c>
      <c r="I44" s="1">
        <f t="shared" si="1"/>
        <v>23568626395</v>
      </c>
      <c r="K44" s="5">
        <f t="shared" si="4"/>
        <v>1.6599274009904446E-2</v>
      </c>
      <c r="M44" s="1">
        <f>IFERROR(VLOOKUP(A44,'درآمد سود سهام'!A:S,19,0),0)</f>
        <v>27387944500</v>
      </c>
      <c r="O44" s="1">
        <f>IFERROR(VLOOKUP(A44,'درآمد ناشی از تغییر قیمت اوراق'!A:Q,17,0),0)</f>
        <v>7587877097</v>
      </c>
      <c r="Q44" s="1">
        <f>IFERROR(VLOOKUP(A44,'درآمد ناشی از فروش'!A:Q,17,0),0)</f>
        <v>-2539001147</v>
      </c>
      <c r="S44" s="1">
        <f t="shared" si="0"/>
        <v>32436820450</v>
      </c>
      <c r="U44" s="5">
        <f t="shared" si="5"/>
        <v>-8.0924874355826903E-2</v>
      </c>
    </row>
    <row r="45" spans="1:21" ht="24" x14ac:dyDescent="0.25">
      <c r="A45" s="3" t="s">
        <v>112</v>
      </c>
      <c r="C45" s="1">
        <f>IFERROR(VLOOKUP(A45,'درآمد سود سهام'!A:S,13,0),0)</f>
        <v>0</v>
      </c>
      <c r="E45" s="1">
        <f>IFERROR(VLOOKUP(A45,'درآمد ناشی از تغییر قیمت اوراق'!A:Q,9,0),0)</f>
        <v>35376831416</v>
      </c>
      <c r="G45" s="1">
        <f>IFERROR(VLOOKUP(A45,'درآمد ناشی از فروش'!A:Q,9,0),0)</f>
        <v>0</v>
      </c>
      <c r="I45" s="1">
        <f t="shared" si="1"/>
        <v>35376831416</v>
      </c>
      <c r="K45" s="5">
        <f t="shared" si="4"/>
        <v>2.4915737915085227E-2</v>
      </c>
      <c r="M45" s="1">
        <f>IFERROR(VLOOKUP(A45,'درآمد سود سهام'!A:S,19,0),0)</f>
        <v>46497211467</v>
      </c>
      <c r="O45" s="1">
        <f>IFERROR(VLOOKUP(A45,'درآمد ناشی از تغییر قیمت اوراق'!A:Q,17,0),0)</f>
        <v>-196403336472</v>
      </c>
      <c r="Q45" s="1">
        <f>IFERROR(VLOOKUP(A45,'درآمد ناشی از فروش'!A:Q,17,0),0)</f>
        <v>-36046421041</v>
      </c>
      <c r="S45" s="1">
        <f t="shared" si="0"/>
        <v>-185952546046</v>
      </c>
      <c r="U45" s="5">
        <f t="shared" si="5"/>
        <v>0.46392298061749965</v>
      </c>
    </row>
    <row r="46" spans="1:21" ht="24" x14ac:dyDescent="0.25">
      <c r="A46" s="3" t="s">
        <v>48</v>
      </c>
      <c r="C46" s="1">
        <f>IFERROR(VLOOKUP(A46,'درآمد سود سهام'!A:S,13,0),0)</f>
        <v>0</v>
      </c>
      <c r="E46" s="1">
        <f>IFERROR(VLOOKUP(A46,'درآمد ناشی از تغییر قیمت اوراق'!A:Q,9,0),0)</f>
        <v>0</v>
      </c>
      <c r="G46" s="1">
        <f>IFERROR(VLOOKUP(A46,'درآمد ناشی از فروش'!A:Q,9,0),0)</f>
        <v>0</v>
      </c>
      <c r="I46" s="1">
        <f t="shared" si="1"/>
        <v>0</v>
      </c>
      <c r="K46" s="5">
        <f t="shared" si="4"/>
        <v>0</v>
      </c>
      <c r="M46" s="1">
        <f>IFERROR(VLOOKUP(A46,'درآمد سود سهام'!A:S,19,0),0)</f>
        <v>0</v>
      </c>
      <c r="O46" s="1">
        <f>IFERROR(VLOOKUP(A46,'درآمد ناشی از تغییر قیمت اوراق'!A:Q,17,0),0)</f>
        <v>0</v>
      </c>
      <c r="Q46" s="1">
        <f>IFERROR(VLOOKUP(A46,'درآمد ناشی از فروش'!A:Q,17,0),0)</f>
        <v>-6886941234</v>
      </c>
      <c r="S46" s="1">
        <f t="shared" si="0"/>
        <v>-6886941234</v>
      </c>
      <c r="U46" s="5">
        <f t="shared" si="5"/>
        <v>1.7181858342635845E-2</v>
      </c>
    </row>
    <row r="47" spans="1:21" ht="24" x14ac:dyDescent="0.25">
      <c r="A47" s="3" t="s">
        <v>46</v>
      </c>
      <c r="C47" s="1">
        <f>IFERROR(VLOOKUP(A47,'درآمد سود سهام'!A:S,13,0),0)</f>
        <v>0</v>
      </c>
      <c r="E47" s="1">
        <f>IFERROR(VLOOKUP(A47,'درآمد ناشی از تغییر قیمت اوراق'!A:Q,9,0),0)</f>
        <v>0</v>
      </c>
      <c r="G47" s="1">
        <f>IFERROR(VLOOKUP(A47,'درآمد ناشی از فروش'!A:Q,9,0),0)</f>
        <v>0</v>
      </c>
      <c r="I47" s="1">
        <f t="shared" si="1"/>
        <v>0</v>
      </c>
      <c r="K47" s="5">
        <f t="shared" si="4"/>
        <v>0</v>
      </c>
      <c r="M47" s="1">
        <f>IFERROR(VLOOKUP(A47,'درآمد سود سهام'!A:S,19,0),0)</f>
        <v>0</v>
      </c>
      <c r="O47" s="1">
        <f>IFERROR(VLOOKUP(A47,'درآمد ناشی از تغییر قیمت اوراق'!A:Q,17,0),0)</f>
        <v>0</v>
      </c>
      <c r="Q47" s="1">
        <f>IFERROR(VLOOKUP(A47,'درآمد ناشی از فروش'!A:Q,17,0),0)</f>
        <v>-9818952004</v>
      </c>
      <c r="S47" s="1">
        <f t="shared" si="0"/>
        <v>-9818952004</v>
      </c>
      <c r="U47" s="5">
        <f t="shared" si="5"/>
        <v>2.4496773919454699E-2</v>
      </c>
    </row>
    <row r="48" spans="1:21" ht="24" x14ac:dyDescent="0.25">
      <c r="A48" s="3" t="s">
        <v>117</v>
      </c>
      <c r="C48" s="1">
        <f>IFERROR(VLOOKUP(A48,'درآمد سود سهام'!A:S,13,0),0)</f>
        <v>0</v>
      </c>
      <c r="E48" s="1">
        <f>IFERROR(VLOOKUP(A48,'درآمد ناشی از تغییر قیمت اوراق'!A:Q,9,0),0)</f>
        <v>0</v>
      </c>
      <c r="G48" s="1">
        <f>IFERROR(VLOOKUP(A48,'درآمد ناشی از فروش'!A:Q,9,0),0)</f>
        <v>0</v>
      </c>
      <c r="I48" s="1">
        <f t="shared" si="1"/>
        <v>0</v>
      </c>
      <c r="K48" s="5">
        <f t="shared" si="4"/>
        <v>0</v>
      </c>
      <c r="M48" s="1">
        <f>IFERROR(VLOOKUP(A48,'درآمد سود سهام'!A:S,19,0),0)</f>
        <v>0</v>
      </c>
      <c r="O48" s="1">
        <f>IFERROR(VLOOKUP(A48,'درآمد ناشی از تغییر قیمت اوراق'!A:Q,17,0),0)</f>
        <v>0</v>
      </c>
      <c r="Q48" s="1">
        <f>IFERROR(VLOOKUP(A48,'درآمد ناشی از فروش'!A:Q,17,0),0)</f>
        <v>-3463430429</v>
      </c>
      <c r="S48" s="1">
        <f t="shared" si="0"/>
        <v>-3463430429</v>
      </c>
      <c r="U48" s="5">
        <f t="shared" si="5"/>
        <v>8.6407258300488787E-3</v>
      </c>
    </row>
    <row r="49" spans="1:21" ht="24" x14ac:dyDescent="0.25">
      <c r="A49" s="3" t="s">
        <v>47</v>
      </c>
      <c r="C49" s="1">
        <f>IFERROR(VLOOKUP(A49,'درآمد سود سهام'!A:S,13,0),0)</f>
        <v>0</v>
      </c>
      <c r="E49" s="1">
        <f>IFERROR(VLOOKUP(A49,'درآمد ناشی از تغییر قیمت اوراق'!A:Q,9,0),0)</f>
        <v>0</v>
      </c>
      <c r="G49" s="1">
        <f>IFERROR(VLOOKUP(A49,'درآمد ناشی از فروش'!A:Q,9,0),0)</f>
        <v>0</v>
      </c>
      <c r="I49" s="1">
        <f t="shared" si="1"/>
        <v>0</v>
      </c>
      <c r="K49" s="5">
        <f t="shared" si="4"/>
        <v>0</v>
      </c>
      <c r="M49" s="1">
        <f>IFERROR(VLOOKUP(A49,'درآمد سود سهام'!A:S,19,0),0)</f>
        <v>0</v>
      </c>
      <c r="O49" s="1">
        <f>IFERROR(VLOOKUP(A49,'درآمد ناشی از تغییر قیمت اوراق'!A:Q,17,0),0)</f>
        <v>0</v>
      </c>
      <c r="Q49" s="1">
        <f>IFERROR(VLOOKUP(A49,'درآمد ناشی از فروش'!A:Q,17,0),0)</f>
        <v>8262966</v>
      </c>
      <c r="S49" s="1">
        <f t="shared" si="0"/>
        <v>8262966</v>
      </c>
      <c r="U49" s="5">
        <f t="shared" si="5"/>
        <v>-2.0614828336433624E-5</v>
      </c>
    </row>
    <row r="50" spans="1:21" ht="24" x14ac:dyDescent="0.25">
      <c r="A50" s="3" t="s">
        <v>31</v>
      </c>
      <c r="C50" s="1">
        <f>IFERROR(VLOOKUP(A50,'درآمد سود سهام'!A:S,13,0),0)</f>
        <v>0</v>
      </c>
      <c r="E50" s="1">
        <f>IFERROR(VLOOKUP(A50,'درآمد ناشی از تغییر قیمت اوراق'!A:Q,9,0),0)</f>
        <v>863638616</v>
      </c>
      <c r="G50" s="1">
        <f>IFERROR(VLOOKUP(A50,'درآمد ناشی از فروش'!A:Q,9,0),0)</f>
        <v>0</v>
      </c>
      <c r="I50" s="1">
        <f t="shared" si="1"/>
        <v>863638616</v>
      </c>
      <c r="K50" s="5">
        <f t="shared" si="4"/>
        <v>6.0825666257580157E-4</v>
      </c>
      <c r="M50" s="1">
        <f>IFERROR(VLOOKUP(A50,'درآمد سود سهام'!A:S,19,0),0)</f>
        <v>835879440</v>
      </c>
      <c r="O50" s="1">
        <f>IFERROR(VLOOKUP(A50,'درآمد ناشی از تغییر قیمت اوراق'!A:Q,17,0),0)</f>
        <v>-4595233651</v>
      </c>
      <c r="Q50" s="1">
        <f>IFERROR(VLOOKUP(A50,'درآمد ناشی از فروش'!A:Q,17,0),0)</f>
        <v>0</v>
      </c>
      <c r="S50" s="1">
        <f t="shared" si="0"/>
        <v>-3759354211</v>
      </c>
      <c r="U50" s="5">
        <f t="shared" si="5"/>
        <v>9.3790101176277219E-3</v>
      </c>
    </row>
    <row r="51" spans="1:21" ht="24" x14ac:dyDescent="0.25">
      <c r="A51" s="3" t="s">
        <v>38</v>
      </c>
      <c r="C51" s="1">
        <f>IFERROR(VLOOKUP(A51,'درآمد سود سهام'!A:S,13,0),0)</f>
        <v>0</v>
      </c>
      <c r="E51" s="1">
        <f>IFERROR(VLOOKUP(A51,'درآمد ناشی از تغییر قیمت اوراق'!A:Q,9,0),0)</f>
        <v>5578326699</v>
      </c>
      <c r="G51" s="1">
        <f>IFERROR(VLOOKUP(A51,'درآمد ناشی از فروش'!A:Q,9,0),0)</f>
        <v>0</v>
      </c>
      <c r="I51" s="1">
        <f t="shared" si="1"/>
        <v>5578326699</v>
      </c>
      <c r="K51" s="5">
        <f t="shared" si="4"/>
        <v>3.9287895629382423E-3</v>
      </c>
      <c r="M51" s="1">
        <f>IFERROR(VLOOKUP(A51,'درآمد سود سهام'!A:S,19,0),0)</f>
        <v>4851514876</v>
      </c>
      <c r="O51" s="1">
        <f>IFERROR(VLOOKUP(A51,'درآمد ناشی از تغییر قیمت اوراق'!A:Q,17,0),0)</f>
        <v>-42012453896</v>
      </c>
      <c r="Q51" s="1">
        <f>IFERROR(VLOOKUP(A51,'درآمد ناشی از فروش'!A:Q,17,0),0)</f>
        <v>-25576387576</v>
      </c>
      <c r="S51" s="1">
        <f t="shared" si="0"/>
        <v>-62737326596</v>
      </c>
      <c r="U51" s="5">
        <f t="shared" si="5"/>
        <v>0.15651997334411294</v>
      </c>
    </row>
    <row r="52" spans="1:21" ht="24" x14ac:dyDescent="0.25">
      <c r="A52" s="3" t="s">
        <v>45</v>
      </c>
      <c r="C52" s="1">
        <f>IFERROR(VLOOKUP(A52,'درآمد سود سهام'!A:S,13,0),0)</f>
        <v>0</v>
      </c>
      <c r="E52" s="1">
        <f>IFERROR(VLOOKUP(A52,'درآمد ناشی از تغییر قیمت اوراق'!A:Q,9,0),0)</f>
        <v>0</v>
      </c>
      <c r="G52" s="1">
        <f>IFERROR(VLOOKUP(A52,'درآمد ناشی از فروش'!A:Q,9,0),0)</f>
        <v>0</v>
      </c>
      <c r="I52" s="1">
        <f t="shared" si="1"/>
        <v>0</v>
      </c>
      <c r="K52" s="5">
        <f t="shared" si="4"/>
        <v>0</v>
      </c>
      <c r="M52" s="1">
        <f>IFERROR(VLOOKUP(A52,'درآمد سود سهام'!A:S,19,0),0)</f>
        <v>0</v>
      </c>
      <c r="O52" s="1">
        <f>IFERROR(VLOOKUP(A52,'درآمد ناشی از تغییر قیمت اوراق'!A:Q,17,0),0)</f>
        <v>0</v>
      </c>
      <c r="Q52" s="1">
        <f>IFERROR(VLOOKUP(A52,'درآمد ناشی از فروش'!A:Q,17,0),0)</f>
        <v>-13282747516</v>
      </c>
      <c r="S52" s="1">
        <f t="shared" si="0"/>
        <v>-13282747516</v>
      </c>
      <c r="U52" s="5">
        <f t="shared" si="5"/>
        <v>3.3138410575395093E-2</v>
      </c>
    </row>
    <row r="53" spans="1:21" ht="24" x14ac:dyDescent="0.25">
      <c r="A53" s="3" t="s">
        <v>16</v>
      </c>
      <c r="C53" s="1">
        <f>IFERROR(VLOOKUP(A53,'درآمد سود سهام'!A:S,13,0),0)</f>
        <v>0</v>
      </c>
      <c r="E53" s="1">
        <f>IFERROR(VLOOKUP(A53,'درآمد ناشی از تغییر قیمت اوراق'!A:Q,9,0),0)</f>
        <v>0</v>
      </c>
      <c r="G53" s="1">
        <f>IFERROR(VLOOKUP(A53,'درآمد ناشی از فروش'!A:Q,9,0),0)</f>
        <v>0</v>
      </c>
      <c r="I53" s="1">
        <f t="shared" si="1"/>
        <v>0</v>
      </c>
      <c r="K53" s="5">
        <f t="shared" si="4"/>
        <v>0</v>
      </c>
      <c r="M53" s="1">
        <f>IFERROR(VLOOKUP(A53,'درآمد سود سهام'!A:S,19,0),0)</f>
        <v>0</v>
      </c>
      <c r="O53" s="1">
        <f>IFERROR(VLOOKUP(A53,'درآمد ناشی از تغییر قیمت اوراق'!A:Q,17,0),0)</f>
        <v>0</v>
      </c>
      <c r="Q53" s="1">
        <f>IFERROR(VLOOKUP(A53,'درآمد ناشی از فروش'!A:Q,17,0),0)</f>
        <v>563298235</v>
      </c>
      <c r="S53" s="1">
        <f t="shared" si="0"/>
        <v>563298235</v>
      </c>
      <c r="U53" s="5">
        <f t="shared" si="5"/>
        <v>-1.4053423936079424E-3</v>
      </c>
    </row>
    <row r="54" spans="1:21" ht="24" x14ac:dyDescent="0.25">
      <c r="A54" s="3" t="s">
        <v>17</v>
      </c>
      <c r="C54" s="1">
        <f>IFERROR(VLOOKUP(A54,'درآمد سود سهام'!A:S,13,0),0)</f>
        <v>0</v>
      </c>
      <c r="E54" s="1">
        <f>IFERROR(VLOOKUP(A54,'درآمد ناشی از تغییر قیمت اوراق'!A:Q,9,0),0)</f>
        <v>0</v>
      </c>
      <c r="G54" s="1">
        <f>IFERROR(VLOOKUP(A54,'درآمد ناشی از فروش'!A:Q,9,0),0)</f>
        <v>-60726048</v>
      </c>
      <c r="I54" s="1">
        <f t="shared" si="1"/>
        <v>-60726048</v>
      </c>
      <c r="K54" s="5">
        <f t="shared" si="4"/>
        <v>-4.276907331792808E-5</v>
      </c>
      <c r="M54" s="1">
        <f>IFERROR(VLOOKUP(A54,'درآمد سود سهام'!A:S,19,0),0)</f>
        <v>0</v>
      </c>
      <c r="O54" s="1">
        <f>IFERROR(VLOOKUP(A54,'درآمد ناشی از تغییر قیمت اوراق'!A:Q,17,0),0)</f>
        <v>0</v>
      </c>
      <c r="Q54" s="1">
        <f>IFERROR(VLOOKUP(A54,'درآمد ناشی از فروش'!A:Q,17,0),0)</f>
        <v>-17703117634</v>
      </c>
      <c r="S54" s="1">
        <f t="shared" si="0"/>
        <v>-17703117634</v>
      </c>
      <c r="U54" s="5">
        <f t="shared" si="5"/>
        <v>4.4166553637592233E-2</v>
      </c>
    </row>
    <row r="55" spans="1:21" ht="24" x14ac:dyDescent="0.25">
      <c r="A55" s="3" t="s">
        <v>111</v>
      </c>
      <c r="C55" s="1">
        <f>IFERROR(VLOOKUP(A55,'درآمد سود سهام'!A:S,13,0),0)</f>
        <v>0</v>
      </c>
      <c r="E55" s="1">
        <f>IFERROR(VLOOKUP(A55,'درآمد ناشی از تغییر قیمت اوراق'!A:Q,9,0),0)</f>
        <v>14971110450</v>
      </c>
      <c r="G55" s="1">
        <f>IFERROR(VLOOKUP(A55,'درآمد ناشی از فروش'!A:Q,9,0),0)</f>
        <v>0</v>
      </c>
      <c r="I55" s="1">
        <f t="shared" si="1"/>
        <v>14971110450</v>
      </c>
      <c r="K55" s="5">
        <f t="shared" si="4"/>
        <v>1.0544083495880536E-2</v>
      </c>
      <c r="M55" s="1">
        <f>IFERROR(VLOOKUP(A55,'درآمد سود سهام'!A:S,19,0),0)</f>
        <v>13061630219</v>
      </c>
      <c r="O55" s="1">
        <f>IFERROR(VLOOKUP(A55,'درآمد ناشی از تغییر قیمت اوراق'!A:Q,17,0),0)</f>
        <v>266368280</v>
      </c>
      <c r="Q55" s="1">
        <f>IFERROR(VLOOKUP(A55,'درآمد ناشی از فروش'!A:Q,17,0),0)</f>
        <v>0</v>
      </c>
      <c r="S55" s="1">
        <f t="shared" si="0"/>
        <v>13327998499</v>
      </c>
      <c r="U55" s="5">
        <f t="shared" si="5"/>
        <v>-3.3251304812960625E-2</v>
      </c>
    </row>
    <row r="56" spans="1:21" ht="24" x14ac:dyDescent="0.25">
      <c r="A56" s="3" t="s">
        <v>107</v>
      </c>
      <c r="C56" s="1">
        <f>IFERROR(VLOOKUP(A56,'درآمد سود سهام'!A:S,13,0),0)</f>
        <v>0</v>
      </c>
      <c r="E56" s="1">
        <f>IFERROR(VLOOKUP(A56,'درآمد ناشی از تغییر قیمت اوراق'!A:Q,9,0),0)</f>
        <v>9270508117</v>
      </c>
      <c r="G56" s="1">
        <f>IFERROR(VLOOKUP(A56,'درآمد ناشی از فروش'!A:Q,9,0),0)</f>
        <v>-1264206270</v>
      </c>
      <c r="I56" s="1">
        <f t="shared" si="1"/>
        <v>8006301847</v>
      </c>
      <c r="K56" s="5">
        <f t="shared" si="4"/>
        <v>5.6388011730947154E-3</v>
      </c>
      <c r="M56" s="1">
        <f>IFERROR(VLOOKUP(A56,'درآمد سود سهام'!A:S,19,0),0)</f>
        <v>4512000000</v>
      </c>
      <c r="O56" s="1">
        <f>IFERROR(VLOOKUP(A56,'درآمد ناشی از تغییر قیمت اوراق'!A:Q,17,0),0)</f>
        <v>7285705828</v>
      </c>
      <c r="Q56" s="1">
        <f>IFERROR(VLOOKUP(A56,'درآمد ناشی از فروش'!A:Q,17,0),0)</f>
        <v>1517975562</v>
      </c>
      <c r="S56" s="1">
        <f t="shared" si="0"/>
        <v>13315681390</v>
      </c>
      <c r="U56" s="5">
        <f t="shared" si="5"/>
        <v>-3.3220575521851821E-2</v>
      </c>
    </row>
    <row r="57" spans="1:21" ht="24" x14ac:dyDescent="0.25">
      <c r="A57" s="3" t="s">
        <v>108</v>
      </c>
      <c r="C57" s="1">
        <f>IFERROR(VLOOKUP(A57,'درآمد سود سهام'!A:S,13,0),0)</f>
        <v>0</v>
      </c>
      <c r="E57" s="1">
        <f>IFERROR(VLOOKUP(A57,'درآمد ناشی از تغییر قیمت اوراق'!A:Q,9,0),0)</f>
        <v>3780908142</v>
      </c>
      <c r="G57" s="1">
        <f>IFERROR(VLOOKUP(A57,'درآمد ناشی از فروش'!A:Q,9,0),0)</f>
        <v>0</v>
      </c>
      <c r="I57" s="1">
        <f t="shared" si="1"/>
        <v>3780908142</v>
      </c>
      <c r="K57" s="5">
        <f t="shared" si="4"/>
        <v>2.6628760286450588E-3</v>
      </c>
      <c r="M57" s="1">
        <f>IFERROR(VLOOKUP(A57,'درآمد سود سهام'!A:S,19,0),0)</f>
        <v>810000000</v>
      </c>
      <c r="O57" s="1">
        <f>IFERROR(VLOOKUP(A57,'درآمد ناشی از تغییر قیمت اوراق'!A:Q,17,0),0)</f>
        <v>-5482241209</v>
      </c>
      <c r="Q57" s="1">
        <f>IFERROR(VLOOKUP(A57,'درآمد ناشی از فروش'!A:Q,17,0),0)</f>
        <v>-6962612176</v>
      </c>
      <c r="S57" s="1">
        <f t="shared" si="0"/>
        <v>-11634853385</v>
      </c>
      <c r="U57" s="5">
        <f t="shared" si="5"/>
        <v>2.90271683619839E-2</v>
      </c>
    </row>
    <row r="58" spans="1:21" ht="24" x14ac:dyDescent="0.25">
      <c r="A58" s="3" t="s">
        <v>120</v>
      </c>
      <c r="C58" s="1">
        <f>IFERROR(VLOOKUP(A58,'درآمد سود سهام'!A:S,13,0),0)</f>
        <v>0</v>
      </c>
      <c r="E58" s="1">
        <f>IFERROR(VLOOKUP(A58,'درآمد ناشی از تغییر قیمت اوراق'!A:Q,9,0),0)</f>
        <v>0</v>
      </c>
      <c r="G58" s="1">
        <f>IFERROR(VLOOKUP(A58,'درآمد ناشی از فروش'!A:Q,9,0),0)</f>
        <v>0</v>
      </c>
      <c r="I58" s="1">
        <f t="shared" si="1"/>
        <v>0</v>
      </c>
      <c r="K58" s="5">
        <f t="shared" si="4"/>
        <v>0</v>
      </c>
      <c r="M58" s="1">
        <f>IFERROR(VLOOKUP(A58,'درآمد سود سهام'!A:S,19,0),0)</f>
        <v>0</v>
      </c>
      <c r="O58" s="1">
        <f>IFERROR(VLOOKUP(A58,'درآمد ناشی از تغییر قیمت اوراق'!A:Q,17,0),0)</f>
        <v>-71048800</v>
      </c>
      <c r="Q58" s="1">
        <f>IFERROR(VLOOKUP(A58,'درآمد ناشی از فروش'!A:Q,17,0),0)</f>
        <v>0</v>
      </c>
      <c r="S58" s="1">
        <f t="shared" si="0"/>
        <v>-71048800</v>
      </c>
      <c r="U58" s="5">
        <f t="shared" si="5"/>
        <v>1.7725582018727963E-4</v>
      </c>
    </row>
    <row r="59" spans="1:21" ht="24" x14ac:dyDescent="0.25">
      <c r="A59" s="3" t="s">
        <v>109</v>
      </c>
      <c r="C59" s="1">
        <f>IFERROR(VLOOKUP(A59,'درآمد سود سهام'!A:S,13,0),0)</f>
        <v>18446749223</v>
      </c>
      <c r="E59" s="1">
        <f>IFERROR(VLOOKUP(A59,'درآمد ناشی از تغییر قیمت اوراق'!A:Q,9,0),0)</f>
        <v>-22466227348</v>
      </c>
      <c r="G59" s="1">
        <f>IFERROR(VLOOKUP(A59,'درآمد ناشی از فروش'!A:Q,9,0),0)</f>
        <v>0</v>
      </c>
      <c r="I59" s="1">
        <f t="shared" si="1"/>
        <v>-4019478125</v>
      </c>
      <c r="K59" s="5">
        <f t="shared" si="4"/>
        <v>-2.8308997586658871E-3</v>
      </c>
      <c r="M59" s="1">
        <f>IFERROR(VLOOKUP(A59,'درآمد سود سهام'!A:S,19,0),0)</f>
        <v>18446749223</v>
      </c>
      <c r="O59" s="1">
        <f>IFERROR(VLOOKUP(A59,'درآمد ناشی از تغییر قیمت اوراق'!A:Q,17,0),0)</f>
        <v>-22497081239</v>
      </c>
      <c r="Q59" s="1">
        <f>IFERROR(VLOOKUP(A59,'درآمد ناشی از فروش'!A:Q,17,0),0)</f>
        <v>-4080374409</v>
      </c>
      <c r="S59" s="1">
        <f t="shared" si="0"/>
        <v>-8130706425</v>
      </c>
      <c r="U59" s="5">
        <f t="shared" si="5"/>
        <v>2.0284861054167828E-2</v>
      </c>
    </row>
    <row r="60" spans="1:21" ht="24" x14ac:dyDescent="0.25">
      <c r="A60" s="3" t="s">
        <v>110</v>
      </c>
      <c r="C60" s="1">
        <f>IFERROR(VLOOKUP(A60,'درآمد سود سهام'!A:S,13,0),0)</f>
        <v>0</v>
      </c>
      <c r="E60" s="1">
        <f>IFERROR(VLOOKUP(A60,'درآمد ناشی از تغییر قیمت اوراق'!A:Q,9,0),0)</f>
        <v>0</v>
      </c>
      <c r="G60" s="1">
        <f>IFERROR(VLOOKUP(A60,'درآمد ناشی از فروش'!A:Q,9,0),0)</f>
        <v>6189769</v>
      </c>
      <c r="I60" s="1">
        <f t="shared" si="1"/>
        <v>6189769</v>
      </c>
      <c r="K60" s="5">
        <f t="shared" si="4"/>
        <v>4.3594255332083908E-6</v>
      </c>
      <c r="M60" s="1">
        <f>IFERROR(VLOOKUP(A60,'درآمد سود سهام'!A:S,19,0),0)</f>
        <v>0</v>
      </c>
      <c r="O60" s="1">
        <f>IFERROR(VLOOKUP(A60,'درآمد ناشی از تغییر قیمت اوراق'!A:Q,17,0),0)</f>
        <v>0</v>
      </c>
      <c r="Q60" s="1">
        <f>IFERROR(VLOOKUP(A60,'درآمد ناشی از فروش'!A:Q,17,0),0)</f>
        <v>447202856</v>
      </c>
      <c r="S60" s="1">
        <f t="shared" si="0"/>
        <v>447202856</v>
      </c>
      <c r="U60" s="5">
        <f t="shared" si="5"/>
        <v>-1.1157022923733251E-3</v>
      </c>
    </row>
    <row r="61" spans="1:21" ht="24" x14ac:dyDescent="0.25">
      <c r="A61" s="3" t="s">
        <v>36</v>
      </c>
      <c r="C61" s="1">
        <f>IFERROR(VLOOKUP(A61,'درآمد سود سهام'!A:S,13,0),0)</f>
        <v>0</v>
      </c>
      <c r="E61" s="1">
        <f>IFERROR(VLOOKUP(A61,'درآمد ناشی از تغییر قیمت اوراق'!A:Q,9,0),0)</f>
        <v>10001484360</v>
      </c>
      <c r="G61" s="1">
        <f>IFERROR(VLOOKUP(A61,'درآمد ناشی از فروش'!A:Q,9,0),0)</f>
        <v>0</v>
      </c>
      <c r="I61" s="1">
        <f t="shared" si="1"/>
        <v>10001484360</v>
      </c>
      <c r="K61" s="5">
        <f t="shared" si="4"/>
        <v>7.0439989422817527E-3</v>
      </c>
      <c r="M61" s="1">
        <f>IFERROR(VLOOKUP(A61,'درآمد سود سهام'!A:S,19,0),0)</f>
        <v>3051285670</v>
      </c>
      <c r="O61" s="1">
        <f>IFERROR(VLOOKUP(A61,'درآمد ناشی از تغییر قیمت اوراق'!A:Q,17,0),0)</f>
        <v>-36301951220</v>
      </c>
      <c r="Q61" s="1">
        <f>IFERROR(VLOOKUP(A61,'درآمد ناشی از فروش'!A:Q,17,0),0)</f>
        <v>-2164</v>
      </c>
      <c r="S61" s="1">
        <f t="shared" si="0"/>
        <v>-33250667714</v>
      </c>
      <c r="U61" s="5">
        <f t="shared" si="5"/>
        <v>8.2955298012348813E-2</v>
      </c>
    </row>
    <row r="62" spans="1:21" ht="24" x14ac:dyDescent="0.25">
      <c r="A62" s="3" t="s">
        <v>88</v>
      </c>
      <c r="C62" s="1">
        <f>IFERROR(VLOOKUP(A62,'درآمد سود سهام'!A:S,13,0),0)</f>
        <v>0</v>
      </c>
      <c r="E62" s="1">
        <f>IFERROR(VLOOKUP(A62,'درآمد ناشی از تغییر قیمت اوراق'!A:Q,9,0),0)</f>
        <v>22965537150</v>
      </c>
      <c r="G62" s="1">
        <f>IFERROR(VLOOKUP(A62,'درآمد ناشی از فروش'!A:Q,9,0),0)</f>
        <v>0</v>
      </c>
      <c r="I62" s="1">
        <f t="shared" si="1"/>
        <v>22965537150</v>
      </c>
      <c r="K62" s="5">
        <f t="shared" si="4"/>
        <v>1.6174521058145444E-2</v>
      </c>
      <c r="M62" s="1">
        <f>IFERROR(VLOOKUP(A62,'درآمد سود سهام'!A:S,19,0),0)</f>
        <v>6351771287</v>
      </c>
      <c r="O62" s="1">
        <f>IFERROR(VLOOKUP(A62,'درآمد ناشی از تغییر قیمت اوراق'!A:Q,17,0),0)</f>
        <v>31141857052</v>
      </c>
      <c r="Q62" s="1">
        <f>IFERROR(VLOOKUP(A62,'درآمد ناشی از فروش'!A:Q,17,0),0)</f>
        <v>2765257369</v>
      </c>
      <c r="S62" s="1">
        <f t="shared" si="0"/>
        <v>40258885708</v>
      </c>
      <c r="U62" s="5">
        <f t="shared" si="5"/>
        <v>-0.10043972320429746</v>
      </c>
    </row>
    <row r="63" spans="1:21" ht="24" x14ac:dyDescent="0.25">
      <c r="A63" s="3" t="s">
        <v>21</v>
      </c>
      <c r="C63" s="1">
        <f>IFERROR(VLOOKUP(A63,'درآمد سود سهام'!A:S,13,0),0)</f>
        <v>0</v>
      </c>
      <c r="E63" s="1">
        <f>IFERROR(VLOOKUP(A63,'درآمد ناشی از تغییر قیمت اوراق'!A:Q,9,0),0)</f>
        <v>16340501626</v>
      </c>
      <c r="G63" s="1">
        <f>IFERROR(VLOOKUP(A63,'درآمد ناشی از فروش'!A:Q,9,0),0)</f>
        <v>0</v>
      </c>
      <c r="I63" s="1">
        <f t="shared" si="1"/>
        <v>16340501626</v>
      </c>
      <c r="K63" s="5">
        <f t="shared" si="4"/>
        <v>1.150853933544493E-2</v>
      </c>
      <c r="M63" s="1">
        <f>IFERROR(VLOOKUP(A63,'درآمد سود سهام'!A:S,19,0),0)</f>
        <v>4905673536</v>
      </c>
      <c r="O63" s="1">
        <f>IFERROR(VLOOKUP(A63,'درآمد ناشی از تغییر قیمت اوراق'!A:Q,17,0),0)</f>
        <v>-36635714056</v>
      </c>
      <c r="Q63" s="1">
        <f>IFERROR(VLOOKUP(A63,'درآمد ناشی از فروش'!A:Q,17,0),0)</f>
        <v>-4292283496</v>
      </c>
      <c r="S63" s="1">
        <f t="shared" si="0"/>
        <v>-36022324016</v>
      </c>
      <c r="U63" s="5">
        <f t="shared" si="5"/>
        <v>8.9870153873225458E-2</v>
      </c>
    </row>
    <row r="64" spans="1:21" ht="24" x14ac:dyDescent="0.25">
      <c r="A64" s="3" t="s">
        <v>119</v>
      </c>
      <c r="C64" s="1">
        <f>IFERROR(VLOOKUP(A64,'درآمد سود سهام'!A:S,13,0),0)</f>
        <v>0</v>
      </c>
      <c r="E64" s="1">
        <f>IFERROR(VLOOKUP(A64,'درآمد ناشی از تغییر قیمت اوراق'!A:Q,9,0),0)</f>
        <v>3258098280</v>
      </c>
      <c r="G64" s="1">
        <f>IFERROR(VLOOKUP(A64,'درآمد ناشی از فروش'!A:Q,9,0),0)</f>
        <v>0</v>
      </c>
      <c r="I64" s="1">
        <f t="shared" si="1"/>
        <v>3258098280</v>
      </c>
      <c r="K64" s="5">
        <f t="shared" si="4"/>
        <v>2.2946634731496993E-3</v>
      </c>
      <c r="M64" s="1">
        <f>IFERROR(VLOOKUP(A64,'درآمد سود سهام'!A:S,19,0),0)</f>
        <v>0</v>
      </c>
      <c r="O64" s="1">
        <f>IFERROR(VLOOKUP(A64,'درآمد ناشی از تغییر قیمت اوراق'!A:Q,17,0),0)</f>
        <v>2662468836</v>
      </c>
      <c r="Q64" s="1">
        <f>IFERROR(VLOOKUP(A64,'درآمد ناشی از فروش'!A:Q,17,0),0)</f>
        <v>0</v>
      </c>
      <c r="S64" s="1">
        <f t="shared" si="0"/>
        <v>2662468836</v>
      </c>
      <c r="U64" s="5">
        <f t="shared" si="5"/>
        <v>-6.6424499393128627E-3</v>
      </c>
    </row>
    <row r="65" spans="1:21" ht="24" x14ac:dyDescent="0.25">
      <c r="A65" s="3" t="s">
        <v>82</v>
      </c>
      <c r="C65" s="1">
        <f>IFERROR(VLOOKUP(A65,'درآمد سود سهام'!A:S,13,0),0)</f>
        <v>0</v>
      </c>
      <c r="E65" s="1">
        <f>IFERROR(VLOOKUP(A65,'درآمد ناشی از تغییر قیمت اوراق'!A:Q,9,0),0)</f>
        <v>27862736161</v>
      </c>
      <c r="G65" s="1">
        <f>IFERROR(VLOOKUP(A65,'درآمد ناشی از فروش'!A:Q,9,0),0)</f>
        <v>0</v>
      </c>
      <c r="I65" s="1">
        <f t="shared" si="1"/>
        <v>27862736161</v>
      </c>
      <c r="K65" s="5">
        <f t="shared" si="4"/>
        <v>1.9623595556685903E-2</v>
      </c>
      <c r="M65" s="1">
        <f>IFERROR(VLOOKUP(A65,'درآمد سود سهام'!A:S,19,0),0)</f>
        <v>17097862240</v>
      </c>
      <c r="O65" s="1">
        <f>IFERROR(VLOOKUP(A65,'درآمد ناشی از تغییر قیمت اوراق'!A:Q,17,0),0)</f>
        <v>-82883903048</v>
      </c>
      <c r="Q65" s="1">
        <f>IFERROR(VLOOKUP(A65,'درآمد ناشی از فروش'!A:Q,17,0),0)</f>
        <v>-75180378624</v>
      </c>
      <c r="S65" s="1">
        <f t="shared" si="0"/>
        <v>-140966419432</v>
      </c>
      <c r="U65" s="5">
        <f t="shared" si="5"/>
        <v>0.35168951896841655</v>
      </c>
    </row>
    <row r="66" spans="1:21" ht="24" x14ac:dyDescent="0.25">
      <c r="A66" s="3" t="s">
        <v>83</v>
      </c>
      <c r="C66" s="1">
        <f>IFERROR(VLOOKUP(A66,'درآمد سود سهام'!A:S,13,0),0)</f>
        <v>0</v>
      </c>
      <c r="E66" s="1">
        <f>IFERROR(VLOOKUP(A66,'درآمد ناشی از تغییر قیمت اوراق'!A:Q,9,0),0)</f>
        <v>0</v>
      </c>
      <c r="G66" s="1">
        <f>IFERROR(VLOOKUP(A66,'درآمد ناشی از فروش'!A:Q,9,0),0)</f>
        <v>0</v>
      </c>
      <c r="I66" s="1">
        <f t="shared" si="1"/>
        <v>0</v>
      </c>
      <c r="K66" s="5">
        <f t="shared" si="4"/>
        <v>0</v>
      </c>
      <c r="M66" s="1">
        <f>IFERROR(VLOOKUP(A66,'درآمد سود سهام'!A:S,19,0),0)</f>
        <v>1257300000</v>
      </c>
      <c r="O66" s="1">
        <f>IFERROR(VLOOKUP(A66,'درآمد ناشی از تغییر قیمت اوراق'!A:Q,17,0),0)</f>
        <v>0</v>
      </c>
      <c r="Q66" s="1">
        <f>IFERROR(VLOOKUP(A66,'درآمد ناشی از فروش'!A:Q,17,0),0)</f>
        <v>6664781960</v>
      </c>
      <c r="S66" s="1">
        <f t="shared" si="0"/>
        <v>7922081960</v>
      </c>
      <c r="U66" s="5">
        <f t="shared" si="5"/>
        <v>-1.9764375125415935E-2</v>
      </c>
    </row>
    <row r="67" spans="1:21" ht="24" x14ac:dyDescent="0.25">
      <c r="A67" s="3" t="s">
        <v>100</v>
      </c>
      <c r="C67" s="1">
        <f>IFERROR(VLOOKUP(A67,'درآمد سود سهام'!A:S,13,0),0)</f>
        <v>0</v>
      </c>
      <c r="E67" s="1">
        <f>IFERROR(VLOOKUP(A67,'درآمد ناشی از تغییر قیمت اوراق'!A:Q,9,0),0)</f>
        <v>44388364808</v>
      </c>
      <c r="G67" s="1">
        <f>IFERROR(VLOOKUP(A67,'درآمد ناشی از فروش'!A:Q,9,0),0)</f>
        <v>0</v>
      </c>
      <c r="I67" s="1">
        <f t="shared" si="1"/>
        <v>44388364808</v>
      </c>
      <c r="K67" s="5">
        <f t="shared" si="4"/>
        <v>3.1262518992447696E-2</v>
      </c>
      <c r="M67" s="1">
        <f>IFERROR(VLOOKUP(A67,'درآمد سود سهام'!A:S,19,0),0)</f>
        <v>12326711409</v>
      </c>
      <c r="O67" s="1">
        <f>IFERROR(VLOOKUP(A67,'درآمد ناشی از تغییر قیمت اوراق'!A:Q,17,0),0)</f>
        <v>-18393989824</v>
      </c>
      <c r="Q67" s="1">
        <f>IFERROR(VLOOKUP(A67,'درآمد ناشی از فروش'!A:Q,17,0),0)</f>
        <v>0</v>
      </c>
      <c r="S67" s="1">
        <f t="shared" si="0"/>
        <v>-6067278415</v>
      </c>
      <c r="U67" s="5">
        <f t="shared" si="5"/>
        <v>1.5136925771517646E-2</v>
      </c>
    </row>
    <row r="68" spans="1:21" ht="24" x14ac:dyDescent="0.25">
      <c r="A68" s="3" t="s">
        <v>126</v>
      </c>
      <c r="C68" s="1">
        <f>IFERROR(VLOOKUP(A68,'درآمد سود سهام'!A:S,13,0),0)</f>
        <v>0</v>
      </c>
      <c r="E68" s="1">
        <f>IFERROR(VLOOKUP(A68,'درآمد ناشی از تغییر قیمت اوراق'!A:Q,9,0),0)</f>
        <v>12706312462</v>
      </c>
      <c r="G68" s="1">
        <f>IFERROR(VLOOKUP(A68,'درآمد ناشی از فروش'!A:Q,9,0),0)</f>
        <v>0</v>
      </c>
      <c r="I68" s="1">
        <f t="shared" ref="I68:I73" si="6">+G68+E68+C68</f>
        <v>12706312462</v>
      </c>
      <c r="K68" s="5">
        <f t="shared" ref="K68:K73" si="7">+I68/$I$82</f>
        <v>8.9489968009737967E-3</v>
      </c>
      <c r="M68" s="1">
        <f>IFERROR(VLOOKUP(A68,'درآمد سود سهام'!A:S,19,0),0)</f>
        <v>0</v>
      </c>
      <c r="O68" s="1">
        <f>IFERROR(VLOOKUP(A68,'درآمد ناشی از تغییر قیمت اوراق'!A:Q,17,0),0)</f>
        <v>4715503062</v>
      </c>
      <c r="Q68" s="1">
        <f>IFERROR(VLOOKUP(A68,'درآمد ناشی از فروش'!A:Q,17,0),0)</f>
        <v>0</v>
      </c>
      <c r="S68" s="1">
        <f t="shared" ref="S68:S73" si="8">+M68+O68+Q68</f>
        <v>4715503062</v>
      </c>
      <c r="U68" s="5">
        <f t="shared" ref="U68:U73" si="9">+S68/$S$82</f>
        <v>-1.176445433069156E-2</v>
      </c>
    </row>
    <row r="69" spans="1:21" ht="24" x14ac:dyDescent="0.25">
      <c r="A69" s="3" t="s">
        <v>123</v>
      </c>
      <c r="C69" s="1">
        <f>IFERROR(VLOOKUP(A69,'درآمد سود سهام'!A:S,13,0),0)</f>
        <v>0</v>
      </c>
      <c r="E69" s="1">
        <f>IFERROR(VLOOKUP(A69,'درآمد ناشی از تغییر قیمت اوراق'!A:Q,9,0),0)</f>
        <v>0</v>
      </c>
      <c r="G69" s="1">
        <f>IFERROR(VLOOKUP(A69,'درآمد ناشی از فروش'!A:Q,9,0),0)</f>
        <v>-14135955</v>
      </c>
      <c r="I69" s="1">
        <f t="shared" si="6"/>
        <v>-14135955</v>
      </c>
      <c r="K69" s="5">
        <f t="shared" si="7"/>
        <v>-9.9558873947129235E-6</v>
      </c>
      <c r="M69" s="1">
        <f>IFERROR(VLOOKUP(A69,'درآمد سود سهام'!A:S,19,0),0)</f>
        <v>0</v>
      </c>
      <c r="O69" s="1">
        <f>IFERROR(VLOOKUP(A69,'درآمد ناشی از تغییر قیمت اوراق'!A:Q,17,0),0)</f>
        <v>0</v>
      </c>
      <c r="Q69" s="1">
        <f>IFERROR(VLOOKUP(A69,'درآمد ناشی از فروش'!A:Q,17,0),0)</f>
        <v>-14135955</v>
      </c>
      <c r="S69" s="1">
        <f t="shared" si="8"/>
        <v>-14135955</v>
      </c>
      <c r="U69" s="5">
        <f t="shared" si="9"/>
        <v>3.5267031922502232E-5</v>
      </c>
    </row>
    <row r="70" spans="1:21" ht="24" x14ac:dyDescent="0.25">
      <c r="A70" s="3" t="s">
        <v>125</v>
      </c>
      <c r="C70" s="1">
        <f>IFERROR(VLOOKUP(A70,'درآمد سود سهام'!A:S,13,0),0)</f>
        <v>0</v>
      </c>
      <c r="E70" s="1">
        <f>IFERROR(VLOOKUP(A70,'درآمد ناشی از تغییر قیمت اوراق'!A:Q,9,0),0)</f>
        <v>16779564000</v>
      </c>
      <c r="G70" s="1">
        <f>IFERROR(VLOOKUP(A70,'درآمد ناشی از فروش'!A:Q,9,0),0)</f>
        <v>0</v>
      </c>
      <c r="I70" s="1">
        <f t="shared" si="6"/>
        <v>16779564000</v>
      </c>
      <c r="K70" s="5">
        <f t="shared" si="7"/>
        <v>1.1817768924446829E-2</v>
      </c>
      <c r="M70" s="1">
        <f>IFERROR(VLOOKUP(A70,'درآمد سود سهام'!A:S,19,0),0)</f>
        <v>0</v>
      </c>
      <c r="O70" s="1">
        <f>IFERROR(VLOOKUP(A70,'درآمد ناشی از تغییر قیمت اوراق'!A:Q,17,0),0)</f>
        <v>16863292800</v>
      </c>
      <c r="Q70" s="1">
        <f>IFERROR(VLOOKUP(A70,'درآمد ناشی از فروش'!A:Q,17,0),0)</f>
        <v>0</v>
      </c>
      <c r="S70" s="1">
        <f t="shared" si="8"/>
        <v>16863292800</v>
      </c>
      <c r="U70" s="5">
        <f t="shared" si="9"/>
        <v>-4.2071319942381113E-2</v>
      </c>
    </row>
    <row r="71" spans="1:21" ht="24" x14ac:dyDescent="0.25">
      <c r="A71" s="3" t="s">
        <v>127</v>
      </c>
      <c r="C71" s="1">
        <f>IFERROR(VLOOKUP(A71,'درآمد سود سهام'!A:S,13,0),0)</f>
        <v>0</v>
      </c>
      <c r="E71" s="1">
        <f>IFERROR(VLOOKUP(A71,'درآمد ناشی از تغییر قیمت اوراق'!A:Q,9,0),0)</f>
        <v>1401610500</v>
      </c>
      <c r="G71" s="1">
        <f>IFERROR(VLOOKUP(A71,'درآمد ناشی از فروش'!A:Q,9,0),0)</f>
        <v>0</v>
      </c>
      <c r="I71" s="1">
        <f t="shared" si="6"/>
        <v>1401610500</v>
      </c>
      <c r="K71" s="5">
        <f t="shared" si="7"/>
        <v>9.8714775968424353E-4</v>
      </c>
      <c r="M71" s="1">
        <f>IFERROR(VLOOKUP(A71,'درآمد سود سهام'!A:S,19,0),0)</f>
        <v>0</v>
      </c>
      <c r="O71" s="1">
        <f>IFERROR(VLOOKUP(A71,'درآمد ناشی از تغییر قیمت اوراق'!A:Q,17,0),0)</f>
        <v>1125897039</v>
      </c>
      <c r="Q71" s="1">
        <f>IFERROR(VLOOKUP(A71,'درآمد ناشی از فروش'!A:Q,17,0),0)</f>
        <v>0</v>
      </c>
      <c r="S71" s="1">
        <f t="shared" si="8"/>
        <v>1125897039</v>
      </c>
      <c r="U71" s="5">
        <f t="shared" si="9"/>
        <v>-2.8089398145271214E-3</v>
      </c>
    </row>
    <row r="72" spans="1:21" x14ac:dyDescent="0.25">
      <c r="A72" s="1" t="s">
        <v>122</v>
      </c>
      <c r="C72" s="1">
        <f>IFERROR(VLOOKUP(A72,'درآمد سود سهام'!A:S,13,0),0)</f>
        <v>0</v>
      </c>
      <c r="E72" s="1">
        <f>IFERROR(VLOOKUP(A72,'درآمد ناشی از تغییر قیمت اوراق'!A:Q,9,0),0)</f>
        <v>0</v>
      </c>
      <c r="G72" s="1">
        <f>IFERROR(VLOOKUP(A72,'درآمد ناشی از فروش'!A:Q,9,0),0)</f>
        <v>-15245660</v>
      </c>
      <c r="I72" s="1">
        <f t="shared" si="6"/>
        <v>-15245660</v>
      </c>
      <c r="K72" s="5">
        <f t="shared" si="7"/>
        <v>-1.0737447467686409E-5</v>
      </c>
      <c r="M72" s="1">
        <f>IFERROR(VLOOKUP(A72,'درآمد سود سهام'!A:S,19,0),0)</f>
        <v>0</v>
      </c>
      <c r="O72" s="1">
        <f>IFERROR(VLOOKUP(A72,'درآمد ناشی از تغییر قیمت اوراق'!A:Q,17,0),0)</f>
        <v>0</v>
      </c>
      <c r="Q72" s="1">
        <f>IFERROR(VLOOKUP(A72,'درآمد ناشی از فروش'!A:Q,17,0),0)</f>
        <v>-15236400</v>
      </c>
      <c r="S72" s="1">
        <f t="shared" si="8"/>
        <v>-15236400</v>
      </c>
      <c r="U72" s="5">
        <f t="shared" si="9"/>
        <v>3.8012472817295537E-5</v>
      </c>
    </row>
    <row r="73" spans="1:21" x14ac:dyDescent="0.25">
      <c r="A73" s="1" t="s">
        <v>124</v>
      </c>
      <c r="C73" s="1">
        <f>IFERROR(VLOOKUP(A73,'درآمد سود سهام'!A:S,13,0),0)</f>
        <v>0</v>
      </c>
      <c r="E73" s="1">
        <f>IFERROR(VLOOKUP(A73,'درآمد ناشی از تغییر قیمت اوراق'!A:Q,9,0),0)</f>
        <v>0</v>
      </c>
      <c r="G73" s="1">
        <f>IFERROR(VLOOKUP(A73,'درآمد ناشی از فروش'!A:Q,9,0),0)</f>
        <v>-51883265</v>
      </c>
      <c r="I73" s="1">
        <f t="shared" si="6"/>
        <v>-51883265</v>
      </c>
      <c r="K73" s="5">
        <f t="shared" si="7"/>
        <v>-3.6541142357205459E-5</v>
      </c>
      <c r="M73" s="1">
        <f>IFERROR(VLOOKUP(A73,'درآمد سود سهام'!A:S,19,0),0)</f>
        <v>0</v>
      </c>
      <c r="O73" s="1">
        <f>IFERROR(VLOOKUP(A73,'درآمد ناشی از تغییر قیمت اوراق'!A:Q,17,0),0)</f>
        <v>0</v>
      </c>
      <c r="Q73" s="1">
        <f>IFERROR(VLOOKUP(A73,'درآمد ناشی از فروش'!A:Q,17,0),0)</f>
        <v>-51883265</v>
      </c>
      <c r="S73" s="1">
        <f t="shared" si="8"/>
        <v>-51883265</v>
      </c>
      <c r="U73" s="5">
        <f t="shared" si="9"/>
        <v>1.2944076031641601E-4</v>
      </c>
    </row>
    <row r="74" spans="1:21" ht="24" x14ac:dyDescent="0.25">
      <c r="A74" s="3" t="s">
        <v>84</v>
      </c>
      <c r="C74" s="1">
        <f>IFERROR(VLOOKUP(A74,'درآمد سود سهام'!A:S,13,0),0)</f>
        <v>0</v>
      </c>
      <c r="E74" s="1">
        <f>IFERROR(VLOOKUP(A74,'درآمد ناشی از تغییر قیمت اوراق'!A:Q,9,0),0)</f>
        <v>0</v>
      </c>
      <c r="G74" s="1">
        <f>IFERROR(VLOOKUP(A74,'درآمد ناشی از فروش'!A:Q,9,0),0)</f>
        <v>0</v>
      </c>
      <c r="I74" s="1">
        <f t="shared" si="1"/>
        <v>0</v>
      </c>
      <c r="K74" s="5">
        <f t="shared" si="4"/>
        <v>0</v>
      </c>
      <c r="M74" s="1">
        <f>IFERROR(VLOOKUP(A74,'درآمد سود سهام'!A:S,19,0),0)</f>
        <v>0</v>
      </c>
      <c r="O74" s="1">
        <f>IFERROR(VLOOKUP(A74,'درآمد ناشی از تغییر قیمت اوراق'!A:Q,17,0),0)</f>
        <v>0</v>
      </c>
      <c r="Q74" s="1">
        <f>IFERROR(VLOOKUP(A74,'درآمد ناشی از فروش'!A:Q,17,0),0)</f>
        <v>37769495386</v>
      </c>
      <c r="S74" s="1">
        <f t="shared" si="0"/>
        <v>37769495386</v>
      </c>
      <c r="U74" s="5">
        <f t="shared" si="5"/>
        <v>-9.4229077517214974E-2</v>
      </c>
    </row>
    <row r="75" spans="1:21" ht="24" x14ac:dyDescent="0.25">
      <c r="A75" s="3" t="s">
        <v>93</v>
      </c>
      <c r="C75" s="1">
        <f>IFERROR(VLOOKUP(A75,'درآمد سود سهام'!A:S,13,0),0)</f>
        <v>0</v>
      </c>
      <c r="E75" s="1">
        <f>IFERROR(VLOOKUP(A75,'درآمد ناشی از تغییر قیمت اوراق'!A:Q,9,0),0)</f>
        <v>0</v>
      </c>
      <c r="G75" s="1">
        <f>IFERROR(VLOOKUP(A75,'درآمد ناشی از فروش'!A:Q,9,0),0)</f>
        <v>0</v>
      </c>
      <c r="I75" s="1">
        <f t="shared" si="1"/>
        <v>0</v>
      </c>
      <c r="K75" s="5">
        <f t="shared" si="4"/>
        <v>0</v>
      </c>
      <c r="M75" s="1">
        <f>IFERROR(VLOOKUP(A75,'درآمد سود سهام'!A:S,19,0),0)</f>
        <v>0</v>
      </c>
      <c r="O75" s="1">
        <f>IFERROR(VLOOKUP(A75,'درآمد ناشی از تغییر قیمت اوراق'!A:Q,17,0),0)</f>
        <v>0</v>
      </c>
      <c r="Q75" s="1">
        <f>IFERROR(VLOOKUP(A75,'درآمد ناشی از فروش'!A:Q,17,0),0)</f>
        <v>675400000</v>
      </c>
      <c r="S75" s="1">
        <f t="shared" si="0"/>
        <v>675400000</v>
      </c>
      <c r="U75" s="5">
        <f t="shared" si="5"/>
        <v>-1.6850190426085825E-3</v>
      </c>
    </row>
    <row r="76" spans="1:21" ht="24" x14ac:dyDescent="0.25">
      <c r="A76" s="3" t="s">
        <v>102</v>
      </c>
      <c r="C76" s="1">
        <f>IFERROR(VLOOKUP(A76,'درآمد سود سهام'!A:S,13,0),0)</f>
        <v>0</v>
      </c>
      <c r="E76" s="1">
        <f>IFERROR(VLOOKUP(A76,'درآمد ناشی از تغییر قیمت اوراق'!A:Q,9,0),0)</f>
        <v>0</v>
      </c>
      <c r="G76" s="1">
        <f>IFERROR(VLOOKUP(A76,'درآمد ناشی از فروش'!A:Q,9,0),0)</f>
        <v>0</v>
      </c>
      <c r="I76" s="1">
        <f t="shared" si="1"/>
        <v>0</v>
      </c>
      <c r="K76" s="5">
        <f t="shared" si="4"/>
        <v>0</v>
      </c>
      <c r="M76" s="1">
        <f>IFERROR(VLOOKUP(A76,'درآمد سود سهام'!A:S,19,0),0)</f>
        <v>0</v>
      </c>
      <c r="O76" s="1">
        <f>IFERROR(VLOOKUP(A76,'درآمد ناشی از تغییر قیمت اوراق'!A:Q,17,0),0)</f>
        <v>0</v>
      </c>
      <c r="Q76" s="1">
        <f>IFERROR(VLOOKUP(A76,'درآمد ناشی از فروش'!A:Q,17,0),0)</f>
        <v>-1678131</v>
      </c>
      <c r="S76" s="1">
        <f t="shared" si="0"/>
        <v>-1678131</v>
      </c>
      <c r="U76" s="5">
        <f t="shared" si="5"/>
        <v>4.186678547515225E-6</v>
      </c>
    </row>
    <row r="77" spans="1:21" ht="24" x14ac:dyDescent="0.25">
      <c r="A77" s="3" t="s">
        <v>104</v>
      </c>
      <c r="C77" s="1">
        <f>IFERROR(VLOOKUP(A77,'درآمد سود سهام'!A:S,13,0),0)</f>
        <v>0</v>
      </c>
      <c r="E77" s="1">
        <f>IFERROR(VLOOKUP(A77,'درآمد ناشی از تغییر قیمت اوراق'!A:Q,9,0),0)</f>
        <v>0</v>
      </c>
      <c r="G77" s="1">
        <f>IFERROR(VLOOKUP(A77,'درآمد ناشی از فروش'!A:Q,9,0),0)</f>
        <v>0</v>
      </c>
      <c r="I77" s="1">
        <f t="shared" si="1"/>
        <v>0</v>
      </c>
      <c r="K77" s="5">
        <f t="shared" si="4"/>
        <v>0</v>
      </c>
      <c r="M77" s="1">
        <f>IFERROR(VLOOKUP(A77,'درآمد سود سهام'!A:S,19,0),0)</f>
        <v>0</v>
      </c>
      <c r="O77" s="1">
        <f>IFERROR(VLOOKUP(A77,'درآمد ناشی از تغییر قیمت اوراق'!A:Q,17,0),0)</f>
        <v>0</v>
      </c>
      <c r="Q77" s="1">
        <f>IFERROR(VLOOKUP(A77,'درآمد ناشی از فروش'!A:Q,17,0),0)</f>
        <v>198524</v>
      </c>
      <c r="S77" s="1">
        <f t="shared" si="0"/>
        <v>198524</v>
      </c>
      <c r="U77" s="5">
        <f t="shared" si="5"/>
        <v>-4.9528682323782388E-7</v>
      </c>
    </row>
    <row r="78" spans="1:21" ht="24" x14ac:dyDescent="0.25">
      <c r="A78" s="3" t="s">
        <v>118</v>
      </c>
      <c r="C78" s="1">
        <f>IFERROR(VLOOKUP(A78,'درآمد سود سهام'!A:S,13,0),0)</f>
        <v>0</v>
      </c>
      <c r="E78" s="1">
        <f>IFERROR(VLOOKUP(A78,'درآمد ناشی از تغییر قیمت اوراق'!A:Q,9,0),0)</f>
        <v>0</v>
      </c>
      <c r="G78" s="1">
        <f>IFERROR(VLOOKUP(A78,'درآمد ناشی از فروش'!A:Q,9,0),0)</f>
        <v>-5601821</v>
      </c>
      <c r="I78" s="1">
        <f t="shared" si="1"/>
        <v>-5601821</v>
      </c>
      <c r="K78" s="5">
        <f t="shared" si="4"/>
        <v>-3.945336489917954E-6</v>
      </c>
      <c r="M78" s="1">
        <f>IFERROR(VLOOKUP(A78,'درآمد سود سهام'!A:S,19,0),0)</f>
        <v>0</v>
      </c>
      <c r="O78" s="1">
        <f>IFERROR(VLOOKUP(A78,'درآمد ناشی از تغییر قیمت اوراق'!A:Q,17,0),0)</f>
        <v>0</v>
      </c>
      <c r="Q78" s="1">
        <f>IFERROR(VLOOKUP(A78,'درآمد ناشی از فروش'!A:Q,17,0),0)</f>
        <v>-5601821</v>
      </c>
      <c r="S78" s="1">
        <f t="shared" si="0"/>
        <v>-5601821</v>
      </c>
      <c r="U78" s="5">
        <f t="shared" si="5"/>
        <v>1.397568116417627E-5</v>
      </c>
    </row>
    <row r="79" spans="1:21" ht="24" x14ac:dyDescent="0.25">
      <c r="A79" s="3" t="s">
        <v>105</v>
      </c>
      <c r="C79" s="1">
        <f>IFERROR(VLOOKUP(A79,'درآمد سود سهام'!A:S,13,0),0)</f>
        <v>0</v>
      </c>
      <c r="E79" s="1">
        <f>IFERROR(VLOOKUP(A79,'درآمد ناشی از تغییر قیمت اوراق'!A:Q,9,0),0)</f>
        <v>0</v>
      </c>
      <c r="G79" s="1">
        <f>IFERROR(VLOOKUP(A79,'درآمد ناشی از فروش'!A:Q,9,0),0)</f>
        <v>0</v>
      </c>
      <c r="I79" s="1">
        <f t="shared" si="1"/>
        <v>0</v>
      </c>
      <c r="K79" s="5">
        <f t="shared" ref="K79" si="10">+I79/$I$82</f>
        <v>0</v>
      </c>
      <c r="M79" s="1">
        <f>IFERROR(VLOOKUP(A79,'درآمد سود سهام'!A:S,19,0),0)</f>
        <v>0</v>
      </c>
      <c r="O79" s="1">
        <f>IFERROR(VLOOKUP(A79,'درآمد ناشی از تغییر قیمت اوراق'!A:Q,17,0),0)</f>
        <v>0</v>
      </c>
      <c r="Q79" s="1">
        <f>IFERROR(VLOOKUP(A79,'درآمد ناشی از فروش'!A:Q,17,0),0)</f>
        <v>-364158569</v>
      </c>
      <c r="S79" s="1">
        <f t="shared" si="0"/>
        <v>-364158569</v>
      </c>
      <c r="U79" s="5">
        <f t="shared" ref="U79" si="11">+S79/$S$82</f>
        <v>9.0851957846326838E-4</v>
      </c>
    </row>
    <row r="80" spans="1:21" ht="24" x14ac:dyDescent="0.25">
      <c r="A80" s="3" t="s">
        <v>106</v>
      </c>
      <c r="C80" s="1">
        <f>IFERROR(VLOOKUP(A80,'درآمد سود سهام'!A:S,13,0),0)</f>
        <v>0</v>
      </c>
      <c r="E80" s="1">
        <f>IFERROR(VLOOKUP(A80,'درآمد ناشی از تغییر قیمت اوراق'!A:Q,9,0),0)</f>
        <v>0</v>
      </c>
      <c r="G80" s="1">
        <f>IFERROR(VLOOKUP(A80,'درآمد ناشی از فروش'!A:Q,9,0),0)</f>
        <v>0</v>
      </c>
      <c r="I80" s="1">
        <f t="shared" si="1"/>
        <v>0</v>
      </c>
      <c r="K80" s="5">
        <f t="shared" si="4"/>
        <v>0</v>
      </c>
      <c r="M80" s="1">
        <f>IFERROR(VLOOKUP(A80,'درآمد سود سهام'!A:S,19,0),0)</f>
        <v>0</v>
      </c>
      <c r="O80" s="1">
        <f>IFERROR(VLOOKUP(A80,'درآمد ناشی از تغییر قیمت اوراق'!A:Q,17,0),0)</f>
        <v>0</v>
      </c>
      <c r="Q80" s="1">
        <f>IFERROR(VLOOKUP(A80,'درآمد ناشی از فروش'!A:Q,17,0),0)</f>
        <v>-918803606</v>
      </c>
      <c r="S80" s="1">
        <f t="shared" si="0"/>
        <v>-918803606</v>
      </c>
      <c r="U80" s="5">
        <f t="shared" si="5"/>
        <v>2.2922735749591845E-3</v>
      </c>
    </row>
    <row r="81" spans="1:21" ht="24.75" thickBot="1" x14ac:dyDescent="0.3">
      <c r="A81" s="3" t="s">
        <v>116</v>
      </c>
      <c r="C81" s="1">
        <f>IFERROR(VLOOKUP(A81,'درآمد سود سهام'!A:S,13,0),0)</f>
        <v>0</v>
      </c>
      <c r="E81" s="1">
        <f>IFERROR(VLOOKUP(A81,'درآمد ناشی از تغییر قیمت اوراق'!A:Q,9,0),0)</f>
        <v>0</v>
      </c>
      <c r="G81" s="1">
        <f>IFERROR(VLOOKUP(A81,'درآمد ناشی از فروش'!A:Q,9,0),0)</f>
        <v>-26466481</v>
      </c>
      <c r="I81" s="1">
        <f t="shared" si="1"/>
        <v>-26466481</v>
      </c>
      <c r="K81" s="5">
        <f t="shared" si="4"/>
        <v>-1.8640219537364763E-5</v>
      </c>
      <c r="M81" s="1">
        <f>IFERROR(VLOOKUP(A81,'درآمد سود سهام'!A:S,19,0),0)</f>
        <v>551174497</v>
      </c>
      <c r="O81" s="1">
        <f>IFERROR(VLOOKUP(A81,'درآمد ناشی از تغییر قیمت اوراق'!A:Q,17,0),0)</f>
        <v>0</v>
      </c>
      <c r="Q81" s="1">
        <f>IFERROR(VLOOKUP(A81,'درآمد ناشی از فروش'!A:Q,17,0),0)</f>
        <v>851903451</v>
      </c>
      <c r="S81" s="1">
        <f>+M81+O81+Q81</f>
        <v>1403077948</v>
      </c>
      <c r="U81" s="5">
        <f t="shared" si="5"/>
        <v>-3.5004635188690767E-3</v>
      </c>
    </row>
    <row r="82" spans="1:21" s="3" customFormat="1" ht="24.75" thickBot="1" x14ac:dyDescent="0.3">
      <c r="C82" s="2">
        <f>SUM(C8:C81)</f>
        <v>18446749223</v>
      </c>
      <c r="E82" s="2">
        <f>SUM(E8:E81)</f>
        <v>1396547368222</v>
      </c>
      <c r="G82" s="2">
        <f>SUM(G8:G81)</f>
        <v>4864749933</v>
      </c>
      <c r="I82" s="2">
        <f>SUM(I8:I81)</f>
        <v>1419858867378</v>
      </c>
      <c r="K82" s="15">
        <f>SUM(K8:K81)</f>
        <v>1</v>
      </c>
      <c r="M82" s="2">
        <f>SUM(M8:M81)</f>
        <v>572798196781</v>
      </c>
      <c r="O82" s="2">
        <f>SUM(O8:O81)</f>
        <v>-577982961775</v>
      </c>
      <c r="Q82" s="2">
        <f>SUM(Q8:Q81)</f>
        <v>-395641565701</v>
      </c>
      <c r="S82" s="2">
        <f>SUM(S8:S81)</f>
        <v>-400826330695</v>
      </c>
      <c r="U82" s="15">
        <f>SUM(U8:U81)</f>
        <v>1.0000000000000002</v>
      </c>
    </row>
    <row r="83" spans="1:21" ht="23.25" thickTop="1" x14ac:dyDescent="0.25"/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conditionalFormatting sqref="A1:A1048576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899A2-9400-4A38-A1FD-CB4D944E9225}">
  <dimension ref="A2:S36"/>
  <sheetViews>
    <sheetView rightToLeft="1" topLeftCell="A22" workbookViewId="0">
      <selection activeCell="Q38" sqref="Q38"/>
    </sheetView>
  </sheetViews>
  <sheetFormatPr defaultRowHeight="18.75" x14ac:dyDescent="0.25"/>
  <cols>
    <col min="1" max="1" width="26.140625" style="9" customWidth="1"/>
    <col min="2" max="2" width="1" style="9" customWidth="1"/>
    <col min="3" max="3" width="20" style="9" customWidth="1"/>
    <col min="4" max="4" width="1" style="9" customWidth="1"/>
    <col min="5" max="5" width="35" style="9" customWidth="1"/>
    <col min="6" max="6" width="1" style="9" customWidth="1"/>
    <col min="7" max="7" width="24" style="9" customWidth="1"/>
    <col min="8" max="8" width="1" style="9" customWidth="1"/>
    <col min="9" max="9" width="23" style="9" customWidth="1"/>
    <col min="10" max="10" width="1" style="9" customWidth="1"/>
    <col min="11" max="11" width="22" style="9" customWidth="1"/>
    <col min="12" max="12" width="1" style="9" customWidth="1"/>
    <col min="13" max="13" width="24" style="9" customWidth="1"/>
    <col min="14" max="14" width="1" style="9" customWidth="1"/>
    <col min="15" max="15" width="23" style="9" customWidth="1"/>
    <col min="16" max="16" width="1" style="9" customWidth="1"/>
    <col min="17" max="17" width="22" style="9" customWidth="1"/>
    <col min="18" max="18" width="1" style="9" customWidth="1"/>
    <col min="19" max="19" width="24" style="9" customWidth="1"/>
    <col min="20" max="20" width="1" style="9" customWidth="1"/>
    <col min="21" max="21" width="9.140625" style="9" customWidth="1"/>
    <col min="22" max="16384" width="9.140625" style="9"/>
  </cols>
  <sheetData>
    <row r="2" spans="1:19" ht="26.25" x14ac:dyDescent="0.25">
      <c r="A2" s="23" t="s">
        <v>81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  <c r="J2" s="23" t="s">
        <v>0</v>
      </c>
      <c r="K2" s="23" t="s">
        <v>0</v>
      </c>
      <c r="L2" s="23" t="s">
        <v>0</v>
      </c>
      <c r="M2" s="23" t="s">
        <v>0</v>
      </c>
      <c r="N2" s="23" t="s">
        <v>0</v>
      </c>
      <c r="O2" s="23" t="s">
        <v>0</v>
      </c>
      <c r="P2" s="23" t="s">
        <v>0</v>
      </c>
      <c r="Q2" s="23" t="s">
        <v>0</v>
      </c>
      <c r="R2" s="23" t="s">
        <v>0</v>
      </c>
      <c r="S2" s="23" t="s">
        <v>0</v>
      </c>
    </row>
    <row r="3" spans="1:19" ht="26.25" x14ac:dyDescent="0.25">
      <c r="A3" s="23" t="s">
        <v>59</v>
      </c>
      <c r="B3" s="23" t="s">
        <v>59</v>
      </c>
      <c r="C3" s="23" t="s">
        <v>59</v>
      </c>
      <c r="D3" s="23" t="s">
        <v>59</v>
      </c>
      <c r="E3" s="23" t="s">
        <v>59</v>
      </c>
      <c r="F3" s="23" t="s">
        <v>59</v>
      </c>
      <c r="G3" s="23" t="s">
        <v>59</v>
      </c>
      <c r="H3" s="23" t="s">
        <v>59</v>
      </c>
      <c r="I3" s="23" t="s">
        <v>59</v>
      </c>
      <c r="J3" s="23" t="s">
        <v>59</v>
      </c>
      <c r="K3" s="23" t="s">
        <v>59</v>
      </c>
      <c r="L3" s="23" t="s">
        <v>59</v>
      </c>
      <c r="M3" s="23" t="s">
        <v>59</v>
      </c>
      <c r="N3" s="23" t="s">
        <v>59</v>
      </c>
      <c r="O3" s="23" t="s">
        <v>59</v>
      </c>
      <c r="P3" s="23" t="s">
        <v>59</v>
      </c>
      <c r="Q3" s="23" t="s">
        <v>59</v>
      </c>
      <c r="R3" s="23" t="s">
        <v>59</v>
      </c>
      <c r="S3" s="23" t="s">
        <v>59</v>
      </c>
    </row>
    <row r="4" spans="1:19" ht="26.25" x14ac:dyDescent="0.25">
      <c r="A4" s="23" t="str">
        <f>+سپرده!A4</f>
        <v>برای ماه منتهی به 1404/07/30</v>
      </c>
      <c r="B4" s="23" t="s">
        <v>85</v>
      </c>
      <c r="C4" s="23" t="s">
        <v>85</v>
      </c>
      <c r="D4" s="23" t="s">
        <v>85</v>
      </c>
      <c r="E4" s="23" t="s">
        <v>85</v>
      </c>
      <c r="F4" s="23" t="s">
        <v>85</v>
      </c>
      <c r="G4" s="23" t="s">
        <v>85</v>
      </c>
      <c r="H4" s="23" t="s">
        <v>85</v>
      </c>
      <c r="I4" s="23" t="s">
        <v>85</v>
      </c>
      <c r="J4" s="23" t="s">
        <v>85</v>
      </c>
      <c r="K4" s="23" t="s">
        <v>85</v>
      </c>
      <c r="L4" s="23" t="s">
        <v>85</v>
      </c>
      <c r="M4" s="23" t="s">
        <v>85</v>
      </c>
      <c r="N4" s="23" t="s">
        <v>85</v>
      </c>
      <c r="O4" s="23" t="s">
        <v>85</v>
      </c>
      <c r="P4" s="23" t="s">
        <v>85</v>
      </c>
      <c r="Q4" s="23" t="s">
        <v>85</v>
      </c>
      <c r="R4" s="23" t="s">
        <v>85</v>
      </c>
      <c r="S4" s="23" t="s">
        <v>85</v>
      </c>
    </row>
    <row r="6" spans="1:19" ht="27" thickBot="1" x14ac:dyDescent="0.3">
      <c r="A6" s="24" t="s">
        <v>3</v>
      </c>
      <c r="C6" s="24" t="s">
        <v>94</v>
      </c>
      <c r="D6" s="24" t="s">
        <v>94</v>
      </c>
      <c r="E6" s="24" t="s">
        <v>94</v>
      </c>
      <c r="F6" s="24" t="s">
        <v>94</v>
      </c>
      <c r="G6" s="24" t="s">
        <v>94</v>
      </c>
      <c r="I6" s="24" t="s">
        <v>61</v>
      </c>
      <c r="J6" s="24" t="s">
        <v>61</v>
      </c>
      <c r="K6" s="24" t="s">
        <v>61</v>
      </c>
      <c r="L6" s="24" t="s">
        <v>61</v>
      </c>
      <c r="M6" s="24" t="s">
        <v>61</v>
      </c>
      <c r="O6" s="24" t="s">
        <v>62</v>
      </c>
      <c r="P6" s="24" t="s">
        <v>62</v>
      </c>
      <c r="Q6" s="24" t="s">
        <v>62</v>
      </c>
      <c r="R6" s="24" t="s">
        <v>62</v>
      </c>
      <c r="S6" s="24" t="s">
        <v>62</v>
      </c>
    </row>
    <row r="7" spans="1:19" ht="27" thickBot="1" x14ac:dyDescent="0.3">
      <c r="A7" s="24" t="s">
        <v>3</v>
      </c>
      <c r="C7" s="20" t="s">
        <v>95</v>
      </c>
      <c r="E7" s="20" t="s">
        <v>96</v>
      </c>
      <c r="G7" s="20" t="s">
        <v>97</v>
      </c>
      <c r="I7" s="20" t="s">
        <v>98</v>
      </c>
      <c r="K7" s="20" t="s">
        <v>65</v>
      </c>
      <c r="M7" s="20" t="s">
        <v>99</v>
      </c>
      <c r="O7" s="20" t="s">
        <v>98</v>
      </c>
      <c r="Q7" s="20" t="s">
        <v>65</v>
      </c>
      <c r="S7" s="20" t="s">
        <v>99</v>
      </c>
    </row>
    <row r="8" spans="1:19" ht="21" x14ac:dyDescent="0.25">
      <c r="A8" s="11" t="s">
        <v>109</v>
      </c>
      <c r="C8" s="9" t="s">
        <v>129</v>
      </c>
      <c r="E8" s="9">
        <v>103073040</v>
      </c>
      <c r="G8" s="9">
        <v>190</v>
      </c>
      <c r="I8" s="9">
        <f>+G8*E8</f>
        <v>19583877600</v>
      </c>
      <c r="K8" s="9">
        <v>-1137128377</v>
      </c>
      <c r="M8" s="9">
        <f>+K8+I8</f>
        <v>18446749223</v>
      </c>
      <c r="O8" s="9">
        <v>19583877600</v>
      </c>
      <c r="Q8" s="9">
        <v>-1137128377</v>
      </c>
      <c r="S8" s="9">
        <v>18446749223</v>
      </c>
    </row>
    <row r="9" spans="1:19" ht="21" x14ac:dyDescent="0.25">
      <c r="A9" s="11" t="s">
        <v>111</v>
      </c>
      <c r="C9" s="9" t="s">
        <v>113</v>
      </c>
      <c r="E9" s="9">
        <v>0</v>
      </c>
      <c r="G9" s="9">
        <v>0</v>
      </c>
      <c r="I9" s="9">
        <v>0</v>
      </c>
      <c r="K9" s="9">
        <v>0</v>
      </c>
      <c r="M9" s="9">
        <v>0</v>
      </c>
      <c r="O9" s="9">
        <v>13500000000</v>
      </c>
      <c r="Q9" s="9">
        <v>-438369781</v>
      </c>
      <c r="S9" s="9">
        <f>+Q9+O9</f>
        <v>13061630219</v>
      </c>
    </row>
    <row r="10" spans="1:19" ht="21" x14ac:dyDescent="0.25">
      <c r="A10" s="11" t="s">
        <v>33</v>
      </c>
      <c r="C10" s="9" t="s">
        <v>113</v>
      </c>
      <c r="E10" s="9">
        <v>0</v>
      </c>
      <c r="G10" s="9">
        <v>0</v>
      </c>
      <c r="I10" s="9">
        <v>0</v>
      </c>
      <c r="K10" s="9">
        <v>0</v>
      </c>
      <c r="M10" s="9">
        <v>0</v>
      </c>
      <c r="O10" s="9">
        <v>3579610050</v>
      </c>
      <c r="Q10" s="9">
        <v>0</v>
      </c>
      <c r="S10" s="9">
        <f t="shared" ref="S10:S35" si="0">+Q10+O10</f>
        <v>3579610050</v>
      </c>
    </row>
    <row r="11" spans="1:19" ht="21" x14ac:dyDescent="0.25">
      <c r="A11" s="11" t="s">
        <v>23</v>
      </c>
      <c r="C11" s="9" t="s">
        <v>113</v>
      </c>
      <c r="E11" s="9">
        <v>0</v>
      </c>
      <c r="G11" s="9">
        <v>0</v>
      </c>
      <c r="I11" s="9">
        <v>0</v>
      </c>
      <c r="K11" s="9">
        <v>0</v>
      </c>
      <c r="M11" s="9">
        <v>0</v>
      </c>
      <c r="O11" s="9">
        <v>27387944500</v>
      </c>
      <c r="Q11" s="9">
        <v>0</v>
      </c>
      <c r="S11" s="9">
        <f t="shared" si="0"/>
        <v>27387944500</v>
      </c>
    </row>
    <row r="12" spans="1:19" ht="21" x14ac:dyDescent="0.25">
      <c r="A12" s="11" t="s">
        <v>42</v>
      </c>
      <c r="C12" s="9" t="s">
        <v>113</v>
      </c>
      <c r="E12" s="9">
        <v>0</v>
      </c>
      <c r="G12" s="9">
        <v>0</v>
      </c>
      <c r="I12" s="9">
        <v>0</v>
      </c>
      <c r="K12" s="9">
        <v>0</v>
      </c>
      <c r="M12" s="9">
        <v>0</v>
      </c>
      <c r="O12" s="9">
        <v>442644180</v>
      </c>
      <c r="Q12" s="9">
        <v>0</v>
      </c>
      <c r="S12" s="9">
        <f t="shared" si="0"/>
        <v>442644180</v>
      </c>
    </row>
    <row r="13" spans="1:19" ht="21" x14ac:dyDescent="0.25">
      <c r="A13" s="11" t="s">
        <v>21</v>
      </c>
      <c r="C13" s="9" t="s">
        <v>113</v>
      </c>
      <c r="E13" s="9">
        <v>0</v>
      </c>
      <c r="G13" s="9">
        <v>0</v>
      </c>
      <c r="I13" s="9">
        <v>0</v>
      </c>
      <c r="K13" s="9">
        <v>0</v>
      </c>
      <c r="M13" s="9">
        <v>0</v>
      </c>
      <c r="O13" s="9">
        <v>4905673536</v>
      </c>
      <c r="Q13" s="9">
        <v>0</v>
      </c>
      <c r="S13" s="9">
        <f t="shared" si="0"/>
        <v>4905673536</v>
      </c>
    </row>
    <row r="14" spans="1:19" ht="21" x14ac:dyDescent="0.25">
      <c r="A14" s="11" t="s">
        <v>107</v>
      </c>
      <c r="C14" s="9" t="s">
        <v>113</v>
      </c>
      <c r="E14" s="9">
        <v>0</v>
      </c>
      <c r="G14" s="9">
        <v>0</v>
      </c>
      <c r="I14" s="9">
        <v>0</v>
      </c>
      <c r="K14" s="9">
        <v>0</v>
      </c>
      <c r="M14" s="9">
        <v>0</v>
      </c>
      <c r="O14" s="9">
        <v>4512000000</v>
      </c>
      <c r="Q14" s="9">
        <v>0</v>
      </c>
      <c r="S14" s="9">
        <f t="shared" si="0"/>
        <v>4512000000</v>
      </c>
    </row>
    <row r="15" spans="1:19" ht="21" x14ac:dyDescent="0.25">
      <c r="A15" s="11" t="s">
        <v>112</v>
      </c>
      <c r="C15" s="9" t="s">
        <v>113</v>
      </c>
      <c r="E15" s="9">
        <v>0</v>
      </c>
      <c r="G15" s="9">
        <v>0</v>
      </c>
      <c r="I15" s="9">
        <v>0</v>
      </c>
      <c r="K15" s="9">
        <v>0</v>
      </c>
      <c r="M15" s="9">
        <v>0</v>
      </c>
      <c r="O15" s="9">
        <v>47325244000</v>
      </c>
      <c r="Q15" s="9">
        <v>-828032533</v>
      </c>
      <c r="S15" s="9">
        <f t="shared" si="0"/>
        <v>46497211467</v>
      </c>
    </row>
    <row r="16" spans="1:19" ht="21" x14ac:dyDescent="0.25">
      <c r="A16" s="11" t="s">
        <v>86</v>
      </c>
      <c r="C16" s="9" t="s">
        <v>113</v>
      </c>
      <c r="E16" s="9">
        <v>0</v>
      </c>
      <c r="G16" s="9">
        <v>0</v>
      </c>
      <c r="I16" s="9">
        <v>0</v>
      </c>
      <c r="K16" s="9">
        <v>0</v>
      </c>
      <c r="M16" s="9">
        <v>0</v>
      </c>
      <c r="O16" s="9">
        <v>5173436320</v>
      </c>
      <c r="Q16" s="9">
        <v>0</v>
      </c>
      <c r="S16" s="9">
        <f t="shared" si="0"/>
        <v>5173436320</v>
      </c>
    </row>
    <row r="17" spans="1:19" ht="21" x14ac:dyDescent="0.25">
      <c r="A17" s="11" t="s">
        <v>103</v>
      </c>
      <c r="C17" s="9" t="s">
        <v>113</v>
      </c>
      <c r="E17" s="9">
        <v>0</v>
      </c>
      <c r="G17" s="9">
        <v>0</v>
      </c>
      <c r="I17" s="9">
        <v>0</v>
      </c>
      <c r="K17" s="9">
        <v>0</v>
      </c>
      <c r="M17" s="9">
        <v>0</v>
      </c>
      <c r="O17" s="9">
        <v>143816483260</v>
      </c>
      <c r="Q17" s="9">
        <v>0</v>
      </c>
      <c r="S17" s="9">
        <f t="shared" si="0"/>
        <v>143816483260</v>
      </c>
    </row>
    <row r="18" spans="1:19" ht="21" x14ac:dyDescent="0.25">
      <c r="A18" s="11" t="s">
        <v>100</v>
      </c>
      <c r="C18" s="9" t="s">
        <v>113</v>
      </c>
      <c r="E18" s="9">
        <v>0</v>
      </c>
      <c r="G18" s="9">
        <v>0</v>
      </c>
      <c r="I18" s="9">
        <v>0</v>
      </c>
      <c r="K18" s="9">
        <v>0</v>
      </c>
      <c r="M18" s="9">
        <v>0</v>
      </c>
      <c r="O18" s="9">
        <v>12580000000</v>
      </c>
      <c r="Q18" s="9">
        <v>-253288591</v>
      </c>
      <c r="S18" s="9">
        <f t="shared" si="0"/>
        <v>12326711409</v>
      </c>
    </row>
    <row r="19" spans="1:19" ht="21" x14ac:dyDescent="0.25">
      <c r="A19" s="11" t="s">
        <v>35</v>
      </c>
      <c r="C19" s="9" t="s">
        <v>113</v>
      </c>
      <c r="E19" s="9">
        <v>0</v>
      </c>
      <c r="G19" s="9">
        <v>0</v>
      </c>
      <c r="I19" s="9">
        <v>0</v>
      </c>
      <c r="K19" s="9">
        <v>0</v>
      </c>
      <c r="M19" s="9">
        <v>0</v>
      </c>
      <c r="O19" s="9">
        <v>166600000000</v>
      </c>
      <c r="Q19" s="9">
        <v>0</v>
      </c>
      <c r="S19" s="9">
        <f t="shared" si="0"/>
        <v>166600000000</v>
      </c>
    </row>
    <row r="20" spans="1:19" ht="21" x14ac:dyDescent="0.25">
      <c r="A20" s="11" t="s">
        <v>82</v>
      </c>
      <c r="C20" s="9" t="s">
        <v>113</v>
      </c>
      <c r="E20" s="9">
        <v>0</v>
      </c>
      <c r="G20" s="9">
        <v>0</v>
      </c>
      <c r="I20" s="9">
        <v>0</v>
      </c>
      <c r="K20" s="9">
        <v>0</v>
      </c>
      <c r="M20" s="9">
        <v>0</v>
      </c>
      <c r="O20" s="9">
        <v>17097862240</v>
      </c>
      <c r="Q20" s="9">
        <v>0</v>
      </c>
      <c r="S20" s="9">
        <f t="shared" si="0"/>
        <v>17097862240</v>
      </c>
    </row>
    <row r="21" spans="1:19" ht="21" x14ac:dyDescent="0.25">
      <c r="A21" s="11" t="s">
        <v>49</v>
      </c>
      <c r="C21" s="9" t="s">
        <v>113</v>
      </c>
      <c r="E21" s="9">
        <v>0</v>
      </c>
      <c r="G21" s="9">
        <v>0</v>
      </c>
      <c r="I21" s="9">
        <v>0</v>
      </c>
      <c r="K21" s="9">
        <v>0</v>
      </c>
      <c r="M21" s="9">
        <v>0</v>
      </c>
      <c r="O21" s="9">
        <v>19992000000</v>
      </c>
      <c r="Q21" s="9">
        <v>-203308475</v>
      </c>
      <c r="S21" s="9">
        <f t="shared" si="0"/>
        <v>19788691525</v>
      </c>
    </row>
    <row r="22" spans="1:19" ht="21" x14ac:dyDescent="0.25">
      <c r="A22" s="11" t="s">
        <v>108</v>
      </c>
      <c r="C22" s="9" t="s">
        <v>113</v>
      </c>
      <c r="E22" s="9">
        <v>0</v>
      </c>
      <c r="G22" s="9">
        <v>0</v>
      </c>
      <c r="I22" s="9">
        <v>0</v>
      </c>
      <c r="K22" s="9">
        <v>0</v>
      </c>
      <c r="M22" s="9">
        <v>0</v>
      </c>
      <c r="O22" s="9">
        <v>810000000</v>
      </c>
      <c r="Q22" s="9">
        <v>0</v>
      </c>
      <c r="S22" s="9">
        <f t="shared" si="0"/>
        <v>810000000</v>
      </c>
    </row>
    <row r="23" spans="1:19" ht="21" x14ac:dyDescent="0.25">
      <c r="A23" s="11" t="s">
        <v>31</v>
      </c>
      <c r="C23" s="9" t="s">
        <v>113</v>
      </c>
      <c r="E23" s="9">
        <v>0</v>
      </c>
      <c r="G23" s="9">
        <v>0</v>
      </c>
      <c r="I23" s="9">
        <v>0</v>
      </c>
      <c r="K23" s="9">
        <v>0</v>
      </c>
      <c r="M23" s="9">
        <v>0</v>
      </c>
      <c r="O23" s="9">
        <v>835879440</v>
      </c>
      <c r="Q23" s="9">
        <v>0</v>
      </c>
      <c r="S23" s="9">
        <f t="shared" si="0"/>
        <v>835879440</v>
      </c>
    </row>
    <row r="24" spans="1:19" ht="21" x14ac:dyDescent="0.25">
      <c r="A24" s="11" t="s">
        <v>36</v>
      </c>
      <c r="C24" s="9" t="s">
        <v>113</v>
      </c>
      <c r="E24" s="9">
        <v>0</v>
      </c>
      <c r="G24" s="9">
        <v>0</v>
      </c>
      <c r="I24" s="9">
        <v>0</v>
      </c>
      <c r="K24" s="9">
        <v>0</v>
      </c>
      <c r="M24" s="9">
        <v>0</v>
      </c>
      <c r="O24" s="9">
        <v>3051285670</v>
      </c>
      <c r="Q24" s="9">
        <v>0</v>
      </c>
      <c r="S24" s="9">
        <f t="shared" si="0"/>
        <v>3051285670</v>
      </c>
    </row>
    <row r="25" spans="1:19" ht="21" x14ac:dyDescent="0.25">
      <c r="A25" s="11" t="s">
        <v>25</v>
      </c>
      <c r="C25" s="9" t="s">
        <v>113</v>
      </c>
      <c r="E25" s="9">
        <v>0</v>
      </c>
      <c r="G25" s="9">
        <v>0</v>
      </c>
      <c r="I25" s="9">
        <v>0</v>
      </c>
      <c r="K25" s="9">
        <v>0</v>
      </c>
      <c r="M25" s="9">
        <v>0</v>
      </c>
      <c r="O25" s="9">
        <v>12965359000</v>
      </c>
      <c r="Q25" s="9">
        <v>0</v>
      </c>
      <c r="S25" s="9">
        <f t="shared" si="0"/>
        <v>12965359000</v>
      </c>
    </row>
    <row r="26" spans="1:19" ht="21" x14ac:dyDescent="0.25">
      <c r="A26" s="11" t="s">
        <v>18</v>
      </c>
      <c r="C26" s="9" t="s">
        <v>113</v>
      </c>
      <c r="E26" s="9">
        <v>0</v>
      </c>
      <c r="G26" s="9">
        <v>0</v>
      </c>
      <c r="I26" s="9">
        <v>0</v>
      </c>
      <c r="K26" s="9">
        <v>0</v>
      </c>
      <c r="M26" s="9">
        <v>0</v>
      </c>
      <c r="O26" s="9">
        <v>4839290300</v>
      </c>
      <c r="Q26" s="9">
        <v>0</v>
      </c>
      <c r="S26" s="9">
        <f t="shared" si="0"/>
        <v>4839290300</v>
      </c>
    </row>
    <row r="27" spans="1:19" ht="21" x14ac:dyDescent="0.25">
      <c r="A27" s="11" t="s">
        <v>37</v>
      </c>
      <c r="C27" s="9" t="s">
        <v>113</v>
      </c>
      <c r="E27" s="9">
        <v>0</v>
      </c>
      <c r="G27" s="9">
        <v>0</v>
      </c>
      <c r="I27" s="9">
        <v>0</v>
      </c>
      <c r="K27" s="9">
        <v>0</v>
      </c>
      <c r="M27" s="9">
        <v>0</v>
      </c>
      <c r="O27" s="9">
        <v>12600000000</v>
      </c>
      <c r="Q27" s="9">
        <v>0</v>
      </c>
      <c r="S27" s="9">
        <f t="shared" si="0"/>
        <v>12600000000</v>
      </c>
    </row>
    <row r="28" spans="1:19" ht="21" x14ac:dyDescent="0.25">
      <c r="A28" s="11" t="s">
        <v>32</v>
      </c>
      <c r="C28" s="9" t="s">
        <v>113</v>
      </c>
      <c r="E28" s="9">
        <v>0</v>
      </c>
      <c r="G28" s="9">
        <v>0</v>
      </c>
      <c r="I28" s="9">
        <v>0</v>
      </c>
      <c r="K28" s="9">
        <v>0</v>
      </c>
      <c r="M28" s="9">
        <v>0</v>
      </c>
      <c r="O28" s="9">
        <v>6167243680</v>
      </c>
      <c r="Q28" s="9">
        <v>0</v>
      </c>
      <c r="S28" s="9">
        <f t="shared" si="0"/>
        <v>6167243680</v>
      </c>
    </row>
    <row r="29" spans="1:19" ht="21" x14ac:dyDescent="0.25">
      <c r="A29" s="11" t="s">
        <v>29</v>
      </c>
      <c r="C29" s="9" t="s">
        <v>113</v>
      </c>
      <c r="E29" s="9">
        <v>0</v>
      </c>
      <c r="G29" s="9">
        <v>0</v>
      </c>
      <c r="I29" s="9">
        <v>0</v>
      </c>
      <c r="K29" s="9">
        <v>0</v>
      </c>
      <c r="M29" s="9">
        <v>0</v>
      </c>
      <c r="O29" s="9">
        <v>8640000000</v>
      </c>
      <c r="Q29" s="9">
        <v>0</v>
      </c>
      <c r="S29" s="9">
        <f t="shared" si="0"/>
        <v>8640000000</v>
      </c>
    </row>
    <row r="30" spans="1:19" ht="21" x14ac:dyDescent="0.25">
      <c r="A30" s="11" t="s">
        <v>38</v>
      </c>
      <c r="C30" s="9" t="s">
        <v>113</v>
      </c>
      <c r="E30" s="9">
        <v>0</v>
      </c>
      <c r="G30" s="9">
        <v>0</v>
      </c>
      <c r="I30" s="9">
        <v>0</v>
      </c>
      <c r="K30" s="9">
        <v>0</v>
      </c>
      <c r="M30" s="9">
        <v>0</v>
      </c>
      <c r="O30" s="9">
        <v>4851514876</v>
      </c>
      <c r="Q30" s="9">
        <v>0</v>
      </c>
      <c r="S30" s="9">
        <f t="shared" si="0"/>
        <v>4851514876</v>
      </c>
    </row>
    <row r="31" spans="1:19" ht="21" x14ac:dyDescent="0.25">
      <c r="A31" s="11" t="s">
        <v>15</v>
      </c>
      <c r="C31" s="9" t="s">
        <v>113</v>
      </c>
      <c r="E31" s="9">
        <v>0</v>
      </c>
      <c r="G31" s="9">
        <v>0</v>
      </c>
      <c r="I31" s="9">
        <v>0</v>
      </c>
      <c r="K31" s="9">
        <v>0</v>
      </c>
      <c r="M31" s="9">
        <v>0</v>
      </c>
      <c r="O31" s="9">
        <v>11400000000</v>
      </c>
      <c r="Q31" s="9">
        <v>0</v>
      </c>
      <c r="S31" s="9">
        <f t="shared" si="0"/>
        <v>11400000000</v>
      </c>
    </row>
    <row r="32" spans="1:19" ht="21" x14ac:dyDescent="0.25">
      <c r="A32" s="11" t="s">
        <v>34</v>
      </c>
      <c r="C32" s="9" t="s">
        <v>113</v>
      </c>
      <c r="E32" s="9">
        <v>0</v>
      </c>
      <c r="G32" s="9">
        <v>0</v>
      </c>
      <c r="I32" s="9">
        <v>0</v>
      </c>
      <c r="K32" s="9">
        <v>0</v>
      </c>
      <c r="M32" s="9">
        <v>0</v>
      </c>
      <c r="O32" s="9">
        <v>14840730102</v>
      </c>
      <c r="Q32" s="9">
        <v>0</v>
      </c>
      <c r="S32" s="9">
        <f t="shared" si="0"/>
        <v>14840730102</v>
      </c>
    </row>
    <row r="33" spans="1:19" ht="21" x14ac:dyDescent="0.25">
      <c r="A33" s="11" t="s">
        <v>88</v>
      </c>
      <c r="C33" s="9" t="s">
        <v>113</v>
      </c>
      <c r="E33" s="9">
        <v>0</v>
      </c>
      <c r="G33" s="9">
        <v>0</v>
      </c>
      <c r="I33" s="9">
        <v>0</v>
      </c>
      <c r="K33" s="9">
        <v>0</v>
      </c>
      <c r="M33" s="9">
        <v>0</v>
      </c>
      <c r="O33" s="9">
        <v>7000000000</v>
      </c>
      <c r="Q33" s="9">
        <v>-648228713</v>
      </c>
      <c r="S33" s="9">
        <f t="shared" si="0"/>
        <v>6351771287</v>
      </c>
    </row>
    <row r="34" spans="1:19" ht="21" x14ac:dyDescent="0.25">
      <c r="A34" s="11" t="s">
        <v>83</v>
      </c>
      <c r="C34" s="9" t="s">
        <v>113</v>
      </c>
      <c r="E34" s="9">
        <v>0</v>
      </c>
      <c r="G34" s="9">
        <v>0</v>
      </c>
      <c r="I34" s="9">
        <v>0</v>
      </c>
      <c r="K34" s="9">
        <v>0</v>
      </c>
      <c r="M34" s="9">
        <v>0</v>
      </c>
      <c r="O34" s="9">
        <v>1257300000</v>
      </c>
      <c r="Q34" s="9">
        <v>0</v>
      </c>
      <c r="S34" s="9">
        <f t="shared" si="0"/>
        <v>1257300000</v>
      </c>
    </row>
    <row r="35" spans="1:19" ht="21.75" thickBot="1" x14ac:dyDescent="0.3">
      <c r="A35" s="11" t="s">
        <v>116</v>
      </c>
      <c r="C35" s="9" t="s">
        <v>113</v>
      </c>
      <c r="E35" s="9">
        <v>0</v>
      </c>
      <c r="G35" s="9">
        <v>0</v>
      </c>
      <c r="I35" s="9">
        <v>0</v>
      </c>
      <c r="K35" s="9">
        <v>0</v>
      </c>
      <c r="M35" s="9">
        <v>0</v>
      </c>
      <c r="O35" s="9">
        <v>562500000</v>
      </c>
      <c r="Q35" s="9">
        <v>-11325503</v>
      </c>
      <c r="S35" s="9">
        <f t="shared" si="0"/>
        <v>551174497</v>
      </c>
    </row>
    <row r="36" spans="1:19" ht="21.75" thickBot="1" x14ac:dyDescent="0.3">
      <c r="A36" s="11" t="s">
        <v>51</v>
      </c>
      <c r="C36" s="9" t="s">
        <v>51</v>
      </c>
      <c r="E36" s="9" t="s">
        <v>51</v>
      </c>
      <c r="G36" s="9" t="s">
        <v>51</v>
      </c>
      <c r="I36" s="12">
        <f>SUM(I8:I35)</f>
        <v>19583877600</v>
      </c>
      <c r="K36" s="12">
        <f>SUM(K8:K35)</f>
        <v>-1137128377</v>
      </c>
      <c r="M36" s="12">
        <f>SUM(M8:M35)</f>
        <v>18446749223</v>
      </c>
      <c r="O36" s="12">
        <f>SUM(O8:O35)</f>
        <v>576317878754</v>
      </c>
      <c r="P36" s="11"/>
      <c r="Q36" s="12">
        <f>SUM(Q8:Q35)</f>
        <v>-3519681973</v>
      </c>
      <c r="R36" s="11"/>
      <c r="S36" s="12">
        <f>SUM(S8:S35)</f>
        <v>572798196781</v>
      </c>
    </row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0"/>
  <sheetViews>
    <sheetView rightToLeft="1" workbookViewId="0">
      <selection activeCell="Q38" sqref="Q38"/>
    </sheetView>
  </sheetViews>
  <sheetFormatPr defaultRowHeight="22.5" x14ac:dyDescent="0.25"/>
  <cols>
    <col min="1" max="1" width="21" style="1" bestFit="1" customWidth="1"/>
    <col min="2" max="2" width="1" style="1" customWidth="1"/>
    <col min="3" max="3" width="34" style="1" customWidth="1"/>
    <col min="4" max="4" width="1" style="1" customWidth="1"/>
    <col min="5" max="5" width="30" style="1" customWidth="1"/>
    <col min="6" max="6" width="1" style="1" customWidth="1"/>
    <col min="7" max="7" width="34" style="1" customWidth="1"/>
    <col min="8" max="8" width="1" style="1" customWidth="1"/>
    <col min="9" max="9" width="30" style="1" customWidth="1"/>
    <col min="10" max="10" width="1" style="1" customWidth="1"/>
    <col min="11" max="11" width="9.140625" style="1" customWidth="1"/>
    <col min="12" max="16384" width="9.140625" style="1"/>
  </cols>
  <sheetData>
    <row r="2" spans="1:9" ht="24" x14ac:dyDescent="0.25">
      <c r="A2" s="22" t="s">
        <v>81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</row>
    <row r="3" spans="1:9" ht="24" x14ac:dyDescent="0.25">
      <c r="A3" s="22" t="s">
        <v>59</v>
      </c>
      <c r="B3" s="22" t="s">
        <v>59</v>
      </c>
      <c r="C3" s="22" t="s">
        <v>59</v>
      </c>
      <c r="D3" s="22" t="s">
        <v>59</v>
      </c>
      <c r="E3" s="22" t="s">
        <v>59</v>
      </c>
      <c r="F3" s="22" t="s">
        <v>59</v>
      </c>
      <c r="G3" s="22" t="s">
        <v>59</v>
      </c>
      <c r="H3" s="22" t="s">
        <v>59</v>
      </c>
      <c r="I3" s="22" t="s">
        <v>59</v>
      </c>
    </row>
    <row r="4" spans="1:9" ht="24" x14ac:dyDescent="0.25">
      <c r="A4" s="22" t="str">
        <f>+سپرده!A4</f>
        <v>برای ماه منتهی به 1404/07/30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</row>
    <row r="6" spans="1:9" ht="24.75" thickBot="1" x14ac:dyDescent="0.3">
      <c r="A6" s="19" t="s">
        <v>75</v>
      </c>
      <c r="C6" s="21" t="s">
        <v>61</v>
      </c>
      <c r="D6" s="21" t="s">
        <v>61</v>
      </c>
      <c r="E6" s="21" t="s">
        <v>61</v>
      </c>
      <c r="G6" s="21" t="s">
        <v>62</v>
      </c>
      <c r="H6" s="21" t="s">
        <v>62</v>
      </c>
      <c r="I6" s="21" t="s">
        <v>62</v>
      </c>
    </row>
    <row r="7" spans="1:9" ht="24.75" thickBot="1" x14ac:dyDescent="0.3">
      <c r="A7" s="21" t="s">
        <v>76</v>
      </c>
      <c r="C7" s="21" t="s">
        <v>77</v>
      </c>
      <c r="E7" s="21" t="s">
        <v>78</v>
      </c>
      <c r="G7" s="21" t="s">
        <v>77</v>
      </c>
      <c r="I7" s="21" t="s">
        <v>78</v>
      </c>
    </row>
    <row r="8" spans="1:9" ht="24.75" thickBot="1" x14ac:dyDescent="0.3">
      <c r="A8" s="3" t="s">
        <v>57</v>
      </c>
      <c r="C8" s="1">
        <f>+'سود سپرده بانکی'!G9</f>
        <v>1300025160</v>
      </c>
      <c r="E8" s="14">
        <f>+C8/$C$9</f>
        <v>1</v>
      </c>
      <c r="G8" s="1">
        <f>+'سود سپرده بانکی'!M9</f>
        <v>26134523477</v>
      </c>
      <c r="I8" s="14">
        <f>+G8/$G$9</f>
        <v>1</v>
      </c>
    </row>
    <row r="9" spans="1:9" ht="24.75" thickBot="1" x14ac:dyDescent="0.3">
      <c r="A9" s="3" t="s">
        <v>51</v>
      </c>
      <c r="C9" s="2">
        <f>SUM(C8:C8)</f>
        <v>1300025160</v>
      </c>
      <c r="D9" s="3"/>
      <c r="E9" s="15">
        <f>SUM(E8:E8)</f>
        <v>1</v>
      </c>
      <c r="F9" s="3"/>
      <c r="G9" s="2">
        <f>SUM(G8:G8)</f>
        <v>26134523477</v>
      </c>
      <c r="H9" s="3"/>
      <c r="I9" s="15">
        <f>SUM(I8:I8)</f>
        <v>1</v>
      </c>
    </row>
    <row r="10" spans="1:9" ht="23.25" thickTop="1" x14ac:dyDescent="0.25"/>
  </sheetData>
  <mergeCells count="10">
    <mergeCell ref="G7"/>
    <mergeCell ref="I7"/>
    <mergeCell ref="G6:I6"/>
    <mergeCell ref="A2:I2"/>
    <mergeCell ref="A3:I3"/>
    <mergeCell ref="A4:I4"/>
    <mergeCell ref="A7"/>
    <mergeCell ref="C7"/>
    <mergeCell ref="E7"/>
    <mergeCell ref="C6: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1"/>
  <sheetViews>
    <sheetView rightToLeft="1" workbookViewId="0">
      <selection activeCell="Q38" sqref="Q38"/>
    </sheetView>
  </sheetViews>
  <sheetFormatPr defaultRowHeight="22.5" x14ac:dyDescent="0.25"/>
  <cols>
    <col min="1" max="1" width="28.285156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4" x14ac:dyDescent="0.25">
      <c r="A2" s="22" t="s">
        <v>81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</row>
    <row r="3" spans="1:13" ht="24" x14ac:dyDescent="0.25">
      <c r="A3" s="22" t="s">
        <v>59</v>
      </c>
      <c r="B3" s="22" t="s">
        <v>59</v>
      </c>
      <c r="C3" s="22" t="s">
        <v>59</v>
      </c>
      <c r="D3" s="22" t="s">
        <v>59</v>
      </c>
      <c r="E3" s="22" t="s">
        <v>59</v>
      </c>
      <c r="F3" s="22" t="s">
        <v>59</v>
      </c>
      <c r="G3" s="22" t="s">
        <v>59</v>
      </c>
      <c r="H3" s="22" t="s">
        <v>59</v>
      </c>
      <c r="I3" s="22" t="s">
        <v>59</v>
      </c>
      <c r="J3" s="22" t="s">
        <v>59</v>
      </c>
      <c r="K3" s="22" t="s">
        <v>59</v>
      </c>
      <c r="L3" s="22" t="s">
        <v>59</v>
      </c>
      <c r="M3" s="22" t="s">
        <v>59</v>
      </c>
    </row>
    <row r="4" spans="1:13" ht="24" x14ac:dyDescent="0.25">
      <c r="A4" s="22" t="str">
        <f>+سپرده!A4</f>
        <v>برای ماه منتهی به 1404/07/30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</row>
    <row r="6" spans="1:13" ht="24.75" thickBot="1" x14ac:dyDescent="0.3">
      <c r="A6" s="19" t="s">
        <v>60</v>
      </c>
      <c r="C6" s="21" t="s">
        <v>61</v>
      </c>
      <c r="D6" s="21" t="s">
        <v>61</v>
      </c>
      <c r="E6" s="21" t="s">
        <v>61</v>
      </c>
      <c r="F6" s="21" t="s">
        <v>61</v>
      </c>
      <c r="G6" s="21" t="s">
        <v>61</v>
      </c>
      <c r="I6" s="21" t="s">
        <v>62</v>
      </c>
      <c r="J6" s="21" t="s">
        <v>62</v>
      </c>
      <c r="K6" s="21" t="s">
        <v>62</v>
      </c>
      <c r="L6" s="21" t="s">
        <v>62</v>
      </c>
      <c r="M6" s="21" t="s">
        <v>62</v>
      </c>
    </row>
    <row r="7" spans="1:13" ht="24.75" thickBot="1" x14ac:dyDescent="0.3">
      <c r="A7" s="21" t="s">
        <v>63</v>
      </c>
      <c r="C7" s="21" t="s">
        <v>64</v>
      </c>
      <c r="E7" s="21" t="s">
        <v>65</v>
      </c>
      <c r="G7" s="21" t="s">
        <v>66</v>
      </c>
      <c r="I7" s="21" t="s">
        <v>64</v>
      </c>
      <c r="K7" s="21" t="s">
        <v>65</v>
      </c>
      <c r="M7" s="21" t="s">
        <v>66</v>
      </c>
    </row>
    <row r="8" spans="1:13" ht="24.75" thickBot="1" x14ac:dyDescent="0.3">
      <c r="A8" s="3" t="s">
        <v>57</v>
      </c>
      <c r="C8" s="1">
        <v>1300025160</v>
      </c>
      <c r="E8" s="1">
        <v>0</v>
      </c>
      <c r="G8" s="1">
        <f>+C8-E8</f>
        <v>1300025160</v>
      </c>
      <c r="I8" s="1">
        <v>26134523477</v>
      </c>
      <c r="K8" s="1">
        <v>0</v>
      </c>
      <c r="M8" s="1">
        <f>+I8-K8</f>
        <v>26134523477</v>
      </c>
    </row>
    <row r="9" spans="1:13" ht="24.75" thickBot="1" x14ac:dyDescent="0.3">
      <c r="A9" s="3" t="s">
        <v>51</v>
      </c>
      <c r="C9" s="2">
        <f>SUM(C8:C8)</f>
        <v>1300025160</v>
      </c>
      <c r="D9" s="3"/>
      <c r="E9" s="2">
        <f>SUM(E8:E8)</f>
        <v>0</v>
      </c>
      <c r="F9" s="3"/>
      <c r="G9" s="2">
        <f>SUM(G8:G8)</f>
        <v>1300025160</v>
      </c>
      <c r="H9" s="3"/>
      <c r="I9" s="2">
        <f>SUM(I8:I8)</f>
        <v>26134523477</v>
      </c>
      <c r="J9" s="3"/>
      <c r="K9" s="2">
        <f>SUM(K8:K8)</f>
        <v>0</v>
      </c>
      <c r="L9" s="3"/>
      <c r="M9" s="2">
        <f>SUM(M8:M8)</f>
        <v>26134523477</v>
      </c>
    </row>
    <row r="11" spans="1:13" x14ac:dyDescent="0.45">
      <c r="G11" s="10"/>
    </row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84"/>
  <sheetViews>
    <sheetView rightToLeft="1" topLeftCell="A4" zoomScaleNormal="100" workbookViewId="0">
      <selection activeCell="Q38" sqref="Q38"/>
    </sheetView>
  </sheetViews>
  <sheetFormatPr defaultRowHeight="22.5" x14ac:dyDescent="0.25"/>
  <cols>
    <col min="1" max="1" width="35.4257812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34" style="1" customWidth="1"/>
    <col min="10" max="10" width="1" style="1" customWidth="1"/>
    <col min="11" max="11" width="19" style="1" customWidth="1"/>
    <col min="12" max="12" width="1" style="1" customWidth="1"/>
    <col min="13" max="13" width="24" style="1" bestFit="1" customWidth="1"/>
    <col min="14" max="14" width="1" style="1" customWidth="1"/>
    <col min="15" max="15" width="23" style="1" customWidth="1"/>
    <col min="16" max="16" width="1" style="1" customWidth="1"/>
    <col min="17" max="17" width="34" style="1" customWidth="1"/>
    <col min="18" max="18" width="1" style="1" customWidth="1"/>
    <col min="19" max="19" width="3.5703125" style="1" bestFit="1" customWidth="1"/>
    <col min="20" max="20" width="18.42578125" style="1" bestFit="1" customWidth="1"/>
    <col min="21" max="21" width="3.5703125" style="1" bestFit="1" customWidth="1"/>
    <col min="22" max="22" width="18.28515625" style="1" bestFit="1" customWidth="1"/>
    <col min="23" max="23" width="3.5703125" style="1" bestFit="1" customWidth="1"/>
    <col min="24" max="24" width="18.28515625" style="1" bestFit="1" customWidth="1"/>
    <col min="25" max="25" width="3.5703125" style="1" bestFit="1" customWidth="1"/>
    <col min="26" max="26" width="12" style="1" bestFit="1" customWidth="1"/>
    <col min="27" max="27" width="3.5703125" style="1" bestFit="1" customWidth="1"/>
    <col min="28" max="28" width="18.42578125" style="1" bestFit="1" customWidth="1"/>
    <col min="29" max="29" width="3.5703125" style="1" bestFit="1" customWidth="1"/>
    <col min="30" max="30" width="18.28515625" style="1" bestFit="1" customWidth="1"/>
    <col min="31" max="31" width="3.5703125" style="1" bestFit="1" customWidth="1"/>
    <col min="32" max="32" width="18.28515625" style="1" bestFit="1" customWidth="1"/>
    <col min="33" max="33" width="3.5703125" style="1" bestFit="1" customWidth="1"/>
    <col min="34" max="34" width="12" style="1" bestFit="1" customWidth="1"/>
    <col min="35" max="35" width="3.5703125" style="1" bestFit="1" customWidth="1"/>
    <col min="36" max="16384" width="9.140625" style="1"/>
  </cols>
  <sheetData>
    <row r="2" spans="1:17" ht="24" x14ac:dyDescent="0.25">
      <c r="A2" s="22" t="s">
        <v>81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</row>
    <row r="3" spans="1:17" ht="24" x14ac:dyDescent="0.25">
      <c r="A3" s="22" t="s">
        <v>59</v>
      </c>
      <c r="B3" s="22" t="s">
        <v>59</v>
      </c>
      <c r="C3" s="22" t="s">
        <v>59</v>
      </c>
      <c r="D3" s="22" t="s">
        <v>59</v>
      </c>
      <c r="E3" s="22" t="s">
        <v>59</v>
      </c>
      <c r="F3" s="22" t="s">
        <v>59</v>
      </c>
      <c r="G3" s="22" t="s">
        <v>59</v>
      </c>
      <c r="H3" s="22" t="s">
        <v>59</v>
      </c>
      <c r="I3" s="22" t="s">
        <v>59</v>
      </c>
      <c r="J3" s="22" t="s">
        <v>59</v>
      </c>
      <c r="K3" s="22" t="s">
        <v>59</v>
      </c>
      <c r="L3" s="22" t="s">
        <v>59</v>
      </c>
      <c r="M3" s="22" t="s">
        <v>59</v>
      </c>
      <c r="N3" s="22" t="s">
        <v>59</v>
      </c>
      <c r="O3" s="22" t="s">
        <v>59</v>
      </c>
      <c r="P3" s="22" t="s">
        <v>59</v>
      </c>
      <c r="Q3" s="22" t="s">
        <v>59</v>
      </c>
    </row>
    <row r="4" spans="1:17" ht="24" x14ac:dyDescent="0.25">
      <c r="A4" s="22" t="str">
        <f>+سپرده!A4</f>
        <v>برای ماه منتهی به 1404/07/30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</row>
    <row r="6" spans="1:17" ht="24.75" thickBot="1" x14ac:dyDescent="0.3">
      <c r="A6" s="21" t="s">
        <v>3</v>
      </c>
      <c r="C6" s="21" t="s">
        <v>61</v>
      </c>
      <c r="D6" s="21" t="s">
        <v>61</v>
      </c>
      <c r="E6" s="21" t="s">
        <v>61</v>
      </c>
      <c r="F6" s="21" t="s">
        <v>61</v>
      </c>
      <c r="G6" s="21" t="s">
        <v>61</v>
      </c>
      <c r="H6" s="21" t="s">
        <v>61</v>
      </c>
      <c r="I6" s="21" t="s">
        <v>61</v>
      </c>
      <c r="K6" s="21" t="s">
        <v>62</v>
      </c>
      <c r="L6" s="21" t="s">
        <v>62</v>
      </c>
      <c r="M6" s="21" t="s">
        <v>62</v>
      </c>
      <c r="N6" s="21" t="s">
        <v>62</v>
      </c>
      <c r="O6" s="21" t="s">
        <v>62</v>
      </c>
      <c r="P6" s="21" t="s">
        <v>62</v>
      </c>
      <c r="Q6" s="21" t="s">
        <v>62</v>
      </c>
    </row>
    <row r="7" spans="1:17" ht="24.75" thickBot="1" x14ac:dyDescent="0.3">
      <c r="A7" s="21" t="s">
        <v>3</v>
      </c>
      <c r="C7" s="21" t="s">
        <v>7</v>
      </c>
      <c r="E7" s="21" t="s">
        <v>67</v>
      </c>
      <c r="G7" s="21" t="s">
        <v>68</v>
      </c>
      <c r="I7" s="21" t="s">
        <v>70</v>
      </c>
      <c r="K7" s="21" t="s">
        <v>7</v>
      </c>
      <c r="M7" s="21" t="s">
        <v>67</v>
      </c>
      <c r="O7" s="21" t="s">
        <v>68</v>
      </c>
      <c r="Q7" s="19" t="s">
        <v>70</v>
      </c>
    </row>
    <row r="8" spans="1:17" ht="24" x14ac:dyDescent="0.25">
      <c r="A8" s="3" t="s">
        <v>32</v>
      </c>
      <c r="C8" s="1">
        <v>0</v>
      </c>
      <c r="E8" s="1">
        <v>0</v>
      </c>
      <c r="G8" s="1">
        <v>0</v>
      </c>
      <c r="I8" s="1">
        <v>0</v>
      </c>
      <c r="K8" s="1">
        <v>1541593</v>
      </c>
      <c r="M8" s="1">
        <v>23574500782</v>
      </c>
      <c r="O8" s="1">
        <v>22167702561</v>
      </c>
      <c r="Q8" s="1">
        <f>+M8-O8</f>
        <v>1406798221</v>
      </c>
    </row>
    <row r="9" spans="1:17" ht="24" x14ac:dyDescent="0.25">
      <c r="A9" s="3" t="s">
        <v>114</v>
      </c>
      <c r="C9" s="1">
        <v>0</v>
      </c>
      <c r="E9" s="1">
        <v>0</v>
      </c>
      <c r="G9" s="1">
        <v>0</v>
      </c>
      <c r="I9" s="1">
        <v>0</v>
      </c>
      <c r="K9" s="1">
        <v>3000000</v>
      </c>
      <c r="M9" s="1">
        <v>38404461288</v>
      </c>
      <c r="O9" s="1">
        <v>37843483500</v>
      </c>
      <c r="Q9" s="1">
        <f t="shared" ref="Q9:Q61" si="0">+M9-O9</f>
        <v>560977788</v>
      </c>
    </row>
    <row r="10" spans="1:17" ht="24" x14ac:dyDescent="0.25">
      <c r="A10" s="3" t="s">
        <v>86</v>
      </c>
      <c r="C10" s="1">
        <v>0</v>
      </c>
      <c r="E10" s="1">
        <v>0</v>
      </c>
      <c r="G10" s="1">
        <v>0</v>
      </c>
      <c r="I10" s="1">
        <v>0</v>
      </c>
      <c r="K10" s="1">
        <v>5410446</v>
      </c>
      <c r="M10" s="1">
        <v>10445344566</v>
      </c>
      <c r="O10" s="1">
        <v>12361739102</v>
      </c>
      <c r="Q10" s="1">
        <f t="shared" si="0"/>
        <v>-1916394536</v>
      </c>
    </row>
    <row r="11" spans="1:17" ht="24" x14ac:dyDescent="0.25">
      <c r="A11" s="3" t="s">
        <v>115</v>
      </c>
      <c r="C11" s="1">
        <v>0</v>
      </c>
      <c r="E11" s="1">
        <v>0</v>
      </c>
      <c r="G11" s="1">
        <v>0</v>
      </c>
      <c r="I11" s="1">
        <v>0</v>
      </c>
      <c r="K11" s="1">
        <v>396315</v>
      </c>
      <c r="M11" s="1">
        <v>7786623798</v>
      </c>
      <c r="O11" s="1">
        <v>7867319807</v>
      </c>
      <c r="Q11" s="1">
        <f t="shared" si="0"/>
        <v>-80696009</v>
      </c>
    </row>
    <row r="12" spans="1:17" ht="24" x14ac:dyDescent="0.25">
      <c r="A12" s="3" t="s">
        <v>34</v>
      </c>
      <c r="C12" s="1">
        <v>0</v>
      </c>
      <c r="E12" s="1">
        <v>0</v>
      </c>
      <c r="G12" s="1">
        <v>0</v>
      </c>
      <c r="I12" s="1">
        <v>0</v>
      </c>
      <c r="K12" s="1">
        <v>39799022</v>
      </c>
      <c r="M12" s="1">
        <v>110614546664</v>
      </c>
      <c r="O12" s="1">
        <v>139564567388</v>
      </c>
      <c r="Q12" s="1">
        <f t="shared" si="0"/>
        <v>-28950020724</v>
      </c>
    </row>
    <row r="13" spans="1:17" ht="24" x14ac:dyDescent="0.25">
      <c r="A13" s="3" t="s">
        <v>18</v>
      </c>
      <c r="C13" s="1">
        <v>0</v>
      </c>
      <c r="E13" s="1">
        <v>0</v>
      </c>
      <c r="G13" s="1">
        <v>0</v>
      </c>
      <c r="I13" s="1">
        <v>0</v>
      </c>
      <c r="K13" s="1">
        <v>71198337</v>
      </c>
      <c r="M13" s="1">
        <v>448533213143</v>
      </c>
      <c r="O13" s="1">
        <v>490818677529</v>
      </c>
      <c r="Q13" s="1">
        <f t="shared" si="0"/>
        <v>-42285464386</v>
      </c>
    </row>
    <row r="14" spans="1:17" ht="24" x14ac:dyDescent="0.25">
      <c r="A14" s="3" t="s">
        <v>87</v>
      </c>
      <c r="C14" s="1">
        <v>0</v>
      </c>
      <c r="E14" s="1">
        <v>0</v>
      </c>
      <c r="G14" s="1">
        <v>0</v>
      </c>
      <c r="I14" s="1">
        <v>0</v>
      </c>
      <c r="K14" s="1">
        <v>588000</v>
      </c>
      <c r="M14" s="1">
        <v>42881688357</v>
      </c>
      <c r="O14" s="1">
        <v>30059971200</v>
      </c>
      <c r="Q14" s="1">
        <f t="shared" si="0"/>
        <v>12821717157</v>
      </c>
    </row>
    <row r="15" spans="1:17" ht="24" x14ac:dyDescent="0.25">
      <c r="A15" s="3" t="s">
        <v>83</v>
      </c>
      <c r="C15" s="1">
        <v>0</v>
      </c>
      <c r="E15" s="1">
        <v>0</v>
      </c>
      <c r="G15" s="1">
        <v>0</v>
      </c>
      <c r="I15" s="1">
        <v>0</v>
      </c>
      <c r="K15" s="1">
        <v>571500</v>
      </c>
      <c r="M15" s="1">
        <v>30678708318</v>
      </c>
      <c r="O15" s="1">
        <v>24013926358</v>
      </c>
      <c r="Q15" s="1">
        <f t="shared" si="0"/>
        <v>6664781960</v>
      </c>
    </row>
    <row r="16" spans="1:17" ht="24" x14ac:dyDescent="0.25">
      <c r="A16" s="3" t="s">
        <v>37</v>
      </c>
      <c r="C16" s="1">
        <v>0</v>
      </c>
      <c r="E16" s="1">
        <v>0</v>
      </c>
      <c r="G16" s="1">
        <v>0</v>
      </c>
      <c r="I16" s="1">
        <v>0</v>
      </c>
      <c r="K16" s="1">
        <v>43492547</v>
      </c>
      <c r="M16" s="1">
        <v>343977550741</v>
      </c>
      <c r="O16" s="1">
        <v>417541412351</v>
      </c>
      <c r="Q16" s="1">
        <f t="shared" si="0"/>
        <v>-73563861610</v>
      </c>
    </row>
    <row r="17" spans="1:17" ht="24" x14ac:dyDescent="0.25">
      <c r="A17" s="3" t="s">
        <v>27</v>
      </c>
      <c r="C17" s="1">
        <v>0</v>
      </c>
      <c r="E17" s="1">
        <v>0</v>
      </c>
      <c r="G17" s="1">
        <v>0</v>
      </c>
      <c r="I17" s="1">
        <v>0</v>
      </c>
      <c r="K17" s="1">
        <v>47975610</v>
      </c>
      <c r="M17" s="1">
        <v>229291821173</v>
      </c>
      <c r="O17" s="1">
        <v>234813331456</v>
      </c>
      <c r="Q17" s="1">
        <f t="shared" si="0"/>
        <v>-5521510283</v>
      </c>
    </row>
    <row r="18" spans="1:17" ht="24" x14ac:dyDescent="0.25">
      <c r="A18" s="3" t="s">
        <v>25</v>
      </c>
      <c r="C18" s="1">
        <v>0</v>
      </c>
      <c r="E18" s="1">
        <v>0</v>
      </c>
      <c r="G18" s="1">
        <v>0</v>
      </c>
      <c r="I18" s="1">
        <v>0</v>
      </c>
      <c r="K18" s="1">
        <v>14406655</v>
      </c>
      <c r="M18" s="1">
        <v>286511624329</v>
      </c>
      <c r="O18" s="1">
        <v>335825935034</v>
      </c>
      <c r="Q18" s="1">
        <f t="shared" si="0"/>
        <v>-49314310705</v>
      </c>
    </row>
    <row r="19" spans="1:17" ht="24" x14ac:dyDescent="0.25">
      <c r="A19" s="3" t="s">
        <v>23</v>
      </c>
      <c r="C19" s="1">
        <v>0</v>
      </c>
      <c r="E19" s="1">
        <v>0</v>
      </c>
      <c r="G19" s="1">
        <v>0</v>
      </c>
      <c r="I19" s="1">
        <v>0</v>
      </c>
      <c r="K19" s="1">
        <v>9707519</v>
      </c>
      <c r="M19" s="1">
        <v>26888414155</v>
      </c>
      <c r="O19" s="1">
        <v>29427415302</v>
      </c>
      <c r="Q19" s="1">
        <f t="shared" si="0"/>
        <v>-2539001147</v>
      </c>
    </row>
    <row r="20" spans="1:17" ht="24" x14ac:dyDescent="0.25">
      <c r="A20" s="3" t="s">
        <v>112</v>
      </c>
      <c r="C20" s="1">
        <v>0</v>
      </c>
      <c r="E20" s="1">
        <v>0</v>
      </c>
      <c r="G20" s="1">
        <v>0</v>
      </c>
      <c r="I20" s="1">
        <v>0</v>
      </c>
      <c r="K20" s="1">
        <v>38475713</v>
      </c>
      <c r="M20" s="1">
        <v>141756773587</v>
      </c>
      <c r="O20" s="1">
        <v>177803194628</v>
      </c>
      <c r="Q20" s="1">
        <f t="shared" si="0"/>
        <v>-36046421041</v>
      </c>
    </row>
    <row r="21" spans="1:17" ht="24" x14ac:dyDescent="0.25">
      <c r="A21" s="3" t="s">
        <v>48</v>
      </c>
      <c r="C21" s="1">
        <v>0</v>
      </c>
      <c r="E21" s="1">
        <v>0</v>
      </c>
      <c r="G21" s="1">
        <v>0</v>
      </c>
      <c r="I21" s="1">
        <v>0</v>
      </c>
      <c r="K21" s="1">
        <v>3363597</v>
      </c>
      <c r="M21" s="1">
        <v>63257074353</v>
      </c>
      <c r="O21" s="1">
        <v>70144015587</v>
      </c>
      <c r="Q21" s="1">
        <f t="shared" si="0"/>
        <v>-6886941234</v>
      </c>
    </row>
    <row r="22" spans="1:17" ht="24" x14ac:dyDescent="0.25">
      <c r="A22" s="3" t="s">
        <v>22</v>
      </c>
      <c r="C22" s="1">
        <v>0</v>
      </c>
      <c r="E22" s="1">
        <v>0</v>
      </c>
      <c r="G22" s="1">
        <v>0</v>
      </c>
      <c r="I22" s="1">
        <v>0</v>
      </c>
      <c r="K22" s="1">
        <v>14075047</v>
      </c>
      <c r="M22" s="1">
        <v>39120813395</v>
      </c>
      <c r="O22" s="1">
        <v>43487605730</v>
      </c>
      <c r="Q22" s="1">
        <f t="shared" si="0"/>
        <v>-4366792335</v>
      </c>
    </row>
    <row r="23" spans="1:17" ht="24" x14ac:dyDescent="0.25">
      <c r="A23" s="3" t="s">
        <v>33</v>
      </c>
      <c r="C23" s="1">
        <v>0</v>
      </c>
      <c r="E23" s="1">
        <v>0</v>
      </c>
      <c r="G23" s="1">
        <v>0</v>
      </c>
      <c r="I23" s="1">
        <v>0</v>
      </c>
      <c r="K23" s="1">
        <v>33838882</v>
      </c>
      <c r="M23" s="1">
        <v>130264524876</v>
      </c>
      <c r="O23" s="1">
        <v>139932169112</v>
      </c>
      <c r="Q23" s="1">
        <f t="shared" si="0"/>
        <v>-9667644236</v>
      </c>
    </row>
    <row r="24" spans="1:17" ht="24" x14ac:dyDescent="0.25">
      <c r="A24" s="3" t="s">
        <v>41</v>
      </c>
      <c r="C24" s="1">
        <v>0</v>
      </c>
      <c r="E24" s="1">
        <v>0</v>
      </c>
      <c r="G24" s="1">
        <v>0</v>
      </c>
      <c r="I24" s="1">
        <v>0</v>
      </c>
      <c r="K24" s="1">
        <v>450000</v>
      </c>
      <c r="M24" s="1">
        <v>5698357089</v>
      </c>
      <c r="O24" s="1">
        <v>2388516805</v>
      </c>
      <c r="Q24" s="1">
        <f t="shared" si="0"/>
        <v>3309840284</v>
      </c>
    </row>
    <row r="25" spans="1:17" ht="24" x14ac:dyDescent="0.25">
      <c r="A25" s="3" t="s">
        <v>109</v>
      </c>
      <c r="C25" s="1">
        <v>0</v>
      </c>
      <c r="E25" s="1">
        <v>0</v>
      </c>
      <c r="G25" s="1">
        <v>0</v>
      </c>
      <c r="I25" s="1">
        <v>0</v>
      </c>
      <c r="K25" s="1">
        <v>12514473</v>
      </c>
      <c r="M25" s="1">
        <v>15748420244</v>
      </c>
      <c r="O25" s="1">
        <v>19828794653</v>
      </c>
      <c r="Q25" s="1">
        <f t="shared" si="0"/>
        <v>-4080374409</v>
      </c>
    </row>
    <row r="26" spans="1:17" ht="24" x14ac:dyDescent="0.25">
      <c r="A26" s="3" t="s">
        <v>26</v>
      </c>
      <c r="C26" s="1">
        <v>4714</v>
      </c>
      <c r="E26" s="1">
        <v>65911352037</v>
      </c>
      <c r="G26" s="1">
        <v>30818443972</v>
      </c>
      <c r="I26" s="1">
        <v>35092908065</v>
      </c>
      <c r="K26" s="1">
        <v>32935</v>
      </c>
      <c r="M26" s="1">
        <v>359992143679</v>
      </c>
      <c r="O26" s="1">
        <v>215317236363</v>
      </c>
      <c r="Q26" s="1">
        <f t="shared" si="0"/>
        <v>144674907316</v>
      </c>
    </row>
    <row r="27" spans="1:17" ht="24" x14ac:dyDescent="0.25">
      <c r="A27" s="3" t="s">
        <v>20</v>
      </c>
      <c r="C27" s="1">
        <v>0</v>
      </c>
      <c r="E27" s="1">
        <v>0</v>
      </c>
      <c r="G27" s="1">
        <v>0</v>
      </c>
      <c r="I27" s="1">
        <v>0</v>
      </c>
      <c r="K27" s="1">
        <v>595000</v>
      </c>
      <c r="M27" s="1">
        <v>17856395080</v>
      </c>
      <c r="O27" s="1">
        <v>10726180535</v>
      </c>
      <c r="Q27" s="1">
        <f t="shared" si="0"/>
        <v>7130214545</v>
      </c>
    </row>
    <row r="28" spans="1:17" ht="24" x14ac:dyDescent="0.25">
      <c r="A28" s="3" t="s">
        <v>38</v>
      </c>
      <c r="C28" s="1">
        <v>0</v>
      </c>
      <c r="E28" s="1">
        <v>0</v>
      </c>
      <c r="G28" s="1">
        <v>0</v>
      </c>
      <c r="I28" s="1">
        <v>0</v>
      </c>
      <c r="K28" s="1">
        <v>43653668</v>
      </c>
      <c r="M28" s="1">
        <v>102345535278</v>
      </c>
      <c r="O28" s="1">
        <v>127921922854</v>
      </c>
      <c r="Q28" s="1">
        <f t="shared" si="0"/>
        <v>-25576387576</v>
      </c>
    </row>
    <row r="29" spans="1:17" ht="24" x14ac:dyDescent="0.25">
      <c r="A29" s="3" t="s">
        <v>24</v>
      </c>
      <c r="C29" s="1">
        <v>0</v>
      </c>
      <c r="E29" s="1">
        <v>0</v>
      </c>
      <c r="G29" s="1">
        <v>0</v>
      </c>
      <c r="I29" s="1">
        <v>0</v>
      </c>
      <c r="K29" s="1">
        <v>3266096</v>
      </c>
      <c r="M29" s="1">
        <v>93971798918</v>
      </c>
      <c r="O29" s="1">
        <v>78653104127</v>
      </c>
      <c r="Q29" s="1">
        <f t="shared" si="0"/>
        <v>15318694791</v>
      </c>
    </row>
    <row r="30" spans="1:17" ht="24" x14ac:dyDescent="0.25">
      <c r="A30" s="3" t="s">
        <v>90</v>
      </c>
      <c r="C30" s="1">
        <v>0</v>
      </c>
      <c r="E30" s="1">
        <v>0</v>
      </c>
      <c r="G30" s="1">
        <v>0</v>
      </c>
      <c r="I30" s="1">
        <v>0</v>
      </c>
      <c r="K30" s="1">
        <v>441871</v>
      </c>
      <c r="M30" s="1">
        <v>1760042185</v>
      </c>
      <c r="O30" s="1">
        <v>1737503467</v>
      </c>
      <c r="Q30" s="1">
        <f t="shared" si="0"/>
        <v>22538718</v>
      </c>
    </row>
    <row r="31" spans="1:17" ht="24" x14ac:dyDescent="0.25">
      <c r="A31" s="3" t="s">
        <v>82</v>
      </c>
      <c r="C31" s="1">
        <v>0</v>
      </c>
      <c r="E31" s="1">
        <v>0</v>
      </c>
      <c r="G31" s="1">
        <v>0</v>
      </c>
      <c r="I31" s="1">
        <v>0</v>
      </c>
      <c r="K31" s="1">
        <v>145729025</v>
      </c>
      <c r="M31" s="1">
        <v>380388835424</v>
      </c>
      <c r="O31" s="1">
        <v>455569214048</v>
      </c>
      <c r="Q31" s="1">
        <f t="shared" si="0"/>
        <v>-75180378624</v>
      </c>
    </row>
    <row r="32" spans="1:17" ht="24" x14ac:dyDescent="0.25">
      <c r="A32" s="3" t="s">
        <v>107</v>
      </c>
      <c r="C32" s="1">
        <v>5800000</v>
      </c>
      <c r="E32" s="1">
        <v>19884801727</v>
      </c>
      <c r="G32" s="1">
        <v>21149007997</v>
      </c>
      <c r="I32" s="1">
        <v>-1264206270</v>
      </c>
      <c r="K32" s="1">
        <v>16000000</v>
      </c>
      <c r="M32" s="1">
        <v>59860066596</v>
      </c>
      <c r="O32" s="1">
        <v>58342091034</v>
      </c>
      <c r="Q32" s="1">
        <f t="shared" si="0"/>
        <v>1517975562</v>
      </c>
    </row>
    <row r="33" spans="1:17" ht="24" x14ac:dyDescent="0.25">
      <c r="A33" s="3" t="s">
        <v>50</v>
      </c>
      <c r="C33" s="1">
        <v>0</v>
      </c>
      <c r="E33" s="1">
        <v>0</v>
      </c>
      <c r="G33" s="1">
        <v>0</v>
      </c>
      <c r="I33" s="1">
        <v>0</v>
      </c>
      <c r="K33" s="1">
        <v>490000</v>
      </c>
      <c r="M33" s="1">
        <v>4396241795</v>
      </c>
      <c r="O33" s="1">
        <v>3605260604</v>
      </c>
      <c r="Q33" s="1">
        <f t="shared" si="0"/>
        <v>790981191</v>
      </c>
    </row>
    <row r="34" spans="1:17" ht="24" x14ac:dyDescent="0.25">
      <c r="A34" s="3" t="s">
        <v>47</v>
      </c>
      <c r="C34" s="1">
        <v>0</v>
      </c>
      <c r="E34" s="1">
        <v>0</v>
      </c>
      <c r="G34" s="1">
        <v>0</v>
      </c>
      <c r="I34" s="1">
        <v>0</v>
      </c>
      <c r="K34" s="1">
        <v>100000</v>
      </c>
      <c r="M34" s="1">
        <v>282111394</v>
      </c>
      <c r="O34" s="1">
        <v>273848428</v>
      </c>
      <c r="Q34" s="1">
        <f t="shared" si="0"/>
        <v>8262966</v>
      </c>
    </row>
    <row r="35" spans="1:17" ht="24" x14ac:dyDescent="0.25">
      <c r="A35" s="3" t="s">
        <v>103</v>
      </c>
      <c r="C35" s="1">
        <v>5846353</v>
      </c>
      <c r="E35" s="1">
        <v>35796490558</v>
      </c>
      <c r="G35" s="1">
        <v>35320923979</v>
      </c>
      <c r="I35" s="1">
        <v>475566579</v>
      </c>
      <c r="K35" s="1">
        <v>136284642</v>
      </c>
      <c r="M35" s="1">
        <v>995460997805</v>
      </c>
      <c r="O35" s="1">
        <v>962674712701</v>
      </c>
      <c r="Q35" s="1">
        <f t="shared" si="0"/>
        <v>32786285104</v>
      </c>
    </row>
    <row r="36" spans="1:17" ht="24" x14ac:dyDescent="0.25">
      <c r="A36" s="3" t="s">
        <v>19</v>
      </c>
      <c r="C36" s="1">
        <v>0</v>
      </c>
      <c r="E36" s="1">
        <v>0</v>
      </c>
      <c r="G36" s="1">
        <v>0</v>
      </c>
      <c r="I36" s="1">
        <v>0</v>
      </c>
      <c r="K36" s="1">
        <v>2000000</v>
      </c>
      <c r="M36" s="1">
        <v>13317861189</v>
      </c>
      <c r="O36" s="1">
        <v>13081698000</v>
      </c>
      <c r="Q36" s="1">
        <f t="shared" si="0"/>
        <v>236163189</v>
      </c>
    </row>
    <row r="37" spans="1:17" ht="24" x14ac:dyDescent="0.25">
      <c r="A37" s="3" t="s">
        <v>42</v>
      </c>
      <c r="C37" s="1">
        <v>0</v>
      </c>
      <c r="E37" s="1">
        <v>0</v>
      </c>
      <c r="G37" s="1">
        <v>0</v>
      </c>
      <c r="I37" s="1">
        <v>0</v>
      </c>
      <c r="K37" s="1">
        <v>3987981</v>
      </c>
      <c r="M37" s="1">
        <v>38573923697</v>
      </c>
      <c r="O37" s="1">
        <v>37065760962</v>
      </c>
      <c r="Q37" s="1">
        <f t="shared" si="0"/>
        <v>1508162735</v>
      </c>
    </row>
    <row r="38" spans="1:17" ht="24" x14ac:dyDescent="0.25">
      <c r="A38" s="3" t="s">
        <v>21</v>
      </c>
      <c r="C38" s="1">
        <v>0</v>
      </c>
      <c r="E38" s="1">
        <v>0</v>
      </c>
      <c r="G38" s="1">
        <v>0</v>
      </c>
      <c r="I38" s="1">
        <v>0</v>
      </c>
      <c r="K38" s="1">
        <v>9337143</v>
      </c>
      <c r="M38" s="1">
        <v>20057507363</v>
      </c>
      <c r="O38" s="1">
        <v>24349790859</v>
      </c>
      <c r="Q38" s="1">
        <f t="shared" si="0"/>
        <v>-4292283496</v>
      </c>
    </row>
    <row r="39" spans="1:17" ht="24" x14ac:dyDescent="0.25">
      <c r="A39" s="3" t="s">
        <v>110</v>
      </c>
      <c r="C39" s="1">
        <v>750000</v>
      </c>
      <c r="E39" s="1">
        <v>2341558361</v>
      </c>
      <c r="G39" s="1">
        <v>2335368592</v>
      </c>
      <c r="I39" s="1">
        <v>6189769</v>
      </c>
      <c r="K39" s="1">
        <v>1500000</v>
      </c>
      <c r="M39" s="1">
        <v>5117940038</v>
      </c>
      <c r="O39" s="1">
        <v>4670737182</v>
      </c>
      <c r="Q39" s="1">
        <f t="shared" si="0"/>
        <v>447202856</v>
      </c>
    </row>
    <row r="40" spans="1:17" ht="24" x14ac:dyDescent="0.25">
      <c r="A40" s="3" t="s">
        <v>117</v>
      </c>
      <c r="C40" s="1">
        <v>0</v>
      </c>
      <c r="E40" s="1">
        <v>0</v>
      </c>
      <c r="G40" s="1">
        <v>0</v>
      </c>
      <c r="I40" s="1">
        <v>0</v>
      </c>
      <c r="K40" s="1">
        <v>5418614</v>
      </c>
      <c r="M40" s="1">
        <v>72233918265</v>
      </c>
      <c r="O40" s="1">
        <v>75697348694</v>
      </c>
      <c r="Q40" s="1">
        <f t="shared" si="0"/>
        <v>-3463430429</v>
      </c>
    </row>
    <row r="41" spans="1:17" ht="24" x14ac:dyDescent="0.25">
      <c r="A41" s="3" t="s">
        <v>43</v>
      </c>
      <c r="C41" s="1">
        <v>0</v>
      </c>
      <c r="E41" s="1">
        <v>0</v>
      </c>
      <c r="G41" s="1">
        <v>0</v>
      </c>
      <c r="I41" s="1">
        <v>0</v>
      </c>
      <c r="K41" s="1">
        <v>250000</v>
      </c>
      <c r="M41" s="1">
        <v>3781059348</v>
      </c>
      <c r="O41" s="1">
        <v>4540323375</v>
      </c>
      <c r="Q41" s="1">
        <f t="shared" si="0"/>
        <v>-759264027</v>
      </c>
    </row>
    <row r="42" spans="1:17" ht="24" x14ac:dyDescent="0.25">
      <c r="A42" s="3" t="s">
        <v>135</v>
      </c>
      <c r="C42" s="1">
        <v>0</v>
      </c>
      <c r="E42" s="1">
        <v>0</v>
      </c>
      <c r="G42" s="1">
        <v>0</v>
      </c>
      <c r="I42" s="1">
        <v>0</v>
      </c>
      <c r="K42" s="1">
        <v>14756671</v>
      </c>
      <c r="M42" s="1">
        <v>65983006184</v>
      </c>
      <c r="O42" s="1">
        <v>65983006184</v>
      </c>
      <c r="Q42" s="1">
        <f t="shared" si="0"/>
        <v>0</v>
      </c>
    </row>
    <row r="43" spans="1:17" ht="24" x14ac:dyDescent="0.25">
      <c r="A43" s="3" t="s">
        <v>44</v>
      </c>
      <c r="C43" s="1">
        <v>0</v>
      </c>
      <c r="E43" s="1">
        <v>0</v>
      </c>
      <c r="G43" s="1">
        <v>0</v>
      </c>
      <c r="I43" s="1">
        <v>0</v>
      </c>
      <c r="K43" s="1">
        <v>5876865</v>
      </c>
      <c r="M43" s="1">
        <v>45702858813</v>
      </c>
      <c r="O43" s="1">
        <v>53063128272</v>
      </c>
      <c r="Q43" s="1">
        <f t="shared" si="0"/>
        <v>-7360269459</v>
      </c>
    </row>
    <row r="44" spans="1:17" ht="24" x14ac:dyDescent="0.25">
      <c r="A44" s="3" t="s">
        <v>16</v>
      </c>
      <c r="C44" s="1">
        <v>0</v>
      </c>
      <c r="E44" s="1">
        <v>0</v>
      </c>
      <c r="G44" s="1">
        <v>0</v>
      </c>
      <c r="I44" s="1">
        <v>0</v>
      </c>
      <c r="K44" s="1">
        <v>1562500</v>
      </c>
      <c r="M44" s="1">
        <v>5208928781</v>
      </c>
      <c r="O44" s="1">
        <v>4645630546</v>
      </c>
      <c r="Q44" s="1">
        <f t="shared" si="0"/>
        <v>563298235</v>
      </c>
    </row>
    <row r="45" spans="1:17" ht="24" x14ac:dyDescent="0.25">
      <c r="A45" s="3" t="s">
        <v>35</v>
      </c>
      <c r="C45" s="1">
        <v>15310000</v>
      </c>
      <c r="E45" s="1">
        <v>32973929964</v>
      </c>
      <c r="G45" s="1">
        <v>62706135563</v>
      </c>
      <c r="I45" s="1">
        <v>-29732205599</v>
      </c>
      <c r="K45" s="1">
        <v>222347468</v>
      </c>
      <c r="M45" s="1">
        <v>756489210993</v>
      </c>
      <c r="O45" s="1">
        <v>979529184297</v>
      </c>
      <c r="Q45" s="1">
        <f t="shared" si="0"/>
        <v>-223039973304</v>
      </c>
    </row>
    <row r="46" spans="1:17" ht="24" x14ac:dyDescent="0.25">
      <c r="A46" s="3" t="s">
        <v>17</v>
      </c>
      <c r="C46" s="1">
        <v>356782</v>
      </c>
      <c r="E46" s="1">
        <v>14146475811</v>
      </c>
      <c r="G46" s="1">
        <v>14207201859</v>
      </c>
      <c r="I46" s="1">
        <v>-60726048</v>
      </c>
      <c r="K46" s="1">
        <v>3513563</v>
      </c>
      <c r="M46" s="1">
        <v>132388680788</v>
      </c>
      <c r="O46" s="1">
        <v>150091798422</v>
      </c>
      <c r="Q46" s="1">
        <f t="shared" si="0"/>
        <v>-17703117634</v>
      </c>
    </row>
    <row r="47" spans="1:17" ht="24" x14ac:dyDescent="0.25">
      <c r="A47" s="3" t="s">
        <v>89</v>
      </c>
      <c r="C47" s="1">
        <v>0</v>
      </c>
      <c r="E47" s="1">
        <v>0</v>
      </c>
      <c r="G47" s="1">
        <v>0</v>
      </c>
      <c r="I47" s="1">
        <v>0</v>
      </c>
      <c r="K47" s="1">
        <v>503092</v>
      </c>
      <c r="M47" s="1">
        <v>5931169442</v>
      </c>
      <c r="O47" s="1">
        <v>5701124069</v>
      </c>
      <c r="Q47" s="1">
        <f t="shared" si="0"/>
        <v>230045373</v>
      </c>
    </row>
    <row r="48" spans="1:17" ht="24" x14ac:dyDescent="0.25">
      <c r="A48" s="3" t="s">
        <v>46</v>
      </c>
      <c r="C48" s="1">
        <v>0</v>
      </c>
      <c r="E48" s="1">
        <v>0</v>
      </c>
      <c r="G48" s="1">
        <v>0</v>
      </c>
      <c r="I48" s="1">
        <v>0</v>
      </c>
      <c r="K48" s="1">
        <v>15045814</v>
      </c>
      <c r="M48" s="1">
        <v>72538013325</v>
      </c>
      <c r="O48" s="1">
        <v>82356965329</v>
      </c>
      <c r="Q48" s="1">
        <f t="shared" si="0"/>
        <v>-9818952004</v>
      </c>
    </row>
    <row r="49" spans="1:17" ht="24" x14ac:dyDescent="0.25">
      <c r="A49" s="3" t="s">
        <v>15</v>
      </c>
      <c r="C49" s="1">
        <v>0</v>
      </c>
      <c r="E49" s="1">
        <v>0</v>
      </c>
      <c r="G49" s="1">
        <v>0</v>
      </c>
      <c r="I49" s="1">
        <v>0</v>
      </c>
      <c r="K49" s="1">
        <v>16400796</v>
      </c>
      <c r="M49" s="1">
        <v>89938486323</v>
      </c>
      <c r="O49" s="1">
        <v>101554117257</v>
      </c>
      <c r="Q49" s="1">
        <f t="shared" si="0"/>
        <v>-11615630934</v>
      </c>
    </row>
    <row r="50" spans="1:17" ht="24" x14ac:dyDescent="0.25">
      <c r="A50" s="3" t="s">
        <v>29</v>
      </c>
      <c r="C50" s="1">
        <v>2000000</v>
      </c>
      <c r="E50" s="1">
        <v>8388704498</v>
      </c>
      <c r="G50" s="1">
        <v>7928147879</v>
      </c>
      <c r="I50" s="1">
        <v>460556619</v>
      </c>
      <c r="K50" s="1">
        <v>70366334</v>
      </c>
      <c r="M50" s="1">
        <v>268622413275</v>
      </c>
      <c r="O50" s="1">
        <v>278941105630</v>
      </c>
      <c r="Q50" s="1">
        <f t="shared" si="0"/>
        <v>-10318692355</v>
      </c>
    </row>
    <row r="51" spans="1:17" ht="24" x14ac:dyDescent="0.25">
      <c r="A51" s="3" t="s">
        <v>39</v>
      </c>
      <c r="C51" s="1">
        <v>0</v>
      </c>
      <c r="E51" s="1">
        <v>0</v>
      </c>
      <c r="G51" s="1">
        <v>0</v>
      </c>
      <c r="I51" s="1">
        <v>0</v>
      </c>
      <c r="K51" s="1">
        <v>1600000</v>
      </c>
      <c r="M51" s="1">
        <v>26315042194</v>
      </c>
      <c r="O51" s="1">
        <v>22469984236</v>
      </c>
      <c r="Q51" s="1">
        <f t="shared" si="0"/>
        <v>3845057958</v>
      </c>
    </row>
    <row r="52" spans="1:17" ht="24" x14ac:dyDescent="0.25">
      <c r="A52" s="3" t="s">
        <v>116</v>
      </c>
      <c r="C52" s="1">
        <v>1875000</v>
      </c>
      <c r="E52" s="1">
        <v>5885146394</v>
      </c>
      <c r="G52" s="1">
        <v>5911612875</v>
      </c>
      <c r="I52" s="1">
        <v>-26466481</v>
      </c>
      <c r="K52" s="1">
        <v>3750000</v>
      </c>
      <c r="M52" s="1">
        <v>12675129201</v>
      </c>
      <c r="O52" s="1">
        <v>11823225750</v>
      </c>
      <c r="Q52" s="1">
        <f t="shared" si="0"/>
        <v>851903451</v>
      </c>
    </row>
    <row r="53" spans="1:17" ht="24" x14ac:dyDescent="0.25">
      <c r="A53" s="3" t="s">
        <v>88</v>
      </c>
      <c r="C53" s="1">
        <v>0</v>
      </c>
      <c r="E53" s="1">
        <v>0</v>
      </c>
      <c r="G53" s="1">
        <v>0</v>
      </c>
      <c r="I53" s="1">
        <v>0</v>
      </c>
      <c r="K53" s="1">
        <v>100074</v>
      </c>
      <c r="M53" s="1">
        <v>11155202063</v>
      </c>
      <c r="O53" s="1">
        <v>8389944694</v>
      </c>
      <c r="Q53" s="1">
        <f t="shared" si="0"/>
        <v>2765257369</v>
      </c>
    </row>
    <row r="54" spans="1:17" ht="24" x14ac:dyDescent="0.25">
      <c r="A54" s="3" t="s">
        <v>28</v>
      </c>
      <c r="C54" s="1">
        <v>0</v>
      </c>
      <c r="E54" s="1">
        <v>0</v>
      </c>
      <c r="G54" s="1">
        <v>0</v>
      </c>
      <c r="I54" s="1">
        <v>0</v>
      </c>
      <c r="K54" s="1">
        <v>500000</v>
      </c>
      <c r="M54" s="1">
        <v>4505530849</v>
      </c>
      <c r="O54" s="1">
        <v>3578246087</v>
      </c>
      <c r="Q54" s="1">
        <f t="shared" si="0"/>
        <v>927284762</v>
      </c>
    </row>
    <row r="55" spans="1:17" ht="24" x14ac:dyDescent="0.25">
      <c r="A55" s="3" t="s">
        <v>108</v>
      </c>
      <c r="C55" s="1">
        <v>0</v>
      </c>
      <c r="E55" s="1">
        <v>0</v>
      </c>
      <c r="G55" s="1">
        <v>0</v>
      </c>
      <c r="I55" s="1">
        <v>0</v>
      </c>
      <c r="K55" s="1">
        <v>9000000</v>
      </c>
      <c r="M55" s="1">
        <v>20044427013</v>
      </c>
      <c r="O55" s="1">
        <v>27007039189</v>
      </c>
      <c r="Q55" s="1">
        <f t="shared" si="0"/>
        <v>-6962612176</v>
      </c>
    </row>
    <row r="56" spans="1:17" ht="24" x14ac:dyDescent="0.25">
      <c r="A56" s="3" t="s">
        <v>45</v>
      </c>
      <c r="C56" s="1">
        <v>0</v>
      </c>
      <c r="E56" s="1">
        <v>0</v>
      </c>
      <c r="G56" s="1">
        <v>0</v>
      </c>
      <c r="I56" s="1">
        <v>0</v>
      </c>
      <c r="K56" s="1">
        <v>7617482</v>
      </c>
      <c r="M56" s="1">
        <v>76451688668</v>
      </c>
      <c r="O56" s="1">
        <v>89734436184</v>
      </c>
      <c r="Q56" s="1">
        <f t="shared" si="0"/>
        <v>-13282747516</v>
      </c>
    </row>
    <row r="57" spans="1:17" ht="24" x14ac:dyDescent="0.25">
      <c r="A57" s="3" t="s">
        <v>136</v>
      </c>
      <c r="C57" s="1">
        <v>0</v>
      </c>
      <c r="E57" s="1">
        <v>0</v>
      </c>
      <c r="G57" s="1">
        <v>0</v>
      </c>
      <c r="I57" s="1">
        <v>0</v>
      </c>
      <c r="K57" s="1">
        <v>5000000</v>
      </c>
      <c r="M57" s="1">
        <v>10369406800</v>
      </c>
      <c r="O57" s="1">
        <v>10369406800</v>
      </c>
      <c r="Q57" s="1">
        <f t="shared" si="0"/>
        <v>0</v>
      </c>
    </row>
    <row r="58" spans="1:17" ht="24" x14ac:dyDescent="0.25">
      <c r="A58" s="3" t="s">
        <v>36</v>
      </c>
      <c r="C58" s="1">
        <v>0</v>
      </c>
      <c r="E58" s="1">
        <v>0</v>
      </c>
      <c r="G58" s="1">
        <v>0</v>
      </c>
      <c r="I58" s="1">
        <v>0</v>
      </c>
      <c r="K58" s="1">
        <v>1</v>
      </c>
      <c r="M58" s="1">
        <v>1</v>
      </c>
      <c r="O58" s="1">
        <v>2165</v>
      </c>
      <c r="Q58" s="1">
        <f t="shared" si="0"/>
        <v>-2164</v>
      </c>
    </row>
    <row r="59" spans="1:17" ht="24" x14ac:dyDescent="0.25">
      <c r="A59" s="3" t="s">
        <v>91</v>
      </c>
      <c r="C59" s="1">
        <v>0</v>
      </c>
      <c r="E59" s="1">
        <v>0</v>
      </c>
      <c r="G59" s="1">
        <v>0</v>
      </c>
      <c r="I59" s="1">
        <v>0</v>
      </c>
      <c r="K59" s="1">
        <v>5162453</v>
      </c>
      <c r="M59" s="1">
        <v>86521076125</v>
      </c>
      <c r="O59" s="1">
        <v>83053003939</v>
      </c>
      <c r="Q59" s="1">
        <f t="shared" si="0"/>
        <v>3468072186</v>
      </c>
    </row>
    <row r="60" spans="1:17" ht="24" x14ac:dyDescent="0.25">
      <c r="A60" s="3" t="s">
        <v>92</v>
      </c>
      <c r="C60" s="1">
        <v>0</v>
      </c>
      <c r="E60" s="1">
        <v>0</v>
      </c>
      <c r="G60" s="1">
        <v>0</v>
      </c>
      <c r="I60" s="1">
        <v>0</v>
      </c>
      <c r="K60" s="1">
        <v>80437</v>
      </c>
      <c r="M60" s="1">
        <v>932314946</v>
      </c>
      <c r="O60" s="1">
        <v>910726174</v>
      </c>
      <c r="Q60" s="1">
        <f t="shared" si="0"/>
        <v>21588772</v>
      </c>
    </row>
    <row r="61" spans="1:17" ht="24" x14ac:dyDescent="0.25">
      <c r="A61" s="3" t="s">
        <v>137</v>
      </c>
      <c r="C61" s="1">
        <v>0</v>
      </c>
      <c r="E61" s="1">
        <v>0</v>
      </c>
      <c r="G61" s="1">
        <v>0</v>
      </c>
      <c r="I61" s="1">
        <v>0</v>
      </c>
      <c r="K61" s="1">
        <v>4546603</v>
      </c>
      <c r="M61" s="1">
        <v>14012630446</v>
      </c>
      <c r="O61" s="1">
        <v>14012630446</v>
      </c>
      <c r="Q61" s="1">
        <f t="shared" si="0"/>
        <v>0</v>
      </c>
    </row>
    <row r="62" spans="1:17" ht="24" x14ac:dyDescent="0.25">
      <c r="A62" s="3" t="s">
        <v>84</v>
      </c>
      <c r="C62" s="1" t="s">
        <v>113</v>
      </c>
      <c r="E62" s="1">
        <v>0</v>
      </c>
      <c r="G62" s="1">
        <v>0</v>
      </c>
      <c r="I62" s="1">
        <v>0</v>
      </c>
      <c r="K62" s="1" t="s">
        <v>113</v>
      </c>
      <c r="M62" s="1">
        <v>0</v>
      </c>
      <c r="O62" s="1">
        <v>0</v>
      </c>
      <c r="Q62" s="1">
        <v>37769495386</v>
      </c>
    </row>
    <row r="63" spans="1:17" ht="24" x14ac:dyDescent="0.25">
      <c r="A63" s="3" t="s">
        <v>93</v>
      </c>
      <c r="C63" s="1" t="s">
        <v>113</v>
      </c>
      <c r="E63" s="1">
        <v>0</v>
      </c>
      <c r="G63" s="1">
        <v>0</v>
      </c>
      <c r="I63" s="1">
        <v>0</v>
      </c>
      <c r="K63" s="1" t="s">
        <v>113</v>
      </c>
      <c r="M63" s="1">
        <v>0</v>
      </c>
      <c r="O63" s="1">
        <v>0</v>
      </c>
      <c r="Q63" s="1">
        <v>675400000</v>
      </c>
    </row>
    <row r="64" spans="1:17" ht="24" x14ac:dyDescent="0.25">
      <c r="A64" s="3" t="s">
        <v>104</v>
      </c>
      <c r="C64" s="1" t="s">
        <v>113</v>
      </c>
      <c r="E64" s="1">
        <v>0</v>
      </c>
      <c r="G64" s="1">
        <v>0</v>
      </c>
      <c r="I64" s="1">
        <v>0</v>
      </c>
      <c r="K64" s="1" t="s">
        <v>113</v>
      </c>
      <c r="M64" s="1">
        <v>0</v>
      </c>
      <c r="O64" s="1">
        <v>0</v>
      </c>
      <c r="Q64" s="1">
        <v>198524</v>
      </c>
    </row>
    <row r="65" spans="1:17" ht="24" x14ac:dyDescent="0.25">
      <c r="A65" s="3" t="s">
        <v>102</v>
      </c>
      <c r="C65" s="1" t="s">
        <v>113</v>
      </c>
      <c r="E65" s="1">
        <v>0</v>
      </c>
      <c r="G65" s="1">
        <v>0</v>
      </c>
      <c r="I65" s="1">
        <v>0</v>
      </c>
      <c r="K65" s="1" t="s">
        <v>113</v>
      </c>
      <c r="M65" s="1">
        <v>0</v>
      </c>
      <c r="O65" s="1">
        <v>0</v>
      </c>
      <c r="Q65" s="1">
        <v>-1678131</v>
      </c>
    </row>
    <row r="66" spans="1:17" ht="24" x14ac:dyDescent="0.25">
      <c r="A66" s="3" t="s">
        <v>105</v>
      </c>
      <c r="C66" s="1" t="s">
        <v>113</v>
      </c>
      <c r="E66" s="1">
        <v>0</v>
      </c>
      <c r="G66" s="1">
        <v>0</v>
      </c>
      <c r="I66" s="1">
        <v>0</v>
      </c>
      <c r="K66" s="1" t="s">
        <v>113</v>
      </c>
      <c r="M66" s="1">
        <v>0</v>
      </c>
      <c r="O66" s="1">
        <v>0</v>
      </c>
      <c r="Q66" s="1">
        <v>-364158569</v>
      </c>
    </row>
    <row r="67" spans="1:17" ht="24" x14ac:dyDescent="0.25">
      <c r="A67" s="3" t="s">
        <v>106</v>
      </c>
      <c r="C67" s="1" t="s">
        <v>113</v>
      </c>
      <c r="E67" s="1">
        <v>0</v>
      </c>
      <c r="G67" s="1">
        <v>0</v>
      </c>
      <c r="I67" s="1">
        <v>0</v>
      </c>
      <c r="K67" s="1" t="s">
        <v>113</v>
      </c>
      <c r="M67" s="1">
        <v>0</v>
      </c>
      <c r="O67" s="1">
        <v>0</v>
      </c>
      <c r="Q67" s="1">
        <v>-918803606</v>
      </c>
    </row>
    <row r="68" spans="1:17" ht="24" x14ac:dyDescent="0.25">
      <c r="A68" s="3" t="s">
        <v>118</v>
      </c>
      <c r="C68" s="1" t="s">
        <v>113</v>
      </c>
      <c r="E68" s="1">
        <v>0</v>
      </c>
      <c r="G68" s="1">
        <v>0</v>
      </c>
      <c r="I68" s="1">
        <v>-5601821</v>
      </c>
      <c r="K68" s="1" t="s">
        <v>113</v>
      </c>
      <c r="M68" s="1">
        <v>0</v>
      </c>
      <c r="O68" s="1">
        <v>0</v>
      </c>
      <c r="Q68" s="1">
        <v>-5601821</v>
      </c>
    </row>
    <row r="69" spans="1:17" ht="24" x14ac:dyDescent="0.25">
      <c r="A69" s="3" t="s">
        <v>122</v>
      </c>
      <c r="C69" s="1" t="s">
        <v>113</v>
      </c>
      <c r="E69" s="1">
        <v>0</v>
      </c>
      <c r="G69" s="1">
        <v>0</v>
      </c>
      <c r="I69" s="1">
        <v>-15245660</v>
      </c>
      <c r="K69" s="1" t="s">
        <v>113</v>
      </c>
      <c r="M69" s="1">
        <v>0</v>
      </c>
      <c r="O69" s="1">
        <v>0</v>
      </c>
      <c r="Q69" s="1">
        <v>-15236400</v>
      </c>
    </row>
    <row r="70" spans="1:17" ht="24" x14ac:dyDescent="0.25">
      <c r="A70" s="3" t="s">
        <v>123</v>
      </c>
      <c r="C70" s="1" t="s">
        <v>113</v>
      </c>
      <c r="E70" s="1">
        <v>0</v>
      </c>
      <c r="G70" s="1">
        <v>0</v>
      </c>
      <c r="I70" s="1">
        <v>-14135955</v>
      </c>
      <c r="K70" s="1" t="s">
        <v>113</v>
      </c>
      <c r="M70" s="1">
        <v>0</v>
      </c>
      <c r="O70" s="1">
        <v>0</v>
      </c>
      <c r="Q70" s="1">
        <v>-14135955</v>
      </c>
    </row>
    <row r="71" spans="1:17" ht="24.75" thickBot="1" x14ac:dyDescent="0.3">
      <c r="A71" s="3" t="s">
        <v>124</v>
      </c>
      <c r="C71" s="1" t="s">
        <v>113</v>
      </c>
      <c r="E71" s="1">
        <v>0</v>
      </c>
      <c r="G71" s="1">
        <v>0</v>
      </c>
      <c r="I71" s="1">
        <v>-51883265</v>
      </c>
      <c r="K71" s="1" t="s">
        <v>113</v>
      </c>
      <c r="M71" s="1">
        <v>0</v>
      </c>
      <c r="O71" s="1">
        <v>0</v>
      </c>
      <c r="Q71" s="1">
        <v>-51883265</v>
      </c>
    </row>
    <row r="72" spans="1:17" ht="24" customHeight="1" thickBot="1" x14ac:dyDescent="0.3">
      <c r="E72" s="2">
        <f>SUM(E8:E71)</f>
        <v>185328459350</v>
      </c>
      <c r="F72" s="3"/>
      <c r="G72" s="2">
        <f>SUM(G8:G71)</f>
        <v>180376842716</v>
      </c>
      <c r="H72" s="3"/>
      <c r="I72" s="2">
        <f>SUM(I8:I71)</f>
        <v>4864749933</v>
      </c>
      <c r="J72" s="3"/>
      <c r="K72" s="3" t="s">
        <v>51</v>
      </c>
      <c r="L72" s="3"/>
      <c r="M72" s="2">
        <f>SUM(M8:M71)</f>
        <v>5870616055142</v>
      </c>
      <c r="N72" s="3"/>
      <c r="O72" s="2">
        <f>SUM(O8:O71)</f>
        <v>6303331217006</v>
      </c>
      <c r="P72" s="3"/>
      <c r="Q72" s="2">
        <f>SUM(Q8:Q71)</f>
        <v>-395641565701</v>
      </c>
    </row>
    <row r="73" spans="1:17" ht="23.25" thickTop="1" x14ac:dyDescent="0.25">
      <c r="Q73" s="16"/>
    </row>
    <row r="81" spans="17:17" x14ac:dyDescent="0.25">
      <c r="Q81" s="6"/>
    </row>
    <row r="82" spans="17:17" x14ac:dyDescent="0.25">
      <c r="Q82" s="6"/>
    </row>
    <row r="83" spans="17:17" x14ac:dyDescent="0.25">
      <c r="Q83" s="6"/>
    </row>
    <row r="84" spans="17:17" x14ac:dyDescent="0.25">
      <c r="Q84" s="6"/>
    </row>
  </sheetData>
  <mergeCells count="13">
    <mergeCell ref="A2:Q2"/>
    <mergeCell ref="A3:Q3"/>
    <mergeCell ref="A4:Q4"/>
    <mergeCell ref="K7"/>
    <mergeCell ref="M7"/>
    <mergeCell ref="O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45"/>
  <sheetViews>
    <sheetView rightToLeft="1" zoomScale="85" zoomScaleNormal="85" workbookViewId="0">
      <selection activeCell="Q38" sqref="Q38"/>
    </sheetView>
  </sheetViews>
  <sheetFormatPr defaultRowHeight="22.5" x14ac:dyDescent="0.25"/>
  <cols>
    <col min="1" max="1" width="35.42578125" style="1" bestFit="1" customWidth="1"/>
    <col min="2" max="2" width="1" style="1" customWidth="1"/>
    <col min="3" max="3" width="18" style="1" customWidth="1"/>
    <col min="4" max="4" width="1" style="1" customWidth="1"/>
    <col min="5" max="5" width="24.28515625" style="1" bestFit="1" customWidth="1"/>
    <col min="6" max="6" width="1" style="1" customWidth="1"/>
    <col min="7" max="7" width="29.7109375" style="1" bestFit="1" customWidth="1"/>
    <col min="8" max="8" width="1" style="1" customWidth="1"/>
    <col min="9" max="9" width="31.7109375" style="1" customWidth="1"/>
    <col min="10" max="10" width="1" style="1" customWidth="1"/>
    <col min="11" max="11" width="19" style="1" customWidth="1"/>
    <col min="12" max="12" width="1" style="1" customWidth="1"/>
    <col min="13" max="13" width="25.5703125" style="1" customWidth="1"/>
    <col min="14" max="14" width="1" style="1" customWidth="1"/>
    <col min="15" max="15" width="25.5703125" style="1" customWidth="1"/>
    <col min="16" max="16" width="1" style="1" customWidth="1"/>
    <col min="17" max="17" width="31.7109375" style="1" customWidth="1"/>
    <col min="18" max="18" width="1" style="1" customWidth="1"/>
    <col min="19" max="19" width="9.140625" style="1"/>
    <col min="20" max="20" width="18.7109375" style="1" bestFit="1" customWidth="1"/>
    <col min="21" max="16384" width="9.140625" style="1"/>
  </cols>
  <sheetData>
    <row r="2" spans="1:17" ht="24" x14ac:dyDescent="0.25">
      <c r="A2" s="22" t="s">
        <v>81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</row>
    <row r="3" spans="1:17" ht="24" x14ac:dyDescent="0.25">
      <c r="A3" s="22" t="s">
        <v>59</v>
      </c>
      <c r="B3" s="22" t="s">
        <v>59</v>
      </c>
      <c r="C3" s="22" t="s">
        <v>59</v>
      </c>
      <c r="D3" s="22" t="s">
        <v>59</v>
      </c>
      <c r="E3" s="22" t="s">
        <v>59</v>
      </c>
      <c r="F3" s="22" t="s">
        <v>59</v>
      </c>
      <c r="G3" s="22" t="s">
        <v>59</v>
      </c>
      <c r="H3" s="22" t="s">
        <v>59</v>
      </c>
      <c r="I3" s="22" t="s">
        <v>59</v>
      </c>
      <c r="J3" s="22" t="s">
        <v>59</v>
      </c>
      <c r="K3" s="22" t="s">
        <v>59</v>
      </c>
      <c r="L3" s="22" t="s">
        <v>59</v>
      </c>
      <c r="M3" s="22" t="s">
        <v>59</v>
      </c>
      <c r="N3" s="22" t="s">
        <v>59</v>
      </c>
      <c r="O3" s="22" t="s">
        <v>59</v>
      </c>
      <c r="P3" s="22" t="s">
        <v>59</v>
      </c>
      <c r="Q3" s="22" t="s">
        <v>59</v>
      </c>
    </row>
    <row r="4" spans="1:17" ht="24" x14ac:dyDescent="0.25">
      <c r="A4" s="22" t="str">
        <f>+سپرده!A4</f>
        <v>برای ماه منتهی به 1404/07/30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</row>
    <row r="6" spans="1:17" ht="24.75" thickBot="1" x14ac:dyDescent="0.3">
      <c r="A6" s="21" t="s">
        <v>3</v>
      </c>
      <c r="C6" s="21" t="s">
        <v>61</v>
      </c>
      <c r="D6" s="21" t="s">
        <v>61</v>
      </c>
      <c r="E6" s="21" t="s">
        <v>61</v>
      </c>
      <c r="F6" s="21" t="s">
        <v>61</v>
      </c>
      <c r="G6" s="21" t="s">
        <v>61</v>
      </c>
      <c r="H6" s="21" t="s">
        <v>61</v>
      </c>
      <c r="I6" s="21" t="s">
        <v>61</v>
      </c>
      <c r="K6" s="21" t="s">
        <v>62</v>
      </c>
      <c r="L6" s="21" t="s">
        <v>62</v>
      </c>
      <c r="M6" s="21" t="s">
        <v>62</v>
      </c>
      <c r="N6" s="21" t="s">
        <v>62</v>
      </c>
      <c r="O6" s="21" t="s">
        <v>62</v>
      </c>
      <c r="P6" s="21" t="s">
        <v>62</v>
      </c>
      <c r="Q6" s="21" t="s">
        <v>62</v>
      </c>
    </row>
    <row r="7" spans="1:17" ht="24.75" thickBot="1" x14ac:dyDescent="0.3">
      <c r="A7" s="21" t="s">
        <v>3</v>
      </c>
      <c r="C7" s="21" t="s">
        <v>7</v>
      </c>
      <c r="E7" s="21" t="s">
        <v>67</v>
      </c>
      <c r="G7" s="21" t="s">
        <v>68</v>
      </c>
      <c r="I7" s="21" t="s">
        <v>69</v>
      </c>
      <c r="K7" s="21" t="s">
        <v>7</v>
      </c>
      <c r="M7" s="21" t="s">
        <v>67</v>
      </c>
      <c r="O7" s="21" t="s">
        <v>68</v>
      </c>
      <c r="Q7" s="19" t="s">
        <v>69</v>
      </c>
    </row>
    <row r="8" spans="1:17" ht="24" x14ac:dyDescent="0.25">
      <c r="A8" s="3" t="s">
        <v>49</v>
      </c>
      <c r="C8" s="1">
        <v>72500000</v>
      </c>
      <c r="E8" s="1">
        <v>163667847375</v>
      </c>
      <c r="G8" s="1">
        <v>142347336454</v>
      </c>
      <c r="I8" s="1">
        <v>21320510921</v>
      </c>
      <c r="K8" s="1">
        <v>72500000</v>
      </c>
      <c r="M8" s="1">
        <v>163667847375</v>
      </c>
      <c r="O8" s="1">
        <v>221038173296</v>
      </c>
      <c r="Q8" s="1">
        <v>-57370325921</v>
      </c>
    </row>
    <row r="9" spans="1:17" ht="24" x14ac:dyDescent="0.25">
      <c r="A9" s="3" t="s">
        <v>32</v>
      </c>
      <c r="C9" s="1">
        <v>5930042</v>
      </c>
      <c r="E9" s="1">
        <v>61894961626</v>
      </c>
      <c r="G9" s="1">
        <v>56294941288</v>
      </c>
      <c r="I9" s="1">
        <v>5600020338</v>
      </c>
      <c r="K9" s="1">
        <v>5930042</v>
      </c>
      <c r="M9" s="1">
        <v>61894961626</v>
      </c>
      <c r="O9" s="1">
        <v>85271128811</v>
      </c>
      <c r="Q9" s="1">
        <v>-23376167185</v>
      </c>
    </row>
    <row r="10" spans="1:17" ht="24" x14ac:dyDescent="0.25">
      <c r="A10" s="3" t="s">
        <v>86</v>
      </c>
      <c r="C10" s="1">
        <v>32333977</v>
      </c>
      <c r="E10" s="1">
        <v>77332665148</v>
      </c>
      <c r="G10" s="1">
        <v>68429444762</v>
      </c>
      <c r="I10" s="1">
        <v>8903220386</v>
      </c>
      <c r="K10" s="1">
        <v>32333977</v>
      </c>
      <c r="M10" s="1">
        <v>77332665148</v>
      </c>
      <c r="O10" s="1">
        <v>73873994502</v>
      </c>
      <c r="Q10" s="1">
        <v>3458670645</v>
      </c>
    </row>
    <row r="11" spans="1:17" ht="24" x14ac:dyDescent="0.25">
      <c r="A11" s="3" t="s">
        <v>33</v>
      </c>
      <c r="C11" s="1">
        <v>10606252</v>
      </c>
      <c r="E11" s="1">
        <v>22910253652</v>
      </c>
      <c r="G11" s="1">
        <v>18890679696</v>
      </c>
      <c r="I11" s="1">
        <v>4019573956</v>
      </c>
      <c r="K11" s="1">
        <v>10606252</v>
      </c>
      <c r="M11" s="1">
        <v>22910253652</v>
      </c>
      <c r="O11" s="1">
        <v>27060350186</v>
      </c>
      <c r="Q11" s="1">
        <v>-4150096534</v>
      </c>
    </row>
    <row r="12" spans="1:17" ht="24" x14ac:dyDescent="0.25">
      <c r="A12" s="3" t="s">
        <v>25</v>
      </c>
      <c r="C12" s="1">
        <v>13370135</v>
      </c>
      <c r="E12" s="1">
        <v>178226713963</v>
      </c>
      <c r="G12" s="1">
        <v>152216073517</v>
      </c>
      <c r="I12" s="1">
        <v>26010640446</v>
      </c>
      <c r="K12" s="1">
        <v>13370135</v>
      </c>
      <c r="M12" s="1">
        <v>178226713963</v>
      </c>
      <c r="O12" s="1">
        <v>230014026729</v>
      </c>
      <c r="Q12" s="1">
        <v>-51787312766</v>
      </c>
    </row>
    <row r="13" spans="1:17" ht="24" x14ac:dyDescent="0.25">
      <c r="A13" s="3" t="s">
        <v>134</v>
      </c>
      <c r="C13" s="1">
        <v>500000</v>
      </c>
      <c r="E13" s="1">
        <v>1192362975</v>
      </c>
      <c r="G13" s="1">
        <v>1161076480</v>
      </c>
      <c r="I13" s="1">
        <v>31286495</v>
      </c>
      <c r="K13" s="1">
        <v>500000</v>
      </c>
      <c r="M13" s="1">
        <v>1192362975</v>
      </c>
      <c r="O13" s="1">
        <v>1161076480</v>
      </c>
      <c r="Q13" s="1">
        <v>31286495</v>
      </c>
    </row>
    <row r="14" spans="1:17" ht="24" x14ac:dyDescent="0.25">
      <c r="A14" s="3" t="s">
        <v>23</v>
      </c>
      <c r="C14" s="1">
        <v>83484856</v>
      </c>
      <c r="E14" s="1">
        <v>229545142982</v>
      </c>
      <c r="G14" s="1">
        <v>205976516587</v>
      </c>
      <c r="I14" s="1">
        <v>23568626395</v>
      </c>
      <c r="K14" s="1">
        <v>83484856</v>
      </c>
      <c r="M14" s="1">
        <v>229545142982</v>
      </c>
      <c r="O14" s="1">
        <v>221957265884</v>
      </c>
      <c r="Q14" s="1">
        <v>7587877097</v>
      </c>
    </row>
    <row r="15" spans="1:17" ht="24" x14ac:dyDescent="0.25">
      <c r="A15" s="3" t="s">
        <v>112</v>
      </c>
      <c r="C15" s="1">
        <v>94650488</v>
      </c>
      <c r="E15" s="1">
        <v>240957620364</v>
      </c>
      <c r="G15" s="1">
        <v>205580788948</v>
      </c>
      <c r="I15" s="1">
        <v>35376831416</v>
      </c>
      <c r="K15" s="1">
        <v>94650488</v>
      </c>
      <c r="M15" s="1">
        <v>240957620364</v>
      </c>
      <c r="O15" s="1">
        <v>437360956836</v>
      </c>
      <c r="Q15" s="1">
        <v>-196403336472</v>
      </c>
    </row>
    <row r="16" spans="1:17" ht="24" x14ac:dyDescent="0.25">
      <c r="A16" s="3" t="s">
        <v>15</v>
      </c>
      <c r="C16" s="1">
        <v>30000000</v>
      </c>
      <c r="E16" s="1">
        <v>139564620000</v>
      </c>
      <c r="G16" s="1">
        <v>123461010000</v>
      </c>
      <c r="I16" s="1">
        <v>16103610000</v>
      </c>
      <c r="K16" s="1">
        <v>30000000</v>
      </c>
      <c r="M16" s="1">
        <v>139564620000</v>
      </c>
      <c r="O16" s="1">
        <v>180616969904</v>
      </c>
      <c r="Q16" s="1">
        <v>-41052349904</v>
      </c>
    </row>
    <row r="17" spans="1:17" ht="24" x14ac:dyDescent="0.25">
      <c r="A17" s="3" t="s">
        <v>29</v>
      </c>
      <c r="C17" s="1">
        <v>11000000</v>
      </c>
      <c r="E17" s="1">
        <v>45061280550</v>
      </c>
      <c r="G17" s="1">
        <v>34574447971</v>
      </c>
      <c r="I17" s="1">
        <v>10486832579</v>
      </c>
      <c r="K17" s="1">
        <v>11000000</v>
      </c>
      <c r="M17" s="1">
        <v>45061280550</v>
      </c>
      <c r="O17" s="1">
        <v>43604813308</v>
      </c>
      <c r="Q17" s="1">
        <v>1456467242</v>
      </c>
    </row>
    <row r="18" spans="1:17" ht="24" x14ac:dyDescent="0.25">
      <c r="A18" s="3" t="s">
        <v>133</v>
      </c>
      <c r="C18" s="1">
        <v>46000000</v>
      </c>
      <c r="E18" s="1">
        <v>117928127700</v>
      </c>
      <c r="G18" s="1">
        <v>110524864365</v>
      </c>
      <c r="I18" s="1">
        <v>7403263335</v>
      </c>
      <c r="K18" s="1">
        <v>46000000</v>
      </c>
      <c r="M18" s="1">
        <v>117928127700</v>
      </c>
      <c r="O18" s="1">
        <v>110524864365</v>
      </c>
      <c r="Q18" s="1">
        <v>7403263335</v>
      </c>
    </row>
    <row r="19" spans="1:17" ht="24" x14ac:dyDescent="0.25">
      <c r="A19" s="3" t="s">
        <v>111</v>
      </c>
      <c r="C19" s="1">
        <v>70000000</v>
      </c>
      <c r="E19" s="1">
        <v>225102622500</v>
      </c>
      <c r="G19" s="1">
        <v>210131512050</v>
      </c>
      <c r="I19" s="1">
        <v>14971110450</v>
      </c>
      <c r="K19" s="1">
        <v>70000000</v>
      </c>
      <c r="M19" s="1">
        <v>225102622500</v>
      </c>
      <c r="O19" s="1">
        <v>224836254220</v>
      </c>
      <c r="Q19" s="1">
        <v>266368280</v>
      </c>
    </row>
    <row r="20" spans="1:17" ht="24" x14ac:dyDescent="0.25">
      <c r="A20" s="3" t="s">
        <v>103</v>
      </c>
      <c r="C20" s="1">
        <v>340800000</v>
      </c>
      <c r="E20" s="1">
        <v>2686463863200</v>
      </c>
      <c r="G20" s="1">
        <v>1988460244721</v>
      </c>
      <c r="I20" s="1">
        <v>698003618479</v>
      </c>
      <c r="K20" s="1">
        <v>340800000</v>
      </c>
      <c r="M20" s="1">
        <v>2686463863200</v>
      </c>
      <c r="O20" s="1">
        <v>2059693639899</v>
      </c>
      <c r="Q20" s="1">
        <v>626770223301</v>
      </c>
    </row>
    <row r="21" spans="1:17" ht="24" x14ac:dyDescent="0.25">
      <c r="A21" s="3" t="s">
        <v>126</v>
      </c>
      <c r="C21" s="1">
        <v>24700000</v>
      </c>
      <c r="E21" s="1">
        <v>247494592800</v>
      </c>
      <c r="G21" s="1">
        <v>234788280338</v>
      </c>
      <c r="I21" s="1">
        <v>12706312462</v>
      </c>
      <c r="K21" s="1">
        <v>24700000</v>
      </c>
      <c r="M21" s="1">
        <v>247494592800</v>
      </c>
      <c r="O21" s="1">
        <v>242779089738</v>
      </c>
      <c r="Q21" s="1">
        <v>4715503062</v>
      </c>
    </row>
    <row r="22" spans="1:17" ht="24" x14ac:dyDescent="0.25">
      <c r="A22" s="3" t="s">
        <v>31</v>
      </c>
      <c r="C22" s="1">
        <v>2532968</v>
      </c>
      <c r="E22" s="1">
        <v>9316218309</v>
      </c>
      <c r="G22" s="1">
        <v>8452579693</v>
      </c>
      <c r="I22" s="1">
        <v>863638616</v>
      </c>
      <c r="K22" s="1">
        <v>2532968</v>
      </c>
      <c r="M22" s="1">
        <v>9316218309</v>
      </c>
      <c r="O22" s="1">
        <v>13911451960</v>
      </c>
      <c r="Q22" s="1">
        <v>-4595233651</v>
      </c>
    </row>
    <row r="23" spans="1:17" ht="24" x14ac:dyDescent="0.25">
      <c r="A23" s="3" t="s">
        <v>130</v>
      </c>
      <c r="C23" s="1">
        <v>35000000</v>
      </c>
      <c r="E23" s="1">
        <v>117178614000</v>
      </c>
      <c r="G23" s="1">
        <v>105792757600</v>
      </c>
      <c r="I23" s="1">
        <v>11385856400</v>
      </c>
      <c r="K23" s="1">
        <v>35000000</v>
      </c>
      <c r="M23" s="1">
        <v>117178614000</v>
      </c>
      <c r="O23" s="1">
        <v>105792757600</v>
      </c>
      <c r="Q23" s="1">
        <v>11385856400</v>
      </c>
    </row>
    <row r="24" spans="1:17" ht="24" x14ac:dyDescent="0.25">
      <c r="A24" s="3" t="s">
        <v>38</v>
      </c>
      <c r="C24" s="1">
        <v>48797534</v>
      </c>
      <c r="E24" s="1">
        <v>84159972348</v>
      </c>
      <c r="G24" s="1">
        <v>78581645649</v>
      </c>
      <c r="I24" s="1">
        <v>5578326699</v>
      </c>
      <c r="K24" s="1">
        <v>48797534</v>
      </c>
      <c r="M24" s="1">
        <v>84159972348</v>
      </c>
      <c r="O24" s="1">
        <v>126172426243</v>
      </c>
      <c r="Q24" s="1">
        <v>-42012453896</v>
      </c>
    </row>
    <row r="25" spans="1:17" ht="24" x14ac:dyDescent="0.25">
      <c r="A25" s="3" t="s">
        <v>82</v>
      </c>
      <c r="C25" s="1">
        <v>107526639</v>
      </c>
      <c r="E25" s="1">
        <v>148786502854</v>
      </c>
      <c r="G25" s="1">
        <v>120923766693</v>
      </c>
      <c r="I25" s="1">
        <v>27862736161</v>
      </c>
      <c r="K25" s="1">
        <v>107526639</v>
      </c>
      <c r="M25" s="1">
        <v>148786502854</v>
      </c>
      <c r="O25" s="1">
        <v>231670405901</v>
      </c>
      <c r="Q25" s="1">
        <v>-82883903048</v>
      </c>
    </row>
    <row r="26" spans="1:17" ht="24" x14ac:dyDescent="0.25">
      <c r="A26" s="3" t="s">
        <v>107</v>
      </c>
      <c r="C26" s="1">
        <v>13000000</v>
      </c>
      <c r="E26" s="1">
        <v>54688654800</v>
      </c>
      <c r="G26" s="1">
        <v>45418146683</v>
      </c>
      <c r="I26" s="1">
        <v>9270508117</v>
      </c>
      <c r="K26" s="1">
        <v>13000000</v>
      </c>
      <c r="M26" s="1">
        <v>54688654800</v>
      </c>
      <c r="O26" s="1">
        <v>47402948972</v>
      </c>
      <c r="Q26" s="1">
        <v>7285705828</v>
      </c>
    </row>
    <row r="27" spans="1:17" ht="24" x14ac:dyDescent="0.25">
      <c r="A27" s="3" t="s">
        <v>108</v>
      </c>
      <c r="C27" s="1">
        <v>17690880</v>
      </c>
      <c r="E27" s="1">
        <v>21524797979</v>
      </c>
      <c r="G27" s="1">
        <v>17743889837</v>
      </c>
      <c r="I27" s="1">
        <v>3780908142</v>
      </c>
      <c r="K27" s="1">
        <v>17690880</v>
      </c>
      <c r="M27" s="1">
        <v>21524797979</v>
      </c>
      <c r="O27" s="1">
        <v>27007039188</v>
      </c>
      <c r="Q27" s="1">
        <v>-5482241209</v>
      </c>
    </row>
    <row r="28" spans="1:17" ht="24" x14ac:dyDescent="0.25">
      <c r="A28" s="3" t="s">
        <v>35</v>
      </c>
      <c r="C28" s="1">
        <v>556180000</v>
      </c>
      <c r="E28" s="1">
        <v>1532557660788</v>
      </c>
      <c r="G28" s="1">
        <v>1211111851042</v>
      </c>
      <c r="I28" s="1">
        <v>321445809746</v>
      </c>
      <c r="K28" s="1">
        <v>556180000</v>
      </c>
      <c r="M28" s="1">
        <v>1532557660788</v>
      </c>
      <c r="O28" s="1">
        <v>2244034400843</v>
      </c>
      <c r="Q28" s="1">
        <v>-711476740055</v>
      </c>
    </row>
    <row r="29" spans="1:17" ht="24" x14ac:dyDescent="0.25">
      <c r="A29" s="3" t="s">
        <v>109</v>
      </c>
      <c r="C29" s="1">
        <v>103073040</v>
      </c>
      <c r="E29" s="1">
        <v>127357475977</v>
      </c>
      <c r="G29" s="1">
        <v>149823703325</v>
      </c>
      <c r="I29" s="1">
        <v>-22466227348</v>
      </c>
      <c r="K29" s="1">
        <v>103073040</v>
      </c>
      <c r="M29" s="1">
        <v>127357475977</v>
      </c>
      <c r="O29" s="1">
        <v>149854557216</v>
      </c>
      <c r="Q29" s="1">
        <v>-22497081239</v>
      </c>
    </row>
    <row r="30" spans="1:17" ht="24" x14ac:dyDescent="0.25">
      <c r="A30" s="3" t="s">
        <v>119</v>
      </c>
      <c r="C30" s="1">
        <v>6800000</v>
      </c>
      <c r="E30" s="1">
        <v>12701175660</v>
      </c>
      <c r="G30" s="1">
        <v>9443077380</v>
      </c>
      <c r="I30" s="1">
        <v>3258098280</v>
      </c>
      <c r="K30" s="1">
        <v>6800000</v>
      </c>
      <c r="M30" s="1">
        <v>12701175660</v>
      </c>
      <c r="O30" s="1">
        <v>10038706824</v>
      </c>
      <c r="Q30" s="1">
        <v>2662468836</v>
      </c>
    </row>
    <row r="31" spans="1:17" ht="24" x14ac:dyDescent="0.25">
      <c r="A31" s="3" t="s">
        <v>26</v>
      </c>
      <c r="C31" s="1">
        <v>15000</v>
      </c>
      <c r="E31" s="1">
        <v>210992400000</v>
      </c>
      <c r="G31" s="1">
        <v>215369136383</v>
      </c>
      <c r="I31" s="1">
        <v>-4376736383</v>
      </c>
      <c r="K31" s="1">
        <v>15000</v>
      </c>
      <c r="M31" s="1">
        <v>210992400000</v>
      </c>
      <c r="O31" s="1">
        <v>98064628688</v>
      </c>
      <c r="Q31" s="1">
        <v>112927771312</v>
      </c>
    </row>
    <row r="32" spans="1:17" ht="24" x14ac:dyDescent="0.25">
      <c r="A32" s="3" t="s">
        <v>125</v>
      </c>
      <c r="C32" s="1">
        <v>8000000</v>
      </c>
      <c r="E32" s="1">
        <v>134872704000</v>
      </c>
      <c r="G32" s="1">
        <v>118093140000</v>
      </c>
      <c r="I32" s="1">
        <v>16779564000</v>
      </c>
      <c r="K32" s="1">
        <v>8000000</v>
      </c>
      <c r="M32" s="1">
        <v>134872704000</v>
      </c>
      <c r="O32" s="1">
        <v>118009411200</v>
      </c>
      <c r="Q32" s="1">
        <v>16863292800</v>
      </c>
    </row>
    <row r="33" spans="1:17" ht="24" x14ac:dyDescent="0.25">
      <c r="A33" s="3" t="s">
        <v>34</v>
      </c>
      <c r="C33" s="1">
        <v>24025698</v>
      </c>
      <c r="E33" s="1">
        <v>73582737643</v>
      </c>
      <c r="G33" s="1">
        <v>53429169731</v>
      </c>
      <c r="I33" s="1">
        <v>20153567912</v>
      </c>
      <c r="K33" s="1">
        <v>24025698</v>
      </c>
      <c r="M33" s="1">
        <v>73582737643</v>
      </c>
      <c r="O33" s="1">
        <v>83269853393</v>
      </c>
      <c r="Q33" s="1">
        <v>-9687115749</v>
      </c>
    </row>
    <row r="34" spans="1:17" ht="24" x14ac:dyDescent="0.25">
      <c r="A34" s="3" t="s">
        <v>100</v>
      </c>
      <c r="C34" s="1">
        <v>120000000</v>
      </c>
      <c r="E34" s="1">
        <v>242389152000</v>
      </c>
      <c r="G34" s="1">
        <v>198000787192</v>
      </c>
      <c r="I34" s="1">
        <v>44388364808</v>
      </c>
      <c r="K34" s="1">
        <v>120000000</v>
      </c>
      <c r="M34" s="1">
        <v>242389152000</v>
      </c>
      <c r="O34" s="1">
        <v>260783141824</v>
      </c>
      <c r="Q34" s="1">
        <v>-18393989824</v>
      </c>
    </row>
    <row r="35" spans="1:17" ht="24" x14ac:dyDescent="0.25">
      <c r="A35" s="3" t="s">
        <v>127</v>
      </c>
      <c r="C35" s="1">
        <v>1500000</v>
      </c>
      <c r="E35" s="1">
        <v>8722788750</v>
      </c>
      <c r="G35" s="1">
        <v>7321178250</v>
      </c>
      <c r="I35" s="1">
        <v>1401610500</v>
      </c>
      <c r="K35" s="1">
        <v>1500000</v>
      </c>
      <c r="M35" s="1">
        <v>8722788750</v>
      </c>
      <c r="O35" s="1">
        <v>7596891711</v>
      </c>
      <c r="Q35" s="1">
        <v>1125897039</v>
      </c>
    </row>
    <row r="36" spans="1:17" ht="24" x14ac:dyDescent="0.25">
      <c r="A36" s="3" t="s">
        <v>18</v>
      </c>
      <c r="C36" s="1">
        <v>13128316</v>
      </c>
      <c r="E36" s="1">
        <v>38093541155</v>
      </c>
      <c r="G36" s="1">
        <v>35131145183</v>
      </c>
      <c r="I36" s="1">
        <v>2962395972</v>
      </c>
      <c r="K36" s="1">
        <v>13128316</v>
      </c>
      <c r="M36" s="1">
        <v>38093541155</v>
      </c>
      <c r="O36" s="1">
        <v>55870494030</v>
      </c>
      <c r="Q36" s="1">
        <v>-17776952875</v>
      </c>
    </row>
    <row r="37" spans="1:17" ht="24" x14ac:dyDescent="0.25">
      <c r="A37" s="3" t="s">
        <v>37</v>
      </c>
      <c r="C37" s="1">
        <v>40000000</v>
      </c>
      <c r="E37" s="1">
        <v>137298186000</v>
      </c>
      <c r="G37" s="1">
        <v>117820958233</v>
      </c>
      <c r="I37" s="1">
        <v>19477227767</v>
      </c>
      <c r="K37" s="1">
        <v>40000000</v>
      </c>
      <c r="M37" s="1">
        <v>137298186000</v>
      </c>
      <c r="O37" s="1">
        <v>183298235132</v>
      </c>
      <c r="Q37" s="1">
        <v>-46000049132</v>
      </c>
    </row>
    <row r="38" spans="1:17" ht="24" x14ac:dyDescent="0.25">
      <c r="A38" s="3" t="s">
        <v>36</v>
      </c>
      <c r="C38" s="1">
        <v>52214285</v>
      </c>
      <c r="E38" s="1">
        <v>74170258696</v>
      </c>
      <c r="G38" s="1">
        <v>64168774336</v>
      </c>
      <c r="I38" s="1">
        <v>10001484360</v>
      </c>
      <c r="K38" s="1">
        <v>52214285</v>
      </c>
      <c r="M38" s="1">
        <v>74170258696</v>
      </c>
      <c r="O38" s="1">
        <v>110472209916</v>
      </c>
      <c r="Q38" s="1">
        <v>-36301951220</v>
      </c>
    </row>
    <row r="39" spans="1:17" ht="24" x14ac:dyDescent="0.25">
      <c r="A39" s="3" t="s">
        <v>88</v>
      </c>
      <c r="C39" s="1">
        <v>900000</v>
      </c>
      <c r="E39" s="1">
        <v>106614844650</v>
      </c>
      <c r="G39" s="1">
        <v>83649307500</v>
      </c>
      <c r="I39" s="1">
        <v>22965537150</v>
      </c>
      <c r="K39" s="1">
        <v>900000</v>
      </c>
      <c r="M39" s="1">
        <v>106614844650</v>
      </c>
      <c r="O39" s="1">
        <v>75472987598</v>
      </c>
      <c r="Q39" s="1">
        <v>31141857052</v>
      </c>
    </row>
    <row r="40" spans="1:17" ht="24" x14ac:dyDescent="0.25">
      <c r="A40" s="3" t="s">
        <v>42</v>
      </c>
      <c r="C40" s="1">
        <v>2012019</v>
      </c>
      <c r="E40" s="1">
        <v>13580322436</v>
      </c>
      <c r="G40" s="1">
        <v>12620299642</v>
      </c>
      <c r="I40" s="1">
        <v>960022794</v>
      </c>
      <c r="K40" s="1">
        <v>2012019</v>
      </c>
      <c r="M40" s="1">
        <v>13580322436</v>
      </c>
      <c r="O40" s="1">
        <v>18700444038</v>
      </c>
      <c r="Q40" s="1">
        <v>-5120121602</v>
      </c>
    </row>
    <row r="41" spans="1:17" ht="24" x14ac:dyDescent="0.25">
      <c r="A41" s="3" t="s">
        <v>21</v>
      </c>
      <c r="C41" s="1">
        <v>43032224</v>
      </c>
      <c r="E41" s="1">
        <v>75585514066</v>
      </c>
      <c r="G41" s="1">
        <v>59245012440</v>
      </c>
      <c r="I41" s="1">
        <v>16340501626</v>
      </c>
      <c r="K41" s="1">
        <v>43032224</v>
      </c>
      <c r="M41" s="1">
        <v>75585514066</v>
      </c>
      <c r="O41" s="1">
        <v>112221228122</v>
      </c>
      <c r="Q41" s="1">
        <v>-36635714056</v>
      </c>
    </row>
    <row r="42" spans="1:17" ht="24" x14ac:dyDescent="0.25">
      <c r="A42" s="3" t="s">
        <v>131</v>
      </c>
      <c r="C42" s="1">
        <v>4388143</v>
      </c>
      <c r="E42" s="1">
        <v>3829865456</v>
      </c>
      <c r="G42" s="1">
        <v>3821150817</v>
      </c>
      <c r="I42" s="1">
        <v>8715245</v>
      </c>
      <c r="K42" s="1">
        <v>4388143</v>
      </c>
      <c r="M42" s="1">
        <v>3829865456</v>
      </c>
      <c r="O42" s="1">
        <v>3821150817</v>
      </c>
      <c r="Q42" s="1">
        <v>8714639</v>
      </c>
    </row>
    <row r="43" spans="1:17" ht="24.75" thickBot="1" x14ac:dyDescent="0.3">
      <c r="A43" s="3" t="s">
        <v>120</v>
      </c>
      <c r="C43" s="1">
        <v>5000000</v>
      </c>
      <c r="E43" s="1">
        <v>10298358000</v>
      </c>
      <c r="G43" s="1">
        <v>10298358000</v>
      </c>
      <c r="I43" s="1">
        <v>0</v>
      </c>
      <c r="K43" s="1">
        <v>5000000</v>
      </c>
      <c r="M43" s="1">
        <v>10298358000</v>
      </c>
      <c r="O43" s="1">
        <v>10369406800</v>
      </c>
      <c r="Q43" s="1">
        <v>-71048800</v>
      </c>
    </row>
    <row r="44" spans="1:17" ht="24.75" thickBot="1" x14ac:dyDescent="0.3">
      <c r="E44" s="2">
        <f>SUM(E8:E43)</f>
        <v>7675644420402</v>
      </c>
      <c r="F44" s="3"/>
      <c r="G44" s="2">
        <f>SUM(G8:G43)</f>
        <v>6279097052786</v>
      </c>
      <c r="H44" s="3"/>
      <c r="I44" s="2">
        <f>SUM(I8:I43)</f>
        <v>1396547368222</v>
      </c>
      <c r="J44" s="3"/>
      <c r="K44" s="3" t="s">
        <v>51</v>
      </c>
      <c r="L44" s="3"/>
      <c r="M44" s="2">
        <f>SUM(M8:M43)</f>
        <v>7675644420402</v>
      </c>
      <c r="N44" s="3"/>
      <c r="O44" s="2">
        <f>SUM(O8:O43)</f>
        <v>8253627382174</v>
      </c>
      <c r="P44" s="3"/>
      <c r="Q44" s="2">
        <f>SUM(Q8:Q43)</f>
        <v>-577982961775</v>
      </c>
    </row>
    <row r="45" spans="1:17" ht="23.25" thickTop="1" x14ac:dyDescent="0.25"/>
  </sheetData>
  <mergeCells count="13">
    <mergeCell ref="A2:Q2"/>
    <mergeCell ref="A3:Q3"/>
    <mergeCell ref="A4:Q4"/>
    <mergeCell ref="K7"/>
    <mergeCell ref="M7"/>
    <mergeCell ref="O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سهام</vt:lpstr>
      <vt:lpstr>سپرده</vt:lpstr>
      <vt:lpstr>جمع درآمدها</vt:lpstr>
      <vt:lpstr>سرمایه‌گذاری در سهام</vt:lpstr>
      <vt:lpstr>درآمد سود سهام</vt:lpstr>
      <vt:lpstr>درآمد سپرده بانکی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2025-02-22T10:27:05Z</dcterms:created>
  <dcterms:modified xsi:type="dcterms:W3CDTF">2025-10-28T01:20:59Z</dcterms:modified>
</cp:coreProperties>
</file>