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7\بخشی\"/>
    </mc:Choice>
  </mc:AlternateContent>
  <xr:revisionPtr revIDLastSave="0" documentId="13_ncr:1_{EDB788C9-E146-4648-AA3C-D7FE8EC36992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4" r:id="rId5"/>
    <sheet name="درآمد سپرده بانکی" sheetId="8" r:id="rId6"/>
    <sheet name="سایر درآمدها" sheetId="9" state="hidden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فروش'!$K$6:$Q$81</definedName>
    <definedName name="_xlnm._FilterDatabase" localSheetId="0" hidden="1">سهام!$A$6:$A$44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14" i="4" l="1"/>
  <c r="I6" i="2"/>
  <c r="C6" i="2"/>
  <c r="Q8" i="6"/>
  <c r="M39" i="4"/>
  <c r="K39" i="4"/>
  <c r="I39" i="4"/>
  <c r="Y44" i="1"/>
  <c r="Q39" i="4"/>
  <c r="O39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8" i="4"/>
  <c r="M81" i="6"/>
  <c r="O81" i="6"/>
  <c r="G44" i="1"/>
  <c r="E44" i="1"/>
  <c r="I9" i="2"/>
  <c r="A4" i="7"/>
  <c r="A4" i="2"/>
  <c r="M35" i="5"/>
  <c r="O35" i="5"/>
  <c r="G9" i="8"/>
  <c r="C9" i="8"/>
  <c r="I35" i="5" l="1"/>
  <c r="E35" i="5"/>
  <c r="S39" i="4"/>
  <c r="Q81" i="6"/>
  <c r="O44" i="1"/>
  <c r="K44" i="1"/>
  <c r="Q35" i="5"/>
  <c r="I81" i="6"/>
  <c r="E81" i="6"/>
  <c r="G81" i="6"/>
  <c r="W44" i="1"/>
  <c r="U44" i="1"/>
  <c r="G35" i="5"/>
  <c r="M9" i="3"/>
  <c r="M8" i="3"/>
  <c r="G8" i="8" s="1"/>
  <c r="G10" i="8" s="1"/>
  <c r="I10" i="3"/>
  <c r="G9" i="3" l="1"/>
  <c r="G8" i="3"/>
  <c r="I8" i="2"/>
  <c r="A4" i="5"/>
  <c r="A4" i="6"/>
  <c r="A4" i="3"/>
  <c r="A4" i="4"/>
  <c r="A4" i="9"/>
  <c r="A4" i="8"/>
  <c r="A4" i="10"/>
  <c r="A2" i="5"/>
  <c r="A2" i="6"/>
  <c r="A2" i="3"/>
  <c r="A2" i="4"/>
  <c r="A2" i="9"/>
  <c r="A2" i="8"/>
  <c r="A2" i="10"/>
  <c r="A2" i="2"/>
  <c r="M10" i="3"/>
  <c r="K10" i="3"/>
  <c r="E10" i="3"/>
  <c r="C10" i="3"/>
  <c r="I8" i="8"/>
  <c r="E10" i="2"/>
  <c r="M61" i="7" l="1"/>
  <c r="C63" i="7"/>
  <c r="M60" i="7"/>
  <c r="M64" i="7"/>
  <c r="C61" i="7"/>
  <c r="C62" i="7"/>
  <c r="M63" i="7"/>
  <c r="C64" i="7"/>
  <c r="M62" i="7"/>
  <c r="C60" i="7"/>
  <c r="E60" i="7"/>
  <c r="E64" i="7"/>
  <c r="O63" i="7"/>
  <c r="O61" i="7"/>
  <c r="E63" i="7"/>
  <c r="O60" i="7"/>
  <c r="O64" i="7"/>
  <c r="O62" i="7"/>
  <c r="E62" i="7"/>
  <c r="E61" i="7"/>
  <c r="Q62" i="7"/>
  <c r="G60" i="7"/>
  <c r="I60" i="7" s="1"/>
  <c r="G64" i="7"/>
  <c r="G62" i="7"/>
  <c r="I62" i="7" s="1"/>
  <c r="Q61" i="7"/>
  <c r="S61" i="7" s="1"/>
  <c r="G63" i="7"/>
  <c r="I63" i="7" s="1"/>
  <c r="Q60" i="7"/>
  <c r="Q64" i="7"/>
  <c r="S64" i="7" s="1"/>
  <c r="Q63" i="7"/>
  <c r="S63" i="7" s="1"/>
  <c r="G61" i="7"/>
  <c r="I61" i="7" s="1"/>
  <c r="M83" i="7"/>
  <c r="C84" i="7"/>
  <c r="M69" i="7"/>
  <c r="C82" i="7"/>
  <c r="C83" i="7"/>
  <c r="C69" i="7"/>
  <c r="M84" i="7"/>
  <c r="M82" i="7"/>
  <c r="E69" i="7"/>
  <c r="O83" i="7"/>
  <c r="E84" i="7"/>
  <c r="O69" i="7"/>
  <c r="O84" i="7"/>
  <c r="E83" i="7"/>
  <c r="E82" i="7"/>
  <c r="O82" i="7"/>
  <c r="Q82" i="7"/>
  <c r="G69" i="7"/>
  <c r="I69" i="7" s="1"/>
  <c r="Q83" i="7"/>
  <c r="G84" i="7"/>
  <c r="Q84" i="7"/>
  <c r="S84" i="7" s="1"/>
  <c r="G83" i="7"/>
  <c r="I83" i="7" s="1"/>
  <c r="Q69" i="7"/>
  <c r="S69" i="7" s="1"/>
  <c r="G82" i="7"/>
  <c r="I82" i="7" s="1"/>
  <c r="C81" i="7"/>
  <c r="M70" i="7"/>
  <c r="M81" i="7"/>
  <c r="C70" i="7"/>
  <c r="G70" i="7"/>
  <c r="G81" i="7"/>
  <c r="Q70" i="7"/>
  <c r="Q81" i="7"/>
  <c r="S81" i="7" s="1"/>
  <c r="E70" i="7"/>
  <c r="E81" i="7"/>
  <c r="O70" i="7"/>
  <c r="O81" i="7"/>
  <c r="Q16" i="7"/>
  <c r="Q24" i="7"/>
  <c r="Q32" i="7"/>
  <c r="Q40" i="7"/>
  <c r="Q48" i="7"/>
  <c r="Q56" i="7"/>
  <c r="Q71" i="7"/>
  <c r="Q79" i="7"/>
  <c r="G72" i="7"/>
  <c r="G80" i="7"/>
  <c r="Q9" i="7"/>
  <c r="Q17" i="7"/>
  <c r="Q25" i="7"/>
  <c r="Q33" i="7"/>
  <c r="Q41" i="7"/>
  <c r="Q49" i="7"/>
  <c r="Q57" i="7"/>
  <c r="Q72" i="7"/>
  <c r="Q80" i="7"/>
  <c r="G73" i="7"/>
  <c r="G85" i="7"/>
  <c r="Q23" i="7"/>
  <c r="G71" i="7"/>
  <c r="Q10" i="7"/>
  <c r="Q18" i="7"/>
  <c r="Q26" i="7"/>
  <c r="Q34" i="7"/>
  <c r="Q42" i="7"/>
  <c r="Q50" i="7"/>
  <c r="Q58" i="7"/>
  <c r="Q73" i="7"/>
  <c r="Q85" i="7"/>
  <c r="G74" i="7"/>
  <c r="Q15" i="7"/>
  <c r="Q78" i="7"/>
  <c r="Q11" i="7"/>
  <c r="Q19" i="7"/>
  <c r="Q27" i="7"/>
  <c r="Q35" i="7"/>
  <c r="Q43" i="7"/>
  <c r="Q51" i="7"/>
  <c r="Q59" i="7"/>
  <c r="Q74" i="7"/>
  <c r="Q8" i="7"/>
  <c r="G75" i="7"/>
  <c r="Q55" i="7"/>
  <c r="Q12" i="7"/>
  <c r="Q20" i="7"/>
  <c r="Q28" i="7"/>
  <c r="Q36" i="7"/>
  <c r="Q44" i="7"/>
  <c r="Q52" i="7"/>
  <c r="Q65" i="7"/>
  <c r="Q75" i="7"/>
  <c r="G66" i="7"/>
  <c r="G76" i="7"/>
  <c r="Q39" i="7"/>
  <c r="Q13" i="7"/>
  <c r="Q21" i="7"/>
  <c r="Q29" i="7"/>
  <c r="Q37" i="7"/>
  <c r="Q45" i="7"/>
  <c r="Q53" i="7"/>
  <c r="Q66" i="7"/>
  <c r="Q76" i="7"/>
  <c r="G67" i="7"/>
  <c r="G77" i="7"/>
  <c r="Q31" i="7"/>
  <c r="G79" i="7"/>
  <c r="Q14" i="7"/>
  <c r="Q22" i="7"/>
  <c r="Q30" i="7"/>
  <c r="Q38" i="7"/>
  <c r="Q46" i="7"/>
  <c r="Q54" i="7"/>
  <c r="Q67" i="7"/>
  <c r="Q77" i="7"/>
  <c r="G68" i="7"/>
  <c r="G78" i="7"/>
  <c r="Q47" i="7"/>
  <c r="Q68" i="7"/>
  <c r="O15" i="7"/>
  <c r="O23" i="7"/>
  <c r="O31" i="7"/>
  <c r="O39" i="7"/>
  <c r="O47" i="7"/>
  <c r="O55" i="7"/>
  <c r="O68" i="7"/>
  <c r="O78" i="7"/>
  <c r="E12" i="7"/>
  <c r="E20" i="7"/>
  <c r="E28" i="7"/>
  <c r="E36" i="7"/>
  <c r="E44" i="7"/>
  <c r="E52" i="7"/>
  <c r="E65" i="7"/>
  <c r="E75" i="7"/>
  <c r="E51" i="7"/>
  <c r="O16" i="7"/>
  <c r="O24" i="7"/>
  <c r="O32" i="7"/>
  <c r="O40" i="7"/>
  <c r="O48" i="7"/>
  <c r="O56" i="7"/>
  <c r="O71" i="7"/>
  <c r="O79" i="7"/>
  <c r="E13" i="7"/>
  <c r="E21" i="7"/>
  <c r="E29" i="7"/>
  <c r="E37" i="7"/>
  <c r="E45" i="7"/>
  <c r="E53" i="7"/>
  <c r="E66" i="7"/>
  <c r="E76" i="7"/>
  <c r="O38" i="7"/>
  <c r="E35" i="7"/>
  <c r="O9" i="7"/>
  <c r="O17" i="7"/>
  <c r="O25" i="7"/>
  <c r="O33" i="7"/>
  <c r="O41" i="7"/>
  <c r="O49" i="7"/>
  <c r="O57" i="7"/>
  <c r="O72" i="7"/>
  <c r="O80" i="7"/>
  <c r="E14" i="7"/>
  <c r="E22" i="7"/>
  <c r="E30" i="7"/>
  <c r="E38" i="7"/>
  <c r="E46" i="7"/>
  <c r="E54" i="7"/>
  <c r="E67" i="7"/>
  <c r="E77" i="7"/>
  <c r="O30" i="7"/>
  <c r="E11" i="7"/>
  <c r="E59" i="7"/>
  <c r="O10" i="7"/>
  <c r="O18" i="7"/>
  <c r="O26" i="7"/>
  <c r="O34" i="7"/>
  <c r="O42" i="7"/>
  <c r="O50" i="7"/>
  <c r="O58" i="7"/>
  <c r="O73" i="7"/>
  <c r="O85" i="7"/>
  <c r="E15" i="7"/>
  <c r="E23" i="7"/>
  <c r="E31" i="7"/>
  <c r="E39" i="7"/>
  <c r="E47" i="7"/>
  <c r="E55" i="7"/>
  <c r="E68" i="7"/>
  <c r="E78" i="7"/>
  <c r="O77" i="7"/>
  <c r="E8" i="7"/>
  <c r="O11" i="7"/>
  <c r="O19" i="7"/>
  <c r="O27" i="7"/>
  <c r="O35" i="7"/>
  <c r="O43" i="7"/>
  <c r="O51" i="7"/>
  <c r="O59" i="7"/>
  <c r="O74" i="7"/>
  <c r="O8" i="7"/>
  <c r="E16" i="7"/>
  <c r="E24" i="7"/>
  <c r="E32" i="7"/>
  <c r="E40" i="7"/>
  <c r="E48" i="7"/>
  <c r="E56" i="7"/>
  <c r="E71" i="7"/>
  <c r="E79" i="7"/>
  <c r="O22" i="7"/>
  <c r="O67" i="7"/>
  <c r="E43" i="7"/>
  <c r="O12" i="7"/>
  <c r="O20" i="7"/>
  <c r="O28" i="7"/>
  <c r="O36" i="7"/>
  <c r="O44" i="7"/>
  <c r="O52" i="7"/>
  <c r="O65" i="7"/>
  <c r="O75" i="7"/>
  <c r="E9" i="7"/>
  <c r="E17" i="7"/>
  <c r="E25" i="7"/>
  <c r="E33" i="7"/>
  <c r="E41" i="7"/>
  <c r="E49" i="7"/>
  <c r="E57" i="7"/>
  <c r="E72" i="7"/>
  <c r="E80" i="7"/>
  <c r="O54" i="7"/>
  <c r="E27" i="7"/>
  <c r="O13" i="7"/>
  <c r="O21" i="7"/>
  <c r="O29" i="7"/>
  <c r="O37" i="7"/>
  <c r="O45" i="7"/>
  <c r="O53" i="7"/>
  <c r="O66" i="7"/>
  <c r="O76" i="7"/>
  <c r="E10" i="7"/>
  <c r="E18" i="7"/>
  <c r="E26" i="7"/>
  <c r="E34" i="7"/>
  <c r="E42" i="7"/>
  <c r="E50" i="7"/>
  <c r="E58" i="7"/>
  <c r="E73" i="7"/>
  <c r="E85" i="7"/>
  <c r="O14" i="7"/>
  <c r="O46" i="7"/>
  <c r="E19" i="7"/>
  <c r="E74" i="7"/>
  <c r="M68" i="7"/>
  <c r="M13" i="7"/>
  <c r="M21" i="7"/>
  <c r="M29" i="7"/>
  <c r="M37" i="7"/>
  <c r="M45" i="7"/>
  <c r="M53" i="7"/>
  <c r="M66" i="7"/>
  <c r="M77" i="7"/>
  <c r="C12" i="7"/>
  <c r="C20" i="7"/>
  <c r="C28" i="7"/>
  <c r="C36" i="7"/>
  <c r="C44" i="7"/>
  <c r="C52" i="7"/>
  <c r="C65" i="7"/>
  <c r="C76" i="7"/>
  <c r="C35" i="7"/>
  <c r="C68" i="7"/>
  <c r="M14" i="7"/>
  <c r="M22" i="7"/>
  <c r="M30" i="7"/>
  <c r="M38" i="7"/>
  <c r="M46" i="7"/>
  <c r="M54" i="7"/>
  <c r="M67" i="7"/>
  <c r="M78" i="7"/>
  <c r="C13" i="7"/>
  <c r="C21" i="7"/>
  <c r="C29" i="7"/>
  <c r="C37" i="7"/>
  <c r="C45" i="7"/>
  <c r="C53" i="7"/>
  <c r="C66" i="7"/>
  <c r="C77" i="7"/>
  <c r="C79" i="7"/>
  <c r="M28" i="7"/>
  <c r="C11" i="7"/>
  <c r="C75" i="7"/>
  <c r="M80" i="7"/>
  <c r="M15" i="7"/>
  <c r="M23" i="7"/>
  <c r="M31" i="7"/>
  <c r="M39" i="7"/>
  <c r="M47" i="7"/>
  <c r="M55" i="7"/>
  <c r="M71" i="7"/>
  <c r="M79" i="7"/>
  <c r="C14" i="7"/>
  <c r="C22" i="7"/>
  <c r="C30" i="7"/>
  <c r="C38" i="7"/>
  <c r="C46" i="7"/>
  <c r="C54" i="7"/>
  <c r="C67" i="7"/>
  <c r="C78" i="7"/>
  <c r="M36" i="7"/>
  <c r="C19" i="7"/>
  <c r="C80" i="7"/>
  <c r="M16" i="7"/>
  <c r="M24" i="7"/>
  <c r="M32" i="7"/>
  <c r="M40" i="7"/>
  <c r="M48" i="7"/>
  <c r="M56" i="7"/>
  <c r="M72" i="7"/>
  <c r="M85" i="7"/>
  <c r="C15" i="7"/>
  <c r="C23" i="7"/>
  <c r="C31" i="7"/>
  <c r="C39" i="7"/>
  <c r="C47" i="7"/>
  <c r="C55" i="7"/>
  <c r="C71" i="7"/>
  <c r="M52" i="7"/>
  <c r="C59" i="7"/>
  <c r="M9" i="7"/>
  <c r="M17" i="7"/>
  <c r="M25" i="7"/>
  <c r="M33" i="7"/>
  <c r="M41" i="7"/>
  <c r="M49" i="7"/>
  <c r="M57" i="7"/>
  <c r="M73" i="7"/>
  <c r="M8" i="7"/>
  <c r="C16" i="7"/>
  <c r="C24" i="7"/>
  <c r="C32" i="7"/>
  <c r="C40" i="7"/>
  <c r="C48" i="7"/>
  <c r="C56" i="7"/>
  <c r="C72" i="7"/>
  <c r="C85" i="7"/>
  <c r="M20" i="7"/>
  <c r="M76" i="7"/>
  <c r="C51" i="7"/>
  <c r="M10" i="7"/>
  <c r="M18" i="7"/>
  <c r="M26" i="7"/>
  <c r="M34" i="7"/>
  <c r="M42" i="7"/>
  <c r="M50" i="7"/>
  <c r="M58" i="7"/>
  <c r="M74" i="7"/>
  <c r="C9" i="7"/>
  <c r="C17" i="7"/>
  <c r="C25" i="7"/>
  <c r="C33" i="7"/>
  <c r="C41" i="7"/>
  <c r="C49" i="7"/>
  <c r="C57" i="7"/>
  <c r="C73" i="7"/>
  <c r="C8" i="7"/>
  <c r="M12" i="7"/>
  <c r="M65" i="7"/>
  <c r="C43" i="7"/>
  <c r="M11" i="7"/>
  <c r="M19" i="7"/>
  <c r="M27" i="7"/>
  <c r="M35" i="7"/>
  <c r="M43" i="7"/>
  <c r="M51" i="7"/>
  <c r="M59" i="7"/>
  <c r="M75" i="7"/>
  <c r="C10" i="7"/>
  <c r="C18" i="7"/>
  <c r="C26" i="7"/>
  <c r="C34" i="7"/>
  <c r="C42" i="7"/>
  <c r="C50" i="7"/>
  <c r="C58" i="7"/>
  <c r="C74" i="7"/>
  <c r="M44" i="7"/>
  <c r="C27" i="7"/>
  <c r="C8" i="8"/>
  <c r="G9" i="7"/>
  <c r="G17" i="7"/>
  <c r="G25" i="7"/>
  <c r="G33" i="7"/>
  <c r="G41" i="7"/>
  <c r="I41" i="7" s="1"/>
  <c r="G49" i="7"/>
  <c r="G57" i="7"/>
  <c r="G8" i="7"/>
  <c r="I8" i="7" s="1"/>
  <c r="G10" i="7"/>
  <c r="G18" i="7"/>
  <c r="G26" i="7"/>
  <c r="I26" i="7" s="1"/>
  <c r="G34" i="7"/>
  <c r="G42" i="7"/>
  <c r="I42" i="7" s="1"/>
  <c r="G50" i="7"/>
  <c r="I50" i="7" s="1"/>
  <c r="G58" i="7"/>
  <c r="G40" i="7"/>
  <c r="I40" i="7" s="1"/>
  <c r="G11" i="7"/>
  <c r="I11" i="7" s="1"/>
  <c r="G19" i="7"/>
  <c r="I19" i="7" s="1"/>
  <c r="G27" i="7"/>
  <c r="I27" i="7" s="1"/>
  <c r="G35" i="7"/>
  <c r="I35" i="7" s="1"/>
  <c r="G43" i="7"/>
  <c r="I43" i="7" s="1"/>
  <c r="G51" i="7"/>
  <c r="I51" i="7" s="1"/>
  <c r="G59" i="7"/>
  <c r="I59" i="7" s="1"/>
  <c r="G56" i="7"/>
  <c r="I56" i="7" s="1"/>
  <c r="G12" i="7"/>
  <c r="I12" i="7" s="1"/>
  <c r="G20" i="7"/>
  <c r="I20" i="7" s="1"/>
  <c r="G28" i="7"/>
  <c r="I28" i="7" s="1"/>
  <c r="G36" i="7"/>
  <c r="I36" i="7" s="1"/>
  <c r="G44" i="7"/>
  <c r="I44" i="7" s="1"/>
  <c r="G52" i="7"/>
  <c r="I52" i="7" s="1"/>
  <c r="G65" i="7"/>
  <c r="I65" i="7" s="1"/>
  <c r="G48" i="7"/>
  <c r="I48" i="7" s="1"/>
  <c r="G13" i="7"/>
  <c r="I13" i="7" s="1"/>
  <c r="G21" i="7"/>
  <c r="I21" i="7" s="1"/>
  <c r="G29" i="7"/>
  <c r="I29" i="7" s="1"/>
  <c r="G37" i="7"/>
  <c r="I37" i="7" s="1"/>
  <c r="G45" i="7"/>
  <c r="I45" i="7" s="1"/>
  <c r="G53" i="7"/>
  <c r="I53" i="7" s="1"/>
  <c r="G24" i="7"/>
  <c r="I24" i="7" s="1"/>
  <c r="G14" i="7"/>
  <c r="I14" i="7" s="1"/>
  <c r="G22" i="7"/>
  <c r="I22" i="7" s="1"/>
  <c r="G30" i="7"/>
  <c r="I30" i="7" s="1"/>
  <c r="G38" i="7"/>
  <c r="I38" i="7" s="1"/>
  <c r="G46" i="7"/>
  <c r="I46" i="7" s="1"/>
  <c r="G54" i="7"/>
  <c r="I54" i="7" s="1"/>
  <c r="G32" i="7"/>
  <c r="I32" i="7" s="1"/>
  <c r="G15" i="7"/>
  <c r="I15" i="7" s="1"/>
  <c r="G23" i="7"/>
  <c r="I23" i="7" s="1"/>
  <c r="G31" i="7"/>
  <c r="I31" i="7" s="1"/>
  <c r="G39" i="7"/>
  <c r="I39" i="7" s="1"/>
  <c r="G47" i="7"/>
  <c r="I47" i="7" s="1"/>
  <c r="G55" i="7"/>
  <c r="I55" i="7" s="1"/>
  <c r="G16" i="7"/>
  <c r="I16" i="7" s="1"/>
  <c r="I10" i="2"/>
  <c r="G9" i="10"/>
  <c r="G10" i="3"/>
  <c r="I9" i="8"/>
  <c r="I10" i="8" s="1"/>
  <c r="R41" i="4"/>
  <c r="E9" i="9"/>
  <c r="C9" i="9"/>
  <c r="G10" i="2"/>
  <c r="C10" i="2"/>
  <c r="I34" i="7" l="1"/>
  <c r="I33" i="7"/>
  <c r="I64" i="7"/>
  <c r="I49" i="7"/>
  <c r="S62" i="7"/>
  <c r="I81" i="7"/>
  <c r="I25" i="7"/>
  <c r="S60" i="7"/>
  <c r="I84" i="7"/>
  <c r="S83" i="7"/>
  <c r="S67" i="7"/>
  <c r="S31" i="7"/>
  <c r="S29" i="7"/>
  <c r="S52" i="7"/>
  <c r="S8" i="7"/>
  <c r="S11" i="7"/>
  <c r="S42" i="7"/>
  <c r="I73" i="7"/>
  <c r="S17" i="7"/>
  <c r="S40" i="7"/>
  <c r="S54" i="7"/>
  <c r="I77" i="7"/>
  <c r="S21" i="7"/>
  <c r="S44" i="7"/>
  <c r="S74" i="7"/>
  <c r="S78" i="7"/>
  <c r="S34" i="7"/>
  <c r="S80" i="7"/>
  <c r="S9" i="7"/>
  <c r="S32" i="7"/>
  <c r="S70" i="7"/>
  <c r="S46" i="7"/>
  <c r="I67" i="7"/>
  <c r="S13" i="7"/>
  <c r="S36" i="7"/>
  <c r="S59" i="7"/>
  <c r="S15" i="7"/>
  <c r="S26" i="7"/>
  <c r="S72" i="7"/>
  <c r="I80" i="7"/>
  <c r="S24" i="7"/>
  <c r="S68" i="7"/>
  <c r="S38" i="7"/>
  <c r="S76" i="7"/>
  <c r="S39" i="7"/>
  <c r="S28" i="7"/>
  <c r="S51" i="7"/>
  <c r="I74" i="7"/>
  <c r="S18" i="7"/>
  <c r="S57" i="7"/>
  <c r="I72" i="7"/>
  <c r="S16" i="7"/>
  <c r="I70" i="7"/>
  <c r="I18" i="7"/>
  <c r="I17" i="7"/>
  <c r="S47" i="7"/>
  <c r="S30" i="7"/>
  <c r="S66" i="7"/>
  <c r="I76" i="7"/>
  <c r="S20" i="7"/>
  <c r="S43" i="7"/>
  <c r="S85" i="7"/>
  <c r="S10" i="7"/>
  <c r="S49" i="7"/>
  <c r="S79" i="7"/>
  <c r="I10" i="7"/>
  <c r="I9" i="7"/>
  <c r="I78" i="7"/>
  <c r="S22" i="7"/>
  <c r="S53" i="7"/>
  <c r="I66" i="7"/>
  <c r="S12" i="7"/>
  <c r="S35" i="7"/>
  <c r="S73" i="7"/>
  <c r="I71" i="7"/>
  <c r="S41" i="7"/>
  <c r="S71" i="7"/>
  <c r="I68" i="7"/>
  <c r="S14" i="7"/>
  <c r="S45" i="7"/>
  <c r="S75" i="7"/>
  <c r="S55" i="7"/>
  <c r="S27" i="7"/>
  <c r="S58" i="7"/>
  <c r="S23" i="7"/>
  <c r="S33" i="7"/>
  <c r="S56" i="7"/>
  <c r="I58" i="7"/>
  <c r="I57" i="7"/>
  <c r="S77" i="7"/>
  <c r="I79" i="7"/>
  <c r="S37" i="7"/>
  <c r="S65" i="7"/>
  <c r="I75" i="7"/>
  <c r="S19" i="7"/>
  <c r="S50" i="7"/>
  <c r="I85" i="7"/>
  <c r="S25" i="7"/>
  <c r="S48" i="7"/>
  <c r="S82" i="7"/>
  <c r="C86" i="7"/>
  <c r="M86" i="7"/>
  <c r="O86" i="7"/>
  <c r="Q86" i="7"/>
  <c r="E86" i="7"/>
  <c r="C10" i="8"/>
  <c r="G86" i="7"/>
  <c r="K10" i="2"/>
  <c r="I86" i="7" l="1"/>
  <c r="S86" i="7"/>
  <c r="C8" i="10"/>
  <c r="E9" i="8"/>
  <c r="E8" i="8"/>
  <c r="U12" i="7" l="1"/>
  <c r="U64" i="7"/>
  <c r="U61" i="7"/>
  <c r="U60" i="7"/>
  <c r="U62" i="7"/>
  <c r="U63" i="7"/>
  <c r="K27" i="7"/>
  <c r="K62" i="7"/>
  <c r="K60" i="7"/>
  <c r="K64" i="7"/>
  <c r="K61" i="7"/>
  <c r="K63" i="7"/>
  <c r="K55" i="7"/>
  <c r="K77" i="7"/>
  <c r="K35" i="7"/>
  <c r="K31" i="7"/>
  <c r="K42" i="7"/>
  <c r="K53" i="7"/>
  <c r="K24" i="7"/>
  <c r="K85" i="7"/>
  <c r="K21" i="7"/>
  <c r="K76" i="7"/>
  <c r="K58" i="7"/>
  <c r="U49" i="7"/>
  <c r="U77" i="7"/>
  <c r="U44" i="7"/>
  <c r="U22" i="7"/>
  <c r="K82" i="7"/>
  <c r="K84" i="7"/>
  <c r="K69" i="7"/>
  <c r="K83" i="7"/>
  <c r="K37" i="7"/>
  <c r="U34" i="7"/>
  <c r="K46" i="7"/>
  <c r="K34" i="7"/>
  <c r="K71" i="7"/>
  <c r="K13" i="7"/>
  <c r="K67" i="7"/>
  <c r="K52" i="7"/>
  <c r="K47" i="7"/>
  <c r="K78" i="7"/>
  <c r="U83" i="7"/>
  <c r="U40" i="7"/>
  <c r="K57" i="7"/>
  <c r="K9" i="7"/>
  <c r="K14" i="7"/>
  <c r="U59" i="7"/>
  <c r="K33" i="7"/>
  <c r="U24" i="7"/>
  <c r="U41" i="7"/>
  <c r="K38" i="7"/>
  <c r="K68" i="7"/>
  <c r="K19" i="7"/>
  <c r="U76" i="7"/>
  <c r="K10" i="7"/>
  <c r="U14" i="7"/>
  <c r="K56" i="7"/>
  <c r="U74" i="7"/>
  <c r="K81" i="7"/>
  <c r="K51" i="7"/>
  <c r="U52" i="7"/>
  <c r="K17" i="7"/>
  <c r="U17" i="7"/>
  <c r="K30" i="7"/>
  <c r="U13" i="7"/>
  <c r="U72" i="7"/>
  <c r="U78" i="7"/>
  <c r="K65" i="7"/>
  <c r="U16" i="7"/>
  <c r="K29" i="7"/>
  <c r="U38" i="7"/>
  <c r="U25" i="7"/>
  <c r="U57" i="7"/>
  <c r="K70" i="7"/>
  <c r="U36" i="7"/>
  <c r="K39" i="7"/>
  <c r="U11" i="7"/>
  <c r="U18" i="7"/>
  <c r="U27" i="7"/>
  <c r="U42" i="7"/>
  <c r="U84" i="7"/>
  <c r="U58" i="7"/>
  <c r="U9" i="7"/>
  <c r="U10" i="7"/>
  <c r="U71" i="7"/>
  <c r="U69" i="7"/>
  <c r="U51" i="7"/>
  <c r="U19" i="7"/>
  <c r="U43" i="7"/>
  <c r="U80" i="7"/>
  <c r="U50" i="7"/>
  <c r="U26" i="7"/>
  <c r="U32" i="7"/>
  <c r="U35" i="7"/>
  <c r="U82" i="7"/>
  <c r="U46" i="7"/>
  <c r="U39" i="7"/>
  <c r="U67" i="7"/>
  <c r="U15" i="7"/>
  <c r="K79" i="7"/>
  <c r="U48" i="7"/>
  <c r="K36" i="7"/>
  <c r="K41" i="7"/>
  <c r="K80" i="7"/>
  <c r="U31" i="7"/>
  <c r="U56" i="7"/>
  <c r="U53" i="7"/>
  <c r="K43" i="7"/>
  <c r="U30" i="7"/>
  <c r="U28" i="7"/>
  <c r="K48" i="7"/>
  <c r="K59" i="7"/>
  <c r="U33" i="7"/>
  <c r="U29" i="7"/>
  <c r="K26" i="7"/>
  <c r="U75" i="7"/>
  <c r="K22" i="7"/>
  <c r="K12" i="7"/>
  <c r="K54" i="7"/>
  <c r="K18" i="7"/>
  <c r="U23" i="7"/>
  <c r="U20" i="7"/>
  <c r="K25" i="7"/>
  <c r="U47" i="7"/>
  <c r="K49" i="7"/>
  <c r="K23" i="7"/>
  <c r="K40" i="7"/>
  <c r="U37" i="7"/>
  <c r="U55" i="7"/>
  <c r="K32" i="7"/>
  <c r="K50" i="7"/>
  <c r="U70" i="7"/>
  <c r="U81" i="7"/>
  <c r="K45" i="7"/>
  <c r="K44" i="7"/>
  <c r="U66" i="7"/>
  <c r="K72" i="7"/>
  <c r="U73" i="7"/>
  <c r="K16" i="7"/>
  <c r="U68" i="7"/>
  <c r="U45" i="7"/>
  <c r="K15" i="7"/>
  <c r="U85" i="7"/>
  <c r="U65" i="7"/>
  <c r="K11" i="7"/>
  <c r="K73" i="7"/>
  <c r="U79" i="7"/>
  <c r="U21" i="7"/>
  <c r="K28" i="7"/>
  <c r="K74" i="7"/>
  <c r="U54" i="7"/>
  <c r="K66" i="7"/>
  <c r="K75" i="7"/>
  <c r="K20" i="7"/>
  <c r="K8" i="7"/>
  <c r="C7" i="10"/>
  <c r="C9" i="10" s="1"/>
  <c r="E8" i="10" s="1"/>
  <c r="U8" i="7"/>
  <c r="E10" i="8"/>
  <c r="E7" i="10" l="1"/>
  <c r="E9" i="10" s="1"/>
  <c r="K86" i="7"/>
  <c r="U86" i="7"/>
</calcChain>
</file>

<file path=xl/sharedStrings.xml><?xml version="1.0" encoding="utf-8"?>
<sst xmlns="http://schemas.openxmlformats.org/spreadsheetml/2006/main" count="920" uniqueCount="140">
  <si>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</si>
  <si>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</si>
  <si>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</si>
  <si>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</si>
  <si>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</si>
  <si>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</si>
  <si>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</si>
  <si>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</si>
  <si>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</si>
  <si>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</si>
  <si>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</si>
  <si>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</si>
  <si>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</si>
  <si>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</si>
  <si>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</si>
  <si>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</si>
  <si>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</si>
  <si>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</si>
  <si>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</si>
  <si>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</si>
  <si>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</si>
  <si>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</si>
  <si>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</si>
  <si>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</si>
  <si>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</si>
  <si>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</si>
  <si>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</si>
  <si>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</si>
  <si>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</si>
  <si>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</si>
  <si>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</si>
  <si>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</si>
  <si>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</si>
  <si>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</si>
  <si>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</si>
  <si>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</si>
  <si>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</si>
  <si>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</si>
  <si>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</si>
  <si>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</si>
  <si>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</si>
  <si>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</si>
  <si>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</si>
  <si>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</si>
  <si>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</si>
  <si>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</si>
  <si>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</si>
  <si>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</si>
  <si>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</si>
  <si>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</si>
  <si>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</si>
  <si>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</si>
  <si>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</si>
  <si>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</si>
  <si>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</si>
  <si>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</si>
  <si>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</si>
  <si>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</si>
  <si>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</si>
  <si>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</si>
  <si>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</si>
  <si>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</si>
  <si>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</si>
  <si>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</si>
  <si>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</si>
  <si>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</si>
  <si>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رینگ‌سازی‌مشهد</t>
  </si>
  <si>
    <t>الکتریک‌ خودرو شرق‌</t>
  </si>
  <si>
    <t>رادیاتور ایران‌</t>
  </si>
  <si>
    <t>موتورسازان‌تراکتورسازی‌ایران‌</t>
  </si>
  <si>
    <t>بهمن  دیزل</t>
  </si>
  <si>
    <t>گروه‌بهمن‌</t>
  </si>
  <si>
    <t>بهمن دیزل</t>
  </si>
  <si>
    <t>صندوق سرمایه‌گذاری بخشی صنایع مفید - خودران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</si>
  <si>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</si>
  <si>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</si>
  <si>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</si>
  <si>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</si>
  <si>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</si>
  <si>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توسعه نیشکر و صنایع جانبی</t>
  </si>
  <si>
    <t>اخشان خراسان</t>
  </si>
  <si>
    <t>تولید انرژی برق شمس پاسارگاد</t>
  </si>
  <si>
    <t>صنایع الکترونیک مادیران</t>
  </si>
  <si>
    <t>آلومینیوم‌ایران‌</t>
  </si>
  <si>
    <t>صنایع ریخته گری ایران</t>
  </si>
  <si>
    <t>فنرسازی زر</t>
  </si>
  <si>
    <t>لنت  ترمزایران</t>
  </si>
  <si>
    <t>مهرمام میهن</t>
  </si>
  <si>
    <t>-</t>
  </si>
  <si>
    <t>آهنگری‌ تراکتورسازی‌ ایران‌</t>
  </si>
  <si>
    <t>ایمن خودرو شرق</t>
  </si>
  <si>
    <t>سرمایه گذاری پایا تدبیرپارسا</t>
  </si>
  <si>
    <t>سرمایه‌گذاری‌ رنا(هلدینگ‌</t>
  </si>
  <si>
    <t>لیزینگ رایان سایپا</t>
  </si>
  <si>
    <t>لنت ترمزایران</t>
  </si>
  <si>
    <t>نفت بهران</t>
  </si>
  <si>
    <t>داروسازی کوثر</t>
  </si>
  <si>
    <t>ایران‌ خودرو</t>
  </si>
  <si>
    <t>پتروشیمی شازند</t>
  </si>
  <si>
    <t>تولیدی برنا باطری</t>
  </si>
  <si>
    <t>سرمایه گذاری آرمان گستر پاریز</t>
  </si>
  <si>
    <t>سرمایه گذاری مهر</t>
  </si>
  <si>
    <t>فنرسازی‌خاور</t>
  </si>
  <si>
    <t>نیرو محرکه‌</t>
  </si>
  <si>
    <t>اختیارخ خساپا-4000-1404/02/31</t>
  </si>
  <si>
    <t>پویا</t>
  </si>
  <si>
    <t>دوده‌ صنعتی‌ پارس‌</t>
  </si>
  <si>
    <t>ریخته‌گری‌ تراکتورسازی‌ ایران‌</t>
  </si>
  <si>
    <t>صنایع غذایی رضوی</t>
  </si>
  <si>
    <t>اختیارخ خساپا-4500-1404/02/31</t>
  </si>
  <si>
    <t>اختیارخ خودرو-2400-1404/03/07</t>
  </si>
  <si>
    <t>اختیارخ خودرو-3000-1404/03/07</t>
  </si>
  <si>
    <t>اختیارخ خساپا-5000-1404/03/28</t>
  </si>
  <si>
    <t>اختیارخ خگستر-6500-1404/04/04</t>
  </si>
  <si>
    <t>اختیارخ خگستر-7000-1404/04/04</t>
  </si>
  <si>
    <t>اختیارخ خودرو-800-1404/03/07</t>
  </si>
  <si>
    <t>اختیارخ خساپا-5000-1404/02/31</t>
  </si>
  <si>
    <t>اختیارخ خودرو-4000-1404/03/07</t>
  </si>
  <si>
    <t>اختیارخ خودرو-4500-1404/03/07</t>
  </si>
  <si>
    <t>سازه پویش</t>
  </si>
  <si>
    <t>اختیارخ خساپا-500-1404/05/29</t>
  </si>
  <si>
    <t>سیمان‌ شمال‌</t>
  </si>
  <si>
    <t>گسترش‌سرمایه‌گذاری‌ایران‌خودرو</t>
  </si>
  <si>
    <t>سرمایه‌گذاری‌ سایپا</t>
  </si>
  <si>
    <t>گسترش نفت و گاز پارسیان</t>
  </si>
  <si>
    <t>اختیارخ خساپا-300-1404/05/29</t>
  </si>
  <si>
    <t>1404/06/31</t>
  </si>
  <si>
    <t>مجتمع صنایع لاستیک یزد</t>
  </si>
  <si>
    <t>نفت  بهران</t>
  </si>
  <si>
    <t>اختیارخ خودرو-400-1404/07/02</t>
  </si>
  <si>
    <t>اختیارخ خودرو-300-1404/07/02</t>
  </si>
  <si>
    <t>اختیارخ خودرو-400-1404/08/07</t>
  </si>
  <si>
    <t>برای ماه منتهی به 1404/07/30</t>
  </si>
  <si>
    <t>1404/07/30</t>
  </si>
  <si>
    <t>پتروشیمی شیراز</t>
  </si>
  <si>
    <t>سرمایه‌گذاری‌صندوق‌بازنشستگی‌</t>
  </si>
  <si>
    <t>سرمایه‌گذاری‌غدیر(هلدینگ‌</t>
  </si>
  <si>
    <t>گروه مالی صبا تامین</t>
  </si>
  <si>
    <t>ملی  صنایع  مس  ایران</t>
  </si>
  <si>
    <t>ملی صنایع مس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</si>
</sst>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63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12" fillId="0" borderId="0" xfId="0" applyNumberFormat="1" applyFont="1"/>
    <xf numFmtId="3" fontId="11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13" fillId="0" borderId="0" xfId="0" applyNumberFormat="1" applyFont="1"/>
    <xf numFmtId="164" fontId="11" fillId="0" borderId="0" xfId="0" applyNumberFormat="1" applyFont="1"/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12" fillId="0" borderId="0" xfId="0" applyNumberFormat="1" applyFont="1" applyFill="1"/>
    <xf numFmtId="164" fontId="12" fillId="0" borderId="0" xfId="0" applyNumberFormat="1" applyFont="1"/>
    <xf numFmtId="164" fontId="7" fillId="0" borderId="0" xfId="2" applyNumberFormat="1" applyFont="1" applyFill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4" fillId="0" borderId="4" xfId="1" applyFont="1" applyFill="1" applyBorder="1" applyAlignment="1">
      <alignment horizontal="center" vertical="center"/>
    </xf>
    <xf numFmtId="9" fontId="2" fillId="0" borderId="3" xfId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5"/>
  <sheetViews>
    <sheetView rightToLeft="1" tabSelected="1" topLeftCell="A19" zoomScale="70" zoomScaleNormal="70" workbookViewId="0">
      <selection activeCell="O51" sqref="O51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16384" width="9" style="4"/>
  </cols>
  <sheetData>
    <row r="2" spans="1:25" ht="26.25" x14ac:dyDescent="0.2">
      <c r="A2" s="49" t="s">
        <v>73</v>
      </c>
      <c r="B2" s="49" t="s">
        <v>0</v>
      </c>
      <c r="C2" s="49" t="s">
        <v>0</v>
      </c>
      <c r="D2" s="49" t="s">
        <v>0</v>
      </c>
      <c r="E2" s="49" t="s">
        <v>0</v>
      </c>
      <c r="F2" s="49" t="s">
        <v>0</v>
      </c>
      <c r="G2" s="49" t="s">
        <v>0</v>
      </c>
      <c r="H2" s="49" t="s">
        <v>0</v>
      </c>
      <c r="I2" s="49" t="s">
        <v>0</v>
      </c>
      <c r="J2" s="49" t="s">
        <v>0</v>
      </c>
      <c r="K2" s="49" t="s">
        <v>0</v>
      </c>
      <c r="L2" s="49" t="s">
        <v>0</v>
      </c>
      <c r="M2" s="49" t="s">
        <v>0</v>
      </c>
      <c r="N2" s="49" t="s">
        <v>0</v>
      </c>
      <c r="O2" s="49" t="s">
        <v>0</v>
      </c>
      <c r="P2" s="49" t="s">
        <v>0</v>
      </c>
      <c r="Q2" s="49" t="s">
        <v>0</v>
      </c>
      <c r="R2" s="49" t="s">
        <v>0</v>
      </c>
      <c r="S2" s="49" t="s">
        <v>0</v>
      </c>
      <c r="T2" s="49" t="s">
        <v>0</v>
      </c>
      <c r="U2" s="49" t="s">
        <v>0</v>
      </c>
      <c r="V2" s="49" t="s">
        <v>0</v>
      </c>
      <c r="W2" s="49" t="s">
        <v>0</v>
      </c>
      <c r="X2" s="49" t="s">
        <v>0</v>
      </c>
      <c r="Y2" s="49" t="s">
        <v>0</v>
      </c>
    </row>
    <row r="3" spans="1:25" ht="26.25" x14ac:dyDescent="0.2">
      <c r="A3" s="49" t="s">
        <v>1</v>
      </c>
      <c r="B3" s="49" t="s">
        <v>1</v>
      </c>
      <c r="C3" s="49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49" t="s">
        <v>1</v>
      </c>
      <c r="N3" s="49" t="s">
        <v>1</v>
      </c>
      <c r="O3" s="49" t="s">
        <v>1</v>
      </c>
      <c r="P3" s="49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 t="s">
        <v>1</v>
      </c>
      <c r="X3" s="49" t="s">
        <v>1</v>
      </c>
      <c r="Y3" s="49" t="s">
        <v>1</v>
      </c>
    </row>
    <row r="4" spans="1:25" ht="26.25" x14ac:dyDescent="0.2">
      <c r="A4" s="49" t="s">
        <v>132</v>
      </c>
      <c r="B4" s="49" t="s">
        <v>2</v>
      </c>
      <c r="C4" s="49" t="s">
        <v>2</v>
      </c>
      <c r="D4" s="49" t="s">
        <v>2</v>
      </c>
      <c r="E4" s="49" t="s">
        <v>2</v>
      </c>
      <c r="F4" s="49" t="s">
        <v>2</v>
      </c>
      <c r="G4" s="49" t="s">
        <v>2</v>
      </c>
      <c r="H4" s="49" t="s">
        <v>2</v>
      </c>
      <c r="I4" s="49" t="s">
        <v>2</v>
      </c>
      <c r="J4" s="49" t="s">
        <v>2</v>
      </c>
      <c r="K4" s="49" t="s">
        <v>2</v>
      </c>
      <c r="L4" s="49" t="s">
        <v>2</v>
      </c>
      <c r="M4" s="49" t="s">
        <v>2</v>
      </c>
      <c r="N4" s="49" t="s">
        <v>2</v>
      </c>
      <c r="O4" s="49" t="s">
        <v>2</v>
      </c>
      <c r="P4" s="49" t="s">
        <v>2</v>
      </c>
      <c r="Q4" s="49" t="s">
        <v>2</v>
      </c>
      <c r="R4" s="49" t="s">
        <v>2</v>
      </c>
      <c r="S4" s="49" t="s">
        <v>2</v>
      </c>
      <c r="T4" s="49" t="s">
        <v>2</v>
      </c>
      <c r="U4" s="49" t="s">
        <v>2</v>
      </c>
      <c r="V4" s="49" t="s">
        <v>2</v>
      </c>
      <c r="W4" s="49" t="s">
        <v>2</v>
      </c>
      <c r="X4" s="49" t="s">
        <v>2</v>
      </c>
      <c r="Y4" s="49" t="s">
        <v>2</v>
      </c>
    </row>
    <row r="6" spans="1:25" ht="27" thickBot="1" x14ac:dyDescent="0.25">
      <c r="A6" s="48" t="s">
        <v>3</v>
      </c>
      <c r="C6" s="48" t="s">
        <v>126</v>
      </c>
      <c r="D6" s="48" t="s">
        <v>4</v>
      </c>
      <c r="E6" s="48" t="s">
        <v>4</v>
      </c>
      <c r="F6" s="48" t="s">
        <v>4</v>
      </c>
      <c r="G6" s="48" t="s">
        <v>4</v>
      </c>
      <c r="I6" s="48" t="s">
        <v>5</v>
      </c>
      <c r="J6" s="48" t="s">
        <v>5</v>
      </c>
      <c r="K6" s="48" t="s">
        <v>5</v>
      </c>
      <c r="L6" s="48" t="s">
        <v>5</v>
      </c>
      <c r="M6" s="48" t="s">
        <v>5</v>
      </c>
      <c r="N6" s="48" t="s">
        <v>5</v>
      </c>
      <c r="O6" s="48" t="s">
        <v>5</v>
      </c>
      <c r="Q6" s="48" t="s">
        <v>133</v>
      </c>
      <c r="R6" s="48" t="s">
        <v>6</v>
      </c>
      <c r="S6" s="48" t="s">
        <v>6</v>
      </c>
      <c r="T6" s="48" t="s">
        <v>6</v>
      </c>
      <c r="U6" s="48" t="s">
        <v>6</v>
      </c>
      <c r="V6" s="48" t="s">
        <v>6</v>
      </c>
      <c r="W6" s="48" t="s">
        <v>6</v>
      </c>
      <c r="X6" s="48" t="s">
        <v>6</v>
      </c>
      <c r="Y6" s="48" t="s">
        <v>6</v>
      </c>
    </row>
    <row r="7" spans="1:25" ht="27" thickBot="1" x14ac:dyDescent="0.25">
      <c r="A7" s="48" t="s">
        <v>3</v>
      </c>
      <c r="C7" s="48" t="s">
        <v>7</v>
      </c>
      <c r="E7" s="48" t="s">
        <v>8</v>
      </c>
      <c r="G7" s="48" t="s">
        <v>9</v>
      </c>
      <c r="I7" s="48" t="s">
        <v>10</v>
      </c>
      <c r="J7" s="48" t="s">
        <v>10</v>
      </c>
      <c r="K7" s="48" t="s">
        <v>10</v>
      </c>
      <c r="M7" s="48" t="s">
        <v>11</v>
      </c>
      <c r="N7" s="48" t="s">
        <v>11</v>
      </c>
      <c r="O7" s="48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13</v>
      </c>
    </row>
    <row r="8" spans="1:25" ht="27" thickBot="1" x14ac:dyDescent="0.25">
      <c r="A8" s="48" t="s">
        <v>3</v>
      </c>
      <c r="C8" s="48" t="s">
        <v>7</v>
      </c>
      <c r="E8" s="48" t="s">
        <v>8</v>
      </c>
      <c r="G8" s="48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48" t="s">
        <v>7</v>
      </c>
      <c r="S8" s="48" t="s">
        <v>12</v>
      </c>
      <c r="U8" s="48" t="s">
        <v>8</v>
      </c>
      <c r="W8" s="48" t="s">
        <v>9</v>
      </c>
      <c r="Y8" s="48" t="s">
        <v>13</v>
      </c>
    </row>
    <row r="9" spans="1:25" ht="21" x14ac:dyDescent="0.2">
      <c r="A9" s="6" t="s">
        <v>134</v>
      </c>
      <c r="C9" s="4">
        <v>0</v>
      </c>
      <c r="E9" s="4">
        <v>0</v>
      </c>
      <c r="G9" s="4">
        <v>0</v>
      </c>
      <c r="I9" s="4">
        <v>1411563</v>
      </c>
      <c r="K9" s="4">
        <v>45640644843</v>
      </c>
      <c r="M9" s="4">
        <v>0</v>
      </c>
      <c r="O9" s="4">
        <v>0</v>
      </c>
      <c r="Q9" s="4">
        <v>1411563</v>
      </c>
      <c r="S9" s="4">
        <v>36020</v>
      </c>
      <c r="U9" s="4">
        <v>45640644843</v>
      </c>
      <c r="W9" s="4">
        <v>50541974489.403</v>
      </c>
      <c r="Y9" s="1">
        <v>7.57471979877322E-3</v>
      </c>
    </row>
    <row r="10" spans="1:25" ht="21" x14ac:dyDescent="0.2">
      <c r="A10" s="6" t="s">
        <v>84</v>
      </c>
      <c r="C10" s="4">
        <v>25939811</v>
      </c>
      <c r="E10" s="4">
        <v>41560258245</v>
      </c>
      <c r="G10" s="4">
        <v>24238340977.077</v>
      </c>
      <c r="I10" s="4">
        <v>0</v>
      </c>
      <c r="K10" s="4">
        <v>0</v>
      </c>
      <c r="M10" s="4">
        <v>-25939811</v>
      </c>
      <c r="O10" s="4">
        <v>26232794879</v>
      </c>
      <c r="Q10" s="4">
        <v>0</v>
      </c>
      <c r="S10" s="4">
        <v>0</v>
      </c>
      <c r="U10" s="4">
        <v>0</v>
      </c>
      <c r="W10" s="4">
        <v>0</v>
      </c>
      <c r="Y10" s="1">
        <v>0</v>
      </c>
    </row>
    <row r="11" spans="1:25" ht="21" x14ac:dyDescent="0.2">
      <c r="A11" s="6" t="s">
        <v>67</v>
      </c>
      <c r="C11" s="4">
        <v>19748042</v>
      </c>
      <c r="E11" s="4">
        <v>71612307850</v>
      </c>
      <c r="G11" s="4">
        <v>41852313732.013199</v>
      </c>
      <c r="I11" s="4">
        <v>0</v>
      </c>
      <c r="K11" s="4">
        <v>0</v>
      </c>
      <c r="M11" s="4">
        <v>0</v>
      </c>
      <c r="O11" s="4">
        <v>0</v>
      </c>
      <c r="Q11" s="4">
        <v>19748042</v>
      </c>
      <c r="S11" s="4">
        <v>2442</v>
      </c>
      <c r="U11" s="4">
        <v>71612307850</v>
      </c>
      <c r="W11" s="4">
        <v>47937781488.544197</v>
      </c>
      <c r="Y11" s="1">
        <v>7.1844296986591514E-3</v>
      </c>
    </row>
    <row r="12" spans="1:25" ht="21" x14ac:dyDescent="0.2">
      <c r="A12" s="6" t="s">
        <v>97</v>
      </c>
      <c r="C12" s="4">
        <v>4402410346</v>
      </c>
      <c r="E12" s="4">
        <v>1856267922080</v>
      </c>
      <c r="G12" s="4">
        <v>1759238833785.3999</v>
      </c>
      <c r="I12" s="4">
        <v>215409586</v>
      </c>
      <c r="K12" s="4">
        <v>99803534007</v>
      </c>
      <c r="M12" s="4">
        <f>-101545589-13350000</f>
        <v>-114895589</v>
      </c>
      <c r="O12" s="4">
        <v>45400191204</v>
      </c>
      <c r="Q12" s="4">
        <v>4502924343</v>
      </c>
      <c r="S12" s="4">
        <v>532</v>
      </c>
      <c r="U12" s="4">
        <v>1907563853486</v>
      </c>
      <c r="W12" s="4">
        <v>2381302193760.6699</v>
      </c>
      <c r="Y12" s="1">
        <v>0.35688548095252914</v>
      </c>
    </row>
    <row r="13" spans="1:25" ht="21" x14ac:dyDescent="0.2">
      <c r="A13" s="6" t="s">
        <v>63</v>
      </c>
      <c r="C13" s="4">
        <v>95068854</v>
      </c>
      <c r="E13" s="4">
        <v>172435601388</v>
      </c>
      <c r="G13" s="4">
        <v>126539777192.739</v>
      </c>
      <c r="I13" s="4">
        <v>11923491</v>
      </c>
      <c r="K13" s="4">
        <v>17284897679</v>
      </c>
      <c r="M13" s="4">
        <v>-6158667</v>
      </c>
      <c r="O13" s="4">
        <v>9973692639</v>
      </c>
      <c r="Q13" s="4">
        <v>100833678</v>
      </c>
      <c r="S13" s="4">
        <v>1657</v>
      </c>
      <c r="U13" s="4">
        <v>178799854451</v>
      </c>
      <c r="W13" s="4">
        <v>166087270089.54599</v>
      </c>
      <c r="Y13" s="1">
        <v>2.4891479721182129E-2</v>
      </c>
    </row>
    <row r="14" spans="1:25" ht="21" x14ac:dyDescent="0.2">
      <c r="A14" s="6" t="s">
        <v>70</v>
      </c>
      <c r="C14" s="4">
        <v>130562646</v>
      </c>
      <c r="E14" s="4">
        <v>259525964767</v>
      </c>
      <c r="G14" s="4">
        <v>163530105802.93799</v>
      </c>
      <c r="I14" s="4">
        <v>0</v>
      </c>
      <c r="K14" s="4">
        <v>0</v>
      </c>
      <c r="M14" s="4">
        <v>-1532738</v>
      </c>
      <c r="O14" s="4">
        <v>2292872586</v>
      </c>
      <c r="Q14" s="4">
        <v>129029908</v>
      </c>
      <c r="S14" s="4">
        <v>1519</v>
      </c>
      <c r="U14" s="4">
        <v>256479264046</v>
      </c>
      <c r="W14" s="4">
        <v>194830251492.00101</v>
      </c>
      <c r="Y14" s="1">
        <v>2.9199186978455888E-2</v>
      </c>
    </row>
    <row r="15" spans="1:25" ht="21" x14ac:dyDescent="0.2">
      <c r="A15" s="6" t="s">
        <v>57</v>
      </c>
      <c r="C15" s="4">
        <v>101973914</v>
      </c>
      <c r="E15" s="4">
        <v>109228136589</v>
      </c>
      <c r="G15" s="4">
        <v>66598230172.086899</v>
      </c>
      <c r="I15" s="4">
        <v>0</v>
      </c>
      <c r="K15" s="4">
        <v>0</v>
      </c>
      <c r="M15" s="4">
        <v>-101973914</v>
      </c>
      <c r="O15" s="4">
        <v>63885597187</v>
      </c>
      <c r="Q15" s="4">
        <v>0</v>
      </c>
      <c r="S15" s="4">
        <v>0</v>
      </c>
      <c r="U15" s="4">
        <v>0</v>
      </c>
      <c r="W15" s="4">
        <v>0</v>
      </c>
      <c r="Y15" s="1">
        <v>0</v>
      </c>
    </row>
    <row r="16" spans="1:25" ht="21" x14ac:dyDescent="0.2">
      <c r="A16" s="6" t="s">
        <v>59</v>
      </c>
      <c r="C16" s="4">
        <v>4095031</v>
      </c>
      <c r="E16" s="4">
        <v>16051520769</v>
      </c>
      <c r="G16" s="4">
        <v>10555235811.4711</v>
      </c>
      <c r="I16" s="4">
        <v>0</v>
      </c>
      <c r="K16" s="4">
        <v>0</v>
      </c>
      <c r="M16" s="4">
        <v>-4095031</v>
      </c>
      <c r="O16" s="4">
        <v>12533579328</v>
      </c>
      <c r="Q16" s="4">
        <v>0</v>
      </c>
      <c r="S16" s="4">
        <v>0</v>
      </c>
      <c r="U16" s="4">
        <v>0</v>
      </c>
      <c r="W16" s="4">
        <v>0</v>
      </c>
      <c r="Y16" s="1">
        <v>0</v>
      </c>
    </row>
    <row r="17" spans="1:25" ht="21" x14ac:dyDescent="0.2">
      <c r="A17" s="6" t="s">
        <v>138</v>
      </c>
      <c r="C17" s="4">
        <v>0</v>
      </c>
      <c r="E17" s="4">
        <v>0</v>
      </c>
      <c r="G17" s="4">
        <v>0</v>
      </c>
      <c r="I17" s="4">
        <v>9945000</v>
      </c>
      <c r="K17" s="4">
        <v>67227829293</v>
      </c>
      <c r="M17" s="4">
        <v>-5650000</v>
      </c>
      <c r="O17" s="4">
        <v>43820319380</v>
      </c>
      <c r="Q17" s="4">
        <v>4295000</v>
      </c>
      <c r="S17" s="4">
        <v>7930</v>
      </c>
      <c r="U17" s="4">
        <v>29034039899</v>
      </c>
      <c r="W17" s="4">
        <v>33856696867.5</v>
      </c>
      <c r="Y17" s="1">
        <v>5.074099195255732E-3</v>
      </c>
    </row>
    <row r="18" spans="1:25" ht="21" x14ac:dyDescent="0.2">
      <c r="A18" s="6" t="s">
        <v>68</v>
      </c>
      <c r="C18" s="4">
        <v>40183484</v>
      </c>
      <c r="E18" s="4">
        <v>111960100486</v>
      </c>
      <c r="G18" s="4">
        <v>60515754289.352997</v>
      </c>
      <c r="I18" s="4">
        <v>0</v>
      </c>
      <c r="K18" s="4">
        <v>0</v>
      </c>
      <c r="M18" s="4">
        <v>-21426882</v>
      </c>
      <c r="O18" s="4">
        <v>39545904279</v>
      </c>
      <c r="Q18" s="4">
        <v>18756602</v>
      </c>
      <c r="S18" s="4">
        <v>1959</v>
      </c>
      <c r="U18" s="4">
        <v>52260054035</v>
      </c>
      <c r="W18" s="4">
        <v>36525555427.257896</v>
      </c>
      <c r="Y18" s="1">
        <v>5.4740807151103261E-3</v>
      </c>
    </row>
    <row r="19" spans="1:25" ht="21" x14ac:dyDescent="0.2">
      <c r="A19" s="6" t="s">
        <v>107</v>
      </c>
      <c r="C19" s="4">
        <v>39535905</v>
      </c>
      <c r="E19" s="4">
        <v>111345398802</v>
      </c>
      <c r="G19" s="4">
        <v>81627484040.624298</v>
      </c>
      <c r="I19" s="4">
        <v>0</v>
      </c>
      <c r="K19" s="4">
        <v>0</v>
      </c>
      <c r="M19" s="4">
        <v>-5808061</v>
      </c>
      <c r="O19" s="4">
        <v>13384319472</v>
      </c>
      <c r="Q19" s="4">
        <v>33727844</v>
      </c>
      <c r="S19" s="4">
        <v>2328</v>
      </c>
      <c r="U19" s="4">
        <v>94988093505</v>
      </c>
      <c r="W19" s="4">
        <v>78051236228.049606</v>
      </c>
      <c r="Y19" s="1">
        <v>1.1697529634488097E-2</v>
      </c>
    </row>
    <row r="20" spans="1:25" ht="21" x14ac:dyDescent="0.2">
      <c r="A20" s="6" t="s">
        <v>137</v>
      </c>
      <c r="C20" s="4">
        <v>0</v>
      </c>
      <c r="E20" s="4">
        <v>0</v>
      </c>
      <c r="G20" s="4">
        <v>0</v>
      </c>
      <c r="I20" s="4">
        <v>13291823</v>
      </c>
      <c r="K20" s="4">
        <v>42805010471</v>
      </c>
      <c r="M20" s="4">
        <v>0</v>
      </c>
      <c r="O20" s="4">
        <v>0</v>
      </c>
      <c r="Q20" s="4">
        <v>13291823</v>
      </c>
      <c r="S20" s="4">
        <v>3235</v>
      </c>
      <c r="U20" s="4">
        <v>42805010471</v>
      </c>
      <c r="W20" s="4">
        <v>42743203072.940201</v>
      </c>
      <c r="Y20" s="1">
        <v>6.4059188397451311E-3</v>
      </c>
    </row>
    <row r="21" spans="1:25" ht="21" x14ac:dyDescent="0.2">
      <c r="A21" s="6" t="s">
        <v>65</v>
      </c>
      <c r="C21" s="4">
        <v>73597188</v>
      </c>
      <c r="E21" s="4">
        <v>173879598285</v>
      </c>
      <c r="G21" s="4">
        <v>101325609352.989</v>
      </c>
      <c r="I21" s="4">
        <v>0</v>
      </c>
      <c r="K21" s="4">
        <v>0</v>
      </c>
      <c r="M21" s="4">
        <v>-20166351</v>
      </c>
      <c r="O21" s="4">
        <v>32689674290</v>
      </c>
      <c r="Q21" s="4">
        <v>53430837</v>
      </c>
      <c r="S21" s="4">
        <v>1767</v>
      </c>
      <c r="U21" s="4">
        <v>126234883777</v>
      </c>
      <c r="W21" s="4">
        <v>93850535859.574997</v>
      </c>
      <c r="Y21" s="1">
        <v>1.4065368820326747E-2</v>
      </c>
    </row>
    <row r="22" spans="1:25" ht="21" x14ac:dyDescent="0.2">
      <c r="A22" s="6" t="s">
        <v>60</v>
      </c>
      <c r="C22" s="4">
        <v>2339718569</v>
      </c>
      <c r="E22" s="4">
        <v>886264360961</v>
      </c>
      <c r="G22" s="4">
        <v>923341505675.23706</v>
      </c>
      <c r="I22" s="4">
        <v>595886136</v>
      </c>
      <c r="K22" s="4">
        <v>289787112493</v>
      </c>
      <c r="M22" s="4">
        <v>-171578264</v>
      </c>
      <c r="O22" s="4">
        <v>69390163841</v>
      </c>
      <c r="Q22" s="4">
        <v>2764026441</v>
      </c>
      <c r="S22" s="4">
        <v>483</v>
      </c>
      <c r="U22" s="4">
        <v>1111040195131</v>
      </c>
      <c r="W22" s="4">
        <v>1327081373615.53</v>
      </c>
      <c r="Y22" s="1">
        <v>0.19888953007596386</v>
      </c>
    </row>
    <row r="23" spans="1:25" ht="21" x14ac:dyDescent="0.2">
      <c r="A23" s="6" t="s">
        <v>92</v>
      </c>
      <c r="C23" s="4">
        <v>29838678</v>
      </c>
      <c r="E23" s="4">
        <v>131731603948</v>
      </c>
      <c r="G23" s="4">
        <v>136530217596.73801</v>
      </c>
      <c r="I23" s="4">
        <v>11480696</v>
      </c>
      <c r="K23" s="4">
        <v>64591586767</v>
      </c>
      <c r="M23" s="4">
        <v>-2548517</v>
      </c>
      <c r="O23" s="4">
        <v>14930151723</v>
      </c>
      <c r="Q23" s="4">
        <v>38770857</v>
      </c>
      <c r="S23" s="4">
        <v>5910</v>
      </c>
      <c r="U23" s="4">
        <v>184275661732</v>
      </c>
      <c r="W23" s="4">
        <v>227772407069.02301</v>
      </c>
      <c r="Y23" s="1">
        <v>3.413622397759121E-2</v>
      </c>
    </row>
    <row r="24" spans="1:25" ht="21" x14ac:dyDescent="0.2">
      <c r="A24" s="6" t="s">
        <v>64</v>
      </c>
      <c r="C24" s="4">
        <v>3278780</v>
      </c>
      <c r="E24" s="4">
        <v>16820051283</v>
      </c>
      <c r="G24" s="4">
        <v>9680035639.2299995</v>
      </c>
      <c r="I24" s="4">
        <v>0</v>
      </c>
      <c r="K24" s="4">
        <v>0</v>
      </c>
      <c r="M24" s="4">
        <v>0</v>
      </c>
      <c r="O24" s="4">
        <v>0</v>
      </c>
      <c r="Q24" s="4">
        <v>3278780</v>
      </c>
      <c r="S24" s="4">
        <v>3701</v>
      </c>
      <c r="U24" s="4">
        <v>16820051283</v>
      </c>
      <c r="W24" s="4">
        <v>12062562929.559</v>
      </c>
      <c r="Y24" s="1">
        <v>1.8078148938489901E-3</v>
      </c>
    </row>
    <row r="25" spans="1:25" ht="21" x14ac:dyDescent="0.2">
      <c r="A25" s="6" t="s">
        <v>71</v>
      </c>
      <c r="C25" s="4">
        <v>240244319</v>
      </c>
      <c r="E25" s="4">
        <v>485125300430</v>
      </c>
      <c r="G25" s="4">
        <v>348430888475.54498</v>
      </c>
      <c r="I25" s="4">
        <v>117640422</v>
      </c>
      <c r="K25" s="4">
        <v>189130043891</v>
      </c>
      <c r="M25" s="4">
        <v>-2937910</v>
      </c>
      <c r="O25" s="4">
        <v>5003849872</v>
      </c>
      <c r="Q25" s="4">
        <v>354946831</v>
      </c>
      <c r="S25" s="4">
        <v>1692</v>
      </c>
      <c r="U25" s="4">
        <v>668720317835</v>
      </c>
      <c r="W25" s="4">
        <v>596996646325.59094</v>
      </c>
      <c r="Y25" s="1">
        <v>8.9471817482552063E-2</v>
      </c>
    </row>
    <row r="26" spans="1:25" ht="21" x14ac:dyDescent="0.2">
      <c r="A26" s="6" t="s">
        <v>122</v>
      </c>
      <c r="C26" s="4">
        <v>67802735</v>
      </c>
      <c r="E26" s="4">
        <v>341315758750</v>
      </c>
      <c r="G26" s="4">
        <v>209477051522.73901</v>
      </c>
      <c r="I26" s="4">
        <v>5216239</v>
      </c>
      <c r="K26" s="4">
        <v>19705999693</v>
      </c>
      <c r="M26" s="4">
        <v>-5399213</v>
      </c>
      <c r="O26" s="4">
        <v>18748598577</v>
      </c>
      <c r="Q26" s="4">
        <v>67619761</v>
      </c>
      <c r="S26" s="4">
        <v>3969</v>
      </c>
      <c r="U26" s="4">
        <v>333842375752</v>
      </c>
      <c r="W26" s="4">
        <v>266785953562.116</v>
      </c>
      <c r="Y26" s="1">
        <v>3.9983179622419672E-2</v>
      </c>
    </row>
    <row r="27" spans="1:25" ht="21" x14ac:dyDescent="0.2">
      <c r="A27" s="6" t="s">
        <v>86</v>
      </c>
      <c r="C27" s="4">
        <v>1256710</v>
      </c>
      <c r="E27" s="4">
        <v>10081292163</v>
      </c>
      <c r="G27" s="4">
        <v>5416672447.368</v>
      </c>
      <c r="I27" s="4">
        <v>1287129</v>
      </c>
      <c r="K27" s="4">
        <v>6410916097</v>
      </c>
      <c r="M27" s="4">
        <v>0</v>
      </c>
      <c r="O27" s="4">
        <v>0</v>
      </c>
      <c r="Q27" s="4">
        <v>2543839</v>
      </c>
      <c r="S27" s="4">
        <v>5073</v>
      </c>
      <c r="U27" s="4">
        <v>16492208260</v>
      </c>
      <c r="W27" s="4">
        <v>12828111120.2803</v>
      </c>
      <c r="Y27" s="1">
        <v>1.9225475115544474E-3</v>
      </c>
    </row>
    <row r="28" spans="1:25" ht="21" x14ac:dyDescent="0.2">
      <c r="A28" s="6" t="s">
        <v>69</v>
      </c>
      <c r="C28" s="4">
        <v>40801175</v>
      </c>
      <c r="E28" s="4">
        <v>130636315784</v>
      </c>
      <c r="G28" s="4">
        <v>115997046905.02499</v>
      </c>
      <c r="I28" s="4">
        <v>0</v>
      </c>
      <c r="K28" s="4">
        <v>0</v>
      </c>
      <c r="M28" s="4">
        <v>-8488955</v>
      </c>
      <c r="O28" s="4">
        <v>28417753896</v>
      </c>
      <c r="Q28" s="4">
        <v>32312220</v>
      </c>
      <c r="S28" s="4">
        <v>3375</v>
      </c>
      <c r="U28" s="4">
        <v>103456564072</v>
      </c>
      <c r="W28" s="4">
        <v>108404872732.125</v>
      </c>
      <c r="Y28" s="1">
        <v>1.6246625583250292E-2</v>
      </c>
    </row>
    <row r="29" spans="1:25" ht="21" x14ac:dyDescent="0.2">
      <c r="A29" s="6" t="s">
        <v>85</v>
      </c>
      <c r="C29" s="4">
        <v>18758752</v>
      </c>
      <c r="E29" s="4">
        <v>50470665040</v>
      </c>
      <c r="G29" s="4">
        <v>24949869875.452801</v>
      </c>
      <c r="I29" s="4">
        <v>0</v>
      </c>
      <c r="K29" s="4">
        <v>0</v>
      </c>
      <c r="M29" s="4">
        <v>0</v>
      </c>
      <c r="O29" s="4">
        <v>0</v>
      </c>
      <c r="Q29" s="4">
        <v>18758752</v>
      </c>
      <c r="S29" s="4">
        <v>1583</v>
      </c>
      <c r="U29" s="4">
        <v>50470665040</v>
      </c>
      <c r="W29" s="4">
        <v>29518418544.7248</v>
      </c>
      <c r="Y29" s="1">
        <v>4.423921930989891E-3</v>
      </c>
    </row>
    <row r="30" spans="1:25" ht="21" x14ac:dyDescent="0.2">
      <c r="A30" s="6" t="s">
        <v>123</v>
      </c>
      <c r="C30" s="4">
        <v>27899292</v>
      </c>
      <c r="E30" s="4">
        <v>106804754120</v>
      </c>
      <c r="G30" s="4">
        <v>110101166114.022</v>
      </c>
      <c r="I30" s="4">
        <v>5977810</v>
      </c>
      <c r="K30" s="4">
        <v>29894382377</v>
      </c>
      <c r="M30" s="4">
        <v>-4281582</v>
      </c>
      <c r="O30" s="4">
        <v>23037698336</v>
      </c>
      <c r="Q30" s="4">
        <v>29595520</v>
      </c>
      <c r="S30" s="4">
        <v>5646</v>
      </c>
      <c r="U30" s="4">
        <v>119422317414</v>
      </c>
      <c r="W30" s="4">
        <v>166102082899.776</v>
      </c>
      <c r="Y30" s="1">
        <v>2.489369971531687E-2</v>
      </c>
    </row>
    <row r="31" spans="1:25" ht="21" x14ac:dyDescent="0.2">
      <c r="A31" s="6" t="s">
        <v>135</v>
      </c>
      <c r="C31" s="4">
        <v>0</v>
      </c>
      <c r="E31" s="4">
        <v>0</v>
      </c>
      <c r="G31" s="4">
        <v>0</v>
      </c>
      <c r="I31" s="4">
        <v>1300000</v>
      </c>
      <c r="K31" s="4">
        <v>19882433718</v>
      </c>
      <c r="M31" s="4">
        <v>0</v>
      </c>
      <c r="O31" s="4">
        <v>0</v>
      </c>
      <c r="Q31" s="4">
        <v>1300000</v>
      </c>
      <c r="S31" s="4">
        <v>15300</v>
      </c>
      <c r="U31" s="4">
        <v>19882433718</v>
      </c>
      <c r="W31" s="4">
        <v>19771654500</v>
      </c>
      <c r="Y31" s="1">
        <v>2.9631755448543944E-3</v>
      </c>
    </row>
    <row r="32" spans="1:25" ht="21" x14ac:dyDescent="0.2">
      <c r="A32" s="6" t="s">
        <v>136</v>
      </c>
      <c r="C32" s="4">
        <v>0</v>
      </c>
      <c r="E32" s="4">
        <v>0</v>
      </c>
      <c r="G32" s="4">
        <v>0</v>
      </c>
      <c r="I32" s="4">
        <v>13517509</v>
      </c>
      <c r="K32" s="4">
        <v>132065460816</v>
      </c>
      <c r="M32" s="4">
        <v>0</v>
      </c>
      <c r="O32" s="4">
        <v>0</v>
      </c>
      <c r="Q32" s="4">
        <v>13517509</v>
      </c>
      <c r="S32" s="4">
        <v>10080</v>
      </c>
      <c r="U32" s="4">
        <v>132065460816</v>
      </c>
      <c r="W32" s="4">
        <v>135445764600.216</v>
      </c>
      <c r="Y32" s="1">
        <v>2.0299240881306371E-2</v>
      </c>
    </row>
    <row r="33" spans="1:25" ht="21" x14ac:dyDescent="0.2">
      <c r="A33" s="6" t="s">
        <v>99</v>
      </c>
      <c r="C33" s="4">
        <v>14038503</v>
      </c>
      <c r="E33" s="4">
        <v>94463465188</v>
      </c>
      <c r="G33" s="4">
        <v>81915696834.970505</v>
      </c>
      <c r="I33" s="4">
        <v>1247072</v>
      </c>
      <c r="K33" s="4">
        <v>8225136784</v>
      </c>
      <c r="M33" s="4">
        <v>0</v>
      </c>
      <c r="O33" s="4">
        <v>0</v>
      </c>
      <c r="Q33" s="4">
        <v>15285575</v>
      </c>
      <c r="S33" s="4">
        <v>6950</v>
      </c>
      <c r="U33" s="4">
        <v>102688601972</v>
      </c>
      <c r="W33" s="4">
        <v>105602649509.813</v>
      </c>
      <c r="Y33" s="1">
        <v>1.5826656717034367E-2</v>
      </c>
    </row>
    <row r="34" spans="1:25" ht="21" x14ac:dyDescent="0.2">
      <c r="A34" s="6" t="s">
        <v>106</v>
      </c>
      <c r="C34" s="4">
        <v>110335</v>
      </c>
      <c r="E34" s="4">
        <v>779487733</v>
      </c>
      <c r="G34" s="4">
        <v>459991657.30949998</v>
      </c>
      <c r="I34" s="4">
        <v>0</v>
      </c>
      <c r="K34" s="4">
        <v>0</v>
      </c>
      <c r="M34" s="4">
        <v>-110335</v>
      </c>
      <c r="O34" s="4">
        <v>523268082</v>
      </c>
      <c r="Q34" s="4">
        <v>0</v>
      </c>
      <c r="S34" s="4">
        <v>0</v>
      </c>
      <c r="U34" s="4">
        <v>0</v>
      </c>
      <c r="W34" s="4">
        <v>0</v>
      </c>
      <c r="Y34" s="1">
        <v>0</v>
      </c>
    </row>
    <row r="35" spans="1:25" ht="21" x14ac:dyDescent="0.2">
      <c r="A35" s="6" t="s">
        <v>101</v>
      </c>
      <c r="C35" s="4">
        <v>750000</v>
      </c>
      <c r="E35" s="4">
        <v>2275314112</v>
      </c>
      <c r="G35" s="4">
        <v>2289545662.5</v>
      </c>
      <c r="I35" s="4">
        <v>0</v>
      </c>
      <c r="K35" s="4">
        <v>0</v>
      </c>
      <c r="M35" s="4">
        <v>0</v>
      </c>
      <c r="O35" s="4">
        <v>0</v>
      </c>
      <c r="Q35" s="4">
        <v>750000</v>
      </c>
      <c r="S35" s="4">
        <v>3581</v>
      </c>
      <c r="U35" s="4">
        <v>2275314112</v>
      </c>
      <c r="W35" s="4">
        <v>2669769787.5</v>
      </c>
      <c r="Y35" s="1">
        <v>4.0011808544960733E-4</v>
      </c>
    </row>
    <row r="36" spans="1:25" ht="21" x14ac:dyDescent="0.2">
      <c r="A36" s="6" t="s">
        <v>103</v>
      </c>
      <c r="C36" s="4">
        <v>1329781</v>
      </c>
      <c r="E36" s="4">
        <v>8607171548</v>
      </c>
      <c r="G36" s="4">
        <v>4426938621.4144497</v>
      </c>
      <c r="I36" s="4">
        <v>0</v>
      </c>
      <c r="K36" s="4">
        <v>0</v>
      </c>
      <c r="M36" s="4">
        <v>-1329781</v>
      </c>
      <c r="O36" s="4">
        <v>5233673845</v>
      </c>
      <c r="Q36" s="4">
        <v>0</v>
      </c>
      <c r="S36" s="4">
        <v>0</v>
      </c>
      <c r="U36" s="4">
        <v>0</v>
      </c>
      <c r="W36" s="4">
        <v>0</v>
      </c>
      <c r="Y36" s="1">
        <v>0</v>
      </c>
    </row>
    <row r="37" spans="1:25" ht="21" x14ac:dyDescent="0.2">
      <c r="A37" s="6" t="s">
        <v>89</v>
      </c>
      <c r="C37" s="4">
        <v>34025224</v>
      </c>
      <c r="E37" s="4">
        <v>48898473490</v>
      </c>
      <c r="G37" s="4">
        <v>26111181464.0784</v>
      </c>
      <c r="I37" s="4">
        <v>0</v>
      </c>
      <c r="K37" s="4">
        <v>0</v>
      </c>
      <c r="M37" s="4">
        <v>0</v>
      </c>
      <c r="O37" s="4">
        <v>0</v>
      </c>
      <c r="Q37" s="4">
        <v>34025224</v>
      </c>
      <c r="S37" s="4">
        <v>775</v>
      </c>
      <c r="U37" s="4">
        <v>48898473490</v>
      </c>
      <c r="W37" s="4">
        <v>26212649785.830002</v>
      </c>
      <c r="Y37" s="1">
        <v>3.9284867541663866E-3</v>
      </c>
    </row>
    <row r="38" spans="1:25" ht="21" x14ac:dyDescent="0.2">
      <c r="A38" s="6" t="s">
        <v>105</v>
      </c>
      <c r="C38" s="4">
        <v>100000</v>
      </c>
      <c r="E38" s="4">
        <v>2572433650</v>
      </c>
      <c r="G38" s="4">
        <v>2862864000</v>
      </c>
      <c r="I38" s="4">
        <v>0</v>
      </c>
      <c r="K38" s="4">
        <v>0</v>
      </c>
      <c r="M38" s="4">
        <v>-100000</v>
      </c>
      <c r="O38" s="4">
        <v>2972550263</v>
      </c>
      <c r="Q38" s="4">
        <v>0</v>
      </c>
      <c r="S38" s="4">
        <v>0</v>
      </c>
      <c r="U38" s="4">
        <v>0</v>
      </c>
      <c r="W38" s="4">
        <v>0</v>
      </c>
      <c r="Y38" s="1">
        <v>0</v>
      </c>
    </row>
    <row r="39" spans="1:25" ht="21" x14ac:dyDescent="0.2">
      <c r="A39" s="6" t="s">
        <v>108</v>
      </c>
      <c r="C39" s="4">
        <v>1875000</v>
      </c>
      <c r="E39" s="4">
        <v>5875955527</v>
      </c>
      <c r="G39" s="4">
        <v>5682859593.75</v>
      </c>
      <c r="I39" s="4">
        <v>0</v>
      </c>
      <c r="K39" s="4">
        <v>0</v>
      </c>
      <c r="M39" s="4">
        <v>-1875000</v>
      </c>
      <c r="O39" s="4">
        <v>5936616624</v>
      </c>
      <c r="Q39" s="4">
        <v>0</v>
      </c>
      <c r="S39" s="4">
        <v>0</v>
      </c>
      <c r="U39" s="4">
        <v>0</v>
      </c>
      <c r="W39" s="4">
        <v>0</v>
      </c>
      <c r="Y39" s="1">
        <v>0</v>
      </c>
    </row>
    <row r="40" spans="1:25" ht="21" x14ac:dyDescent="0.2">
      <c r="A40" s="6" t="s">
        <v>91</v>
      </c>
      <c r="C40" s="4">
        <v>3250000</v>
      </c>
      <c r="E40" s="4">
        <v>3887276450</v>
      </c>
      <c r="G40" s="4">
        <v>3178971900</v>
      </c>
      <c r="I40" s="4">
        <v>0</v>
      </c>
      <c r="K40" s="4">
        <v>0</v>
      </c>
      <c r="M40" s="4">
        <v>-3250000</v>
      </c>
      <c r="O40" s="4">
        <v>3708166149</v>
      </c>
      <c r="Q40" s="4">
        <v>0</v>
      </c>
      <c r="S40" s="4">
        <v>0</v>
      </c>
      <c r="U40" s="4">
        <v>0</v>
      </c>
      <c r="W40" s="4">
        <v>0</v>
      </c>
      <c r="Y40" s="1">
        <v>0</v>
      </c>
    </row>
    <row r="41" spans="1:25" ht="21" x14ac:dyDescent="0.2">
      <c r="A41" s="6" t="s">
        <v>90</v>
      </c>
      <c r="C41" s="4">
        <v>26912287</v>
      </c>
      <c r="E41" s="4">
        <v>91726988451</v>
      </c>
      <c r="G41" s="4">
        <v>91251613981.805801</v>
      </c>
      <c r="I41" s="4">
        <v>1400000</v>
      </c>
      <c r="K41" s="4">
        <v>4981974749</v>
      </c>
      <c r="M41" s="4">
        <v>-473097</v>
      </c>
      <c r="O41" s="4">
        <v>2005753048</v>
      </c>
      <c r="Q41" s="4">
        <v>27839190</v>
      </c>
      <c r="S41" s="4">
        <v>4330</v>
      </c>
      <c r="U41" s="4">
        <v>95092960919</v>
      </c>
      <c r="W41" s="4">
        <v>119826457728.435</v>
      </c>
      <c r="Y41" s="1">
        <v>1.7958377189295282E-2</v>
      </c>
    </row>
    <row r="42" spans="1:25" ht="21" x14ac:dyDescent="0.2">
      <c r="A42" s="6" t="s">
        <v>127</v>
      </c>
      <c r="C42" s="4">
        <v>17000000</v>
      </c>
      <c r="E42" s="4">
        <v>60064489080</v>
      </c>
      <c r="G42" s="4">
        <v>58436223300</v>
      </c>
      <c r="I42" s="4">
        <v>1800566</v>
      </c>
      <c r="K42" s="4">
        <v>7003617321</v>
      </c>
      <c r="M42" s="4">
        <v>0</v>
      </c>
      <c r="O42" s="4">
        <v>0</v>
      </c>
      <c r="Q42" s="4">
        <v>18800566</v>
      </c>
      <c r="S42" s="4">
        <v>4200</v>
      </c>
      <c r="U42" s="4">
        <v>67068106401</v>
      </c>
      <c r="W42" s="4">
        <v>78492551055.660004</v>
      </c>
      <c r="Y42" s="1">
        <v>1.1763669436028568E-2</v>
      </c>
    </row>
    <row r="43" spans="1:25" ht="21.75" thickBot="1" x14ac:dyDescent="0.25">
      <c r="A43" s="6" t="s">
        <v>128</v>
      </c>
      <c r="C43" s="4">
        <v>3186240</v>
      </c>
      <c r="E43" s="4">
        <v>43385129917</v>
      </c>
      <c r="G43" s="4">
        <v>45513840500.639999</v>
      </c>
      <c r="I43" s="4">
        <v>0</v>
      </c>
      <c r="K43" s="4">
        <v>0</v>
      </c>
      <c r="M43" s="4">
        <v>-899135</v>
      </c>
      <c r="O43" s="4">
        <v>14274252930</v>
      </c>
      <c r="Q43" s="4">
        <v>2287105</v>
      </c>
      <c r="S43" s="4">
        <v>16180</v>
      </c>
      <c r="U43" s="4">
        <v>31142144835</v>
      </c>
      <c r="W43" s="4">
        <v>36785177014.544998</v>
      </c>
      <c r="Y43" s="1">
        <v>5.5129901719979842E-3</v>
      </c>
    </row>
    <row r="44" spans="1:25" s="6" customFormat="1" ht="21.75" thickBot="1" x14ac:dyDescent="0.25">
      <c r="A44" s="6" t="s">
        <v>18</v>
      </c>
      <c r="E44" s="29">
        <f>SUM(E9:E43)</f>
        <v>5445653096886</v>
      </c>
      <c r="G44" s="29">
        <f>SUM(G9:G43)</f>
        <v>4642075866924.5156</v>
      </c>
      <c r="I44" s="6" t="s">
        <v>18</v>
      </c>
      <c r="K44" s="29">
        <f>SUM(K9:K43)</f>
        <v>1044440580999</v>
      </c>
      <c r="M44" s="6" t="s">
        <v>18</v>
      </c>
      <c r="O44" s="29">
        <f>SUM(O9:O43)</f>
        <v>483941442430</v>
      </c>
      <c r="U44" s="29">
        <f>SUM(U9:U43)</f>
        <v>5909071859145</v>
      </c>
      <c r="W44" s="29">
        <f>SUM(W9:W43)</f>
        <v>6398085801556.2119</v>
      </c>
      <c r="Y44" s="7">
        <f>SUM(Y9:Y43)</f>
        <v>0.95888036992814574</v>
      </c>
    </row>
    <row r="45" spans="1:25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7"/>
  <sheetViews>
    <sheetView rightToLeft="1" zoomScale="98" zoomScaleNormal="98" workbookViewId="0">
      <selection activeCell="A34" sqref="A6:A34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6.25" x14ac:dyDescent="0.2">
      <c r="A2" s="61" t="str">
        <f>+سهام!A2</f>
        <v>صندوق سرمایه‌گذاری بخشی صنایع مفید - خودران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</row>
    <row r="3" spans="1:17" ht="26.25" x14ac:dyDescent="0.2">
      <c r="A3" s="61" t="s">
        <v>27</v>
      </c>
      <c r="B3" s="61" t="s">
        <v>27</v>
      </c>
      <c r="C3" s="61" t="s">
        <v>27</v>
      </c>
      <c r="D3" s="61" t="s">
        <v>27</v>
      </c>
      <c r="E3" s="61" t="s">
        <v>27</v>
      </c>
      <c r="F3" s="61" t="s">
        <v>27</v>
      </c>
      <c r="G3" s="61" t="s">
        <v>27</v>
      </c>
      <c r="H3" s="61" t="s">
        <v>27</v>
      </c>
      <c r="I3" s="61" t="s">
        <v>27</v>
      </c>
      <c r="J3" s="61" t="s">
        <v>27</v>
      </c>
      <c r="K3" s="61" t="s">
        <v>27</v>
      </c>
      <c r="L3" s="61" t="s">
        <v>27</v>
      </c>
      <c r="M3" s="61" t="s">
        <v>27</v>
      </c>
      <c r="N3" s="61" t="s">
        <v>27</v>
      </c>
      <c r="O3" s="61" t="s">
        <v>27</v>
      </c>
      <c r="P3" s="61" t="s">
        <v>27</v>
      </c>
      <c r="Q3" s="61" t="s">
        <v>27</v>
      </c>
    </row>
    <row r="4" spans="1:17" ht="26.25" x14ac:dyDescent="0.2">
      <c r="A4" s="61" t="str">
        <f>+سهام!A4</f>
        <v>برای ماه منتهی به 1404/07/30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</row>
    <row r="6" spans="1:17" ht="27" thickBot="1" x14ac:dyDescent="0.25">
      <c r="A6" s="62" t="s">
        <v>3</v>
      </c>
      <c r="C6" s="62" t="s">
        <v>29</v>
      </c>
      <c r="D6" s="62" t="s">
        <v>29</v>
      </c>
      <c r="E6" s="62" t="s">
        <v>29</v>
      </c>
      <c r="F6" s="62" t="s">
        <v>29</v>
      </c>
      <c r="G6" s="62" t="s">
        <v>29</v>
      </c>
      <c r="H6" s="62" t="s">
        <v>29</v>
      </c>
      <c r="I6" s="62" t="s">
        <v>29</v>
      </c>
      <c r="K6" s="62" t="s">
        <v>30</v>
      </c>
      <c r="L6" s="62" t="s">
        <v>30</v>
      </c>
      <c r="M6" s="62" t="s">
        <v>30</v>
      </c>
      <c r="N6" s="62" t="s">
        <v>30</v>
      </c>
      <c r="O6" s="62" t="s">
        <v>30</v>
      </c>
      <c r="P6" s="62" t="s">
        <v>30</v>
      </c>
      <c r="Q6" s="62" t="s">
        <v>30</v>
      </c>
    </row>
    <row r="7" spans="1:17" ht="27" thickBot="1" x14ac:dyDescent="0.25">
      <c r="A7" s="62" t="s">
        <v>3</v>
      </c>
      <c r="C7" s="30" t="s">
        <v>7</v>
      </c>
      <c r="E7" s="30" t="s">
        <v>41</v>
      </c>
      <c r="G7" s="30" t="s">
        <v>42</v>
      </c>
      <c r="I7" s="30" t="s">
        <v>43</v>
      </c>
      <c r="K7" s="30" t="s">
        <v>7</v>
      </c>
      <c r="M7" s="30" t="s">
        <v>41</v>
      </c>
      <c r="O7" s="30" t="s">
        <v>42</v>
      </c>
      <c r="Q7" s="30" t="s">
        <v>43</v>
      </c>
    </row>
    <row r="8" spans="1:17" ht="21" x14ac:dyDescent="0.2">
      <c r="A8" s="6" t="s">
        <v>92</v>
      </c>
      <c r="C8" s="3">
        <v>38770857</v>
      </c>
      <c r="E8" s="47">
        <v>227772407069</v>
      </c>
      <c r="G8" s="47">
        <v>188966706498</v>
      </c>
      <c r="I8" s="3">
        <v>38805700571</v>
      </c>
      <c r="K8" s="3">
        <v>38770857</v>
      </c>
      <c r="M8" s="3">
        <v>227772407069</v>
      </c>
      <c r="O8" s="3">
        <v>185860418327</v>
      </c>
      <c r="Q8" s="3">
        <f>+M8-O8</f>
        <v>41911988742</v>
      </c>
    </row>
    <row r="9" spans="1:17" ht="21" x14ac:dyDescent="0.2">
      <c r="A9" s="6" t="s">
        <v>107</v>
      </c>
      <c r="C9" s="47">
        <v>33727844</v>
      </c>
      <c r="E9" s="47">
        <v>78051236228</v>
      </c>
      <c r="F9" s="47"/>
      <c r="G9" s="47">
        <v>63812310834</v>
      </c>
      <c r="H9" s="47"/>
      <c r="I9" s="47">
        <v>14238925394</v>
      </c>
      <c r="K9" s="3">
        <v>33727844</v>
      </c>
      <c r="M9" s="3">
        <v>78051236228</v>
      </c>
      <c r="O9" s="3">
        <v>103454041348</v>
      </c>
      <c r="Q9" s="47">
        <f t="shared" ref="Q9:Q34" si="0">+M9-O9</f>
        <v>-25402805120</v>
      </c>
    </row>
    <row r="10" spans="1:17" ht="21" x14ac:dyDescent="0.2">
      <c r="A10" s="6" t="s">
        <v>135</v>
      </c>
      <c r="C10" s="47">
        <v>1300000</v>
      </c>
      <c r="E10" s="47">
        <v>19771654500</v>
      </c>
      <c r="F10" s="47"/>
      <c r="G10" s="47">
        <v>19882433718</v>
      </c>
      <c r="H10" s="47"/>
      <c r="I10" s="47">
        <v>-110779218</v>
      </c>
      <c r="K10" s="3">
        <v>1300000</v>
      </c>
      <c r="M10" s="3">
        <v>19771654500</v>
      </c>
      <c r="O10" s="3">
        <v>19882433718</v>
      </c>
      <c r="Q10" s="47">
        <f t="shared" si="0"/>
        <v>-110779218</v>
      </c>
    </row>
    <row r="11" spans="1:17" ht="21" x14ac:dyDescent="0.2">
      <c r="A11" s="6" t="s">
        <v>90</v>
      </c>
      <c r="C11" s="47">
        <v>27839190</v>
      </c>
      <c r="E11" s="47">
        <v>119826457728</v>
      </c>
      <c r="F11" s="47"/>
      <c r="G11" s="47">
        <v>94617586449</v>
      </c>
      <c r="H11" s="47"/>
      <c r="I11" s="47">
        <v>25208871279</v>
      </c>
      <c r="K11" s="3">
        <v>27839190</v>
      </c>
      <c r="M11" s="3">
        <v>119826457728</v>
      </c>
      <c r="O11" s="3">
        <v>95092960919</v>
      </c>
      <c r="Q11" s="47">
        <f t="shared" si="0"/>
        <v>24733496809</v>
      </c>
    </row>
    <row r="12" spans="1:17" ht="21" x14ac:dyDescent="0.2">
      <c r="A12" s="6" t="s">
        <v>67</v>
      </c>
      <c r="C12" s="47">
        <v>19748042</v>
      </c>
      <c r="E12" s="47">
        <v>47937781488</v>
      </c>
      <c r="F12" s="47"/>
      <c r="G12" s="47">
        <v>41852313732</v>
      </c>
      <c r="H12" s="47"/>
      <c r="I12" s="47">
        <v>6085467756</v>
      </c>
      <c r="K12" s="3">
        <v>19748042</v>
      </c>
      <c r="M12" s="3">
        <v>47937781488</v>
      </c>
      <c r="O12" s="3">
        <v>69733935311</v>
      </c>
      <c r="Q12" s="47">
        <f t="shared" si="0"/>
        <v>-21796153823</v>
      </c>
    </row>
    <row r="13" spans="1:17" s="47" customFormat="1" ht="21" x14ac:dyDescent="0.2">
      <c r="A13" s="6" t="s">
        <v>63</v>
      </c>
      <c r="C13" s="47">
        <v>100833678</v>
      </c>
      <c r="E13" s="47">
        <v>166087270090</v>
      </c>
      <c r="G13" s="47">
        <v>133283998418</v>
      </c>
      <c r="I13" s="47">
        <v>32803271672</v>
      </c>
      <c r="K13" s="47">
        <v>100833678</v>
      </c>
      <c r="M13" s="47">
        <v>166087270090</v>
      </c>
      <c r="O13" s="47">
        <v>172578770012</v>
      </c>
      <c r="Q13" s="47">
        <f t="shared" si="0"/>
        <v>-6491499922</v>
      </c>
    </row>
    <row r="14" spans="1:17" s="47" customFormat="1" ht="21" x14ac:dyDescent="0.2">
      <c r="A14" s="6" t="s">
        <v>85</v>
      </c>
      <c r="C14" s="47">
        <v>18758752</v>
      </c>
      <c r="E14" s="47">
        <v>29518418545</v>
      </c>
      <c r="G14" s="47">
        <v>24949869875</v>
      </c>
      <c r="I14" s="47">
        <v>4568548670</v>
      </c>
      <c r="K14" s="47">
        <v>18758752</v>
      </c>
      <c r="M14" s="47">
        <v>29518418545</v>
      </c>
      <c r="O14" s="47">
        <v>45853370373</v>
      </c>
      <c r="Q14" s="47">
        <f t="shared" si="0"/>
        <v>-16334951828</v>
      </c>
    </row>
    <row r="15" spans="1:17" s="47" customFormat="1" ht="21" x14ac:dyDescent="0.2">
      <c r="A15" s="6" t="s">
        <v>137</v>
      </c>
      <c r="C15" s="47">
        <v>13291823</v>
      </c>
      <c r="E15" s="47">
        <v>42743203073</v>
      </c>
      <c r="G15" s="47">
        <v>42805010471</v>
      </c>
      <c r="I15" s="47">
        <v>-61807398</v>
      </c>
      <c r="K15" s="47">
        <v>13291823</v>
      </c>
      <c r="M15" s="47">
        <v>42743203073</v>
      </c>
      <c r="O15" s="47">
        <v>42805010471</v>
      </c>
      <c r="Q15" s="47">
        <f t="shared" si="0"/>
        <v>-61807398</v>
      </c>
    </row>
    <row r="16" spans="1:17" s="47" customFormat="1" ht="21" x14ac:dyDescent="0.2">
      <c r="A16" s="6" t="s">
        <v>139</v>
      </c>
      <c r="C16" s="47">
        <v>4295000</v>
      </c>
      <c r="E16" s="47">
        <v>33856696867</v>
      </c>
      <c r="G16" s="47">
        <v>29034039899</v>
      </c>
      <c r="I16" s="47">
        <v>4822656968</v>
      </c>
      <c r="K16" s="47">
        <v>4295000</v>
      </c>
      <c r="M16" s="47">
        <v>33856696867</v>
      </c>
      <c r="O16" s="47">
        <v>29034039899</v>
      </c>
      <c r="Q16" s="47">
        <f t="shared" si="0"/>
        <v>4822656968</v>
      </c>
    </row>
    <row r="17" spans="1:17" s="47" customFormat="1" ht="21" x14ac:dyDescent="0.2">
      <c r="A17" s="6" t="s">
        <v>99</v>
      </c>
      <c r="C17" s="47">
        <v>15285575</v>
      </c>
      <c r="E17" s="47">
        <v>105602649510</v>
      </c>
      <c r="G17" s="47">
        <v>90140833618</v>
      </c>
      <c r="I17" s="47">
        <v>15461815892</v>
      </c>
      <c r="K17" s="47">
        <v>15285575</v>
      </c>
      <c r="M17" s="47">
        <v>105602649510</v>
      </c>
      <c r="O17" s="47">
        <v>102688601972</v>
      </c>
      <c r="Q17" s="47">
        <f t="shared" si="0"/>
        <v>2914047538</v>
      </c>
    </row>
    <row r="18" spans="1:17" s="47" customFormat="1" ht="21" x14ac:dyDescent="0.2">
      <c r="A18" s="6" t="s">
        <v>136</v>
      </c>
      <c r="C18" s="47">
        <v>13517509</v>
      </c>
      <c r="E18" s="47">
        <v>135445764600</v>
      </c>
      <c r="G18" s="47">
        <v>132065460816</v>
      </c>
      <c r="I18" s="47">
        <v>3380303784</v>
      </c>
      <c r="K18" s="47">
        <v>13517509</v>
      </c>
      <c r="M18" s="47">
        <v>135445764600</v>
      </c>
      <c r="O18" s="47">
        <v>132065460816</v>
      </c>
      <c r="Q18" s="47">
        <f t="shared" si="0"/>
        <v>3380303784</v>
      </c>
    </row>
    <row r="19" spans="1:17" s="47" customFormat="1" ht="21" x14ac:dyDescent="0.2">
      <c r="A19" s="6" t="s">
        <v>64</v>
      </c>
      <c r="C19" s="47">
        <v>3278780</v>
      </c>
      <c r="E19" s="47">
        <v>12062562929</v>
      </c>
      <c r="G19" s="47">
        <v>9680035639</v>
      </c>
      <c r="I19" s="47">
        <v>2382527290</v>
      </c>
      <c r="K19" s="47">
        <v>3278780</v>
      </c>
      <c r="M19" s="47">
        <v>12062562929</v>
      </c>
      <c r="O19" s="47">
        <v>19128378407</v>
      </c>
      <c r="Q19" s="47">
        <f t="shared" si="0"/>
        <v>-7065815478</v>
      </c>
    </row>
    <row r="20" spans="1:17" s="47" customFormat="1" ht="21" x14ac:dyDescent="0.2">
      <c r="A20" s="6" t="s">
        <v>123</v>
      </c>
      <c r="C20" s="47">
        <v>29595520</v>
      </c>
      <c r="E20" s="47">
        <v>166102082899</v>
      </c>
      <c r="G20" s="47">
        <v>122718729408</v>
      </c>
      <c r="I20" s="47">
        <v>43383353491</v>
      </c>
      <c r="K20" s="47">
        <v>29595520</v>
      </c>
      <c r="M20" s="47">
        <v>166102082899</v>
      </c>
      <c r="O20" s="47">
        <v>119422317414</v>
      </c>
      <c r="Q20" s="47">
        <f t="shared" si="0"/>
        <v>46679765485</v>
      </c>
    </row>
    <row r="21" spans="1:17" ht="21" x14ac:dyDescent="0.2">
      <c r="A21" s="6" t="s">
        <v>127</v>
      </c>
      <c r="C21" s="47">
        <v>18800566</v>
      </c>
      <c r="E21" s="47">
        <v>78492551056</v>
      </c>
      <c r="F21" s="47"/>
      <c r="G21" s="47">
        <v>65439840621</v>
      </c>
      <c r="H21" s="47"/>
      <c r="I21" s="47">
        <v>13052710435</v>
      </c>
      <c r="K21" s="3">
        <v>18800566</v>
      </c>
      <c r="M21" s="3">
        <v>78492551056</v>
      </c>
      <c r="O21" s="3">
        <v>67068106401</v>
      </c>
      <c r="Q21" s="47">
        <f t="shared" si="0"/>
        <v>11424444655</v>
      </c>
    </row>
    <row r="22" spans="1:17" ht="21" x14ac:dyDescent="0.2">
      <c r="A22" s="6" t="s">
        <v>68</v>
      </c>
      <c r="C22" s="47">
        <v>18756602</v>
      </c>
      <c r="E22" s="47">
        <v>36525555427</v>
      </c>
      <c r="F22" s="47"/>
      <c r="G22" s="47">
        <v>-2405366825</v>
      </c>
      <c r="H22" s="47"/>
      <c r="I22" s="47">
        <v>38930922252</v>
      </c>
      <c r="K22" s="3">
        <v>18756602</v>
      </c>
      <c r="M22" s="3">
        <v>36525555427</v>
      </c>
      <c r="O22" s="3">
        <v>55079709094</v>
      </c>
      <c r="Q22" s="47">
        <f t="shared" si="0"/>
        <v>-18554153667</v>
      </c>
    </row>
    <row r="23" spans="1:17" ht="21" x14ac:dyDescent="0.2">
      <c r="A23" s="6" t="s">
        <v>94</v>
      </c>
      <c r="C23" s="47">
        <v>2543839</v>
      </c>
      <c r="E23" s="47">
        <v>12828111121</v>
      </c>
      <c r="F23" s="47"/>
      <c r="G23" s="47">
        <v>11827588544</v>
      </c>
      <c r="H23" s="47"/>
      <c r="I23" s="47">
        <v>1000522577</v>
      </c>
      <c r="K23" s="3">
        <v>2543839</v>
      </c>
      <c r="M23" s="3">
        <v>12828111121</v>
      </c>
      <c r="O23" s="3">
        <v>14795714834</v>
      </c>
      <c r="Q23" s="47">
        <f t="shared" si="0"/>
        <v>-1967603713</v>
      </c>
    </row>
    <row r="24" spans="1:17" ht="21" x14ac:dyDescent="0.2">
      <c r="A24" s="6" t="s">
        <v>97</v>
      </c>
      <c r="C24" s="47">
        <v>4502924343</v>
      </c>
      <c r="E24" s="47">
        <v>2381302193761</v>
      </c>
      <c r="F24" s="47"/>
      <c r="G24" s="47">
        <v>1804568731888</v>
      </c>
      <c r="H24" s="47"/>
      <c r="I24" s="47">
        <v>576733461873</v>
      </c>
      <c r="K24" s="3">
        <v>4502924343</v>
      </c>
      <c r="M24" s="3">
        <v>2381302193761</v>
      </c>
      <c r="O24" s="3">
        <v>2133726571717</v>
      </c>
      <c r="Q24" s="47">
        <f t="shared" si="0"/>
        <v>247575622044</v>
      </c>
    </row>
    <row r="25" spans="1:17" ht="21" x14ac:dyDescent="0.2">
      <c r="A25" s="6" t="s">
        <v>71</v>
      </c>
      <c r="C25" s="47">
        <v>354946831</v>
      </c>
      <c r="E25" s="47">
        <v>596996646326</v>
      </c>
      <c r="F25" s="47"/>
      <c r="G25" s="47">
        <v>532112293879</v>
      </c>
      <c r="H25" s="47"/>
      <c r="I25" s="47">
        <v>64884352447</v>
      </c>
      <c r="K25" s="3">
        <v>354946831</v>
      </c>
      <c r="M25" s="3">
        <v>596996646326</v>
      </c>
      <c r="O25" s="3">
        <v>658283256628</v>
      </c>
      <c r="Q25" s="47">
        <f t="shared" si="0"/>
        <v>-61286610302</v>
      </c>
    </row>
    <row r="26" spans="1:17" ht="21" x14ac:dyDescent="0.2">
      <c r="A26" s="6" t="s">
        <v>95</v>
      </c>
      <c r="C26" s="47">
        <v>2287105</v>
      </c>
      <c r="E26" s="47">
        <v>36785177014</v>
      </c>
      <c r="F26" s="47"/>
      <c r="G26" s="47">
        <v>33270855418</v>
      </c>
      <c r="H26" s="47"/>
      <c r="I26" s="47">
        <v>3514321596</v>
      </c>
      <c r="K26" s="3">
        <v>2287105</v>
      </c>
      <c r="M26" s="3">
        <v>36785177014</v>
      </c>
      <c r="O26" s="3">
        <v>31142144835</v>
      </c>
      <c r="Q26" s="47">
        <f t="shared" si="0"/>
        <v>5643032179</v>
      </c>
    </row>
    <row r="27" spans="1:17" ht="21" x14ac:dyDescent="0.2">
      <c r="A27" s="6" t="s">
        <v>72</v>
      </c>
      <c r="C27" s="47">
        <v>129029908</v>
      </c>
      <c r="E27" s="47">
        <v>194830251492</v>
      </c>
      <c r="F27" s="47"/>
      <c r="G27" s="47">
        <v>160988783349</v>
      </c>
      <c r="H27" s="47"/>
      <c r="I27" s="47">
        <v>33841468143</v>
      </c>
      <c r="K27" s="3">
        <v>129029908</v>
      </c>
      <c r="M27" s="3">
        <v>194830251492</v>
      </c>
      <c r="O27" s="3">
        <v>213935194793</v>
      </c>
      <c r="Q27" s="47">
        <f t="shared" si="0"/>
        <v>-19104943301</v>
      </c>
    </row>
    <row r="28" spans="1:17" ht="21" x14ac:dyDescent="0.2">
      <c r="A28" s="6" t="s">
        <v>89</v>
      </c>
      <c r="C28" s="47">
        <v>34025224</v>
      </c>
      <c r="E28" s="47">
        <v>26212649786</v>
      </c>
      <c r="F28" s="47"/>
      <c r="G28" s="47">
        <v>26111181464</v>
      </c>
      <c r="H28" s="47"/>
      <c r="I28" s="47">
        <v>101468322</v>
      </c>
      <c r="K28" s="3">
        <v>34025224</v>
      </c>
      <c r="M28" s="3">
        <v>26212649786</v>
      </c>
      <c r="O28" s="3">
        <v>48898473490</v>
      </c>
      <c r="Q28" s="47">
        <f t="shared" si="0"/>
        <v>-22685823704</v>
      </c>
    </row>
    <row r="29" spans="1:17" ht="21" x14ac:dyDescent="0.2">
      <c r="A29" s="6" t="s">
        <v>134</v>
      </c>
      <c r="C29" s="47">
        <v>1411563</v>
      </c>
      <c r="E29" s="47">
        <v>50541974490</v>
      </c>
      <c r="F29" s="47"/>
      <c r="G29" s="47">
        <v>45640644843</v>
      </c>
      <c r="H29" s="47"/>
      <c r="I29" s="47">
        <v>4901329647</v>
      </c>
      <c r="K29" s="3">
        <v>1411563</v>
      </c>
      <c r="M29" s="3">
        <v>50541974490</v>
      </c>
      <c r="O29" s="3">
        <v>45640644843</v>
      </c>
      <c r="Q29" s="47">
        <f t="shared" si="0"/>
        <v>4901329647</v>
      </c>
    </row>
    <row r="30" spans="1:17" ht="21" x14ac:dyDescent="0.2">
      <c r="A30" s="6" t="s">
        <v>122</v>
      </c>
      <c r="C30" s="47">
        <v>67619761</v>
      </c>
      <c r="E30" s="47">
        <v>266785953562</v>
      </c>
      <c r="F30" s="47"/>
      <c r="G30" s="47">
        <v>202540218520</v>
      </c>
      <c r="H30" s="47"/>
      <c r="I30" s="47">
        <v>64245735042</v>
      </c>
      <c r="K30" s="3">
        <v>67619761</v>
      </c>
      <c r="M30" s="3">
        <v>266785953562</v>
      </c>
      <c r="O30" s="3">
        <v>327640988838</v>
      </c>
      <c r="Q30" s="47">
        <f t="shared" si="0"/>
        <v>-60855035276</v>
      </c>
    </row>
    <row r="31" spans="1:17" ht="21" x14ac:dyDescent="0.2">
      <c r="A31" s="6" t="s">
        <v>69</v>
      </c>
      <c r="C31" s="47">
        <v>32312220</v>
      </c>
      <c r="E31" s="47">
        <v>108404872732</v>
      </c>
      <c r="F31" s="47"/>
      <c r="G31" s="47">
        <v>83876012292</v>
      </c>
      <c r="H31" s="47"/>
      <c r="I31" s="47">
        <v>24528860440</v>
      </c>
      <c r="K31" s="3">
        <v>32312220</v>
      </c>
      <c r="M31" s="3">
        <v>108404872732</v>
      </c>
      <c r="O31" s="3">
        <v>122264983055</v>
      </c>
      <c r="Q31" s="47">
        <f t="shared" si="0"/>
        <v>-13860110323</v>
      </c>
    </row>
    <row r="32" spans="1:17" ht="21" x14ac:dyDescent="0.2">
      <c r="A32" s="6" t="s">
        <v>60</v>
      </c>
      <c r="C32" s="47">
        <v>2764026441</v>
      </c>
      <c r="E32" s="47">
        <v>1327081373616</v>
      </c>
      <c r="F32" s="47"/>
      <c r="G32" s="47">
        <v>1143577044776</v>
      </c>
      <c r="H32" s="47"/>
      <c r="I32" s="47">
        <v>183504328840</v>
      </c>
      <c r="K32" s="3">
        <v>2764026441</v>
      </c>
      <c r="M32" s="3">
        <v>1327081373616</v>
      </c>
      <c r="O32" s="3">
        <v>1168493106342</v>
      </c>
      <c r="Q32" s="47">
        <f t="shared" si="0"/>
        <v>158588267274</v>
      </c>
    </row>
    <row r="33" spans="1:17" ht="21" x14ac:dyDescent="0.2">
      <c r="A33" s="6" t="s">
        <v>65</v>
      </c>
      <c r="C33" s="47">
        <v>53430837</v>
      </c>
      <c r="E33" s="47">
        <v>93850535859</v>
      </c>
      <c r="F33" s="47"/>
      <c r="G33" s="47">
        <v>54043894137</v>
      </c>
      <c r="H33" s="47"/>
      <c r="I33" s="47">
        <v>39806641722</v>
      </c>
      <c r="K33" s="3">
        <v>53430837</v>
      </c>
      <c r="M33" s="3">
        <v>93850535859</v>
      </c>
      <c r="O33" s="3">
        <v>125273115450</v>
      </c>
      <c r="Q33" s="47">
        <f t="shared" si="0"/>
        <v>-31422579591</v>
      </c>
    </row>
    <row r="34" spans="1:17" ht="21.75" thickBot="1" x14ac:dyDescent="0.25">
      <c r="A34" s="6" t="s">
        <v>101</v>
      </c>
      <c r="C34" s="47">
        <v>750000</v>
      </c>
      <c r="E34" s="47">
        <v>2669769787</v>
      </c>
      <c r="F34" s="47"/>
      <c r="G34" s="47">
        <v>2289545662</v>
      </c>
      <c r="H34" s="47"/>
      <c r="I34" s="47">
        <v>380224125</v>
      </c>
      <c r="K34" s="3">
        <v>750000</v>
      </c>
      <c r="M34" s="3">
        <v>2669769787</v>
      </c>
      <c r="O34" s="3">
        <v>2275314112</v>
      </c>
      <c r="Q34" s="47">
        <f t="shared" si="0"/>
        <v>394455675</v>
      </c>
    </row>
    <row r="35" spans="1:17" s="31" customFormat="1" ht="21.75" thickBot="1" x14ac:dyDescent="0.25">
      <c r="E35" s="10">
        <f>SUM(E8:E34)</f>
        <v>6398085801555</v>
      </c>
      <c r="G35" s="10">
        <f>SUM(G8:G34)</f>
        <v>5157690597943</v>
      </c>
      <c r="I35" s="10">
        <f>SUM(I8:I34)</f>
        <v>1240395203612</v>
      </c>
      <c r="K35" s="31" t="s">
        <v>18</v>
      </c>
      <c r="M35" s="10">
        <f>SUM(M8:M34)</f>
        <v>6398085801555</v>
      </c>
      <c r="O35" s="10">
        <f>SUM(O8:O34)</f>
        <v>6152117063419</v>
      </c>
      <c r="Q35" s="10">
        <f>SUM(Q8:Q34)</f>
        <v>245968738136</v>
      </c>
    </row>
    <row r="36" spans="1:17" ht="19.5" thickTop="1" x14ac:dyDescent="0.2"/>
    <row r="37" spans="1:17" x14ac:dyDescent="0.45">
      <c r="I37" s="32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A34" sqref="A6:A34"/>
    </sheetView>
  </sheetViews>
  <sheetFormatPr defaultRowHeight="22.5" x14ac:dyDescent="0.2"/>
  <cols>
    <col min="1" max="1" width="24.75" style="38" bestFit="1" customWidth="1"/>
    <col min="2" max="2" width="0.875" style="38" customWidth="1"/>
    <col min="3" max="3" width="18" style="38" bestFit="1" customWidth="1"/>
    <col min="4" max="4" width="0.875" style="38" customWidth="1"/>
    <col min="5" max="5" width="22.5" style="38" customWidth="1"/>
    <col min="6" max="6" width="0.875" style="38" customWidth="1"/>
    <col min="7" max="7" width="22.5" style="38" customWidth="1"/>
    <col min="8" max="8" width="0.875" style="38" customWidth="1"/>
    <col min="9" max="9" width="18.875" style="38" bestFit="1" customWidth="1"/>
    <col min="10" max="10" width="0.875" style="38" customWidth="1"/>
    <col min="11" max="11" width="18.25" style="38" bestFit="1" customWidth="1"/>
    <col min="12" max="12" width="0.875" style="38" customWidth="1"/>
    <col min="13" max="13" width="16.125" style="38" bestFit="1" customWidth="1"/>
    <col min="14" max="16384" width="9" style="38"/>
  </cols>
  <sheetData>
    <row r="2" spans="1:20" ht="24" x14ac:dyDescent="0.2">
      <c r="A2" s="50" t="str">
        <f>+سهام!A2</f>
        <v>صندوق سرمایه‌گذاری بخشی صنایع مفید - خودران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</row>
    <row r="3" spans="1:20" ht="24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</row>
    <row r="4" spans="1:20" ht="24" x14ac:dyDescent="0.2">
      <c r="A4" s="50" t="str">
        <f>+سهام!A4</f>
        <v>برای ماه منتهی به 1404/07/30</v>
      </c>
      <c r="B4" s="50" t="s">
        <v>19</v>
      </c>
      <c r="C4" s="50" t="s">
        <v>19</v>
      </c>
      <c r="D4" s="50" t="s">
        <v>19</v>
      </c>
      <c r="E4" s="50" t="s">
        <v>19</v>
      </c>
      <c r="F4" s="50" t="s">
        <v>19</v>
      </c>
      <c r="G4" s="50" t="s">
        <v>19</v>
      </c>
      <c r="H4" s="50" t="s">
        <v>19</v>
      </c>
      <c r="I4" s="50" t="s">
        <v>19</v>
      </c>
      <c r="J4" s="50" t="s">
        <v>19</v>
      </c>
      <c r="K4" s="50" t="s">
        <v>19</v>
      </c>
    </row>
    <row r="5" spans="1:20" ht="25.5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4.75" thickBot="1" x14ac:dyDescent="0.25">
      <c r="A6" s="52" t="s">
        <v>20</v>
      </c>
      <c r="C6" s="39" t="str">
        <f>+سهام!C6</f>
        <v>1404/06/31</v>
      </c>
      <c r="E6" s="52" t="s">
        <v>5</v>
      </c>
      <c r="F6" s="52" t="s">
        <v>5</v>
      </c>
      <c r="G6" s="52" t="s">
        <v>5</v>
      </c>
      <c r="I6" s="52" t="str">
        <f>+سهام!Q6</f>
        <v>1404/07/30</v>
      </c>
      <c r="J6" s="52" t="s">
        <v>4</v>
      </c>
      <c r="K6" s="52" t="s">
        <v>4</v>
      </c>
    </row>
    <row r="7" spans="1:20" ht="24.75" thickBot="1" x14ac:dyDescent="0.25">
      <c r="A7" s="52" t="s">
        <v>20</v>
      </c>
      <c r="C7" s="39" t="s">
        <v>21</v>
      </c>
      <c r="E7" s="39" t="s">
        <v>22</v>
      </c>
      <c r="G7" s="39" t="s">
        <v>23</v>
      </c>
      <c r="I7" s="39" t="s">
        <v>21</v>
      </c>
      <c r="K7" s="39" t="s">
        <v>24</v>
      </c>
    </row>
    <row r="8" spans="1:20" ht="24" x14ac:dyDescent="0.2">
      <c r="A8" s="40" t="s">
        <v>25</v>
      </c>
      <c r="C8" s="38">
        <v>34634763437</v>
      </c>
      <c r="E8" s="38">
        <v>874832777108</v>
      </c>
      <c r="G8" s="38">
        <v>839186244517</v>
      </c>
      <c r="I8" s="38">
        <f>+C8+E8-G8</f>
        <v>70281296028</v>
      </c>
      <c r="K8" s="45">
        <v>1.053304960648801E-2</v>
      </c>
    </row>
    <row r="9" spans="1:20" ht="24.75" thickBot="1" x14ac:dyDescent="0.25">
      <c r="A9" s="40" t="s">
        <v>26</v>
      </c>
      <c r="C9" s="38">
        <v>27951</v>
      </c>
      <c r="E9" s="38">
        <v>0</v>
      </c>
      <c r="G9" s="38">
        <v>0</v>
      </c>
      <c r="I9" s="38">
        <f>+C9+E9-G9</f>
        <v>27951</v>
      </c>
      <c r="K9" s="45">
        <v>4.1890130972208307E-9</v>
      </c>
    </row>
    <row r="10" spans="1:20" ht="24.75" thickBot="1" x14ac:dyDescent="0.25">
      <c r="A10" s="38" t="s">
        <v>18</v>
      </c>
      <c r="C10" s="41">
        <f>SUM(C8:C9)</f>
        <v>34634791388</v>
      </c>
      <c r="D10" s="40"/>
      <c r="E10" s="41">
        <f>SUM(E8:E9)</f>
        <v>874832777108</v>
      </c>
      <c r="F10" s="40"/>
      <c r="G10" s="41">
        <f>SUM(G8:G9)</f>
        <v>839186244517</v>
      </c>
      <c r="H10" s="40"/>
      <c r="I10" s="41">
        <f>SUM(I8:I9)</f>
        <v>70281323979</v>
      </c>
      <c r="J10" s="40"/>
      <c r="K10" s="46">
        <f>SUM(K8:K9)</f>
        <v>1.0533053795501107E-2</v>
      </c>
      <c r="L10" s="40"/>
      <c r="M10" s="40"/>
    </row>
    <row r="11" spans="1:20" ht="23.25" thickTop="1" x14ac:dyDescent="0.2"/>
    <row r="12" spans="1:20" x14ac:dyDescent="0.45">
      <c r="I12" s="3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zoomScaleNormal="100" workbookViewId="0">
      <selection activeCell="A34" sqref="A6:A34"/>
    </sheetView>
  </sheetViews>
  <sheetFormatPr defaultRowHeight="18.75" x14ac:dyDescent="0.45"/>
  <cols>
    <col min="1" max="1" width="20.875" style="24" bestFit="1" customWidth="1"/>
    <col min="2" max="2" width="0.875" style="24" customWidth="1"/>
    <col min="3" max="3" width="20.125" style="24" customWidth="1"/>
    <col min="4" max="4" width="0.875" style="24" customWidth="1"/>
    <col min="5" max="5" width="20.125" style="24" customWidth="1"/>
    <col min="6" max="6" width="0.875" style="24" customWidth="1"/>
    <col min="7" max="7" width="28" style="24" customWidth="1"/>
    <col min="8" max="8" width="0.875" style="24" customWidth="1"/>
    <col min="9" max="9" width="8" style="24" customWidth="1"/>
    <col min="10" max="16384" width="9" style="24"/>
  </cols>
  <sheetData>
    <row r="2" spans="1:7" ht="26.25" x14ac:dyDescent="0.45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</row>
    <row r="3" spans="1:7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</row>
    <row r="4" spans="1:7" ht="26.25" x14ac:dyDescent="0.45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</row>
    <row r="6" spans="1:7" ht="27" thickBot="1" x14ac:dyDescent="0.5">
      <c r="A6" s="34" t="s">
        <v>31</v>
      </c>
      <c r="C6" s="34" t="s">
        <v>21</v>
      </c>
      <c r="E6" s="34" t="s">
        <v>48</v>
      </c>
      <c r="G6" s="34" t="s">
        <v>13</v>
      </c>
    </row>
    <row r="7" spans="1:7" ht="21" x14ac:dyDescent="0.45">
      <c r="A7" s="5" t="s">
        <v>54</v>
      </c>
      <c r="C7" s="8">
        <f>+'درآمد سرمایه‌گذاری در سهام'!I86</f>
        <v>1144149720067</v>
      </c>
      <c r="D7" s="8"/>
      <c r="E7" s="1">
        <f>+C7/$C$9</f>
        <v>0.99888420242981735</v>
      </c>
      <c r="F7" s="8"/>
      <c r="G7" s="1">
        <v>0.17147358457809059</v>
      </c>
    </row>
    <row r="8" spans="1:7" ht="21.75" thickBot="1" x14ac:dyDescent="0.5">
      <c r="A8" s="5" t="s">
        <v>55</v>
      </c>
      <c r="C8" s="8">
        <f>+'درآمد سپرده بانکی'!C10</f>
        <v>1278065540</v>
      </c>
      <c r="D8" s="8"/>
      <c r="E8" s="1">
        <f>+C8/$C$9</f>
        <v>1.1157975701826641E-3</v>
      </c>
      <c r="F8" s="8"/>
      <c r="G8" s="1">
        <v>1.9154353283126234E-4</v>
      </c>
    </row>
    <row r="9" spans="1:7" ht="21.75" thickBot="1" x14ac:dyDescent="0.5">
      <c r="A9" s="24" t="s">
        <v>18</v>
      </c>
      <c r="C9" s="18">
        <f>SUM(C7:C8)</f>
        <v>1145427785607</v>
      </c>
      <c r="D9" s="5"/>
      <c r="E9" s="9">
        <f>SUM(E7:E8)</f>
        <v>1</v>
      </c>
      <c r="F9" s="5"/>
      <c r="G9" s="7">
        <f>SUM(G7:G8)</f>
        <v>0.17166512811092186</v>
      </c>
    </row>
    <row r="10" spans="1:7" ht="19.5" thickTop="1" x14ac:dyDescent="0.45"/>
    <row r="11" spans="1:7" x14ac:dyDescent="0.45">
      <c r="C11" s="25"/>
      <c r="E11" s="36"/>
      <c r="G11" s="25"/>
    </row>
    <row r="12" spans="1:7" x14ac:dyDescent="0.45">
      <c r="C12" s="26"/>
      <c r="G12" s="36"/>
    </row>
    <row r="13" spans="1:7" x14ac:dyDescent="0.45">
      <c r="C13" s="25"/>
      <c r="G13" s="36"/>
    </row>
    <row r="14" spans="1:7" x14ac:dyDescent="0.45">
      <c r="C14" s="26"/>
      <c r="G14" s="37"/>
    </row>
    <row r="15" spans="1:7" x14ac:dyDescent="0.45">
      <c r="C15" s="26"/>
      <c r="E15" s="37"/>
      <c r="G15" s="25"/>
    </row>
    <row r="17" s="24" customFormat="1" x14ac:dyDescent="0.45"/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87"/>
  <sheetViews>
    <sheetView rightToLeft="1" zoomScale="93" zoomScaleNormal="93" workbookViewId="0">
      <selection activeCell="A34" sqref="A6:A34"/>
    </sheetView>
  </sheetViews>
  <sheetFormatPr defaultRowHeight="18.75" x14ac:dyDescent="0.45"/>
  <cols>
    <col min="1" max="1" width="37.37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53" t="s">
        <v>73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  <c r="T2" s="53" t="s">
        <v>0</v>
      </c>
      <c r="U2" s="53" t="s">
        <v>0</v>
      </c>
    </row>
    <row r="3" spans="1:21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  <c r="N3" s="53" t="s">
        <v>27</v>
      </c>
      <c r="O3" s="53" t="s">
        <v>27</v>
      </c>
      <c r="P3" s="53" t="s">
        <v>27</v>
      </c>
      <c r="Q3" s="53" t="s">
        <v>27</v>
      </c>
      <c r="R3" s="53" t="s">
        <v>27</v>
      </c>
      <c r="S3" s="53" t="s">
        <v>27</v>
      </c>
      <c r="T3" s="53" t="s">
        <v>27</v>
      </c>
      <c r="U3" s="53" t="s">
        <v>27</v>
      </c>
    </row>
    <row r="4" spans="1:21" ht="26.25" x14ac:dyDescent="0.45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  <c r="T4" s="53" t="s">
        <v>2</v>
      </c>
      <c r="U4" s="53" t="s">
        <v>2</v>
      </c>
    </row>
    <row r="6" spans="1:21" ht="27" thickBot="1" x14ac:dyDescent="0.5">
      <c r="A6" s="54" t="s">
        <v>3</v>
      </c>
      <c r="C6" s="54" t="s">
        <v>29</v>
      </c>
      <c r="D6" s="54" t="s">
        <v>29</v>
      </c>
      <c r="E6" s="54" t="s">
        <v>29</v>
      </c>
      <c r="F6" s="54" t="s">
        <v>29</v>
      </c>
      <c r="G6" s="54" t="s">
        <v>29</v>
      </c>
      <c r="H6" s="54" t="s">
        <v>29</v>
      </c>
      <c r="I6" s="54" t="s">
        <v>29</v>
      </c>
      <c r="J6" s="54" t="s">
        <v>29</v>
      </c>
      <c r="K6" s="54" t="s">
        <v>29</v>
      </c>
      <c r="M6" s="54" t="s">
        <v>30</v>
      </c>
      <c r="N6" s="54" t="s">
        <v>30</v>
      </c>
      <c r="O6" s="54" t="s">
        <v>30</v>
      </c>
      <c r="P6" s="54" t="s">
        <v>30</v>
      </c>
      <c r="Q6" s="54" t="s">
        <v>30</v>
      </c>
      <c r="R6" s="54" t="s">
        <v>30</v>
      </c>
      <c r="S6" s="54" t="s">
        <v>30</v>
      </c>
      <c r="T6" s="54" t="s">
        <v>30</v>
      </c>
      <c r="U6" s="54" t="s">
        <v>30</v>
      </c>
    </row>
    <row r="7" spans="1:21" ht="27" thickBot="1" x14ac:dyDescent="0.5">
      <c r="A7" s="54" t="s">
        <v>3</v>
      </c>
      <c r="C7" s="34" t="s">
        <v>45</v>
      </c>
      <c r="E7" s="34" t="s">
        <v>46</v>
      </c>
      <c r="G7" s="34" t="s">
        <v>47</v>
      </c>
      <c r="I7" s="34" t="s">
        <v>21</v>
      </c>
      <c r="K7" s="34" t="s">
        <v>48</v>
      </c>
      <c r="M7" s="34" t="s">
        <v>45</v>
      </c>
      <c r="O7" s="34" t="s">
        <v>46</v>
      </c>
      <c r="Q7" s="34" t="s">
        <v>47</v>
      </c>
      <c r="S7" s="34" t="s">
        <v>21</v>
      </c>
      <c r="U7" s="34" t="s">
        <v>48</v>
      </c>
    </row>
    <row r="8" spans="1:21" ht="21" x14ac:dyDescent="0.55000000000000004">
      <c r="A8" s="35" t="s">
        <v>92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38805700571</v>
      </c>
      <c r="F8" s="8"/>
      <c r="G8" s="8">
        <f>IFERROR(VLOOKUP(A8,'درآمد ناشی از فروش'!A:Q,9,0),0)</f>
        <v>2775053858</v>
      </c>
      <c r="H8" s="8"/>
      <c r="I8" s="8">
        <f>+G8+E8+C8</f>
        <v>41580754429</v>
      </c>
      <c r="J8" s="8"/>
      <c r="K8" s="1">
        <f>+I8/$I$86</f>
        <v>3.6342057074982358E-2</v>
      </c>
      <c r="L8" s="8"/>
      <c r="M8" s="8">
        <f>IFERROR(VLOOKUP(A8,'درآمد سود سهام'!A:S,19,0),0)</f>
        <v>3407250440</v>
      </c>
      <c r="N8" s="8"/>
      <c r="O8" s="8">
        <f>IFERROR(VLOOKUP(A8,'درآمد ناشی از تغییر قیمت اوراق'!A:Q,17,0),0)</f>
        <v>41911988742</v>
      </c>
      <c r="P8" s="8"/>
      <c r="Q8" s="8">
        <f>IFERROR(VLOOKUP(A8,'درآمد ناشی از فروش'!A:Q,17,0),0)</f>
        <v>98626350803</v>
      </c>
      <c r="R8" s="8"/>
      <c r="S8" s="8">
        <f>+Q8+O8+M8</f>
        <v>143945589985</v>
      </c>
      <c r="T8" s="8"/>
      <c r="U8" s="1">
        <f>+S8/$S$86</f>
        <v>0.31718343256165327</v>
      </c>
    </row>
    <row r="9" spans="1:21" ht="21" x14ac:dyDescent="0.55000000000000004">
      <c r="A9" s="35" t="s">
        <v>107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14238925394</v>
      </c>
      <c r="F9" s="8"/>
      <c r="G9" s="8">
        <f>IFERROR(VLOOKUP(A9,'درآمد ناشی از فروش'!A:Q,9,0),0)</f>
        <v>-4430853734</v>
      </c>
      <c r="H9" s="8"/>
      <c r="I9" s="8">
        <f t="shared" ref="I9:I72" si="0">+G9+E9+C9</f>
        <v>9808071660</v>
      </c>
      <c r="J9" s="8"/>
      <c r="K9" s="1">
        <f t="shared" ref="K9:K77" si="1">+I9/$I$86</f>
        <v>8.5723673117060681E-3</v>
      </c>
      <c r="L9" s="8"/>
      <c r="M9" s="8">
        <f>IFERROR(VLOOKUP(A9,'درآمد سود سهام'!A:S,19,0),0)</f>
        <v>13199276972</v>
      </c>
      <c r="N9" s="8"/>
      <c r="O9" s="8">
        <f>IFERROR(VLOOKUP(A9,'درآمد ناشی از تغییر قیمت اوراق'!A:Q,17,0),0)</f>
        <v>-25402805120</v>
      </c>
      <c r="P9" s="8"/>
      <c r="Q9" s="8">
        <f>IFERROR(VLOOKUP(A9,'درآمد ناشی از فروش'!A:Q,17,0),0)</f>
        <v>-6777876930</v>
      </c>
      <c r="R9" s="8"/>
      <c r="S9" s="8">
        <f t="shared" ref="S9:S72" si="2">+Q9+O9+M9</f>
        <v>-18981405078</v>
      </c>
      <c r="T9" s="8"/>
      <c r="U9" s="1">
        <f t="shared" ref="U9:U77" si="3">+S9/$S$86</f>
        <v>-4.1825437084322056E-2</v>
      </c>
    </row>
    <row r="10" spans="1:21" ht="21" x14ac:dyDescent="0.55000000000000004">
      <c r="A10" s="35" t="s">
        <v>90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25208871279</v>
      </c>
      <c r="F10" s="8"/>
      <c r="G10" s="8">
        <f>IFERROR(VLOOKUP(A10,'درآمد ناشی از فروش'!A:Q,9,0),0)</f>
        <v>389750767</v>
      </c>
      <c r="H10" s="8"/>
      <c r="I10" s="8">
        <f t="shared" si="0"/>
        <v>25598622046</v>
      </c>
      <c r="J10" s="8"/>
      <c r="K10" s="1">
        <f t="shared" si="1"/>
        <v>2.2373489760152174E-2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24733496809</v>
      </c>
      <c r="P10" s="8"/>
      <c r="Q10" s="8">
        <f>IFERROR(VLOOKUP(A10,'درآمد ناشی از فروش'!A:Q,17,0),0)</f>
        <v>24401664463</v>
      </c>
      <c r="R10" s="8"/>
      <c r="S10" s="8">
        <f t="shared" si="2"/>
        <v>49135161272</v>
      </c>
      <c r="T10" s="8"/>
      <c r="U10" s="1">
        <f t="shared" si="3"/>
        <v>0.10826909746486438</v>
      </c>
    </row>
    <row r="11" spans="1:21" s="5" customFormat="1" ht="21" x14ac:dyDescent="0.55000000000000004">
      <c r="A11" s="35" t="s">
        <v>62</v>
      </c>
      <c r="C11" s="8">
        <f>IFERROR(VLOOKUP(A11,'درآمد سود سهام'!A:S,13,0),0)</f>
        <v>0</v>
      </c>
      <c r="E11" s="8">
        <f>IFERROR(VLOOKUP(A11,'درآمد ناشی از تغییر قیمت اوراق'!A:Q,9,0),0)</f>
        <v>0</v>
      </c>
      <c r="G11" s="8">
        <f>IFERROR(VLOOKUP(A11,'درآمد ناشی از فروش'!A:Q,9,0),0)</f>
        <v>0</v>
      </c>
      <c r="I11" s="8">
        <f t="shared" si="0"/>
        <v>0</v>
      </c>
      <c r="K11" s="1">
        <f t="shared" si="1"/>
        <v>0</v>
      </c>
      <c r="M11" s="8">
        <f>IFERROR(VLOOKUP(A11,'درآمد سود سهام'!A:S,19,0),0)</f>
        <v>955082430</v>
      </c>
      <c r="O11" s="8">
        <f>IFERROR(VLOOKUP(A11,'درآمد ناشی از تغییر قیمت اوراق'!A:Q,17,0),0)</f>
        <v>0</v>
      </c>
      <c r="Q11" s="8">
        <f>IFERROR(VLOOKUP(A11,'درآمد ناشی از فروش'!A:Q,17,0),0)</f>
        <v>-30100199853</v>
      </c>
      <c r="S11" s="8">
        <f t="shared" si="2"/>
        <v>-29145117423</v>
      </c>
      <c r="T11" s="8"/>
      <c r="U11" s="1">
        <f t="shared" si="3"/>
        <v>-6.4221129578217045E-2</v>
      </c>
    </row>
    <row r="12" spans="1:21" ht="21" x14ac:dyDescent="0.55000000000000004">
      <c r="A12" s="35" t="s">
        <v>67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6085467756</v>
      </c>
      <c r="F12" s="8"/>
      <c r="G12" s="8">
        <f>IFERROR(VLOOKUP(A12,'درآمد ناشی از فروش'!A:Q,9,0),0)</f>
        <v>0</v>
      </c>
      <c r="H12" s="8"/>
      <c r="I12" s="8">
        <f t="shared" si="0"/>
        <v>6085467756</v>
      </c>
      <c r="J12" s="8"/>
      <c r="K12" s="1">
        <f t="shared" si="1"/>
        <v>5.3187687321582721E-3</v>
      </c>
      <c r="L12" s="8"/>
      <c r="M12" s="8">
        <f>IFERROR(VLOOKUP(A12,'درآمد سود سهام'!A:S,19,0),0)</f>
        <v>796109160</v>
      </c>
      <c r="N12" s="8"/>
      <c r="O12" s="8">
        <f>IFERROR(VLOOKUP(A12,'درآمد ناشی از تغییر قیمت اوراق'!A:Q,17,0),0)</f>
        <v>-21796153823</v>
      </c>
      <c r="P12" s="8"/>
      <c r="Q12" s="8">
        <f>IFERROR(VLOOKUP(A12,'درآمد ناشی از فروش'!A:Q,17,0),0)</f>
        <v>-2637544360</v>
      </c>
      <c r="R12" s="8"/>
      <c r="S12" s="8">
        <f t="shared" si="2"/>
        <v>-23637589023</v>
      </c>
      <c r="T12" s="8"/>
      <c r="U12" s="1">
        <f t="shared" si="3"/>
        <v>-5.2085316573978239E-2</v>
      </c>
    </row>
    <row r="13" spans="1:21" ht="21" x14ac:dyDescent="0.55000000000000004">
      <c r="A13" s="35" t="s">
        <v>66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0</v>
      </c>
      <c r="F13" s="8"/>
      <c r="G13" s="8">
        <f>IFERROR(VLOOKUP(A13,'درآمد ناشی از فروش'!A:Q,9,0),0)</f>
        <v>0</v>
      </c>
      <c r="H13" s="8"/>
      <c r="I13" s="8">
        <f t="shared" si="0"/>
        <v>0</v>
      </c>
      <c r="J13" s="8"/>
      <c r="K13" s="1">
        <f t="shared" si="1"/>
        <v>0</v>
      </c>
      <c r="L13" s="8"/>
      <c r="M13" s="8">
        <f>IFERROR(VLOOKUP(A13,'درآمد سود سهام'!A:S,19,0),0)</f>
        <v>132095940</v>
      </c>
      <c r="N13" s="8"/>
      <c r="O13" s="8">
        <f>IFERROR(VLOOKUP(A13,'درآمد ناشی از تغییر قیمت اوراق'!A:Q,17,0),0)</f>
        <v>0</v>
      </c>
      <c r="P13" s="8"/>
      <c r="Q13" s="8">
        <f>IFERROR(VLOOKUP(A13,'درآمد ناشی از فروش'!A:Q,17,0),0)</f>
        <v>-12617595163</v>
      </c>
      <c r="R13" s="8"/>
      <c r="S13" s="8">
        <f t="shared" si="2"/>
        <v>-12485499223</v>
      </c>
      <c r="T13" s="8"/>
      <c r="U13" s="1">
        <f t="shared" si="3"/>
        <v>-2.7511738992557332E-2</v>
      </c>
    </row>
    <row r="14" spans="1:21" ht="21" x14ac:dyDescent="0.55000000000000004">
      <c r="A14" s="35" t="s">
        <v>63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32803271672</v>
      </c>
      <c r="F14" s="8"/>
      <c r="G14" s="8">
        <f>IFERROR(VLOOKUP(A14,'درآمد ناشی از فروش'!A:Q,9,0),0)</f>
        <v>-566983814</v>
      </c>
      <c r="H14" s="8"/>
      <c r="I14" s="8">
        <f t="shared" si="0"/>
        <v>32236287858</v>
      </c>
      <c r="J14" s="8"/>
      <c r="K14" s="1">
        <f t="shared" si="1"/>
        <v>2.8174885937228812E-2</v>
      </c>
      <c r="L14" s="8"/>
      <c r="M14" s="8">
        <f>IFERROR(VLOOKUP(A14,'درآمد سود سهام'!A:S,19,0),0)</f>
        <v>4187356093</v>
      </c>
      <c r="N14" s="8"/>
      <c r="O14" s="8">
        <f>IFERROR(VLOOKUP(A14,'درآمد ناشی از تغییر قیمت اوراق'!A:Q,17,0),0)</f>
        <v>-6491499922</v>
      </c>
      <c r="P14" s="8"/>
      <c r="Q14" s="8">
        <f>IFERROR(VLOOKUP(A14,'درآمد ناشی از فروش'!A:Q,17,0),0)</f>
        <v>-7442505387</v>
      </c>
      <c r="R14" s="8"/>
      <c r="S14" s="8">
        <f t="shared" si="2"/>
        <v>-9746649216</v>
      </c>
      <c r="T14" s="8"/>
      <c r="U14" s="1">
        <f t="shared" si="3"/>
        <v>-2.1476695844779802E-2</v>
      </c>
    </row>
    <row r="15" spans="1:21" ht="21" x14ac:dyDescent="0.55000000000000004">
      <c r="A15" s="35" t="s">
        <v>85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4568548670</v>
      </c>
      <c r="F15" s="8"/>
      <c r="G15" s="8">
        <f>IFERROR(VLOOKUP(A15,'درآمد ناشی از فروش'!A:Q,9,0),0)</f>
        <v>0</v>
      </c>
      <c r="H15" s="8"/>
      <c r="I15" s="8">
        <f t="shared" si="0"/>
        <v>4568548670</v>
      </c>
      <c r="J15" s="8"/>
      <c r="K15" s="1">
        <f t="shared" si="1"/>
        <v>3.9929640237402423E-3</v>
      </c>
      <c r="L15" s="8"/>
      <c r="M15" s="8">
        <f>IFERROR(VLOOKUP(A15,'درآمد سود سهام'!A:S,19,0),0)</f>
        <v>1087679662</v>
      </c>
      <c r="N15" s="8"/>
      <c r="O15" s="8">
        <f>IFERROR(VLOOKUP(A15,'درآمد ناشی از تغییر قیمت اوراق'!A:Q,17,0),0)</f>
        <v>-16334951828</v>
      </c>
      <c r="P15" s="8"/>
      <c r="Q15" s="8">
        <f>IFERROR(VLOOKUP(A15,'درآمد ناشی از فروش'!A:Q,17,0),0)</f>
        <v>-11854878457</v>
      </c>
      <c r="R15" s="8"/>
      <c r="S15" s="8">
        <f t="shared" si="2"/>
        <v>-27102150623</v>
      </c>
      <c r="T15" s="8"/>
      <c r="U15" s="1">
        <f t="shared" si="3"/>
        <v>-5.9719461814022101E-2</v>
      </c>
    </row>
    <row r="16" spans="1:21" ht="21" x14ac:dyDescent="0.55000000000000004">
      <c r="A16" s="35" t="s">
        <v>17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0"/>
        <v>0</v>
      </c>
      <c r="J16" s="8"/>
      <c r="K16" s="1">
        <f t="shared" si="1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-530927932</v>
      </c>
      <c r="R16" s="8"/>
      <c r="S16" s="8">
        <f t="shared" si="2"/>
        <v>-530927932</v>
      </c>
      <c r="T16" s="8"/>
      <c r="U16" s="1">
        <f t="shared" si="3"/>
        <v>-1.1698972086061719E-3</v>
      </c>
    </row>
    <row r="17" spans="1:21" ht="21" x14ac:dyDescent="0.55000000000000004">
      <c r="A17" s="35" t="s">
        <v>80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0</v>
      </c>
      <c r="F17" s="8"/>
      <c r="G17" s="8">
        <f>IFERROR(VLOOKUP(A17,'درآمد ناشی از فروش'!A:Q,9,0),0)</f>
        <v>0</v>
      </c>
      <c r="H17" s="8"/>
      <c r="I17" s="8">
        <f t="shared" si="0"/>
        <v>0</v>
      </c>
      <c r="J17" s="8"/>
      <c r="K17" s="1">
        <f t="shared" si="1"/>
        <v>0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0</v>
      </c>
      <c r="P17" s="8"/>
      <c r="Q17" s="8">
        <f>IFERROR(VLOOKUP(A17,'درآمد ناشی از فروش'!A:Q,17,0),0)</f>
        <v>407040157</v>
      </c>
      <c r="R17" s="8"/>
      <c r="S17" s="8">
        <f t="shared" si="2"/>
        <v>407040157</v>
      </c>
      <c r="T17" s="8"/>
      <c r="U17" s="1">
        <f t="shared" si="3"/>
        <v>8.9691107731155865E-4</v>
      </c>
    </row>
    <row r="18" spans="1:21" ht="21" x14ac:dyDescent="0.55000000000000004">
      <c r="A18" s="35" t="s">
        <v>64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2382527290</v>
      </c>
      <c r="F18" s="8"/>
      <c r="G18" s="8">
        <f>IFERROR(VLOOKUP(A18,'درآمد ناشی از فروش'!A:Q,9,0),0)</f>
        <v>0</v>
      </c>
      <c r="H18" s="8"/>
      <c r="I18" s="8">
        <f t="shared" si="0"/>
        <v>2382527290</v>
      </c>
      <c r="J18" s="8"/>
      <c r="K18" s="1">
        <f t="shared" si="1"/>
        <v>2.0823562233275575E-3</v>
      </c>
      <c r="L18" s="8"/>
      <c r="M18" s="8">
        <f>IFERROR(VLOOKUP(A18,'درآمد سود سهام'!A:S,19,0),0)</f>
        <v>84191628</v>
      </c>
      <c r="N18" s="8"/>
      <c r="O18" s="8">
        <f>IFERROR(VLOOKUP(A18,'درآمد ناشی از تغییر قیمت اوراق'!A:Q,17,0),0)</f>
        <v>-7065815478</v>
      </c>
      <c r="P18" s="8"/>
      <c r="Q18" s="8">
        <f>IFERROR(VLOOKUP(A18,'درآمد ناشی از فروش'!A:Q,17,0),0)</f>
        <v>-12902402884</v>
      </c>
      <c r="R18" s="8"/>
      <c r="S18" s="8">
        <f t="shared" si="2"/>
        <v>-19884026734</v>
      </c>
      <c r="T18" s="8"/>
      <c r="U18" s="1">
        <f t="shared" si="3"/>
        <v>-4.381435967086602E-2</v>
      </c>
    </row>
    <row r="19" spans="1:21" ht="21" x14ac:dyDescent="0.55000000000000004">
      <c r="A19" s="35" t="s">
        <v>123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43383353491</v>
      </c>
      <c r="F19" s="8"/>
      <c r="G19" s="8">
        <f>IFERROR(VLOOKUP(A19,'درآمد ناشی از فروش'!A:Q,9,0),0)</f>
        <v>5760879253</v>
      </c>
      <c r="H19" s="8"/>
      <c r="I19" s="8">
        <f t="shared" si="0"/>
        <v>49144232744</v>
      </c>
      <c r="J19" s="8"/>
      <c r="K19" s="1">
        <f t="shared" si="1"/>
        <v>4.2952624015956738E-2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46679765485</v>
      </c>
      <c r="P19" s="8"/>
      <c r="Q19" s="8">
        <f>IFERROR(VLOOKUP(A19,'درآمد ناشی از فروش'!A:Q,17,0),0)</f>
        <v>160539193549</v>
      </c>
      <c r="R19" s="8"/>
      <c r="S19" s="8">
        <f t="shared" si="2"/>
        <v>207218959034</v>
      </c>
      <c r="T19" s="8"/>
      <c r="U19" s="1">
        <f t="shared" si="3"/>
        <v>0.45660600456815537</v>
      </c>
    </row>
    <row r="20" spans="1:21" ht="21" x14ac:dyDescent="0.55000000000000004">
      <c r="A20" s="35" t="s">
        <v>102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0</v>
      </c>
      <c r="F20" s="8"/>
      <c r="G20" s="8">
        <f>IFERROR(VLOOKUP(A20,'درآمد ناشی از فروش'!A:Q,9,0),0)</f>
        <v>0</v>
      </c>
      <c r="H20" s="8"/>
      <c r="I20" s="8">
        <f t="shared" si="0"/>
        <v>0</v>
      </c>
      <c r="J20" s="8"/>
      <c r="K20" s="1">
        <f t="shared" si="1"/>
        <v>0</v>
      </c>
      <c r="L20" s="8"/>
      <c r="M20" s="8">
        <f>IFERROR(VLOOKUP(A20,'درآمد سود سهام'!A:S,19,0),0)</f>
        <v>1436404320</v>
      </c>
      <c r="N20" s="8"/>
      <c r="O20" s="8">
        <f>IFERROR(VLOOKUP(A20,'درآمد ناشی از تغییر قیمت اوراق'!A:Q,17,0),0)</f>
        <v>0</v>
      </c>
      <c r="P20" s="8"/>
      <c r="Q20" s="8">
        <f>IFERROR(VLOOKUP(A20,'درآمد ناشی از فروش'!A:Q,17,0),0)</f>
        <v>-19213038094</v>
      </c>
      <c r="R20" s="8"/>
      <c r="S20" s="8">
        <f t="shared" si="2"/>
        <v>-17776633774</v>
      </c>
      <c r="T20" s="8"/>
      <c r="U20" s="1">
        <f t="shared" si="3"/>
        <v>-3.9170729165209563E-2</v>
      </c>
    </row>
    <row r="21" spans="1:21" ht="21" x14ac:dyDescent="0.55000000000000004">
      <c r="A21" s="35" t="s">
        <v>82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0</v>
      </c>
      <c r="F21" s="8"/>
      <c r="G21" s="8">
        <f>IFERROR(VLOOKUP(A21,'درآمد ناشی از فروش'!A:Q,9,0),0)</f>
        <v>0</v>
      </c>
      <c r="H21" s="8"/>
      <c r="I21" s="8">
        <f t="shared" si="0"/>
        <v>0</v>
      </c>
      <c r="J21" s="8"/>
      <c r="K21" s="1">
        <f t="shared" si="1"/>
        <v>0</v>
      </c>
      <c r="L21" s="8"/>
      <c r="M21" s="8">
        <f>IFERROR(VLOOKUP(A21,'درآمد سود سهام'!A:S,19,0),0)</f>
        <v>6703350</v>
      </c>
      <c r="N21" s="8"/>
      <c r="O21" s="8">
        <f>IFERROR(VLOOKUP(A21,'درآمد ناشی از تغییر قیمت اوراق'!A:Q,17,0),0)</f>
        <v>0</v>
      </c>
      <c r="P21" s="8"/>
      <c r="Q21" s="8">
        <f>IFERROR(VLOOKUP(A21,'درآمد ناشی از فروش'!A:Q,17,0),0)</f>
        <v>4999036976</v>
      </c>
      <c r="R21" s="8"/>
      <c r="S21" s="8">
        <f t="shared" si="2"/>
        <v>5005740326</v>
      </c>
      <c r="T21" s="8"/>
      <c r="U21" s="1">
        <f t="shared" si="3"/>
        <v>1.1030125336096932E-2</v>
      </c>
    </row>
    <row r="22" spans="1:21" ht="21" x14ac:dyDescent="0.55000000000000004">
      <c r="A22" s="35" t="s">
        <v>58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0</v>
      </c>
      <c r="F22" s="8"/>
      <c r="G22" s="8">
        <f>IFERROR(VLOOKUP(A22,'درآمد ناشی از فروش'!A:Q,9,0),0)</f>
        <v>0</v>
      </c>
      <c r="H22" s="8"/>
      <c r="I22" s="8">
        <f t="shared" si="0"/>
        <v>0</v>
      </c>
      <c r="J22" s="8"/>
      <c r="K22" s="1">
        <f t="shared" si="1"/>
        <v>0</v>
      </c>
      <c r="L22" s="8"/>
      <c r="M22" s="8">
        <f>IFERROR(VLOOKUP(A22,'درآمد سود سهام'!A:S,19,0),0)</f>
        <v>255059262</v>
      </c>
      <c r="N22" s="8"/>
      <c r="O22" s="8">
        <f>IFERROR(VLOOKUP(A22,'درآمد ناشی از تغییر قیمت اوراق'!A:Q,17,0),0)</f>
        <v>0</v>
      </c>
      <c r="P22" s="8"/>
      <c r="Q22" s="8">
        <f>IFERROR(VLOOKUP(A22,'درآمد ناشی از فروش'!A:Q,17,0),0)</f>
        <v>-33580421659</v>
      </c>
      <c r="R22" s="8"/>
      <c r="S22" s="8">
        <f t="shared" si="2"/>
        <v>-33325362397</v>
      </c>
      <c r="T22" s="8"/>
      <c r="U22" s="1">
        <f t="shared" si="3"/>
        <v>-7.3432279776983717E-2</v>
      </c>
    </row>
    <row r="23" spans="1:21" ht="21" x14ac:dyDescent="0.55000000000000004">
      <c r="A23" s="35" t="s">
        <v>68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38930922252</v>
      </c>
      <c r="F23" s="8"/>
      <c r="G23" s="8">
        <f>IFERROR(VLOOKUP(A23,'درآمد ناشی از فروش'!A:Q,9,0),0)</f>
        <v>-23375216835</v>
      </c>
      <c r="H23" s="8"/>
      <c r="I23" s="8">
        <f t="shared" si="0"/>
        <v>15555705417</v>
      </c>
      <c r="J23" s="8"/>
      <c r="K23" s="1">
        <f t="shared" si="1"/>
        <v>1.359586524750369E-2</v>
      </c>
      <c r="L23" s="8"/>
      <c r="M23" s="8">
        <f>IFERROR(VLOOKUP(A23,'درآمد سود سهام'!A:S,19,0),0)</f>
        <v>2165836389</v>
      </c>
      <c r="N23" s="8"/>
      <c r="O23" s="8">
        <f>IFERROR(VLOOKUP(A23,'درآمد ناشی از تغییر قیمت اوراق'!A:Q,17,0),0)</f>
        <v>-18554153667</v>
      </c>
      <c r="P23" s="8"/>
      <c r="Q23" s="8">
        <f>IFERROR(VLOOKUP(A23,'درآمد ناشی از فروش'!A:Q,17,0),0)</f>
        <v>-52512381914</v>
      </c>
      <c r="R23" s="8"/>
      <c r="S23" s="8">
        <f t="shared" si="2"/>
        <v>-68900699192</v>
      </c>
      <c r="T23" s="8"/>
      <c r="U23" s="1">
        <f t="shared" si="3"/>
        <v>-0.1518223675896832</v>
      </c>
    </row>
    <row r="24" spans="1:21" ht="21" x14ac:dyDescent="0.55000000000000004">
      <c r="A24" s="35" t="s">
        <v>93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0</v>
      </c>
      <c r="F24" s="8"/>
      <c r="G24" s="8">
        <f>IFERROR(VLOOKUP(A24,'درآمد ناشی از فروش'!A:Q,9,0),0)</f>
        <v>0</v>
      </c>
      <c r="H24" s="8"/>
      <c r="I24" s="8">
        <f t="shared" si="0"/>
        <v>0</v>
      </c>
      <c r="J24" s="8"/>
      <c r="K24" s="1">
        <f t="shared" si="1"/>
        <v>0</v>
      </c>
      <c r="L24" s="8"/>
      <c r="M24" s="8">
        <f>IFERROR(VLOOKUP(A24,'درآمد سود سهام'!A:S,19,0),0)</f>
        <v>127140181</v>
      </c>
      <c r="N24" s="8"/>
      <c r="O24" s="8">
        <f>IFERROR(VLOOKUP(A24,'درآمد ناشی از تغییر قیمت اوراق'!A:Q,17,0),0)</f>
        <v>0</v>
      </c>
      <c r="P24" s="8"/>
      <c r="Q24" s="8">
        <f>IFERROR(VLOOKUP(A24,'درآمد ناشی از فروش'!A:Q,17,0),0)</f>
        <v>-11508485808</v>
      </c>
      <c r="R24" s="8"/>
      <c r="S24" s="8">
        <f t="shared" si="2"/>
        <v>-11381345627</v>
      </c>
      <c r="T24" s="8"/>
      <c r="U24" s="1">
        <f t="shared" si="3"/>
        <v>-2.5078741721219825E-2</v>
      </c>
    </row>
    <row r="25" spans="1:21" ht="21" x14ac:dyDescent="0.55000000000000004">
      <c r="A25" s="35" t="s">
        <v>100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0"/>
        <v>0</v>
      </c>
      <c r="J25" s="8"/>
      <c r="K25" s="1">
        <f t="shared" si="1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-21794484626</v>
      </c>
      <c r="R25" s="8"/>
      <c r="S25" s="8">
        <f t="shared" si="2"/>
        <v>-21794484626</v>
      </c>
      <c r="T25" s="8"/>
      <c r="U25" s="1">
        <f t="shared" si="3"/>
        <v>-4.8024044677625909E-2</v>
      </c>
    </row>
    <row r="26" spans="1:21" ht="21" x14ac:dyDescent="0.55000000000000004">
      <c r="A26" s="35" t="s">
        <v>98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0</v>
      </c>
      <c r="F26" s="8"/>
      <c r="G26" s="8">
        <f>IFERROR(VLOOKUP(A26,'درآمد ناشی از فروش'!A:Q,9,0),0)</f>
        <v>0</v>
      </c>
      <c r="H26" s="8"/>
      <c r="I26" s="8">
        <f t="shared" si="0"/>
        <v>0</v>
      </c>
      <c r="J26" s="8"/>
      <c r="K26" s="1">
        <f t="shared" si="1"/>
        <v>0</v>
      </c>
      <c r="L26" s="8"/>
      <c r="M26" s="8">
        <f>IFERROR(VLOOKUP(A26,'درآمد سود سهام'!A:S,19,0),0)</f>
        <v>869133600</v>
      </c>
      <c r="N26" s="8"/>
      <c r="O26" s="8">
        <f>IFERROR(VLOOKUP(A26,'درآمد ناشی از تغییر قیمت اوراق'!A:Q,17,0),0)</f>
        <v>0</v>
      </c>
      <c r="P26" s="8"/>
      <c r="Q26" s="8">
        <f>IFERROR(VLOOKUP(A26,'درآمد ناشی از فروش'!A:Q,17,0),0)</f>
        <v>-10283415870</v>
      </c>
      <c r="R26" s="8"/>
      <c r="S26" s="8">
        <f t="shared" si="2"/>
        <v>-9414282270</v>
      </c>
      <c r="T26" s="8"/>
      <c r="U26" s="1">
        <f t="shared" si="3"/>
        <v>-2.0744326837759171E-2</v>
      </c>
    </row>
    <row r="27" spans="1:21" ht="21" x14ac:dyDescent="0.55000000000000004">
      <c r="A27" s="35" t="s">
        <v>99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15461815892</v>
      </c>
      <c r="F27" s="8"/>
      <c r="G27" s="8">
        <f>IFERROR(VLOOKUP(A27,'درآمد ناشی از فروش'!A:Q,9,0),0)</f>
        <v>0</v>
      </c>
      <c r="H27" s="8"/>
      <c r="I27" s="8">
        <f t="shared" si="0"/>
        <v>15461815892</v>
      </c>
      <c r="J27" s="8"/>
      <c r="K27" s="1">
        <f t="shared" si="1"/>
        <v>1.351380472399589E-2</v>
      </c>
      <c r="L27" s="8"/>
      <c r="M27" s="8">
        <f>IFERROR(VLOOKUP(A27,'درآمد سود سهام'!A:S,19,0),0)</f>
        <v>3743101800</v>
      </c>
      <c r="N27" s="8"/>
      <c r="O27" s="8">
        <f>IFERROR(VLOOKUP(A27,'درآمد ناشی از تغییر قیمت اوراق'!A:Q,17,0),0)</f>
        <v>2914047538</v>
      </c>
      <c r="P27" s="8"/>
      <c r="Q27" s="8">
        <f>IFERROR(VLOOKUP(A27,'درآمد ناشی از فروش'!A:Q,17,0),0)</f>
        <v>171179630</v>
      </c>
      <c r="R27" s="8"/>
      <c r="S27" s="8">
        <f t="shared" si="2"/>
        <v>6828328968</v>
      </c>
      <c r="T27" s="8"/>
      <c r="U27" s="1">
        <f t="shared" si="3"/>
        <v>1.5046190862506482E-2</v>
      </c>
    </row>
    <row r="28" spans="1:21" ht="21" x14ac:dyDescent="0.55000000000000004">
      <c r="A28" s="35" t="s">
        <v>103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0</v>
      </c>
      <c r="F28" s="8"/>
      <c r="G28" s="8">
        <f>IFERROR(VLOOKUP(A28,'درآمد ناشی از فروش'!A:Q,9,0),0)</f>
        <v>-3373497703</v>
      </c>
      <c r="H28" s="8"/>
      <c r="I28" s="8">
        <f t="shared" si="0"/>
        <v>-3373497703</v>
      </c>
      <c r="J28" s="8"/>
      <c r="K28" s="1">
        <f t="shared" si="1"/>
        <v>-2.9484757491374924E-3</v>
      </c>
      <c r="L28" s="8"/>
      <c r="M28" s="8">
        <f>IFERROR(VLOOKUP(A28,'درآمد سود سهام'!A:S,19,0),0)</f>
        <v>459928200</v>
      </c>
      <c r="N28" s="8"/>
      <c r="O28" s="8">
        <f>IFERROR(VLOOKUP(A28,'درآمد ناشی از تغییر قیمت اوراق'!A:Q,17,0),0)</f>
        <v>0</v>
      </c>
      <c r="P28" s="8"/>
      <c r="Q28" s="8">
        <f>IFERROR(VLOOKUP(A28,'درآمد ناشی از فروش'!A:Q,17,0),0)</f>
        <v>-17018665900</v>
      </c>
      <c r="R28" s="8"/>
      <c r="S28" s="8">
        <f t="shared" si="2"/>
        <v>-16558737700</v>
      </c>
      <c r="T28" s="8"/>
      <c r="U28" s="1">
        <f t="shared" si="3"/>
        <v>-3.6487100876944976E-2</v>
      </c>
    </row>
    <row r="29" spans="1:21" ht="21" x14ac:dyDescent="0.55000000000000004">
      <c r="A29" s="35" t="s">
        <v>101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380224125</v>
      </c>
      <c r="F29" s="8"/>
      <c r="G29" s="8">
        <f>IFERROR(VLOOKUP(A29,'درآمد ناشی از فروش'!A:Q,9,0),0)</f>
        <v>0</v>
      </c>
      <c r="H29" s="8"/>
      <c r="I29" s="8">
        <f t="shared" si="0"/>
        <v>380224125</v>
      </c>
      <c r="J29" s="8"/>
      <c r="K29" s="1">
        <f t="shared" si="1"/>
        <v>3.3232025348722241E-4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394455675</v>
      </c>
      <c r="P29" s="8"/>
      <c r="Q29" s="8">
        <f>IFERROR(VLOOKUP(A29,'درآمد ناشی از فروش'!A:Q,17,0),0)</f>
        <v>501067574</v>
      </c>
      <c r="R29" s="8"/>
      <c r="S29" s="8">
        <f t="shared" si="2"/>
        <v>895523249</v>
      </c>
      <c r="T29" s="8"/>
      <c r="U29" s="1">
        <f t="shared" si="3"/>
        <v>1.9732812800043638E-3</v>
      </c>
    </row>
    <row r="30" spans="1:21" ht="21" x14ac:dyDescent="0.55000000000000004">
      <c r="A30" s="35" t="s">
        <v>15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0</v>
      </c>
      <c r="F30" s="8"/>
      <c r="G30" s="8">
        <f>IFERROR(VLOOKUP(A30,'درآمد ناشی از فروش'!A:Q,9,0),0)</f>
        <v>0</v>
      </c>
      <c r="H30" s="8"/>
      <c r="I30" s="8">
        <f t="shared" si="0"/>
        <v>0</v>
      </c>
      <c r="J30" s="8"/>
      <c r="K30" s="1">
        <f t="shared" si="1"/>
        <v>0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0</v>
      </c>
      <c r="P30" s="8"/>
      <c r="Q30" s="8">
        <f>IFERROR(VLOOKUP(A30,'درآمد ناشی از فروش'!A:Q,17,0),0)</f>
        <v>-245800769</v>
      </c>
      <c r="R30" s="8"/>
      <c r="S30" s="8">
        <f t="shared" si="2"/>
        <v>-245800769</v>
      </c>
      <c r="T30" s="8"/>
      <c r="U30" s="1">
        <f t="shared" si="3"/>
        <v>-5.4162084191560389E-4</v>
      </c>
    </row>
    <row r="31" spans="1:21" ht="21" x14ac:dyDescent="0.55000000000000004">
      <c r="A31" s="35" t="s">
        <v>94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1000522577</v>
      </c>
      <c r="F31" s="8"/>
      <c r="G31" s="8">
        <f>IFERROR(VLOOKUP(A31,'درآمد ناشی از فروش'!A:Q,9,0),0)</f>
        <v>0</v>
      </c>
      <c r="H31" s="8"/>
      <c r="I31" s="8">
        <f t="shared" si="0"/>
        <v>1000522577</v>
      </c>
      <c r="J31" s="8"/>
      <c r="K31" s="1">
        <f t="shared" si="1"/>
        <v>8.744682268867842E-4</v>
      </c>
      <c r="L31" s="8"/>
      <c r="M31" s="8">
        <f>IFERROR(VLOOKUP(A31,'درآمد سود سهام'!A:S,19,0),0)</f>
        <v>89325624</v>
      </c>
      <c r="N31" s="8"/>
      <c r="O31" s="8">
        <f>IFERROR(VLOOKUP(A31,'درآمد ناشی از تغییر قیمت اوراق'!A:Q,17,0),0)</f>
        <v>-1967603713</v>
      </c>
      <c r="P31" s="8"/>
      <c r="Q31" s="8">
        <f>IFERROR(VLOOKUP(A31,'درآمد ناشی از فروش'!A:Q,17,0),0)</f>
        <v>-7120594501</v>
      </c>
      <c r="R31" s="8"/>
      <c r="S31" s="8">
        <f t="shared" si="2"/>
        <v>-8998872590</v>
      </c>
      <c r="T31" s="8"/>
      <c r="U31" s="1">
        <f t="shared" si="3"/>
        <v>-1.9828973555762353E-2</v>
      </c>
    </row>
    <row r="32" spans="1:21" ht="21" x14ac:dyDescent="0.55000000000000004">
      <c r="A32" s="35" t="s">
        <v>59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0</v>
      </c>
      <c r="F32" s="8"/>
      <c r="G32" s="8">
        <f>IFERROR(VLOOKUP(A32,'درآمد ناشی از فروش'!A:Q,9,0),0)</f>
        <v>-2299651793</v>
      </c>
      <c r="H32" s="8"/>
      <c r="I32" s="8">
        <f t="shared" si="0"/>
        <v>-2299651793</v>
      </c>
      <c r="J32" s="8"/>
      <c r="K32" s="1">
        <f t="shared" si="1"/>
        <v>-2.009922086827356E-3</v>
      </c>
      <c r="L32" s="8"/>
      <c r="M32" s="8">
        <f>IFERROR(VLOOKUP(A32,'درآمد سود سهام'!A:S,19,0),0)</f>
        <v>880732563</v>
      </c>
      <c r="N32" s="8"/>
      <c r="O32" s="8">
        <f>IFERROR(VLOOKUP(A32,'درآمد ناشی از تغییر قیمت اوراق'!A:Q,17,0),0)</f>
        <v>0</v>
      </c>
      <c r="P32" s="8"/>
      <c r="Q32" s="8">
        <f>IFERROR(VLOOKUP(A32,'درآمد ناشی از فروش'!A:Q,17,0),0)</f>
        <v>-13215111538</v>
      </c>
      <c r="R32" s="8"/>
      <c r="S32" s="8">
        <f t="shared" si="2"/>
        <v>-12334378975</v>
      </c>
      <c r="T32" s="8"/>
      <c r="U32" s="1">
        <f t="shared" si="3"/>
        <v>-2.717874623470207E-2</v>
      </c>
    </row>
    <row r="33" spans="1:21" ht="21" x14ac:dyDescent="0.55000000000000004">
      <c r="A33" s="35" t="s">
        <v>97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576733461873</v>
      </c>
      <c r="F33" s="8"/>
      <c r="G33" s="8">
        <f>IFERROR(VLOOKUP(A33,'درآمد ناشی از فروش'!A:Q,9,0),0)</f>
        <v>-2742932236</v>
      </c>
      <c r="H33" s="8"/>
      <c r="I33" s="8">
        <f t="shared" si="0"/>
        <v>573990529637</v>
      </c>
      <c r="J33" s="8"/>
      <c r="K33" s="1">
        <f t="shared" si="1"/>
        <v>0.50167431724179234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247575622044</v>
      </c>
      <c r="P33" s="8"/>
      <c r="Q33" s="8">
        <f>IFERROR(VLOOKUP(A33,'درآمد ناشی از فروش'!A:Q,17,0),0)</f>
        <v>33739263891</v>
      </c>
      <c r="R33" s="8"/>
      <c r="S33" s="8">
        <f t="shared" si="2"/>
        <v>281314885935</v>
      </c>
      <c r="T33" s="8"/>
      <c r="U33" s="1">
        <f t="shared" si="3"/>
        <v>0.61987603205385733</v>
      </c>
    </row>
    <row r="34" spans="1:21" ht="21" x14ac:dyDescent="0.55000000000000004">
      <c r="A34" s="35" t="s">
        <v>75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0</v>
      </c>
      <c r="F34" s="8"/>
      <c r="G34" s="8">
        <f>IFERROR(VLOOKUP(A34,'درآمد ناشی از فروش'!A:Q,9,0),0)</f>
        <v>0</v>
      </c>
      <c r="H34" s="8"/>
      <c r="I34" s="8">
        <f t="shared" si="0"/>
        <v>0</v>
      </c>
      <c r="J34" s="8"/>
      <c r="K34" s="1">
        <f t="shared" si="1"/>
        <v>0</v>
      </c>
      <c r="L34" s="8"/>
      <c r="M34" s="8">
        <f>IFERROR(VLOOKUP(A34,'درآمد سود سهام'!A:S,19,0),0)</f>
        <v>37291914</v>
      </c>
      <c r="N34" s="8"/>
      <c r="O34" s="8">
        <f>IFERROR(VLOOKUP(A34,'درآمد ناشی از تغییر قیمت اوراق'!A:Q,17,0),0)</f>
        <v>0</v>
      </c>
      <c r="P34" s="8"/>
      <c r="Q34" s="8">
        <f>IFERROR(VLOOKUP(A34,'درآمد ناشی از فروش'!A:Q,17,0),0)</f>
        <v>53618082224</v>
      </c>
      <c r="R34" s="8"/>
      <c r="S34" s="8">
        <f t="shared" si="2"/>
        <v>53655374138</v>
      </c>
      <c r="T34" s="8"/>
      <c r="U34" s="1">
        <f t="shared" si="3"/>
        <v>0.11822936531952134</v>
      </c>
    </row>
    <row r="35" spans="1:21" ht="21" x14ac:dyDescent="0.55000000000000004">
      <c r="A35" s="35" t="s">
        <v>81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0</v>
      </c>
      <c r="F35" s="8"/>
      <c r="G35" s="8">
        <f>IFERROR(VLOOKUP(A35,'درآمد ناشی از فروش'!A:Q,9,0),0)</f>
        <v>0</v>
      </c>
      <c r="H35" s="8"/>
      <c r="I35" s="8">
        <f t="shared" si="0"/>
        <v>0</v>
      </c>
      <c r="J35" s="8"/>
      <c r="K35" s="1">
        <f t="shared" si="1"/>
        <v>0</v>
      </c>
      <c r="L35" s="8"/>
      <c r="M35" s="8">
        <f>IFERROR(VLOOKUP(A35,'درآمد سود سهام'!A:S,19,0),0)</f>
        <v>292500000</v>
      </c>
      <c r="N35" s="8"/>
      <c r="O35" s="8">
        <f>IFERROR(VLOOKUP(A35,'درآمد ناشی از تغییر قیمت اوراق'!A:Q,17,0),0)</f>
        <v>0</v>
      </c>
      <c r="P35" s="8"/>
      <c r="Q35" s="8">
        <f>IFERROR(VLOOKUP(A35,'درآمد ناشی از فروش'!A:Q,17,0),0)</f>
        <v>1161821840</v>
      </c>
      <c r="R35" s="8"/>
      <c r="S35" s="8">
        <f t="shared" si="2"/>
        <v>1454321840</v>
      </c>
      <c r="T35" s="8"/>
      <c r="U35" s="1">
        <f t="shared" si="3"/>
        <v>3.2045913550296915E-3</v>
      </c>
    </row>
    <row r="36" spans="1:21" ht="21" x14ac:dyDescent="0.55000000000000004">
      <c r="A36" s="35" t="s">
        <v>57</v>
      </c>
      <c r="C36" s="8">
        <f>IFERROR(VLOOKUP(A36,'درآمد سود سهام'!A:S,13,0),0)</f>
        <v>0</v>
      </c>
      <c r="D36" s="8"/>
      <c r="E36" s="8">
        <f>IFERROR(VLOOKUP(A36,'درآمد ناشی از تغییر قیمت اوراق'!A:Q,9,0),0)</f>
        <v>0</v>
      </c>
      <c r="F36" s="8"/>
      <c r="G36" s="8">
        <f>IFERROR(VLOOKUP(A36,'درآمد ناشی از فروش'!A:Q,9,0),0)</f>
        <v>-34236921006</v>
      </c>
      <c r="H36" s="8"/>
      <c r="I36" s="8">
        <f t="shared" si="0"/>
        <v>-34236921006</v>
      </c>
      <c r="J36" s="8"/>
      <c r="K36" s="1">
        <f t="shared" si="1"/>
        <v>-2.9923462293025015E-2</v>
      </c>
      <c r="L36" s="8"/>
      <c r="M36" s="8">
        <f>IFERROR(VLOOKUP(A36,'درآمد سود سهام'!A:S,19,0),0)</f>
        <v>0</v>
      </c>
      <c r="N36" s="8"/>
      <c r="O36" s="8">
        <f>IFERROR(VLOOKUP(A36,'درآمد ناشی از تغییر قیمت اوراق'!A:Q,17,0),0)</f>
        <v>0</v>
      </c>
      <c r="P36" s="8"/>
      <c r="Q36" s="8">
        <f>IFERROR(VLOOKUP(A36,'درآمد ناشی از فروش'!A:Q,17,0),0)</f>
        <v>-54088462907</v>
      </c>
      <c r="R36" s="8"/>
      <c r="S36" s="8">
        <f t="shared" si="2"/>
        <v>-54088462907</v>
      </c>
      <c r="T36" s="8"/>
      <c r="U36" s="1">
        <f t="shared" si="3"/>
        <v>-0.11918367439123126</v>
      </c>
    </row>
    <row r="37" spans="1:21" ht="21" x14ac:dyDescent="0.55000000000000004">
      <c r="A37" s="35" t="s">
        <v>16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0</v>
      </c>
      <c r="F37" s="8"/>
      <c r="G37" s="8">
        <f>IFERROR(VLOOKUP(A37,'درآمد ناشی از فروش'!A:Q,9,0),0)</f>
        <v>0</v>
      </c>
      <c r="H37" s="8"/>
      <c r="I37" s="8">
        <f t="shared" si="0"/>
        <v>0</v>
      </c>
      <c r="J37" s="8"/>
      <c r="K37" s="1">
        <f t="shared" si="1"/>
        <v>0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0</v>
      </c>
      <c r="P37" s="8"/>
      <c r="Q37" s="8">
        <f>IFERROR(VLOOKUP(A37,'درآمد ناشی از فروش'!A:Q,17,0),0)</f>
        <v>106675374312</v>
      </c>
      <c r="R37" s="8"/>
      <c r="S37" s="8">
        <f t="shared" si="2"/>
        <v>106675374312</v>
      </c>
      <c r="T37" s="8"/>
      <c r="U37" s="1">
        <f t="shared" si="3"/>
        <v>0.2350586870886788</v>
      </c>
    </row>
    <row r="38" spans="1:21" ht="21" x14ac:dyDescent="0.55000000000000004">
      <c r="A38" s="35" t="s">
        <v>56</v>
      </c>
      <c r="C38" s="8">
        <f>IFERROR(VLOOKUP(A38,'درآمد سود سهام'!A:S,13,0),0)</f>
        <v>0</v>
      </c>
      <c r="D38" s="8"/>
      <c r="E38" s="8">
        <f>IFERROR(VLOOKUP(A38,'درآمد ناشی از تغییر قیمت اوراق'!A:Q,9,0),0)</f>
        <v>0</v>
      </c>
      <c r="F38" s="8"/>
      <c r="G38" s="8">
        <f>IFERROR(VLOOKUP(A38,'درآمد ناشی از فروش'!A:Q,9,0),0)</f>
        <v>0</v>
      </c>
      <c r="H38" s="8"/>
      <c r="I38" s="8">
        <f t="shared" si="0"/>
        <v>0</v>
      </c>
      <c r="J38" s="8"/>
      <c r="K38" s="1">
        <f t="shared" si="1"/>
        <v>0</v>
      </c>
      <c r="L38" s="8"/>
      <c r="M38" s="8">
        <f>IFERROR(VLOOKUP(A38,'درآمد سود سهام'!A:S,19,0),0)</f>
        <v>0</v>
      </c>
      <c r="N38" s="8"/>
      <c r="O38" s="8">
        <f>IFERROR(VLOOKUP(A38,'درآمد ناشی از تغییر قیمت اوراق'!A:Q,17,0),0)</f>
        <v>0</v>
      </c>
      <c r="P38" s="8"/>
      <c r="Q38" s="8">
        <f>IFERROR(VLOOKUP(A38,'درآمد ناشی از فروش'!A:Q,17,0),0)</f>
        <v>15050328092</v>
      </c>
      <c r="R38" s="8"/>
      <c r="S38" s="8">
        <f t="shared" si="2"/>
        <v>15050328092</v>
      </c>
      <c r="T38" s="8"/>
      <c r="U38" s="1">
        <f t="shared" si="3"/>
        <v>3.3163327378748372E-2</v>
      </c>
    </row>
    <row r="39" spans="1:21" ht="21" x14ac:dyDescent="0.55000000000000004">
      <c r="A39" s="35" t="s">
        <v>71</v>
      </c>
      <c r="C39" s="8">
        <f>IFERROR(VLOOKUP(A39,'درآمد سود سهام'!A:S,13,0),0)</f>
        <v>0</v>
      </c>
      <c r="D39" s="8"/>
      <c r="E39" s="8">
        <f>IFERROR(VLOOKUP(A39,'درآمد ناشی از تغییر قیمت اوراق'!A:Q,9,0),0)</f>
        <v>64884352447</v>
      </c>
      <c r="F39" s="8"/>
      <c r="G39" s="8">
        <f>IFERROR(VLOOKUP(A39,'درآمد ناشی از فروش'!A:Q,9,0),0)</f>
        <v>-444788615</v>
      </c>
      <c r="H39" s="8"/>
      <c r="I39" s="8">
        <f t="shared" si="0"/>
        <v>64439563832</v>
      </c>
      <c r="J39" s="8"/>
      <c r="K39" s="1">
        <f t="shared" si="1"/>
        <v>5.6320919108581786E-2</v>
      </c>
      <c r="L39" s="8"/>
      <c r="M39" s="8">
        <f>IFERROR(VLOOKUP(A39,'درآمد سود سهام'!A:S,19,0),0)</f>
        <v>25633607431</v>
      </c>
      <c r="N39" s="8"/>
      <c r="O39" s="8">
        <f>IFERROR(VLOOKUP(A39,'درآمد ناشی از تغییر قیمت اوراق'!A:Q,17,0),0)</f>
        <v>-61286610302</v>
      </c>
      <c r="P39" s="8"/>
      <c r="Q39" s="8">
        <f>IFERROR(VLOOKUP(A39,'درآمد ناشی از فروش'!A:Q,17,0),0)</f>
        <v>22818865114</v>
      </c>
      <c r="R39" s="8"/>
      <c r="S39" s="8">
        <f t="shared" si="2"/>
        <v>-12834137757</v>
      </c>
      <c r="T39" s="8"/>
      <c r="U39" s="1">
        <f t="shared" si="3"/>
        <v>-2.8279962367437426E-2</v>
      </c>
    </row>
    <row r="40" spans="1:21" ht="21" x14ac:dyDescent="0.55000000000000004">
      <c r="A40" s="35" t="s">
        <v>91</v>
      </c>
      <c r="C40" s="8">
        <f>IFERROR(VLOOKUP(A40,'درآمد سود سهام'!A:S,13,0),0)</f>
        <v>0</v>
      </c>
      <c r="D40" s="8"/>
      <c r="E40" s="8">
        <f>IFERROR(VLOOKUP(A40,'درآمد ناشی از تغییر قیمت اوراق'!A:Q,9,0),0)</f>
        <v>0</v>
      </c>
      <c r="F40" s="8"/>
      <c r="G40" s="8">
        <f>IFERROR(VLOOKUP(A40,'درآمد ناشی از فروش'!A:Q,9,0),0)</f>
        <v>-179110301</v>
      </c>
      <c r="H40" s="8"/>
      <c r="I40" s="8">
        <f t="shared" si="0"/>
        <v>-179110301</v>
      </c>
      <c r="J40" s="8"/>
      <c r="K40" s="1">
        <f t="shared" si="1"/>
        <v>-1.5654446079793781E-4</v>
      </c>
      <c r="L40" s="8"/>
      <c r="M40" s="8">
        <f>IFERROR(VLOOKUP(A40,'درآمد سود سهام'!A:S,19,0),0)</f>
        <v>0</v>
      </c>
      <c r="N40" s="8"/>
      <c r="O40" s="8">
        <f>IFERROR(VLOOKUP(A40,'درآمد ناشی از تغییر قیمت اوراق'!A:Q,17,0),0)</f>
        <v>0</v>
      </c>
      <c r="P40" s="8"/>
      <c r="Q40" s="8">
        <f>IFERROR(VLOOKUP(A40,'درآمد ناشی از فروش'!A:Q,17,0),0)</f>
        <v>428961117</v>
      </c>
      <c r="R40" s="8"/>
      <c r="S40" s="8">
        <f t="shared" si="2"/>
        <v>428961117</v>
      </c>
      <c r="T40" s="8"/>
      <c r="U40" s="1">
        <f t="shared" si="3"/>
        <v>9.4521380988274234E-4</v>
      </c>
    </row>
    <row r="41" spans="1:21" ht="21" x14ac:dyDescent="0.55000000000000004">
      <c r="A41" s="35" t="s">
        <v>79</v>
      </c>
      <c r="C41" s="8">
        <f>IFERROR(VLOOKUP(A41,'درآمد سود سهام'!A:S,13,0),0)</f>
        <v>0</v>
      </c>
      <c r="D41" s="8"/>
      <c r="E41" s="8">
        <f>IFERROR(VLOOKUP(A41,'درآمد ناشی از تغییر قیمت اوراق'!A:Q,9,0),0)</f>
        <v>0</v>
      </c>
      <c r="F41" s="8"/>
      <c r="G41" s="8">
        <f>IFERROR(VLOOKUP(A41,'درآمد ناشی از فروش'!A:Q,9,0),0)</f>
        <v>0</v>
      </c>
      <c r="H41" s="8"/>
      <c r="I41" s="8">
        <f t="shared" si="0"/>
        <v>0</v>
      </c>
      <c r="J41" s="8"/>
      <c r="K41" s="1">
        <f t="shared" si="1"/>
        <v>0</v>
      </c>
      <c r="L41" s="8"/>
      <c r="M41" s="8">
        <f>IFERROR(VLOOKUP(A41,'درآمد سود سهام'!A:S,19,0),0)</f>
        <v>1257300000</v>
      </c>
      <c r="N41" s="8"/>
      <c r="O41" s="8">
        <f>IFERROR(VLOOKUP(A41,'درآمد ناشی از تغییر قیمت اوراق'!A:Q,17,0),0)</f>
        <v>0</v>
      </c>
      <c r="P41" s="8"/>
      <c r="Q41" s="8">
        <f>IFERROR(VLOOKUP(A41,'درآمد ناشی از فروش'!A:Q,17,0),0)</f>
        <v>4705901893</v>
      </c>
      <c r="R41" s="8"/>
      <c r="S41" s="8">
        <f t="shared" si="2"/>
        <v>5963201893</v>
      </c>
      <c r="T41" s="8"/>
      <c r="U41" s="1">
        <f t="shared" si="3"/>
        <v>1.3139887409381469E-2</v>
      </c>
    </row>
    <row r="42" spans="1:21" ht="21" x14ac:dyDescent="0.55000000000000004">
      <c r="A42" s="35" t="s">
        <v>84</v>
      </c>
      <c r="C42" s="8">
        <f>IFERROR(VLOOKUP(A42,'درآمد سود سهام'!A:S,13,0),0)</f>
        <v>0</v>
      </c>
      <c r="D42" s="8"/>
      <c r="E42" s="8">
        <f>IFERROR(VLOOKUP(A42,'درآمد ناشی از تغییر قیمت اوراق'!A:Q,9,0),0)</f>
        <v>0</v>
      </c>
      <c r="F42" s="8"/>
      <c r="G42" s="8">
        <f>IFERROR(VLOOKUP(A42,'درآمد ناشی از فروش'!A:Q,9,0),0)</f>
        <v>-13616786354</v>
      </c>
      <c r="H42" s="8"/>
      <c r="I42" s="8">
        <f t="shared" si="0"/>
        <v>-13616786354</v>
      </c>
      <c r="J42" s="8"/>
      <c r="K42" s="1">
        <f t="shared" si="1"/>
        <v>-1.1901227711005005E-2</v>
      </c>
      <c r="L42" s="8"/>
      <c r="M42" s="8">
        <f>IFERROR(VLOOKUP(A42,'درآمد سود سهام'!A:S,19,0),0)</f>
        <v>1456781882</v>
      </c>
      <c r="N42" s="8"/>
      <c r="O42" s="8">
        <f>IFERROR(VLOOKUP(A42,'درآمد ناشی از تغییر قیمت اوراق'!A:Q,17,0),0)</f>
        <v>0</v>
      </c>
      <c r="P42" s="8"/>
      <c r="Q42" s="8">
        <f>IFERROR(VLOOKUP(A42,'درآمد ناشی از فروش'!A:Q,17,0),0)</f>
        <v>-25950290734</v>
      </c>
      <c r="R42" s="8"/>
      <c r="S42" s="8">
        <f t="shared" si="2"/>
        <v>-24493508852</v>
      </c>
      <c r="T42" s="8"/>
      <c r="U42" s="1">
        <f t="shared" si="3"/>
        <v>-5.3971331903715627E-2</v>
      </c>
    </row>
    <row r="43" spans="1:21" ht="21" x14ac:dyDescent="0.55000000000000004">
      <c r="A43" s="35" t="s">
        <v>83</v>
      </c>
      <c r="C43" s="8">
        <f>IFERROR(VLOOKUP(A43,'درآمد سود سهام'!A:S,13,0),0)</f>
        <v>0</v>
      </c>
      <c r="D43" s="8"/>
      <c r="E43" s="8">
        <f>IFERROR(VLOOKUP(A43,'درآمد ناشی از تغییر قیمت اوراق'!A:Q,9,0),0)</f>
        <v>0</v>
      </c>
      <c r="F43" s="8"/>
      <c r="G43" s="8">
        <f>IFERROR(VLOOKUP(A43,'درآمد ناشی از فروش'!A:Q,9,0),0)</f>
        <v>0</v>
      </c>
      <c r="H43" s="8"/>
      <c r="I43" s="8">
        <f t="shared" si="0"/>
        <v>0</v>
      </c>
      <c r="J43" s="8"/>
      <c r="K43" s="1">
        <f t="shared" si="1"/>
        <v>0</v>
      </c>
      <c r="L43" s="8"/>
      <c r="M43" s="8">
        <f>IFERROR(VLOOKUP(A43,'درآمد سود سهام'!A:S,19,0),0)</f>
        <v>0</v>
      </c>
      <c r="N43" s="8"/>
      <c r="O43" s="8">
        <f>IFERROR(VLOOKUP(A43,'درآمد ناشی از تغییر قیمت اوراق'!A:Q,17,0),0)</f>
        <v>0</v>
      </c>
      <c r="P43" s="8"/>
      <c r="Q43" s="8">
        <f>IFERROR(VLOOKUP(A43,'درآمد ناشی از فروش'!A:Q,17,0),0)</f>
        <v>-1333996861</v>
      </c>
      <c r="R43" s="8"/>
      <c r="S43" s="8">
        <f t="shared" si="2"/>
        <v>-1333996861</v>
      </c>
      <c r="T43" s="8"/>
      <c r="U43" s="1">
        <f t="shared" si="3"/>
        <v>-2.9394558280148946E-3</v>
      </c>
    </row>
    <row r="44" spans="1:21" ht="21" x14ac:dyDescent="0.55000000000000004">
      <c r="A44" s="35" t="s">
        <v>61</v>
      </c>
      <c r="C44" s="8">
        <f>IFERROR(VLOOKUP(A44,'درآمد سود سهام'!A:S,13,0),0)</f>
        <v>0</v>
      </c>
      <c r="D44" s="8"/>
      <c r="E44" s="8">
        <f>IFERROR(VLOOKUP(A44,'درآمد ناشی از تغییر قیمت اوراق'!A:Q,9,0),0)</f>
        <v>0</v>
      </c>
      <c r="F44" s="8"/>
      <c r="G44" s="8">
        <f>IFERROR(VLOOKUP(A44,'درآمد ناشی از فروش'!A:Q,9,0),0)</f>
        <v>0</v>
      </c>
      <c r="H44" s="8"/>
      <c r="I44" s="8">
        <f t="shared" si="0"/>
        <v>0</v>
      </c>
      <c r="J44" s="8"/>
      <c r="K44" s="1">
        <f t="shared" si="1"/>
        <v>0</v>
      </c>
      <c r="L44" s="8"/>
      <c r="M44" s="8">
        <f>IFERROR(VLOOKUP(A44,'درآمد سود سهام'!A:S,19,0),0)</f>
        <v>16948816</v>
      </c>
      <c r="N44" s="8"/>
      <c r="O44" s="8">
        <f>IFERROR(VLOOKUP(A44,'درآمد ناشی از تغییر قیمت اوراق'!A:Q,17,0),0)</f>
        <v>0</v>
      </c>
      <c r="P44" s="8"/>
      <c r="Q44" s="8">
        <f>IFERROR(VLOOKUP(A44,'درآمد ناشی از فروش'!A:Q,17,0),0)</f>
        <v>-10862472594</v>
      </c>
      <c r="R44" s="8"/>
      <c r="S44" s="8">
        <f t="shared" si="2"/>
        <v>-10845523778</v>
      </c>
      <c r="T44" s="8"/>
      <c r="U44" s="1">
        <f t="shared" si="3"/>
        <v>-2.3898060789452051E-2</v>
      </c>
    </row>
    <row r="45" spans="1:21" ht="21" x14ac:dyDescent="0.55000000000000004">
      <c r="A45" s="35" t="s">
        <v>95</v>
      </c>
      <c r="C45" s="8">
        <f>IFERROR(VLOOKUP(A45,'درآمد سود سهام'!A:S,13,0),0)</f>
        <v>0</v>
      </c>
      <c r="D45" s="8"/>
      <c r="E45" s="8">
        <f>IFERROR(VLOOKUP(A45,'درآمد ناشی از تغییر قیمت اوراق'!A:Q,9,0),0)</f>
        <v>3514321596</v>
      </c>
      <c r="F45" s="8"/>
      <c r="G45" s="8">
        <f>IFERROR(VLOOKUP(A45,'درآمد ناشی از فروش'!A:Q,9,0),0)</f>
        <v>2031267848</v>
      </c>
      <c r="H45" s="8"/>
      <c r="I45" s="8">
        <f t="shared" si="0"/>
        <v>5545589444</v>
      </c>
      <c r="J45" s="8"/>
      <c r="K45" s="1">
        <f t="shared" si="1"/>
        <v>4.8469088850323343E-3</v>
      </c>
      <c r="L45" s="8"/>
      <c r="M45" s="8">
        <f>IFERROR(VLOOKUP(A45,'درآمد سود سهام'!A:S,19,0),0)</f>
        <v>0</v>
      </c>
      <c r="N45" s="8"/>
      <c r="O45" s="8">
        <f>IFERROR(VLOOKUP(A45,'درآمد ناشی از تغییر قیمت اوراق'!A:Q,17,0),0)</f>
        <v>5643032179</v>
      </c>
      <c r="P45" s="8"/>
      <c r="Q45" s="8">
        <f>IFERROR(VLOOKUP(A45,'درآمد ناشی از فروش'!A:Q,17,0),0)</f>
        <v>8961435227</v>
      </c>
      <c r="R45" s="8"/>
      <c r="S45" s="8">
        <f t="shared" si="2"/>
        <v>14604467406</v>
      </c>
      <c r="T45" s="8"/>
      <c r="U45" s="1">
        <f t="shared" si="3"/>
        <v>3.2180875447817316E-2</v>
      </c>
    </row>
    <row r="46" spans="1:21" ht="21" x14ac:dyDescent="0.55000000000000004">
      <c r="A46" s="35" t="s">
        <v>87</v>
      </c>
      <c r="C46" s="8">
        <f>IFERROR(VLOOKUP(A46,'درآمد سود سهام'!A:S,13,0),0)</f>
        <v>0</v>
      </c>
      <c r="D46" s="8"/>
      <c r="E46" s="8">
        <f>IFERROR(VLOOKUP(A46,'درآمد ناشی از تغییر قیمت اوراق'!A:Q,9,0),0)</f>
        <v>0</v>
      </c>
      <c r="F46" s="8"/>
      <c r="G46" s="8">
        <f>IFERROR(VLOOKUP(A46,'درآمد ناشی از فروش'!A:Q,9,0),0)</f>
        <v>0</v>
      </c>
      <c r="H46" s="8"/>
      <c r="I46" s="8">
        <f t="shared" si="0"/>
        <v>0</v>
      </c>
      <c r="J46" s="8"/>
      <c r="K46" s="1">
        <f t="shared" si="1"/>
        <v>0</v>
      </c>
      <c r="L46" s="8"/>
      <c r="M46" s="8">
        <f>IFERROR(VLOOKUP(A46,'درآمد سود سهام'!A:S,19,0),0)</f>
        <v>0</v>
      </c>
      <c r="N46" s="8"/>
      <c r="O46" s="8">
        <f>IFERROR(VLOOKUP(A46,'درآمد ناشی از تغییر قیمت اوراق'!A:Q,17,0),0)</f>
        <v>0</v>
      </c>
      <c r="P46" s="8"/>
      <c r="Q46" s="8">
        <f>IFERROR(VLOOKUP(A46,'درآمد ناشی از فروش'!A:Q,17,0),0)</f>
        <v>4193385802</v>
      </c>
      <c r="R46" s="8"/>
      <c r="S46" s="8">
        <f t="shared" si="2"/>
        <v>4193385802</v>
      </c>
      <c r="T46" s="8"/>
      <c r="U46" s="1">
        <f t="shared" si="3"/>
        <v>9.2401059516464719E-3</v>
      </c>
    </row>
    <row r="47" spans="1:21" ht="21" x14ac:dyDescent="0.55000000000000004">
      <c r="A47" s="35" t="s">
        <v>106</v>
      </c>
      <c r="C47" s="8">
        <f>IFERROR(VLOOKUP(A47,'درآمد سود سهام'!A:S,13,0),0)</f>
        <v>0</v>
      </c>
      <c r="D47" s="8"/>
      <c r="E47" s="8">
        <f>IFERROR(VLOOKUP(A47,'درآمد ناشی از تغییر قیمت اوراق'!A:Q,9,0),0)</f>
        <v>0</v>
      </c>
      <c r="F47" s="8"/>
      <c r="G47" s="8">
        <f>IFERROR(VLOOKUP(A47,'درآمد ناشی از فروش'!A:Q,9,0),0)</f>
        <v>-256219651</v>
      </c>
      <c r="H47" s="8"/>
      <c r="I47" s="8">
        <f t="shared" si="0"/>
        <v>-256219651</v>
      </c>
      <c r="J47" s="8"/>
      <c r="K47" s="1">
        <f t="shared" si="1"/>
        <v>-2.2393891857526836E-4</v>
      </c>
      <c r="L47" s="8"/>
      <c r="M47" s="8">
        <f>IFERROR(VLOOKUP(A47,'درآمد سود سهام'!A:S,19,0),0)</f>
        <v>2400000000</v>
      </c>
      <c r="N47" s="8"/>
      <c r="O47" s="8">
        <f>IFERROR(VLOOKUP(A47,'درآمد ناشی از تغییر قیمت اوراق'!A:Q,17,0),0)</f>
        <v>0</v>
      </c>
      <c r="P47" s="8"/>
      <c r="Q47" s="8">
        <f>IFERROR(VLOOKUP(A47,'درآمد ناشی از فروش'!A:Q,17,0),0)</f>
        <v>-4799561991</v>
      </c>
      <c r="R47" s="8"/>
      <c r="S47" s="8">
        <f t="shared" si="2"/>
        <v>-2399561991</v>
      </c>
      <c r="T47" s="8"/>
      <c r="U47" s="1">
        <f t="shared" si="3"/>
        <v>-5.2874235954652469E-3</v>
      </c>
    </row>
    <row r="48" spans="1:21" ht="21" x14ac:dyDescent="0.55000000000000004">
      <c r="A48" s="35" t="s">
        <v>72</v>
      </c>
      <c r="C48" s="8">
        <f>IFERROR(VLOOKUP(A48,'درآمد سود سهام'!A:S,13,0),0)</f>
        <v>0</v>
      </c>
      <c r="D48" s="8"/>
      <c r="E48" s="8">
        <f>IFERROR(VLOOKUP(A48,'درآمد ناشی از تغییر قیمت اوراق'!A:Q,9,0),0)</f>
        <v>33841468143</v>
      </c>
      <c r="F48" s="8"/>
      <c r="G48" s="8">
        <f>IFERROR(VLOOKUP(A48,'درآمد ناشی از فروش'!A:Q,9,0),0)</f>
        <v>-248449867</v>
      </c>
      <c r="H48" s="8"/>
      <c r="I48" s="8">
        <f t="shared" si="0"/>
        <v>33593018276</v>
      </c>
      <c r="J48" s="8"/>
      <c r="K48" s="1">
        <f t="shared" si="1"/>
        <v>2.9360683909473696E-2</v>
      </c>
      <c r="L48" s="8"/>
      <c r="M48" s="8">
        <f>IFERROR(VLOOKUP(A48,'درآمد سود سهام'!A:S,19,0),0)</f>
        <v>14119991520</v>
      </c>
      <c r="N48" s="8"/>
      <c r="O48" s="8">
        <f>IFERROR(VLOOKUP(A48,'درآمد ناشی از تغییر قیمت اوراق'!A:Q,17,0),0)</f>
        <v>-19104943301</v>
      </c>
      <c r="P48" s="8"/>
      <c r="Q48" s="8">
        <f>IFERROR(VLOOKUP(A48,'درآمد ناشی از فروش'!A:Q,17,0),0)</f>
        <v>-10799712403</v>
      </c>
      <c r="R48" s="8"/>
      <c r="S48" s="8">
        <f t="shared" si="2"/>
        <v>-15784664184</v>
      </c>
      <c r="T48" s="8"/>
      <c r="U48" s="1">
        <f t="shared" si="3"/>
        <v>-3.4781433514120365E-2</v>
      </c>
    </row>
    <row r="49" spans="1:21" ht="21" x14ac:dyDescent="0.55000000000000004">
      <c r="A49" s="35" t="s">
        <v>89</v>
      </c>
      <c r="C49" s="8">
        <f>IFERROR(VLOOKUP(A49,'درآمد سود سهام'!A:S,13,0),0)</f>
        <v>0</v>
      </c>
      <c r="D49" s="8"/>
      <c r="E49" s="8">
        <f>IFERROR(VLOOKUP(A49,'درآمد ناشی از تغییر قیمت اوراق'!A:Q,9,0),0)</f>
        <v>101468322</v>
      </c>
      <c r="F49" s="8"/>
      <c r="G49" s="8">
        <f>IFERROR(VLOOKUP(A49,'درآمد ناشی از فروش'!A:Q,9,0),0)</f>
        <v>0</v>
      </c>
      <c r="H49" s="8"/>
      <c r="I49" s="8">
        <f t="shared" si="0"/>
        <v>101468322</v>
      </c>
      <c r="J49" s="8"/>
      <c r="K49" s="1">
        <f t="shared" si="1"/>
        <v>8.8684479155453657E-5</v>
      </c>
      <c r="L49" s="8"/>
      <c r="M49" s="8">
        <f>IFERROR(VLOOKUP(A49,'درآمد سود سهام'!A:S,19,0),0)</f>
        <v>0</v>
      </c>
      <c r="N49" s="8"/>
      <c r="O49" s="8">
        <f>IFERROR(VLOOKUP(A49,'درآمد ناشی از تغییر قیمت اوراق'!A:Q,17,0),0)</f>
        <v>-22685823704</v>
      </c>
      <c r="P49" s="8"/>
      <c r="Q49" s="8">
        <f>IFERROR(VLOOKUP(A49,'درآمد ناشی از فروش'!A:Q,17,0),0)</f>
        <v>-7271809691</v>
      </c>
      <c r="R49" s="8"/>
      <c r="S49" s="8">
        <f t="shared" si="2"/>
        <v>-29957633395</v>
      </c>
      <c r="T49" s="8"/>
      <c r="U49" s="1">
        <f t="shared" si="3"/>
        <v>-6.6011504712578467E-2</v>
      </c>
    </row>
    <row r="50" spans="1:21" ht="21" x14ac:dyDescent="0.55000000000000004">
      <c r="A50" s="35" t="s">
        <v>77</v>
      </c>
      <c r="C50" s="8">
        <f>IFERROR(VLOOKUP(A50,'درآمد سود سهام'!A:S,13,0),0)</f>
        <v>0</v>
      </c>
      <c r="D50" s="8"/>
      <c r="E50" s="8">
        <f>IFERROR(VLOOKUP(A50,'درآمد ناشی از تغییر قیمت اوراق'!A:Q,9,0),0)</f>
        <v>0</v>
      </c>
      <c r="F50" s="8"/>
      <c r="G50" s="8">
        <f>IFERROR(VLOOKUP(A50,'درآمد ناشی از فروش'!A:Q,9,0),0)</f>
        <v>0</v>
      </c>
      <c r="H50" s="8"/>
      <c r="I50" s="8">
        <f t="shared" si="0"/>
        <v>0</v>
      </c>
      <c r="J50" s="8"/>
      <c r="K50" s="1">
        <f t="shared" si="1"/>
        <v>0</v>
      </c>
      <c r="L50" s="8"/>
      <c r="M50" s="8">
        <f>IFERROR(VLOOKUP(A50,'درآمد سود سهام'!A:S,19,0),0)</f>
        <v>0</v>
      </c>
      <c r="N50" s="8"/>
      <c r="O50" s="8">
        <f>IFERROR(VLOOKUP(A50,'درآمد ناشی از تغییر قیمت اوراق'!A:Q,17,0),0)</f>
        <v>0</v>
      </c>
      <c r="P50" s="8"/>
      <c r="Q50" s="8">
        <f>IFERROR(VLOOKUP(A50,'درآمد ناشی از فروش'!A:Q,17,0),0)</f>
        <v>6255463300</v>
      </c>
      <c r="R50" s="8"/>
      <c r="S50" s="8">
        <f t="shared" si="2"/>
        <v>6255463300</v>
      </c>
      <c r="T50" s="8"/>
      <c r="U50" s="1">
        <f t="shared" si="3"/>
        <v>1.3783884049273099E-2</v>
      </c>
    </row>
    <row r="51" spans="1:21" ht="21" x14ac:dyDescent="0.55000000000000004">
      <c r="A51" s="35" t="s">
        <v>122</v>
      </c>
      <c r="C51" s="8">
        <f>IFERROR(VLOOKUP(A51,'درآمد سود سهام'!A:S,13,0),0)</f>
        <v>0</v>
      </c>
      <c r="D51" s="8"/>
      <c r="E51" s="8">
        <f>IFERROR(VLOOKUP(A51,'درآمد ناشی از تغییر قیمت اوراق'!A:Q,9,0),0)</f>
        <v>64245735042</v>
      </c>
      <c r="F51" s="8"/>
      <c r="G51" s="8">
        <f>IFERROR(VLOOKUP(A51,'درآمد ناشی از فروش'!A:Q,9,0),0)</f>
        <v>-7894234118</v>
      </c>
      <c r="H51" s="8"/>
      <c r="I51" s="8">
        <f t="shared" si="0"/>
        <v>56351500924</v>
      </c>
      <c r="J51" s="8"/>
      <c r="K51" s="1">
        <f t="shared" si="1"/>
        <v>4.9251859206590656E-2</v>
      </c>
      <c r="L51" s="8"/>
      <c r="M51" s="8">
        <f>IFERROR(VLOOKUP(A51,'درآمد سود سهام'!A:S,19,0),0)</f>
        <v>590649622</v>
      </c>
      <c r="N51" s="8"/>
      <c r="O51" s="8">
        <f>IFERROR(VLOOKUP(A51,'درآمد ناشی از تغییر قیمت اوراق'!A:Q,17,0),0)</f>
        <v>-60855035276</v>
      </c>
      <c r="P51" s="8"/>
      <c r="Q51" s="8">
        <f>IFERROR(VLOOKUP(A51,'درآمد ناشی از فروش'!A:Q,17,0),0)</f>
        <v>-17709463661</v>
      </c>
      <c r="R51" s="8"/>
      <c r="S51" s="8">
        <f t="shared" si="2"/>
        <v>-77973849315</v>
      </c>
      <c r="T51" s="8"/>
      <c r="U51" s="1">
        <f t="shared" si="3"/>
        <v>-0.17181501134111885</v>
      </c>
    </row>
    <row r="52" spans="1:21" ht="21" x14ac:dyDescent="0.55000000000000004">
      <c r="A52" s="35" t="s">
        <v>96</v>
      </c>
      <c r="C52" s="8">
        <f>IFERROR(VLOOKUP(A52,'درآمد سود سهام'!A:S,13,0),0)</f>
        <v>0</v>
      </c>
      <c r="D52" s="8"/>
      <c r="E52" s="8">
        <f>IFERROR(VLOOKUP(A52,'درآمد ناشی از تغییر قیمت اوراق'!A:Q,9,0),0)</f>
        <v>0</v>
      </c>
      <c r="F52" s="8"/>
      <c r="G52" s="8">
        <f>IFERROR(VLOOKUP(A52,'درآمد ناشی از فروش'!A:Q,9,0),0)</f>
        <v>0</v>
      </c>
      <c r="H52" s="8"/>
      <c r="I52" s="8">
        <f t="shared" si="0"/>
        <v>0</v>
      </c>
      <c r="J52" s="8"/>
      <c r="K52" s="1">
        <f t="shared" si="1"/>
        <v>0</v>
      </c>
      <c r="L52" s="8"/>
      <c r="M52" s="8">
        <f>IFERROR(VLOOKUP(A52,'درآمد سود سهام'!A:S,19,0),0)</f>
        <v>0</v>
      </c>
      <c r="N52" s="8"/>
      <c r="O52" s="8">
        <f>IFERROR(VLOOKUP(A52,'درآمد ناشی از تغییر قیمت اوراق'!A:Q,17,0),0)</f>
        <v>0</v>
      </c>
      <c r="P52" s="8"/>
      <c r="Q52" s="8">
        <f>IFERROR(VLOOKUP(A52,'درآمد ناشی از فروش'!A:Q,17,0),0)</f>
        <v>-7627135792</v>
      </c>
      <c r="R52" s="8"/>
      <c r="S52" s="8">
        <f t="shared" si="2"/>
        <v>-7627135792</v>
      </c>
      <c r="T52" s="8"/>
      <c r="U52" s="1">
        <f t="shared" si="3"/>
        <v>-1.6806357953532993E-2</v>
      </c>
    </row>
    <row r="53" spans="1:21" s="35" customFormat="1" ht="21" x14ac:dyDescent="0.55000000000000004">
      <c r="A53" s="35" t="s">
        <v>69</v>
      </c>
      <c r="C53" s="8">
        <f>IFERROR(VLOOKUP(A53,'درآمد سود سهام'!A:S,13,0),0)</f>
        <v>0</v>
      </c>
      <c r="E53" s="8">
        <f>IFERROR(VLOOKUP(A53,'درآمد ناشی از تغییر قیمت اوراق'!A:Q,9,0),0)</f>
        <v>24528860440</v>
      </c>
      <c r="F53" s="8"/>
      <c r="G53" s="8">
        <f>IFERROR(VLOOKUP(A53,'درآمد ناشی از فروش'!A:Q,9,0),0)</f>
        <v>-3703280717</v>
      </c>
      <c r="H53" s="8"/>
      <c r="I53" s="8">
        <f t="shared" si="0"/>
        <v>20825579723</v>
      </c>
      <c r="J53" s="8"/>
      <c r="K53" s="1">
        <f t="shared" si="1"/>
        <v>1.8201795934347193E-2</v>
      </c>
      <c r="L53" s="8"/>
      <c r="M53" s="8">
        <f>IFERROR(VLOOKUP(A53,'درآمد سود سهام'!A:S,19,0),0)</f>
        <v>17659282495</v>
      </c>
      <c r="N53" s="8"/>
      <c r="O53" s="8">
        <f>IFERROR(VLOOKUP(A53,'درآمد ناشی از تغییر قیمت اوراق'!A:Q,17,0),0)</f>
        <v>-13860110323</v>
      </c>
      <c r="P53" s="8"/>
      <c r="Q53" s="8">
        <f>IFERROR(VLOOKUP(A53,'درآمد ناشی از فروش'!A:Q,17,0),0)</f>
        <v>2140902108</v>
      </c>
      <c r="R53" s="8"/>
      <c r="S53" s="8">
        <f t="shared" si="2"/>
        <v>5940074280</v>
      </c>
      <c r="T53" s="8"/>
      <c r="U53" s="1">
        <f t="shared" si="3"/>
        <v>1.3088925822582859E-2</v>
      </c>
    </row>
    <row r="54" spans="1:21" ht="21" x14ac:dyDescent="0.55000000000000004">
      <c r="A54" s="35" t="s">
        <v>76</v>
      </c>
      <c r="C54" s="8">
        <f>IFERROR(VLOOKUP(A54,'درآمد سود سهام'!A:S,13,0),0)</f>
        <v>0</v>
      </c>
      <c r="D54" s="8"/>
      <c r="E54" s="8">
        <f>IFERROR(VLOOKUP(A54,'درآمد ناشی از تغییر قیمت اوراق'!A:Q,9,0),0)</f>
        <v>0</v>
      </c>
      <c r="F54" s="8"/>
      <c r="G54" s="8">
        <f>IFERROR(VLOOKUP(A54,'درآمد ناشی از فروش'!A:Q,9,0),0)</f>
        <v>0</v>
      </c>
      <c r="H54" s="8"/>
      <c r="I54" s="8">
        <f t="shared" si="0"/>
        <v>0</v>
      </c>
      <c r="J54" s="8"/>
      <c r="K54" s="1">
        <f t="shared" si="1"/>
        <v>0</v>
      </c>
      <c r="L54" s="8"/>
      <c r="M54" s="8">
        <f>IFERROR(VLOOKUP(A54,'درآمد سود سهام'!A:S,19,0),0)</f>
        <v>0</v>
      </c>
      <c r="N54" s="8"/>
      <c r="O54" s="8">
        <f>IFERROR(VLOOKUP(A54,'درآمد ناشی از تغییر قیمت اوراق'!A:Q,17,0),0)</f>
        <v>0</v>
      </c>
      <c r="P54" s="8"/>
      <c r="Q54" s="8">
        <f>IFERROR(VLOOKUP(A54,'درآمد ناشی از فروش'!A:Q,17,0),0)</f>
        <v>729175669</v>
      </c>
      <c r="R54" s="8"/>
      <c r="S54" s="8">
        <f t="shared" si="2"/>
        <v>729175669</v>
      </c>
      <c r="T54" s="8"/>
      <c r="U54" s="1">
        <f t="shared" si="3"/>
        <v>1.6067351674890558E-3</v>
      </c>
    </row>
    <row r="55" spans="1:21" ht="21" x14ac:dyDescent="0.55000000000000004">
      <c r="A55" s="35" t="s">
        <v>60</v>
      </c>
      <c r="C55" s="8">
        <f>IFERROR(VLOOKUP(A55,'درآمد سود سهام'!A:S,13,0),0)</f>
        <v>0</v>
      </c>
      <c r="D55" s="8"/>
      <c r="E55" s="8">
        <f>IFERROR(VLOOKUP(A55,'درآمد ناشی از تغییر قیمت اوراق'!A:Q,9,0),0)</f>
        <v>183504328840</v>
      </c>
      <c r="F55" s="8"/>
      <c r="G55" s="8">
        <f>IFERROR(VLOOKUP(A55,'درآمد ناشی از فروش'!A:Q,9,0),0)</f>
        <v>-161409551</v>
      </c>
      <c r="H55" s="8"/>
      <c r="I55" s="8">
        <f t="shared" si="0"/>
        <v>183342919289</v>
      </c>
      <c r="J55" s="8"/>
      <c r="K55" s="1">
        <f t="shared" si="1"/>
        <v>0.16024381780931929</v>
      </c>
      <c r="L55" s="8"/>
      <c r="M55" s="8">
        <f>IFERROR(VLOOKUP(A55,'درآمد سود سهام'!A:S,19,0),0)</f>
        <v>0</v>
      </c>
      <c r="N55" s="8"/>
      <c r="O55" s="8">
        <f>IFERROR(VLOOKUP(A55,'درآمد ناشی از تغییر قیمت اوراق'!A:Q,17,0),0)</f>
        <v>158588267274</v>
      </c>
      <c r="P55" s="8"/>
      <c r="Q55" s="8">
        <f>IFERROR(VLOOKUP(A55,'درآمد ناشی از فروش'!A:Q,17,0),0)</f>
        <v>1869662652</v>
      </c>
      <c r="R55" s="8"/>
      <c r="S55" s="8">
        <f t="shared" si="2"/>
        <v>160457929926</v>
      </c>
      <c r="T55" s="8"/>
      <c r="U55" s="1">
        <f t="shared" si="3"/>
        <v>0.35356829619420388</v>
      </c>
    </row>
    <row r="56" spans="1:21" ht="21" x14ac:dyDescent="0.55000000000000004">
      <c r="A56" s="35" t="s">
        <v>78</v>
      </c>
      <c r="C56" s="8">
        <f>IFERROR(VLOOKUP(A56,'درآمد سود سهام'!A:S,13,0),0)</f>
        <v>0</v>
      </c>
      <c r="D56" s="8"/>
      <c r="E56" s="8">
        <f>IFERROR(VLOOKUP(A56,'درآمد ناشی از تغییر قیمت اوراق'!A:Q,9,0),0)</f>
        <v>0</v>
      </c>
      <c r="F56" s="8"/>
      <c r="G56" s="8">
        <f>IFERROR(VLOOKUP(A56,'درآمد ناشی از فروش'!A:Q,9,0),0)</f>
        <v>0</v>
      </c>
      <c r="H56" s="8"/>
      <c r="I56" s="8">
        <f t="shared" si="0"/>
        <v>0</v>
      </c>
      <c r="J56" s="8"/>
      <c r="K56" s="1">
        <f t="shared" si="1"/>
        <v>0</v>
      </c>
      <c r="L56" s="8"/>
      <c r="M56" s="8">
        <f>IFERROR(VLOOKUP(A56,'درآمد سود سهام'!A:S,19,0),0)</f>
        <v>0</v>
      </c>
      <c r="N56" s="8"/>
      <c r="O56" s="8">
        <f>IFERROR(VLOOKUP(A56,'درآمد ناشی از تغییر قیمت اوراق'!A:Q,17,0),0)</f>
        <v>0</v>
      </c>
      <c r="P56" s="8"/>
      <c r="Q56" s="8">
        <f>IFERROR(VLOOKUP(A56,'درآمد ناشی از فروش'!A:Q,17,0),0)</f>
        <v>2792580010</v>
      </c>
      <c r="R56" s="8"/>
      <c r="S56" s="8">
        <f t="shared" si="2"/>
        <v>2792580010</v>
      </c>
      <c r="T56" s="8"/>
      <c r="U56" s="1">
        <f t="shared" si="3"/>
        <v>6.153436957444529E-3</v>
      </c>
    </row>
    <row r="57" spans="1:21" ht="21" x14ac:dyDescent="0.55000000000000004">
      <c r="A57" s="35" t="s">
        <v>74</v>
      </c>
      <c r="C57" s="8">
        <f>IFERROR(VLOOKUP(A57,'درآمد سود سهام'!A:S,13,0),0)</f>
        <v>0</v>
      </c>
      <c r="D57" s="8"/>
      <c r="E57" s="8">
        <f>IFERROR(VLOOKUP(A57,'درآمد ناشی از تغییر قیمت اوراق'!A:Q,9,0),0)</f>
        <v>0</v>
      </c>
      <c r="F57" s="8"/>
      <c r="G57" s="8">
        <f>IFERROR(VLOOKUP(A57,'درآمد ناشی از فروش'!A:Q,9,0),0)</f>
        <v>0</v>
      </c>
      <c r="H57" s="8"/>
      <c r="I57" s="8">
        <f t="shared" si="0"/>
        <v>0</v>
      </c>
      <c r="J57" s="8"/>
      <c r="K57" s="1">
        <f t="shared" si="1"/>
        <v>0</v>
      </c>
      <c r="L57" s="8"/>
      <c r="M57" s="8">
        <f>IFERROR(VLOOKUP(A57,'درآمد سود سهام'!A:S,19,0),0)</f>
        <v>0</v>
      </c>
      <c r="N57" s="8"/>
      <c r="O57" s="8">
        <f>IFERROR(VLOOKUP(A57,'درآمد ناشی از تغییر قیمت اوراق'!A:Q,17,0),0)</f>
        <v>0</v>
      </c>
      <c r="P57" s="8"/>
      <c r="Q57" s="8">
        <f>IFERROR(VLOOKUP(A57,'درآمد ناشی از فروش'!A:Q,17,0),0)</f>
        <v>6146988766</v>
      </c>
      <c r="R57" s="8"/>
      <c r="S57" s="8">
        <f t="shared" si="2"/>
        <v>6146988766</v>
      </c>
      <c r="T57" s="8"/>
      <c r="U57" s="1">
        <f t="shared" si="3"/>
        <v>1.354486092224829E-2</v>
      </c>
    </row>
    <row r="58" spans="1:21" ht="21" x14ac:dyDescent="0.55000000000000004">
      <c r="A58" s="35" t="s">
        <v>65</v>
      </c>
      <c r="C58" s="8">
        <f>IFERROR(VLOOKUP(A58,'درآمد سود سهام'!A:S,13,0),0)</f>
        <v>0</v>
      </c>
      <c r="D58" s="8"/>
      <c r="E58" s="8">
        <f>IFERROR(VLOOKUP(A58,'درآمد ناشی از تغییر قیمت اوراق'!A:Q,9,0),0)</f>
        <v>39806641722</v>
      </c>
      <c r="F58" s="8"/>
      <c r="G58" s="8">
        <f>IFERROR(VLOOKUP(A58,'درآمد ناشی از فروش'!A:Q,9,0),0)</f>
        <v>-14592040925</v>
      </c>
      <c r="H58" s="8"/>
      <c r="I58" s="8">
        <f t="shared" si="0"/>
        <v>25214600797</v>
      </c>
      <c r="J58" s="8"/>
      <c r="K58" s="1">
        <f t="shared" si="1"/>
        <v>2.2037850776665369E-2</v>
      </c>
      <c r="L58" s="8"/>
      <c r="M58" s="8">
        <f>IFERROR(VLOOKUP(A58,'درآمد سود سهام'!A:S,19,0),0)</f>
        <v>14345879959</v>
      </c>
      <c r="N58" s="8"/>
      <c r="O58" s="8">
        <f>IFERROR(VLOOKUP(A58,'درآمد ناشی از تغییر قیمت اوراق'!A:Q,17,0),0)</f>
        <v>-31422579591</v>
      </c>
      <c r="P58" s="8"/>
      <c r="Q58" s="8">
        <f>IFERROR(VLOOKUP(A58,'درآمد ناشی از فروش'!A:Q,17,0),0)</f>
        <v>-68173940446</v>
      </c>
      <c r="R58" s="8"/>
      <c r="S58" s="8">
        <f t="shared" si="2"/>
        <v>-85250640078</v>
      </c>
      <c r="T58" s="8"/>
      <c r="U58" s="1">
        <f t="shared" si="3"/>
        <v>-0.18784938566604112</v>
      </c>
    </row>
    <row r="59" spans="1:21" ht="21" x14ac:dyDescent="0.55000000000000004">
      <c r="A59" s="35" t="s">
        <v>104</v>
      </c>
      <c r="C59" s="8">
        <f>IFERROR(VLOOKUP(A59,'درآمد سود سهام'!A:S,13,0),0)</f>
        <v>0</v>
      </c>
      <c r="D59" s="8"/>
      <c r="E59" s="8">
        <f>IFERROR(VLOOKUP(A59,'درآمد ناشی از تغییر قیمت اوراق'!A:Q,9,0),0)</f>
        <v>0</v>
      </c>
      <c r="F59" s="8"/>
      <c r="G59" s="8">
        <f>IFERROR(VLOOKUP(A59,'درآمد ناشی از فروش'!A:Q,9,0),0)</f>
        <v>0</v>
      </c>
      <c r="H59" s="8"/>
      <c r="I59" s="8">
        <f t="shared" si="0"/>
        <v>0</v>
      </c>
      <c r="J59" s="8"/>
      <c r="K59" s="1">
        <f t="shared" si="1"/>
        <v>0</v>
      </c>
      <c r="L59" s="8"/>
      <c r="M59" s="8">
        <f>IFERROR(VLOOKUP(A59,'درآمد سود سهام'!A:S,19,0),0)</f>
        <v>0</v>
      </c>
      <c r="N59" s="8"/>
      <c r="O59" s="8">
        <f>IFERROR(VLOOKUP(A59,'درآمد ناشی از تغییر قیمت اوراق'!A:Q,17,0),0)</f>
        <v>0</v>
      </c>
      <c r="P59" s="8"/>
      <c r="Q59" s="8">
        <f>IFERROR(VLOOKUP(A59,'درآمد ناشی از فروش'!A:Q,17,0),0)</f>
        <v>-239658880</v>
      </c>
      <c r="R59" s="8"/>
      <c r="S59" s="8">
        <f t="shared" si="2"/>
        <v>-239658880</v>
      </c>
      <c r="T59" s="8"/>
      <c r="U59" s="1">
        <f t="shared" si="3"/>
        <v>-5.2808721830382348E-4</v>
      </c>
    </row>
    <row r="60" spans="1:21" ht="21" x14ac:dyDescent="0.55000000000000004">
      <c r="A60" s="35" t="s">
        <v>135</v>
      </c>
      <c r="C60" s="8">
        <f>IFERROR(VLOOKUP(A60,'درآمد سود سهام'!A:S,13,0),0)</f>
        <v>0</v>
      </c>
      <c r="D60" s="8"/>
      <c r="E60" s="8">
        <f>IFERROR(VLOOKUP(A60,'درآمد ناشی از تغییر قیمت اوراق'!A:Q,9,0),0)</f>
        <v>-110779218</v>
      </c>
      <c r="F60" s="8"/>
      <c r="G60" s="8">
        <f>IFERROR(VLOOKUP(A60,'درآمد ناشی از فروش'!A:Q,9,0),0)</f>
        <v>0</v>
      </c>
      <c r="H60" s="8"/>
      <c r="I60" s="8">
        <f t="shared" si="0"/>
        <v>-110779218</v>
      </c>
      <c r="J60" s="8"/>
      <c r="K60" s="1">
        <f t="shared" ref="K60:K64" si="4">+I60/$I$86</f>
        <v>-9.6822309228474846E-5</v>
      </c>
      <c r="L60" s="8"/>
      <c r="M60" s="8">
        <f>IFERROR(VLOOKUP(A60,'درآمد سود سهام'!A:S,19,0),0)</f>
        <v>0</v>
      </c>
      <c r="N60" s="8"/>
      <c r="O60" s="8">
        <f>IFERROR(VLOOKUP(A60,'درآمد ناشی از تغییر قیمت اوراق'!A:Q,17,0),0)</f>
        <v>-110779218</v>
      </c>
      <c r="P60" s="8"/>
      <c r="Q60" s="8">
        <f>IFERROR(VLOOKUP(A60,'درآمد ناشی از فروش'!A:Q,17,0),0)</f>
        <v>0</v>
      </c>
      <c r="R60" s="8"/>
      <c r="S60" s="8">
        <f t="shared" si="2"/>
        <v>-110779218</v>
      </c>
      <c r="T60" s="8"/>
      <c r="U60" s="1">
        <f t="shared" ref="U60:U64" si="5">+S60/$S$86</f>
        <v>-2.4410148741199511E-4</v>
      </c>
    </row>
    <row r="61" spans="1:21" ht="21" x14ac:dyDescent="0.55000000000000004">
      <c r="A61" s="35" t="s">
        <v>137</v>
      </c>
      <c r="C61" s="8">
        <f>IFERROR(VLOOKUP(A61,'درآمد سود سهام'!A:S,13,0),0)</f>
        <v>0</v>
      </c>
      <c r="D61" s="8"/>
      <c r="E61" s="8">
        <f>IFERROR(VLOOKUP(A61,'درآمد ناشی از تغییر قیمت اوراق'!A:Q,9,0),0)</f>
        <v>-61807398</v>
      </c>
      <c r="F61" s="8"/>
      <c r="G61" s="8">
        <f>IFERROR(VLOOKUP(A61,'درآمد ناشی از فروش'!A:Q,9,0),0)</f>
        <v>0</v>
      </c>
      <c r="H61" s="8"/>
      <c r="I61" s="8">
        <f t="shared" si="0"/>
        <v>-61807398</v>
      </c>
      <c r="J61" s="8"/>
      <c r="K61" s="1">
        <f t="shared" si="4"/>
        <v>-5.4020375931552592E-5</v>
      </c>
      <c r="L61" s="8"/>
      <c r="M61" s="8">
        <f>IFERROR(VLOOKUP(A61,'درآمد سود سهام'!A:S,19,0),0)</f>
        <v>0</v>
      </c>
      <c r="N61" s="8"/>
      <c r="O61" s="8">
        <f>IFERROR(VLOOKUP(A61,'درآمد ناشی از تغییر قیمت اوراق'!A:Q,17,0),0)</f>
        <v>-61807398</v>
      </c>
      <c r="P61" s="8"/>
      <c r="Q61" s="8">
        <f>IFERROR(VLOOKUP(A61,'درآمد ناشی از فروش'!A:Q,17,0),0)</f>
        <v>0</v>
      </c>
      <c r="R61" s="8"/>
      <c r="S61" s="8">
        <f t="shared" si="2"/>
        <v>-61807398</v>
      </c>
      <c r="T61" s="8"/>
      <c r="U61" s="1">
        <f t="shared" si="5"/>
        <v>-1.3619231167406483E-4</v>
      </c>
    </row>
    <row r="62" spans="1:21" ht="21" x14ac:dyDescent="0.55000000000000004">
      <c r="A62" s="35" t="s">
        <v>139</v>
      </c>
      <c r="C62" s="8">
        <f>IFERROR(VLOOKUP(A62,'درآمد سود سهام'!A:S,13,0),0)</f>
        <v>0</v>
      </c>
      <c r="D62" s="8"/>
      <c r="E62" s="8">
        <f>IFERROR(VLOOKUP(A62,'درآمد ناشی از تغییر قیمت اوراق'!A:Q,9,0),0)</f>
        <v>4822656968</v>
      </c>
      <c r="F62" s="8"/>
      <c r="G62" s="8">
        <f>IFERROR(VLOOKUP(A62,'درآمد ناشی از فروش'!A:Q,9,0),0)</f>
        <v>5626529986</v>
      </c>
      <c r="H62" s="8"/>
      <c r="I62" s="8">
        <f t="shared" si="0"/>
        <v>10449186954</v>
      </c>
      <c r="J62" s="8"/>
      <c r="K62" s="1">
        <f t="shared" si="4"/>
        <v>9.1327094441696916E-3</v>
      </c>
      <c r="L62" s="8"/>
      <c r="M62" s="8">
        <f>IFERROR(VLOOKUP(A62,'درآمد سود سهام'!A:S,19,0),0)</f>
        <v>0</v>
      </c>
      <c r="N62" s="8"/>
      <c r="O62" s="8">
        <f>IFERROR(VLOOKUP(A62,'درآمد ناشی از تغییر قیمت اوراق'!A:Q,17,0),0)</f>
        <v>4822656968</v>
      </c>
      <c r="P62" s="8"/>
      <c r="Q62" s="8">
        <f>IFERROR(VLOOKUP(A62,'درآمد ناشی از فروش'!A:Q,17,0),0)</f>
        <v>5626529986</v>
      </c>
      <c r="R62" s="8"/>
      <c r="S62" s="8">
        <f t="shared" si="2"/>
        <v>10449186954</v>
      </c>
      <c r="T62" s="8"/>
      <c r="U62" s="1">
        <f t="shared" si="5"/>
        <v>2.3024734456217361E-2</v>
      </c>
    </row>
    <row r="63" spans="1:21" ht="21" x14ac:dyDescent="0.55000000000000004">
      <c r="A63" s="35" t="s">
        <v>136</v>
      </c>
      <c r="C63" s="8">
        <f>IFERROR(VLOOKUP(A63,'درآمد سود سهام'!A:S,13,0),0)</f>
        <v>0</v>
      </c>
      <c r="D63" s="8"/>
      <c r="E63" s="8">
        <f>IFERROR(VLOOKUP(A63,'درآمد ناشی از تغییر قیمت اوراق'!A:Q,9,0),0)</f>
        <v>3380303784</v>
      </c>
      <c r="F63" s="8"/>
      <c r="G63" s="8">
        <f>IFERROR(VLOOKUP(A63,'درآمد ناشی از فروش'!A:Q,9,0),0)</f>
        <v>0</v>
      </c>
      <c r="H63" s="8"/>
      <c r="I63" s="8">
        <f t="shared" si="0"/>
        <v>3380303784</v>
      </c>
      <c r="J63" s="8"/>
      <c r="K63" s="1">
        <f t="shared" si="4"/>
        <v>2.9544243421237332E-3</v>
      </c>
      <c r="L63" s="8"/>
      <c r="M63" s="8">
        <f>IFERROR(VLOOKUP(A63,'درآمد سود سهام'!A:S,19,0),0)</f>
        <v>0</v>
      </c>
      <c r="N63" s="8"/>
      <c r="O63" s="8">
        <f>IFERROR(VLOOKUP(A63,'درآمد ناشی از تغییر قیمت اوراق'!A:Q,17,0),0)</f>
        <v>3380303784</v>
      </c>
      <c r="P63" s="8"/>
      <c r="Q63" s="8">
        <f>IFERROR(VLOOKUP(A63,'درآمد ناشی از فروش'!A:Q,17,0),0)</f>
        <v>0</v>
      </c>
      <c r="R63" s="8"/>
      <c r="S63" s="8">
        <f t="shared" si="2"/>
        <v>3380303784</v>
      </c>
      <c r="T63" s="8"/>
      <c r="U63" s="1">
        <f t="shared" si="5"/>
        <v>7.4484835375782802E-3</v>
      </c>
    </row>
    <row r="64" spans="1:21" ht="21" x14ac:dyDescent="0.55000000000000004">
      <c r="A64" s="35" t="s">
        <v>134</v>
      </c>
      <c r="C64" s="8">
        <f>IFERROR(VLOOKUP(A64,'درآمد سود سهام'!A:S,13,0),0)</f>
        <v>0</v>
      </c>
      <c r="D64" s="8"/>
      <c r="E64" s="8">
        <f>IFERROR(VLOOKUP(A64,'درآمد ناشی از تغییر قیمت اوراق'!A:Q,9,0),0)</f>
        <v>4901329647</v>
      </c>
      <c r="F64" s="8"/>
      <c r="G64" s="8">
        <f>IFERROR(VLOOKUP(A64,'درآمد ناشی از فروش'!A:Q,9,0),0)</f>
        <v>0</v>
      </c>
      <c r="H64" s="8"/>
      <c r="I64" s="8">
        <f t="shared" si="0"/>
        <v>4901329647</v>
      </c>
      <c r="J64" s="8"/>
      <c r="K64" s="1">
        <f t="shared" si="4"/>
        <v>4.2838184208208209E-3</v>
      </c>
      <c r="L64" s="8"/>
      <c r="M64" s="8">
        <f>IFERROR(VLOOKUP(A64,'درآمد سود سهام'!A:S,19,0),0)</f>
        <v>0</v>
      </c>
      <c r="N64" s="8"/>
      <c r="O64" s="8">
        <f>IFERROR(VLOOKUP(A64,'درآمد ناشی از تغییر قیمت اوراق'!A:Q,17,0),0)</f>
        <v>4901329647</v>
      </c>
      <c r="P64" s="8"/>
      <c r="Q64" s="8">
        <f>IFERROR(VLOOKUP(A64,'درآمد ناشی از فروش'!A:Q,17,0),0)</f>
        <v>0</v>
      </c>
      <c r="R64" s="8"/>
      <c r="S64" s="8">
        <f t="shared" si="2"/>
        <v>4901329647</v>
      </c>
      <c r="T64" s="8"/>
      <c r="U64" s="1">
        <f t="shared" si="5"/>
        <v>1.0800056894508941E-2</v>
      </c>
    </row>
    <row r="65" spans="1:21" ht="21" x14ac:dyDescent="0.55000000000000004">
      <c r="A65" s="35" t="s">
        <v>119</v>
      </c>
      <c r="C65" s="8">
        <f>IFERROR(VLOOKUP(A65,'درآمد سود سهام'!A:S,13,0),0)</f>
        <v>0</v>
      </c>
      <c r="D65" s="8"/>
      <c r="E65" s="8">
        <f>IFERROR(VLOOKUP(A65,'درآمد ناشی از تغییر قیمت اوراق'!A:Q,9,0),0)</f>
        <v>0</v>
      </c>
      <c r="F65" s="8"/>
      <c r="G65" s="8">
        <f>IFERROR(VLOOKUP(A65,'درآمد ناشی از فروش'!A:Q,9,0),0)</f>
        <v>0</v>
      </c>
      <c r="H65" s="8"/>
      <c r="I65" s="8">
        <f t="shared" si="0"/>
        <v>0</v>
      </c>
      <c r="J65" s="8"/>
      <c r="K65" s="1">
        <f t="shared" si="1"/>
        <v>0</v>
      </c>
      <c r="L65" s="8"/>
      <c r="M65" s="8">
        <f>IFERROR(VLOOKUP(A65,'درآمد سود سهام'!A:S,19,0),0)</f>
        <v>0</v>
      </c>
      <c r="N65" s="8"/>
      <c r="O65" s="8">
        <f>IFERROR(VLOOKUP(A65,'درآمد ناشی از تغییر قیمت اوراق'!A:Q,17,0),0)</f>
        <v>0</v>
      </c>
      <c r="P65" s="8"/>
      <c r="Q65" s="8">
        <f>IFERROR(VLOOKUP(A65,'درآمد ناشی از فروش'!A:Q,17,0),0)</f>
        <v>-59265431</v>
      </c>
      <c r="R65" s="8"/>
      <c r="S65" s="8">
        <f t="shared" si="2"/>
        <v>-59265431</v>
      </c>
      <c r="T65" s="8"/>
      <c r="U65" s="1">
        <f t="shared" si="3"/>
        <v>-1.3059109930901449E-4</v>
      </c>
    </row>
    <row r="66" spans="1:21" ht="21" x14ac:dyDescent="0.55000000000000004">
      <c r="A66" s="35" t="s">
        <v>108</v>
      </c>
      <c r="C66" s="8">
        <f>IFERROR(VLOOKUP(A66,'درآمد سود سهام'!A:S,13,0),0)</f>
        <v>0</v>
      </c>
      <c r="D66" s="8"/>
      <c r="E66" s="8">
        <f>IFERROR(VLOOKUP(A66,'درآمد ناشی از تغییر قیمت اوراق'!A:Q,9,0),0)</f>
        <v>0</v>
      </c>
      <c r="F66" s="8"/>
      <c r="G66" s="8">
        <f>IFERROR(VLOOKUP(A66,'درآمد ناشی از فروش'!A:Q,9,0),0)</f>
        <v>60661097</v>
      </c>
      <c r="H66" s="8"/>
      <c r="I66" s="8">
        <f t="shared" si="0"/>
        <v>60661097</v>
      </c>
      <c r="J66" s="8"/>
      <c r="K66" s="1">
        <f t="shared" si="1"/>
        <v>5.3018495688175984E-5</v>
      </c>
      <c r="L66" s="8"/>
      <c r="M66" s="8">
        <f>IFERROR(VLOOKUP(A66,'درآمد سود سهام'!A:S,19,0),0)</f>
        <v>562500000</v>
      </c>
      <c r="N66" s="8"/>
      <c r="O66" s="8">
        <f>IFERROR(VLOOKUP(A66,'درآمد ناشی از تغییر قیمت اوراق'!A:Q,17,0),0)</f>
        <v>0</v>
      </c>
      <c r="P66" s="8"/>
      <c r="Q66" s="8">
        <f>IFERROR(VLOOKUP(A66,'درآمد ناشی از فروش'!A:Q,17,0),0)</f>
        <v>1049987692</v>
      </c>
      <c r="R66" s="8"/>
      <c r="S66" s="8">
        <f t="shared" si="2"/>
        <v>1612487692</v>
      </c>
      <c r="T66" s="8"/>
      <c r="U66" s="1">
        <f t="shared" si="3"/>
        <v>3.5531090682616577E-3</v>
      </c>
    </row>
    <row r="67" spans="1:21" ht="21" x14ac:dyDescent="0.55000000000000004">
      <c r="A67" s="35" t="s">
        <v>105</v>
      </c>
      <c r="C67" s="8">
        <f>IFERROR(VLOOKUP(A67,'درآمد سود سهام'!A:S,13,0),0)</f>
        <v>0</v>
      </c>
      <c r="D67" s="8"/>
      <c r="E67" s="8">
        <f>IFERROR(VLOOKUP(A67,'درآمد ناشی از تغییر قیمت اوراق'!A:Q,9,0),0)</f>
        <v>0</v>
      </c>
      <c r="F67" s="8"/>
      <c r="G67" s="8">
        <f>IFERROR(VLOOKUP(A67,'درآمد ناشی از فروش'!A:Q,9,0),0)</f>
        <v>400116613</v>
      </c>
      <c r="H67" s="8"/>
      <c r="I67" s="8">
        <f t="shared" si="0"/>
        <v>400116613</v>
      </c>
      <c r="J67" s="8"/>
      <c r="K67" s="1">
        <f t="shared" si="1"/>
        <v>3.497065165357639E-4</v>
      </c>
      <c r="L67" s="8"/>
      <c r="M67" s="8">
        <f>IFERROR(VLOOKUP(A67,'درآمد سود سهام'!A:S,19,0),0)</f>
        <v>235000000</v>
      </c>
      <c r="N67" s="8"/>
      <c r="O67" s="8">
        <f>IFERROR(VLOOKUP(A67,'درآمد ناشی از تغییر قیمت اوراق'!A:Q,17,0),0)</f>
        <v>0</v>
      </c>
      <c r="P67" s="8"/>
      <c r="Q67" s="8">
        <f>IFERROR(VLOOKUP(A67,'درآمد ناشی از فروش'!A:Q,17,0),0)</f>
        <v>929118988</v>
      </c>
      <c r="R67" s="8"/>
      <c r="S67" s="8">
        <f t="shared" si="2"/>
        <v>1164118988</v>
      </c>
      <c r="T67" s="8"/>
      <c r="U67" s="1">
        <f t="shared" si="3"/>
        <v>2.5651307314278611E-3</v>
      </c>
    </row>
    <row r="68" spans="1:21" ht="21" x14ac:dyDescent="0.55000000000000004">
      <c r="A68" s="35" t="s">
        <v>121</v>
      </c>
      <c r="C68" s="8">
        <f>IFERROR(VLOOKUP(A68,'درآمد سود سهام'!A:S,13,0),0)</f>
        <v>0</v>
      </c>
      <c r="D68" s="8"/>
      <c r="E68" s="8">
        <f>IFERROR(VLOOKUP(A68,'درآمد ناشی از تغییر قیمت اوراق'!A:Q,9,0),0)</f>
        <v>0</v>
      </c>
      <c r="F68" s="8"/>
      <c r="G68" s="8">
        <f>IFERROR(VLOOKUP(A68,'درآمد ناشی از فروش'!A:Q,9,0),0)</f>
        <v>0</v>
      </c>
      <c r="H68" s="8"/>
      <c r="I68" s="8">
        <f t="shared" si="0"/>
        <v>0</v>
      </c>
      <c r="J68" s="8"/>
      <c r="K68" s="1">
        <f t="shared" si="1"/>
        <v>0</v>
      </c>
      <c r="L68" s="8"/>
      <c r="M68" s="8">
        <f>IFERROR(VLOOKUP(A68,'درآمد سود سهام'!A:S,19,0),0)</f>
        <v>0</v>
      </c>
      <c r="N68" s="8"/>
      <c r="O68" s="8">
        <f>IFERROR(VLOOKUP(A68,'درآمد ناشی از تغییر قیمت اوراق'!A:Q,17,0),0)</f>
        <v>0</v>
      </c>
      <c r="P68" s="8"/>
      <c r="Q68" s="8">
        <f>IFERROR(VLOOKUP(A68,'درآمد ناشی از فروش'!A:Q,17,0),0)</f>
        <v>846415402</v>
      </c>
      <c r="R68" s="8"/>
      <c r="S68" s="8">
        <f t="shared" si="2"/>
        <v>846415402</v>
      </c>
      <c r="T68" s="8"/>
      <c r="U68" s="1">
        <f t="shared" si="3"/>
        <v>1.8650723694097731E-3</v>
      </c>
    </row>
    <row r="69" spans="1:21" ht="21" x14ac:dyDescent="0.55000000000000004">
      <c r="A69" s="35" t="s">
        <v>127</v>
      </c>
      <c r="C69" s="8">
        <f>IFERROR(VLOOKUP(A69,'درآمد سود سهام'!A:S,13,0),0)</f>
        <v>0</v>
      </c>
      <c r="D69" s="8"/>
      <c r="E69" s="8">
        <f>IFERROR(VLOOKUP(A69,'درآمد ناشی از تغییر قیمت اوراق'!A:Q,9,0),0)</f>
        <v>13052710435</v>
      </c>
      <c r="F69" s="8"/>
      <c r="G69" s="8">
        <f>IFERROR(VLOOKUP(A69,'درآمد ناشی از فروش'!A:Q,9,0),0)</f>
        <v>0</v>
      </c>
      <c r="H69" s="8"/>
      <c r="I69" s="8">
        <f t="shared" si="0"/>
        <v>13052710435</v>
      </c>
      <c r="J69" s="8"/>
      <c r="K69" s="1">
        <f t="shared" si="1"/>
        <v>1.1408218877364798E-2</v>
      </c>
      <c r="L69" s="8"/>
      <c r="M69" s="8">
        <f>IFERROR(VLOOKUP(A69,'درآمد سود سهام'!A:S,19,0),0)</f>
        <v>0</v>
      </c>
      <c r="N69" s="8"/>
      <c r="O69" s="8">
        <f>IFERROR(VLOOKUP(A69,'درآمد ناشی از تغییر قیمت اوراق'!A:Q,17,0),0)</f>
        <v>11424444655</v>
      </c>
      <c r="P69" s="8"/>
      <c r="Q69" s="8">
        <f>IFERROR(VLOOKUP(A69,'درآمد ناشی از فروش'!A:Q,17,0),0)</f>
        <v>0</v>
      </c>
      <c r="R69" s="8"/>
      <c r="S69" s="8">
        <f t="shared" si="2"/>
        <v>11424444655</v>
      </c>
      <c r="T69" s="8"/>
      <c r="U69" s="1">
        <f t="shared" si="3"/>
        <v>2.5173710227323662E-2</v>
      </c>
    </row>
    <row r="70" spans="1:21" ht="21" x14ac:dyDescent="0.55000000000000004">
      <c r="A70" s="35" t="s">
        <v>124</v>
      </c>
      <c r="C70" s="8">
        <f>IFERROR(VLOOKUP(A70,'درآمد سود سهام'!A:S,13,0),0)</f>
        <v>0</v>
      </c>
      <c r="D70" s="8"/>
      <c r="E70" s="8">
        <f>IFERROR(VLOOKUP(A70,'درآمد ناشی از تغییر قیمت اوراق'!A:Q,9,0),0)</f>
        <v>0</v>
      </c>
      <c r="F70" s="8"/>
      <c r="G70" s="8">
        <f>IFERROR(VLOOKUP(A70,'درآمد ناشی از فروش'!A:Q,9,0),0)</f>
        <v>0</v>
      </c>
      <c r="H70" s="8"/>
      <c r="I70" s="8">
        <f t="shared" si="0"/>
        <v>0</v>
      </c>
      <c r="J70" s="8"/>
      <c r="K70" s="1">
        <f t="shared" si="1"/>
        <v>0</v>
      </c>
      <c r="L70" s="8"/>
      <c r="M70" s="8">
        <f>IFERROR(VLOOKUP(A70,'درآمد سود سهام'!A:S,19,0),0)</f>
        <v>0</v>
      </c>
      <c r="N70" s="8"/>
      <c r="O70" s="8">
        <f>IFERROR(VLOOKUP(A70,'درآمد ناشی از تغییر قیمت اوراق'!A:Q,17,0),0)</f>
        <v>0</v>
      </c>
      <c r="P70" s="8"/>
      <c r="Q70" s="8">
        <f>IFERROR(VLOOKUP(A70,'درآمد ناشی از فروش'!A:Q,17,0),0)</f>
        <v>218989925</v>
      </c>
      <c r="R70" s="8"/>
      <c r="S70" s="8">
        <f t="shared" si="2"/>
        <v>218989925</v>
      </c>
      <c r="T70" s="8"/>
      <c r="U70" s="1">
        <f t="shared" si="3"/>
        <v>4.8254327287940645E-4</v>
      </c>
    </row>
    <row r="71" spans="1:21" ht="21" x14ac:dyDescent="0.45">
      <c r="A71" s="6" t="s">
        <v>112</v>
      </c>
      <c r="C71" s="8">
        <f>IFERROR(VLOOKUP(A71,'درآمد سود سهام'!A:S,13,0),0)</f>
        <v>0</v>
      </c>
      <c r="D71" s="8"/>
      <c r="E71" s="8">
        <f>IFERROR(VLOOKUP(A71,'درآمد ناشی از تغییر قیمت اوراق'!A:Q,9,0),0)</f>
        <v>0</v>
      </c>
      <c r="F71" s="8"/>
      <c r="G71" s="8">
        <f>IFERROR(VLOOKUP(A71,'درآمد ناشی از فروش'!A:Q,9,0),0)</f>
        <v>0</v>
      </c>
      <c r="H71" s="8"/>
      <c r="I71" s="8">
        <f t="shared" si="0"/>
        <v>0</v>
      </c>
      <c r="J71" s="8"/>
      <c r="K71" s="1">
        <f t="shared" si="1"/>
        <v>0</v>
      </c>
      <c r="L71" s="8"/>
      <c r="M71" s="8">
        <f>IFERROR(VLOOKUP(A71,'درآمد سود سهام'!A:S,19,0),0)</f>
        <v>0</v>
      </c>
      <c r="N71" s="8"/>
      <c r="O71" s="8">
        <f>IFERROR(VLOOKUP(A71,'درآمد ناشی از تغییر قیمت اوراق'!A:Q,17,0),0)</f>
        <v>0</v>
      </c>
      <c r="P71" s="8"/>
      <c r="Q71" s="8">
        <f>IFERROR(VLOOKUP(A71,'درآمد ناشی از فروش'!A:Q,17,0),0)</f>
        <v>1329495457</v>
      </c>
      <c r="R71" s="8"/>
      <c r="S71" s="8">
        <f t="shared" si="2"/>
        <v>1329495457</v>
      </c>
      <c r="T71" s="8"/>
      <c r="U71" s="1">
        <f t="shared" si="3"/>
        <v>2.9295370054082726E-3</v>
      </c>
    </row>
    <row r="72" spans="1:21" ht="21" x14ac:dyDescent="0.45">
      <c r="A72" s="6" t="s">
        <v>113</v>
      </c>
      <c r="C72" s="8">
        <f>IFERROR(VLOOKUP(A72,'درآمد سود سهام'!A:S,13,0),0)</f>
        <v>0</v>
      </c>
      <c r="D72" s="8"/>
      <c r="E72" s="8">
        <f>IFERROR(VLOOKUP(A72,'درآمد ناشی از تغییر قیمت اوراق'!A:Q,9,0),0)</f>
        <v>0</v>
      </c>
      <c r="F72" s="8"/>
      <c r="G72" s="8">
        <f>IFERROR(VLOOKUP(A72,'درآمد ناشی از فروش'!A:Q,9,0),0)</f>
        <v>0</v>
      </c>
      <c r="H72" s="8"/>
      <c r="I72" s="8">
        <f t="shared" si="0"/>
        <v>0</v>
      </c>
      <c r="J72" s="8"/>
      <c r="K72" s="1">
        <f t="shared" si="1"/>
        <v>0</v>
      </c>
      <c r="L72" s="8"/>
      <c r="M72" s="8">
        <f>IFERROR(VLOOKUP(A72,'درآمد سود سهام'!A:S,19,0),0)</f>
        <v>0</v>
      </c>
      <c r="N72" s="8"/>
      <c r="O72" s="8">
        <f>IFERROR(VLOOKUP(A72,'درآمد ناشی از تغییر قیمت اوراق'!A:Q,17,0),0)</f>
        <v>0</v>
      </c>
      <c r="P72" s="8"/>
      <c r="Q72" s="8">
        <f>IFERROR(VLOOKUP(A72,'درآمد ناشی از فروش'!A:Q,17,0),0)</f>
        <v>723524053</v>
      </c>
      <c r="R72" s="8"/>
      <c r="S72" s="8">
        <f t="shared" si="2"/>
        <v>723524053</v>
      </c>
      <c r="T72" s="8"/>
      <c r="U72" s="1">
        <f t="shared" si="3"/>
        <v>1.5942818581338532E-3</v>
      </c>
    </row>
    <row r="73" spans="1:21" ht="21" x14ac:dyDescent="0.45">
      <c r="A73" s="6" t="s">
        <v>111</v>
      </c>
      <c r="C73" s="8">
        <f>IFERROR(VLOOKUP(A73,'درآمد سود سهام'!A:S,13,0),0)</f>
        <v>0</v>
      </c>
      <c r="D73" s="8"/>
      <c r="E73" s="8">
        <f>IFERROR(VLOOKUP(A73,'درآمد ناشی از تغییر قیمت اوراق'!A:Q,9,0),0)</f>
        <v>0</v>
      </c>
      <c r="F73" s="8"/>
      <c r="G73" s="8">
        <f>IFERROR(VLOOKUP(A73,'درآمد ناشی از فروش'!A:Q,9,0),0)</f>
        <v>0</v>
      </c>
      <c r="H73" s="8"/>
      <c r="I73" s="8">
        <f t="shared" ref="I73:I85" si="6">+G73+E73+C73</f>
        <v>0</v>
      </c>
      <c r="J73" s="8"/>
      <c r="K73" s="1">
        <f t="shared" si="1"/>
        <v>0</v>
      </c>
      <c r="L73" s="8"/>
      <c r="M73" s="8">
        <f>IFERROR(VLOOKUP(A73,'درآمد سود سهام'!A:S,19,0),0)</f>
        <v>0</v>
      </c>
      <c r="N73" s="8"/>
      <c r="O73" s="8">
        <f>IFERROR(VLOOKUP(A73,'درآمد ناشی از تغییر قیمت اوراق'!A:Q,17,0),0)</f>
        <v>0</v>
      </c>
      <c r="P73" s="8"/>
      <c r="Q73" s="8">
        <f>IFERROR(VLOOKUP(A73,'درآمد ناشی از فروش'!A:Q,17,0),0)</f>
        <v>1119234</v>
      </c>
      <c r="R73" s="8"/>
      <c r="S73" s="8">
        <f t="shared" ref="S73:S85" si="7">+Q73+O73+M73</f>
        <v>1119234</v>
      </c>
      <c r="T73" s="8"/>
      <c r="U73" s="1">
        <f t="shared" si="3"/>
        <v>2.466226870838508E-6</v>
      </c>
    </row>
    <row r="74" spans="1:21" ht="21" x14ac:dyDescent="0.45">
      <c r="A74" s="6" t="s">
        <v>117</v>
      </c>
      <c r="C74" s="8">
        <f>IFERROR(VLOOKUP(A74,'درآمد سود سهام'!A:S,13,0),0)</f>
        <v>0</v>
      </c>
      <c r="D74" s="8"/>
      <c r="E74" s="8">
        <f>IFERROR(VLOOKUP(A74,'درآمد ناشی از تغییر قیمت اوراق'!A:Q,9,0),0)</f>
        <v>0</v>
      </c>
      <c r="F74" s="8"/>
      <c r="G74" s="8">
        <f>IFERROR(VLOOKUP(A74,'درآمد ناشی از فروش'!A:Q,9,0),0)</f>
        <v>0</v>
      </c>
      <c r="H74" s="8"/>
      <c r="I74" s="8">
        <f t="shared" si="6"/>
        <v>0</v>
      </c>
      <c r="J74" s="8"/>
      <c r="K74" s="1">
        <f t="shared" si="1"/>
        <v>0</v>
      </c>
      <c r="L74" s="8"/>
      <c r="M74" s="8">
        <f>IFERROR(VLOOKUP(A74,'درآمد سود سهام'!A:S,19,0),0)</f>
        <v>0</v>
      </c>
      <c r="N74" s="8"/>
      <c r="O74" s="8">
        <f>IFERROR(VLOOKUP(A74,'درآمد ناشی از تغییر قیمت اوراق'!A:Q,17,0),0)</f>
        <v>0</v>
      </c>
      <c r="P74" s="8"/>
      <c r="Q74" s="8">
        <f>IFERROR(VLOOKUP(A74,'درآمد ناشی از فروش'!A:Q,17,0),0)</f>
        <v>335625948</v>
      </c>
      <c r="R74" s="8"/>
      <c r="S74" s="8">
        <f t="shared" si="7"/>
        <v>335625948</v>
      </c>
      <c r="T74" s="8"/>
      <c r="U74" s="1">
        <f t="shared" si="3"/>
        <v>7.3955020264595953E-4</v>
      </c>
    </row>
    <row r="75" spans="1:21" ht="21" x14ac:dyDescent="0.45">
      <c r="A75" s="6" t="s">
        <v>118</v>
      </c>
      <c r="C75" s="8">
        <f>IFERROR(VLOOKUP(A75,'درآمد سود سهام'!A:S,13,0),0)</f>
        <v>0</v>
      </c>
      <c r="D75" s="8"/>
      <c r="E75" s="8">
        <f>IFERROR(VLOOKUP(A75,'درآمد ناشی از تغییر قیمت اوراق'!A:Q,9,0),0)</f>
        <v>0</v>
      </c>
      <c r="F75" s="8"/>
      <c r="G75" s="8">
        <f>IFERROR(VLOOKUP(A75,'درآمد ناشی از فروش'!A:Q,9,0),0)</f>
        <v>0</v>
      </c>
      <c r="H75" s="8"/>
      <c r="I75" s="8">
        <f t="shared" si="6"/>
        <v>0</v>
      </c>
      <c r="J75" s="8"/>
      <c r="K75" s="1">
        <f t="shared" si="1"/>
        <v>0</v>
      </c>
      <c r="L75" s="8"/>
      <c r="M75" s="8">
        <f>IFERROR(VLOOKUP(A75,'درآمد سود سهام'!A:S,19,0),0)</f>
        <v>0</v>
      </c>
      <c r="N75" s="8"/>
      <c r="O75" s="8">
        <f>IFERROR(VLOOKUP(A75,'درآمد ناشی از تغییر قیمت اوراق'!A:Q,17,0),0)</f>
        <v>0</v>
      </c>
      <c r="P75" s="8"/>
      <c r="Q75" s="8">
        <f>IFERROR(VLOOKUP(A75,'درآمد ناشی از فروش'!A:Q,17,0),0)</f>
        <v>2972695284</v>
      </c>
      <c r="R75" s="8"/>
      <c r="S75" s="8">
        <f t="shared" si="7"/>
        <v>2972695284</v>
      </c>
      <c r="T75" s="8"/>
      <c r="U75" s="1">
        <f t="shared" si="3"/>
        <v>6.5503201191312189E-3</v>
      </c>
    </row>
    <row r="76" spans="1:21" ht="21" x14ac:dyDescent="0.45">
      <c r="A76" s="6" t="s">
        <v>110</v>
      </c>
      <c r="C76" s="8">
        <f>IFERROR(VLOOKUP(A76,'درآمد سود سهام'!A:S,13,0),0)</f>
        <v>0</v>
      </c>
      <c r="D76" s="8"/>
      <c r="E76" s="8">
        <f>IFERROR(VLOOKUP(A76,'درآمد ناشی از تغییر قیمت اوراق'!A:Q,9,0),0)</f>
        <v>0</v>
      </c>
      <c r="F76" s="8"/>
      <c r="G76" s="8">
        <f>IFERROR(VLOOKUP(A76,'درآمد ناشی از فروش'!A:Q,9,0),0)</f>
        <v>0</v>
      </c>
      <c r="H76" s="8"/>
      <c r="I76" s="8">
        <f t="shared" si="6"/>
        <v>0</v>
      </c>
      <c r="J76" s="8"/>
      <c r="K76" s="1">
        <f t="shared" si="1"/>
        <v>0</v>
      </c>
      <c r="L76" s="8"/>
      <c r="M76" s="8">
        <f>IFERROR(VLOOKUP(A76,'درآمد سود سهام'!A:S,19,0),0)</f>
        <v>0</v>
      </c>
      <c r="N76" s="8"/>
      <c r="O76" s="8">
        <f>IFERROR(VLOOKUP(A76,'درآمد ناشی از تغییر قیمت اوراق'!A:Q,17,0),0)</f>
        <v>0</v>
      </c>
      <c r="P76" s="8"/>
      <c r="Q76" s="8">
        <f>IFERROR(VLOOKUP(A76,'درآمد ناشی از فروش'!A:Q,17,0),0)</f>
        <v>159416213</v>
      </c>
      <c r="R76" s="8"/>
      <c r="S76" s="8">
        <f t="shared" si="7"/>
        <v>159416213</v>
      </c>
      <c r="T76" s="8"/>
      <c r="U76" s="1">
        <f t="shared" si="3"/>
        <v>3.5127287783244174E-4</v>
      </c>
    </row>
    <row r="77" spans="1:21" ht="21" x14ac:dyDescent="0.45">
      <c r="A77" s="6" t="s">
        <v>109</v>
      </c>
      <c r="C77" s="8">
        <f>IFERROR(VLOOKUP(A77,'درآمد سود سهام'!A:S,13,0),0)</f>
        <v>0</v>
      </c>
      <c r="D77" s="8"/>
      <c r="E77" s="8">
        <f>IFERROR(VLOOKUP(A77,'درآمد ناشی از تغییر قیمت اوراق'!A:Q,9,0),0)</f>
        <v>0</v>
      </c>
      <c r="F77" s="8"/>
      <c r="G77" s="8">
        <f>IFERROR(VLOOKUP(A77,'درآمد ناشی از فروش'!A:Q,9,0),0)</f>
        <v>0</v>
      </c>
      <c r="H77" s="8"/>
      <c r="I77" s="8">
        <f t="shared" si="6"/>
        <v>0</v>
      </c>
      <c r="J77" s="8"/>
      <c r="K77" s="1">
        <f t="shared" si="1"/>
        <v>0</v>
      </c>
      <c r="L77" s="8"/>
      <c r="M77" s="8">
        <f>IFERROR(VLOOKUP(A77,'درآمد سود سهام'!A:S,19,0),0)</f>
        <v>0</v>
      </c>
      <c r="N77" s="8"/>
      <c r="O77" s="8">
        <f>IFERROR(VLOOKUP(A77,'درآمد ناشی از تغییر قیمت اوراق'!A:Q,17,0),0)</f>
        <v>0</v>
      </c>
      <c r="P77" s="8"/>
      <c r="Q77" s="8">
        <f>IFERROR(VLOOKUP(A77,'درآمد ناشی از فروش'!A:Q,17,0),0)</f>
        <v>-8535639008</v>
      </c>
      <c r="R77" s="8"/>
      <c r="S77" s="8">
        <f t="shared" si="7"/>
        <v>-8535639008</v>
      </c>
      <c r="T77" s="8"/>
      <c r="U77" s="1">
        <f t="shared" si="3"/>
        <v>-1.8808240529957942E-2</v>
      </c>
    </row>
    <row r="78" spans="1:21" ht="21" x14ac:dyDescent="0.45">
      <c r="A78" s="6" t="s">
        <v>116</v>
      </c>
      <c r="C78" s="8">
        <f>IFERROR(VLOOKUP(A78,'درآمد سود سهام'!A:S,13,0),0)</f>
        <v>0</v>
      </c>
      <c r="D78" s="8"/>
      <c r="E78" s="8">
        <f>IFERROR(VLOOKUP(A78,'درآمد ناشی از تغییر قیمت اوراق'!A:Q,9,0),0)</f>
        <v>0</v>
      </c>
      <c r="F78" s="8"/>
      <c r="G78" s="8">
        <f>IFERROR(VLOOKUP(A78,'درآمد ناشی از فروش'!A:Q,9,0),0)</f>
        <v>0</v>
      </c>
      <c r="H78" s="8"/>
      <c r="I78" s="8">
        <f t="shared" si="6"/>
        <v>0</v>
      </c>
      <c r="J78" s="8"/>
      <c r="K78" s="1">
        <f t="shared" ref="K78:K85" si="8">+I78/$I$86</f>
        <v>0</v>
      </c>
      <c r="L78" s="8"/>
      <c r="M78" s="8">
        <f>IFERROR(VLOOKUP(A78,'درآمد سود سهام'!A:S,19,0),0)</f>
        <v>0</v>
      </c>
      <c r="N78" s="8"/>
      <c r="O78" s="8">
        <f>IFERROR(VLOOKUP(A78,'درآمد ناشی از تغییر قیمت اوراق'!A:Q,17,0),0)</f>
        <v>0</v>
      </c>
      <c r="P78" s="8"/>
      <c r="Q78" s="8">
        <f>IFERROR(VLOOKUP(A78,'درآمد ناشی از فروش'!A:Q,17,0),0)</f>
        <v>8165716356</v>
      </c>
      <c r="R78" s="8"/>
      <c r="S78" s="8">
        <f t="shared" si="7"/>
        <v>8165716356</v>
      </c>
      <c r="T78" s="8"/>
      <c r="U78" s="1">
        <f t="shared" ref="U78:U85" si="9">+S78/$S$86</f>
        <v>1.7993117700867475E-2</v>
      </c>
    </row>
    <row r="79" spans="1:21" ht="21" x14ac:dyDescent="0.45">
      <c r="A79" s="6" t="s">
        <v>115</v>
      </c>
      <c r="C79" s="8">
        <f>IFERROR(VLOOKUP(A79,'درآمد سود سهام'!A:S,13,0),0)</f>
        <v>0</v>
      </c>
      <c r="D79" s="8"/>
      <c r="E79" s="8">
        <f>IFERROR(VLOOKUP(A79,'درآمد ناشی از تغییر قیمت اوراق'!A:Q,9,0),0)</f>
        <v>0</v>
      </c>
      <c r="F79" s="8"/>
      <c r="G79" s="8">
        <f>IFERROR(VLOOKUP(A79,'درآمد ناشی از فروش'!A:Q,9,0),0)</f>
        <v>0</v>
      </c>
      <c r="H79" s="8"/>
      <c r="I79" s="8">
        <f t="shared" si="6"/>
        <v>0</v>
      </c>
      <c r="J79" s="8"/>
      <c r="K79" s="1">
        <f t="shared" si="8"/>
        <v>0</v>
      </c>
      <c r="L79" s="8"/>
      <c r="M79" s="8">
        <f>IFERROR(VLOOKUP(A79,'درآمد سود سهام'!A:S,19,0),0)</f>
        <v>0</v>
      </c>
      <c r="N79" s="8"/>
      <c r="O79" s="8">
        <f>IFERROR(VLOOKUP(A79,'درآمد ناشی از تغییر قیمت اوراق'!A:Q,17,0),0)</f>
        <v>0</v>
      </c>
      <c r="P79" s="8"/>
      <c r="Q79" s="8">
        <f>IFERROR(VLOOKUP(A79,'درآمد ناشی از فروش'!A:Q,17,0),0)</f>
        <v>186969361</v>
      </c>
      <c r="R79" s="8"/>
      <c r="S79" s="8">
        <f t="shared" si="7"/>
        <v>186969361</v>
      </c>
      <c r="T79" s="8"/>
      <c r="U79" s="1">
        <f t="shared" si="9"/>
        <v>4.1198611025192714E-4</v>
      </c>
    </row>
    <row r="80" spans="1:21" ht="21" x14ac:dyDescent="0.45">
      <c r="A80" s="6" t="s">
        <v>120</v>
      </c>
      <c r="C80" s="8">
        <f>IFERROR(VLOOKUP(A80,'درآمد سود سهام'!A:S,13,0),0)</f>
        <v>0</v>
      </c>
      <c r="D80" s="8"/>
      <c r="E80" s="8">
        <f>IFERROR(VLOOKUP(A80,'درآمد ناشی از تغییر قیمت اوراق'!A:Q,9,0),0)</f>
        <v>0</v>
      </c>
      <c r="F80" s="8"/>
      <c r="G80" s="8">
        <f>IFERROR(VLOOKUP(A80,'درآمد ناشی از فروش'!A:Q,9,0),0)</f>
        <v>0</v>
      </c>
      <c r="H80" s="8"/>
      <c r="I80" s="8">
        <f t="shared" si="6"/>
        <v>0</v>
      </c>
      <c r="J80" s="8"/>
      <c r="K80" s="1">
        <f t="shared" si="8"/>
        <v>0</v>
      </c>
      <c r="L80" s="8"/>
      <c r="M80" s="8">
        <f>IFERROR(VLOOKUP(A80,'درآمد سود سهام'!A:S,19,0),0)</f>
        <v>0</v>
      </c>
      <c r="N80" s="8"/>
      <c r="O80" s="8">
        <f>IFERROR(VLOOKUP(A80,'درآمد ناشی از تغییر قیمت اوراق'!A:Q,17,0),0)</f>
        <v>0</v>
      </c>
      <c r="P80" s="8"/>
      <c r="Q80" s="8">
        <f>IFERROR(VLOOKUP(A80,'درآمد ناشی از فروش'!A:Q,17,0),0)</f>
        <v>-174022279</v>
      </c>
      <c r="R80" s="8"/>
      <c r="S80" s="8">
        <f t="shared" si="7"/>
        <v>-174022279</v>
      </c>
      <c r="T80" s="8"/>
      <c r="U80" s="1">
        <f t="shared" si="9"/>
        <v>-3.8345727577464213E-4</v>
      </c>
    </row>
    <row r="81" spans="1:21" ht="21" x14ac:dyDescent="0.45">
      <c r="A81" s="6" t="s">
        <v>125</v>
      </c>
      <c r="C81" s="8">
        <f>IFERROR(VLOOKUP(A81,'درآمد سود سهام'!A:S,13,0),0)</f>
        <v>0</v>
      </c>
      <c r="D81" s="8"/>
      <c r="E81" s="8">
        <f>IFERROR(VLOOKUP(A81,'درآمد ناشی از تغییر قیمت اوراق'!A:Q,9,0),0)</f>
        <v>0</v>
      </c>
      <c r="F81" s="8"/>
      <c r="G81" s="8">
        <f>IFERROR(VLOOKUP(A81,'درآمد ناشی از فروش'!A:Q,9,0),0)</f>
        <v>0</v>
      </c>
      <c r="H81" s="8"/>
      <c r="I81" s="8">
        <f t="shared" si="6"/>
        <v>0</v>
      </c>
      <c r="J81" s="8"/>
      <c r="K81" s="1">
        <f t="shared" si="8"/>
        <v>0</v>
      </c>
      <c r="L81" s="8"/>
      <c r="M81" s="8">
        <f>IFERROR(VLOOKUP(A81,'درآمد سود سهام'!A:S,19,0),0)</f>
        <v>0</v>
      </c>
      <c r="N81" s="8"/>
      <c r="O81" s="8">
        <f>IFERROR(VLOOKUP(A81,'درآمد ناشی از تغییر قیمت اوراق'!A:Q,17,0),0)</f>
        <v>0</v>
      </c>
      <c r="P81" s="8"/>
      <c r="Q81" s="8">
        <f>IFERROR(VLOOKUP(A81,'درآمد ناشی از فروش'!A:Q,17,0),0)</f>
        <v>41071802</v>
      </c>
      <c r="R81" s="8"/>
      <c r="S81" s="8">
        <f t="shared" si="7"/>
        <v>41071802</v>
      </c>
      <c r="T81" s="8"/>
      <c r="U81" s="1">
        <f t="shared" si="9"/>
        <v>9.0501523118631833E-5</v>
      </c>
    </row>
    <row r="82" spans="1:21" ht="21" x14ac:dyDescent="0.45">
      <c r="A82" s="6" t="s">
        <v>130</v>
      </c>
      <c r="C82" s="8">
        <f>IFERROR(VLOOKUP(A82,'درآمد سود سهام'!A:S,13,0),0)</f>
        <v>0</v>
      </c>
      <c r="D82" s="8"/>
      <c r="E82" s="8">
        <f>IFERROR(VLOOKUP(A82,'درآمد ناشی از تغییر قیمت اوراق'!A:Q,9,0),0)</f>
        <v>0</v>
      </c>
      <c r="F82" s="8"/>
      <c r="G82" s="8">
        <f>IFERROR(VLOOKUP(A82,'درآمد ناشی از فروش'!A:Q,9,0),0)</f>
        <v>-628118966</v>
      </c>
      <c r="H82" s="8"/>
      <c r="I82" s="8">
        <f t="shared" si="6"/>
        <v>-628118966</v>
      </c>
      <c r="J82" s="8"/>
      <c r="K82" s="1">
        <f t="shared" si="8"/>
        <v>-5.4898319248220255E-4</v>
      </c>
      <c r="L82" s="8"/>
      <c r="M82" s="8">
        <f>IFERROR(VLOOKUP(A82,'درآمد سود سهام'!A:S,19,0),0)</f>
        <v>0</v>
      </c>
      <c r="N82" s="8"/>
      <c r="O82" s="8">
        <f>IFERROR(VLOOKUP(A82,'درآمد ناشی از تغییر قیمت اوراق'!A:Q,17,0),0)</f>
        <v>0</v>
      </c>
      <c r="P82" s="8"/>
      <c r="Q82" s="8">
        <f>IFERROR(VLOOKUP(A82,'درآمد ناشی از فروش'!A:Q,17,0),0)</f>
        <v>-628118966</v>
      </c>
      <c r="R82" s="8"/>
      <c r="S82" s="8">
        <f t="shared" si="7"/>
        <v>-628118966</v>
      </c>
      <c r="T82" s="8"/>
      <c r="U82" s="1">
        <f t="shared" si="9"/>
        <v>-1.3840571962900512E-3</v>
      </c>
    </row>
    <row r="83" spans="1:21" ht="21" x14ac:dyDescent="0.45">
      <c r="A83" s="6" t="s">
        <v>129</v>
      </c>
      <c r="C83" s="8">
        <f>IFERROR(VLOOKUP(A83,'درآمد سود سهام'!A:S,13,0),0)</f>
        <v>0</v>
      </c>
      <c r="D83" s="8"/>
      <c r="E83" s="8">
        <f>IFERROR(VLOOKUP(A83,'درآمد ناشی از تغییر قیمت اوراق'!A:Q,9,0),0)</f>
        <v>0</v>
      </c>
      <c r="F83" s="8"/>
      <c r="G83" s="8">
        <f>IFERROR(VLOOKUP(A83,'درآمد ناشی از فروش'!A:Q,9,0),0)</f>
        <v>0</v>
      </c>
      <c r="H83" s="8"/>
      <c r="I83" s="8">
        <f t="shared" si="6"/>
        <v>0</v>
      </c>
      <c r="J83" s="8"/>
      <c r="K83" s="1">
        <f t="shared" si="8"/>
        <v>0</v>
      </c>
      <c r="L83" s="8"/>
      <c r="M83" s="8">
        <f>IFERROR(VLOOKUP(A83,'درآمد سود سهام'!A:S,19,0),0)</f>
        <v>0</v>
      </c>
      <c r="N83" s="8"/>
      <c r="O83" s="8">
        <f>IFERROR(VLOOKUP(A83,'درآمد ناشی از تغییر قیمت اوراق'!A:Q,17,0),0)</f>
        <v>0</v>
      </c>
      <c r="P83" s="8"/>
      <c r="Q83" s="8">
        <f>IFERROR(VLOOKUP(A83,'درآمد ناشی از فروش'!A:Q,17,0),0)</f>
        <v>852897600</v>
      </c>
      <c r="R83" s="8"/>
      <c r="S83" s="8">
        <f t="shared" si="7"/>
        <v>852897600</v>
      </c>
      <c r="T83" s="8"/>
      <c r="U83" s="1">
        <f t="shared" si="9"/>
        <v>1.8793558623073224E-3</v>
      </c>
    </row>
    <row r="84" spans="1:21" ht="21" x14ac:dyDescent="0.45">
      <c r="A84" s="6" t="s">
        <v>131</v>
      </c>
      <c r="C84" s="8">
        <f>IFERROR(VLOOKUP(A84,'درآمد سود سهام'!A:S,13,0),0)</f>
        <v>0</v>
      </c>
      <c r="D84" s="8"/>
      <c r="E84" s="8">
        <f>IFERROR(VLOOKUP(A84,'درآمد ناشی از تغییر قیمت اوراق'!A:Q,9,0),0)</f>
        <v>0</v>
      </c>
      <c r="F84" s="8"/>
      <c r="G84" s="8">
        <f>IFERROR(VLOOKUP(A84,'درآمد ناشی از فروش'!A:Q,9,0),0)</f>
        <v>-539246781</v>
      </c>
      <c r="H84" s="8"/>
      <c r="I84" s="8">
        <f t="shared" si="6"/>
        <v>-539246781</v>
      </c>
      <c r="J84" s="8"/>
      <c r="K84" s="1">
        <f t="shared" si="8"/>
        <v>-4.7130788177654091E-4</v>
      </c>
      <c r="L84" s="8"/>
      <c r="M84" s="8">
        <f>IFERROR(VLOOKUP(A84,'درآمد سود سهام'!A:S,19,0),0)</f>
        <v>0</v>
      </c>
      <c r="N84" s="8"/>
      <c r="O84" s="8">
        <f>IFERROR(VLOOKUP(A84,'درآمد ناشی از تغییر قیمت اوراق'!A:Q,17,0),0)</f>
        <v>0</v>
      </c>
      <c r="P84" s="8"/>
      <c r="Q84" s="8">
        <f>IFERROR(VLOOKUP(A84,'درآمد ناشی از فروش'!A:Q,17,0),0)</f>
        <v>-539246781</v>
      </c>
      <c r="R84" s="8"/>
      <c r="S84" s="8">
        <f t="shared" si="7"/>
        <v>-539246781</v>
      </c>
      <c r="T84" s="8"/>
      <c r="U84" s="1">
        <f t="shared" si="9"/>
        <v>-1.1882277533700443E-3</v>
      </c>
    </row>
    <row r="85" spans="1:21" ht="21.75" thickBot="1" x14ac:dyDescent="0.5">
      <c r="A85" s="6" t="s">
        <v>114</v>
      </c>
      <c r="C85" s="8">
        <f>IFERROR(VLOOKUP(A85,'درآمد سود سهام'!A:S,13,0),0)</f>
        <v>0</v>
      </c>
      <c r="D85" s="8"/>
      <c r="E85" s="8">
        <f>IFERROR(VLOOKUP(A85,'درآمد ناشی از تغییر قیمت اوراق'!A:Q,9,0),0)</f>
        <v>0</v>
      </c>
      <c r="F85" s="8"/>
      <c r="G85" s="8">
        <f>IFERROR(VLOOKUP(A85,'درآمد ناشی از فروش'!A:Q,9,0),0)</f>
        <v>0</v>
      </c>
      <c r="H85" s="8"/>
      <c r="I85" s="8">
        <f t="shared" si="6"/>
        <v>0</v>
      </c>
      <c r="J85" s="8"/>
      <c r="K85" s="1">
        <f t="shared" si="8"/>
        <v>0</v>
      </c>
      <c r="L85" s="8"/>
      <c r="M85" s="8">
        <f>IFERROR(VLOOKUP(A85,'درآمد سود سهام'!A:S,19,0),0)</f>
        <v>0</v>
      </c>
      <c r="N85" s="8"/>
      <c r="O85" s="8">
        <f>IFERROR(VLOOKUP(A85,'درآمد ناشی از تغییر قیمت اوراق'!A:Q,17,0),0)</f>
        <v>0</v>
      </c>
      <c r="P85" s="8"/>
      <c r="Q85" s="8">
        <f>IFERROR(VLOOKUP(A85,'درآمد ناشی از فروش'!A:Q,17,0),0)</f>
        <v>1141380626</v>
      </c>
      <c r="R85" s="8"/>
      <c r="S85" s="8">
        <f t="shared" si="7"/>
        <v>1141380626</v>
      </c>
      <c r="T85" s="8"/>
      <c r="U85" s="1">
        <f t="shared" si="9"/>
        <v>2.5150268573825292E-3</v>
      </c>
    </row>
    <row r="86" spans="1:21" ht="21.75" thickBot="1" x14ac:dyDescent="0.5">
      <c r="C86" s="18">
        <f>SUM(C8:C85)</f>
        <v>0</v>
      </c>
      <c r="D86" s="5"/>
      <c r="E86" s="18">
        <f>SUM(E8:E85)</f>
        <v>1240395203612</v>
      </c>
      <c r="F86" s="5"/>
      <c r="G86" s="18">
        <f>SUM(G8:G85)</f>
        <v>-96245483545</v>
      </c>
      <c r="H86" s="5"/>
      <c r="I86" s="18">
        <f>SUM(I8:I85)</f>
        <v>1144149720067</v>
      </c>
      <c r="J86" s="5"/>
      <c r="K86" s="9">
        <f>SUM(K8:K85)</f>
        <v>1</v>
      </c>
      <c r="L86" s="5"/>
      <c r="M86" s="18">
        <f>SUM(M8:M85)</f>
        <v>112490141253</v>
      </c>
      <c r="N86" s="5"/>
      <c r="O86" s="18">
        <f>SUM(O8:O85)</f>
        <v>245968738136</v>
      </c>
      <c r="P86" s="5"/>
      <c r="Q86" s="18">
        <f>SUM(Q8:Q85)</f>
        <v>95365549026</v>
      </c>
      <c r="R86" s="5"/>
      <c r="S86" s="18">
        <f>SUM(S8:S85)</f>
        <v>453824428415</v>
      </c>
      <c r="T86" s="5"/>
      <c r="U86" s="9">
        <f>SUM(U8:U85)</f>
        <v>1.0000000000000002</v>
      </c>
    </row>
    <row r="87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topLeftCell="A25" zoomScaleNormal="100" workbookViewId="0">
      <selection activeCell="A34" sqref="A6:A34"/>
    </sheetView>
  </sheetViews>
  <sheetFormatPr defaultRowHeight="18.75" x14ac:dyDescent="0.2"/>
  <cols>
    <col min="1" max="1" width="29.25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9" style="8"/>
    <col min="22" max="22" width="13.75" style="8" bestFit="1" customWidth="1"/>
    <col min="23" max="16384" width="9" style="8"/>
  </cols>
  <sheetData>
    <row r="2" spans="1:19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  <c r="N2" s="53" t="s">
        <v>0</v>
      </c>
      <c r="O2" s="53" t="s">
        <v>0</v>
      </c>
      <c r="P2" s="53" t="s">
        <v>0</v>
      </c>
      <c r="Q2" s="53" t="s">
        <v>0</v>
      </c>
      <c r="R2" s="53" t="s">
        <v>0</v>
      </c>
      <c r="S2" s="53" t="s">
        <v>0</v>
      </c>
    </row>
    <row r="3" spans="1:19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  <c r="N3" s="53" t="s">
        <v>27</v>
      </c>
      <c r="O3" s="53" t="s">
        <v>27</v>
      </c>
      <c r="P3" s="53" t="s">
        <v>27</v>
      </c>
      <c r="Q3" s="53" t="s">
        <v>27</v>
      </c>
      <c r="R3" s="53" t="s">
        <v>27</v>
      </c>
      <c r="S3" s="53" t="s">
        <v>27</v>
      </c>
    </row>
    <row r="4" spans="1:19" ht="26.25" x14ac:dyDescent="0.2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  <c r="N4" s="53" t="s">
        <v>2</v>
      </c>
      <c r="O4" s="53" t="s">
        <v>2</v>
      </c>
      <c r="P4" s="53" t="s">
        <v>2</v>
      </c>
      <c r="Q4" s="53" t="s">
        <v>2</v>
      </c>
      <c r="R4" s="53" t="s">
        <v>2</v>
      </c>
      <c r="S4" s="53" t="s">
        <v>2</v>
      </c>
    </row>
    <row r="6" spans="1:19" ht="27" thickBot="1" x14ac:dyDescent="0.25">
      <c r="A6" s="54" t="s">
        <v>3</v>
      </c>
      <c r="C6" s="54" t="s">
        <v>35</v>
      </c>
      <c r="D6" s="54" t="s">
        <v>35</v>
      </c>
      <c r="E6" s="54" t="s">
        <v>35</v>
      </c>
      <c r="F6" s="54" t="s">
        <v>35</v>
      </c>
      <c r="G6" s="54" t="s">
        <v>35</v>
      </c>
      <c r="I6" s="54" t="s">
        <v>29</v>
      </c>
      <c r="J6" s="54" t="s">
        <v>29</v>
      </c>
      <c r="K6" s="54" t="s">
        <v>29</v>
      </c>
      <c r="L6" s="54" t="s">
        <v>29</v>
      </c>
      <c r="M6" s="54" t="s">
        <v>29</v>
      </c>
      <c r="O6" s="54" t="s">
        <v>30</v>
      </c>
      <c r="P6" s="54" t="s">
        <v>30</v>
      </c>
      <c r="Q6" s="54" t="s">
        <v>30</v>
      </c>
      <c r="R6" s="54" t="s">
        <v>30</v>
      </c>
      <c r="S6" s="54" t="s">
        <v>30</v>
      </c>
    </row>
    <row r="7" spans="1:19" ht="27" thickBot="1" x14ac:dyDescent="0.25">
      <c r="A7" s="54" t="s">
        <v>3</v>
      </c>
      <c r="C7" s="34" t="s">
        <v>36</v>
      </c>
      <c r="E7" s="34" t="s">
        <v>37</v>
      </c>
      <c r="G7" s="34" t="s">
        <v>38</v>
      </c>
      <c r="I7" s="34" t="s">
        <v>39</v>
      </c>
      <c r="K7" s="34" t="s">
        <v>33</v>
      </c>
      <c r="M7" s="34" t="s">
        <v>40</v>
      </c>
      <c r="O7" s="34" t="s">
        <v>39</v>
      </c>
      <c r="Q7" s="34" t="s">
        <v>33</v>
      </c>
      <c r="S7" s="34" t="s">
        <v>40</v>
      </c>
    </row>
    <row r="8" spans="1:19" ht="21" x14ac:dyDescent="0.2">
      <c r="A8" s="5" t="s">
        <v>61</v>
      </c>
      <c r="C8" s="8">
        <v>0</v>
      </c>
      <c r="E8" s="8">
        <v>0</v>
      </c>
      <c r="G8" s="8">
        <v>0</v>
      </c>
      <c r="I8" s="8">
        <v>0</v>
      </c>
      <c r="K8" s="8">
        <v>0</v>
      </c>
      <c r="M8" s="8">
        <v>0</v>
      </c>
      <c r="O8" s="8">
        <v>16948816</v>
      </c>
      <c r="Q8" s="8">
        <v>0</v>
      </c>
      <c r="S8" s="8">
        <f>+Q8+O8</f>
        <v>16948816</v>
      </c>
    </row>
    <row r="9" spans="1:19" ht="21" x14ac:dyDescent="0.2">
      <c r="A9" s="5" t="s">
        <v>62</v>
      </c>
      <c r="C9" s="8">
        <v>0</v>
      </c>
      <c r="E9" s="8">
        <v>0</v>
      </c>
      <c r="G9" s="8">
        <v>0</v>
      </c>
      <c r="I9" s="8">
        <v>0</v>
      </c>
      <c r="K9" s="8">
        <v>0</v>
      </c>
      <c r="M9" s="8">
        <v>0</v>
      </c>
      <c r="O9" s="8">
        <v>955082430</v>
      </c>
      <c r="Q9" s="8">
        <v>0</v>
      </c>
      <c r="S9" s="8">
        <f t="shared" ref="S9:S38" si="0">+Q9+O9</f>
        <v>955082430</v>
      </c>
    </row>
    <row r="10" spans="1:19" ht="21" x14ac:dyDescent="0.2">
      <c r="A10" s="5" t="s">
        <v>63</v>
      </c>
      <c r="C10" s="8">
        <v>0</v>
      </c>
      <c r="E10" s="8">
        <v>0</v>
      </c>
      <c r="G10" s="8">
        <v>0</v>
      </c>
      <c r="I10" s="8">
        <v>0</v>
      </c>
      <c r="K10" s="8">
        <v>0</v>
      </c>
      <c r="M10" s="8">
        <v>0</v>
      </c>
      <c r="O10" s="8">
        <v>4264793500</v>
      </c>
      <c r="Q10" s="8">
        <v>-77437407</v>
      </c>
      <c r="S10" s="8">
        <f t="shared" si="0"/>
        <v>4187356093</v>
      </c>
    </row>
    <row r="11" spans="1:19" ht="21" x14ac:dyDescent="0.2">
      <c r="A11" s="5" t="s">
        <v>64</v>
      </c>
      <c r="C11" s="8">
        <v>0</v>
      </c>
      <c r="E11" s="8">
        <v>0</v>
      </c>
      <c r="G11" s="8">
        <v>0</v>
      </c>
      <c r="I11" s="8">
        <v>0</v>
      </c>
      <c r="K11" s="8">
        <v>0</v>
      </c>
      <c r="M11" s="8">
        <v>0</v>
      </c>
      <c r="O11" s="8">
        <v>85575600</v>
      </c>
      <c r="Q11" s="8">
        <v>-1383972</v>
      </c>
      <c r="S11" s="8">
        <f t="shared" si="0"/>
        <v>84191628</v>
      </c>
    </row>
    <row r="12" spans="1:19" ht="21" x14ac:dyDescent="0.2">
      <c r="A12" s="5" t="s">
        <v>103</v>
      </c>
      <c r="C12" s="8">
        <v>0</v>
      </c>
      <c r="E12" s="8">
        <v>0</v>
      </c>
      <c r="G12" s="8">
        <v>0</v>
      </c>
      <c r="I12" s="8">
        <v>0</v>
      </c>
      <c r="K12" s="8">
        <v>0</v>
      </c>
      <c r="M12" s="8">
        <v>0</v>
      </c>
      <c r="O12" s="8">
        <v>459928200</v>
      </c>
      <c r="Q12" s="8">
        <v>0</v>
      </c>
      <c r="S12" s="8">
        <f t="shared" si="0"/>
        <v>459928200</v>
      </c>
    </row>
    <row r="13" spans="1:19" ht="21" x14ac:dyDescent="0.2">
      <c r="A13" s="5" t="s">
        <v>65</v>
      </c>
      <c r="C13" s="8">
        <v>0</v>
      </c>
      <c r="E13" s="8">
        <v>0</v>
      </c>
      <c r="G13" s="8">
        <v>0</v>
      </c>
      <c r="I13" s="8">
        <v>0</v>
      </c>
      <c r="K13" s="8">
        <v>0</v>
      </c>
      <c r="M13" s="8">
        <v>0</v>
      </c>
      <c r="O13" s="8">
        <v>15809945790</v>
      </c>
      <c r="Q13" s="8">
        <v>-1464065831</v>
      </c>
      <c r="S13" s="8">
        <f t="shared" si="0"/>
        <v>14345879959</v>
      </c>
    </row>
    <row r="14" spans="1:19" ht="21" x14ac:dyDescent="0.2">
      <c r="A14" s="5" t="s">
        <v>84</v>
      </c>
      <c r="C14" s="8">
        <v>0</v>
      </c>
      <c r="E14" s="8">
        <v>0</v>
      </c>
      <c r="G14" s="8">
        <v>0</v>
      </c>
      <c r="I14" s="8">
        <v>0</v>
      </c>
      <c r="K14" s="8">
        <v>0</v>
      </c>
      <c r="M14" s="8">
        <v>0</v>
      </c>
      <c r="O14" s="8">
        <v>1466759840</v>
      </c>
      <c r="Q14" s="8">
        <f>+-9977958</f>
        <v>-9977958</v>
      </c>
      <c r="S14" s="8">
        <f t="shared" si="0"/>
        <v>1456781882</v>
      </c>
    </row>
    <row r="15" spans="1:19" ht="21" x14ac:dyDescent="0.2">
      <c r="A15" s="5" t="s">
        <v>102</v>
      </c>
      <c r="C15" s="8">
        <v>0</v>
      </c>
      <c r="E15" s="8">
        <v>0</v>
      </c>
      <c r="G15" s="8">
        <v>0</v>
      </c>
      <c r="I15" s="8">
        <v>0</v>
      </c>
      <c r="K15" s="8">
        <v>0</v>
      </c>
      <c r="M15" s="8">
        <v>0</v>
      </c>
      <c r="O15" s="8">
        <v>1436404320</v>
      </c>
      <c r="Q15" s="8">
        <v>0</v>
      </c>
      <c r="S15" s="8">
        <f t="shared" si="0"/>
        <v>1436404320</v>
      </c>
    </row>
    <row r="16" spans="1:19" ht="21" x14ac:dyDescent="0.2">
      <c r="A16" s="5" t="s">
        <v>85</v>
      </c>
      <c r="C16" s="8">
        <v>0</v>
      </c>
      <c r="E16" s="8">
        <v>0</v>
      </c>
      <c r="G16" s="8">
        <v>0</v>
      </c>
      <c r="I16" s="8">
        <v>0</v>
      </c>
      <c r="K16" s="8">
        <v>0</v>
      </c>
      <c r="M16" s="8">
        <v>0</v>
      </c>
      <c r="O16" s="8">
        <v>1197937600</v>
      </c>
      <c r="Q16" s="8">
        <v>-110257938</v>
      </c>
      <c r="S16" s="8">
        <f t="shared" si="0"/>
        <v>1087679662</v>
      </c>
    </row>
    <row r="17" spans="1:19" ht="21" x14ac:dyDescent="0.2">
      <c r="A17" s="5" t="s">
        <v>107</v>
      </c>
      <c r="C17" s="8">
        <v>0</v>
      </c>
      <c r="E17" s="8">
        <v>0</v>
      </c>
      <c r="G17" s="8">
        <v>0</v>
      </c>
      <c r="I17" s="8">
        <v>0</v>
      </c>
      <c r="K17" s="8">
        <v>0</v>
      </c>
      <c r="M17" s="8">
        <v>0</v>
      </c>
      <c r="O17" s="8">
        <v>13199276972</v>
      </c>
      <c r="Q17" s="8">
        <v>0</v>
      </c>
      <c r="S17" s="8">
        <f t="shared" si="0"/>
        <v>13199276972</v>
      </c>
    </row>
    <row r="18" spans="1:19" ht="21" x14ac:dyDescent="0.2">
      <c r="A18" s="5" t="s">
        <v>66</v>
      </c>
      <c r="C18" s="8">
        <v>0</v>
      </c>
      <c r="E18" s="8">
        <v>0</v>
      </c>
      <c r="G18" s="8">
        <v>0</v>
      </c>
      <c r="I18" s="8">
        <v>0</v>
      </c>
      <c r="K18" s="8">
        <v>0</v>
      </c>
      <c r="M18" s="8">
        <v>0</v>
      </c>
      <c r="O18" s="8">
        <v>134810240</v>
      </c>
      <c r="Q18" s="8">
        <v>-2714300</v>
      </c>
      <c r="S18" s="8">
        <f t="shared" si="0"/>
        <v>132095940</v>
      </c>
    </row>
    <row r="19" spans="1:19" ht="21" x14ac:dyDescent="0.2">
      <c r="A19" s="5" t="s">
        <v>94</v>
      </c>
      <c r="C19" s="8">
        <v>0</v>
      </c>
      <c r="E19" s="8">
        <v>0</v>
      </c>
      <c r="G19" s="8">
        <v>0</v>
      </c>
      <c r="I19" s="8">
        <v>0</v>
      </c>
      <c r="K19" s="8">
        <v>0</v>
      </c>
      <c r="M19" s="8">
        <v>0</v>
      </c>
      <c r="O19" s="8">
        <v>92996540</v>
      </c>
      <c r="Q19" s="8">
        <v>-3670916</v>
      </c>
      <c r="S19" s="8">
        <f t="shared" si="0"/>
        <v>89325624</v>
      </c>
    </row>
    <row r="20" spans="1:19" ht="21" x14ac:dyDescent="0.2">
      <c r="A20" s="5" t="s">
        <v>67</v>
      </c>
      <c r="C20" s="8">
        <v>0</v>
      </c>
      <c r="E20" s="8">
        <v>0</v>
      </c>
      <c r="G20" s="8">
        <v>0</v>
      </c>
      <c r="I20" s="8">
        <v>0</v>
      </c>
      <c r="K20" s="8">
        <v>0</v>
      </c>
      <c r="M20" s="8">
        <v>0</v>
      </c>
      <c r="O20" s="8">
        <v>796109160</v>
      </c>
      <c r="Q20" s="8">
        <v>0</v>
      </c>
      <c r="S20" s="8">
        <f t="shared" si="0"/>
        <v>796109160</v>
      </c>
    </row>
    <row r="21" spans="1:19" ht="21" x14ac:dyDescent="0.2">
      <c r="A21" s="5" t="s">
        <v>93</v>
      </c>
      <c r="C21" s="8">
        <v>0</v>
      </c>
      <c r="E21" s="8">
        <v>0</v>
      </c>
      <c r="G21" s="8">
        <v>0</v>
      </c>
      <c r="I21" s="8">
        <v>0</v>
      </c>
      <c r="K21" s="8">
        <v>0</v>
      </c>
      <c r="M21" s="8">
        <v>0</v>
      </c>
      <c r="O21" s="8">
        <v>129752650</v>
      </c>
      <c r="Q21" s="8">
        <v>-2612469</v>
      </c>
      <c r="S21" s="8">
        <f t="shared" si="0"/>
        <v>127140181</v>
      </c>
    </row>
    <row r="22" spans="1:19" ht="21" x14ac:dyDescent="0.2">
      <c r="A22" s="5" t="s">
        <v>92</v>
      </c>
      <c r="C22" s="8">
        <v>0</v>
      </c>
      <c r="E22" s="8">
        <v>0</v>
      </c>
      <c r="G22" s="8">
        <v>0</v>
      </c>
      <c r="I22" s="8">
        <v>0</v>
      </c>
      <c r="K22" s="8">
        <v>0</v>
      </c>
      <c r="M22" s="8">
        <v>0</v>
      </c>
      <c r="O22" s="8">
        <v>3407250440</v>
      </c>
      <c r="Q22" s="8">
        <v>0</v>
      </c>
      <c r="S22" s="8">
        <f t="shared" si="0"/>
        <v>3407250440</v>
      </c>
    </row>
    <row r="23" spans="1:19" ht="21" x14ac:dyDescent="0.2">
      <c r="A23" s="5" t="s">
        <v>68</v>
      </c>
      <c r="C23" s="8">
        <v>0</v>
      </c>
      <c r="E23" s="8">
        <v>0</v>
      </c>
      <c r="G23" s="8">
        <v>0</v>
      </c>
      <c r="I23" s="8">
        <v>0</v>
      </c>
      <c r="K23" s="8">
        <v>0</v>
      </c>
      <c r="M23" s="8">
        <v>0</v>
      </c>
      <c r="O23" s="8">
        <v>2198472280</v>
      </c>
      <c r="Q23" s="8">
        <v>-32635891</v>
      </c>
      <c r="S23" s="8">
        <f t="shared" si="0"/>
        <v>2165836389</v>
      </c>
    </row>
    <row r="24" spans="1:19" ht="21" x14ac:dyDescent="0.2">
      <c r="A24" s="5" t="s">
        <v>71</v>
      </c>
      <c r="C24" s="8">
        <v>0</v>
      </c>
      <c r="E24" s="8">
        <v>0</v>
      </c>
      <c r="G24" s="8">
        <v>0</v>
      </c>
      <c r="I24" s="8">
        <v>0</v>
      </c>
      <c r="K24" s="8">
        <v>0</v>
      </c>
      <c r="M24" s="8">
        <v>0</v>
      </c>
      <c r="O24" s="8">
        <v>26072539065</v>
      </c>
      <c r="Q24" s="8">
        <v>-438931634</v>
      </c>
      <c r="S24" s="8">
        <f t="shared" si="0"/>
        <v>25633607431</v>
      </c>
    </row>
    <row r="25" spans="1:19" ht="21" x14ac:dyDescent="0.2">
      <c r="A25" s="5" t="s">
        <v>69</v>
      </c>
      <c r="C25" s="8">
        <v>0</v>
      </c>
      <c r="E25" s="8">
        <v>0</v>
      </c>
      <c r="G25" s="8">
        <v>0</v>
      </c>
      <c r="I25" s="8">
        <v>0</v>
      </c>
      <c r="K25" s="8">
        <v>0</v>
      </c>
      <c r="M25" s="8">
        <v>0</v>
      </c>
      <c r="O25" s="8">
        <v>19013967180</v>
      </c>
      <c r="Q25" s="8">
        <v>-1354684685</v>
      </c>
      <c r="S25" s="8">
        <f t="shared" si="0"/>
        <v>17659282495</v>
      </c>
    </row>
    <row r="26" spans="1:19" ht="21" x14ac:dyDescent="0.2">
      <c r="A26" s="5" t="s">
        <v>75</v>
      </c>
      <c r="C26" s="8">
        <v>0</v>
      </c>
      <c r="E26" s="8">
        <v>0</v>
      </c>
      <c r="G26" s="8">
        <v>0</v>
      </c>
      <c r="I26" s="8">
        <v>0</v>
      </c>
      <c r="K26" s="8">
        <v>0</v>
      </c>
      <c r="M26" s="8">
        <v>0</v>
      </c>
      <c r="O26" s="8">
        <v>37675050</v>
      </c>
      <c r="Q26" s="8">
        <v>-383136</v>
      </c>
      <c r="S26" s="8">
        <f t="shared" si="0"/>
        <v>37291914</v>
      </c>
    </row>
    <row r="27" spans="1:19" ht="21" x14ac:dyDescent="0.2">
      <c r="A27" s="5" t="s">
        <v>106</v>
      </c>
      <c r="C27" s="8">
        <v>0</v>
      </c>
      <c r="E27" s="8">
        <v>0</v>
      </c>
      <c r="G27" s="8">
        <v>0</v>
      </c>
      <c r="I27" s="8">
        <v>0</v>
      </c>
      <c r="K27" s="8">
        <v>0</v>
      </c>
      <c r="M27" s="8">
        <v>0</v>
      </c>
      <c r="O27" s="8">
        <v>2400000000</v>
      </c>
      <c r="Q27" s="8">
        <v>0</v>
      </c>
      <c r="S27" s="8">
        <f t="shared" si="0"/>
        <v>2400000000</v>
      </c>
    </row>
    <row r="28" spans="1:19" ht="21" x14ac:dyDescent="0.2">
      <c r="A28" s="5" t="s">
        <v>122</v>
      </c>
      <c r="C28" s="8">
        <v>0</v>
      </c>
      <c r="E28" s="8">
        <v>0</v>
      </c>
      <c r="G28" s="8">
        <v>0</v>
      </c>
      <c r="I28" s="8">
        <v>0</v>
      </c>
      <c r="K28" s="8">
        <v>0</v>
      </c>
      <c r="M28" s="8">
        <v>0</v>
      </c>
      <c r="O28" s="8">
        <v>601572594</v>
      </c>
      <c r="Q28" s="8">
        <v>-10922972</v>
      </c>
      <c r="S28" s="8">
        <f t="shared" si="0"/>
        <v>590649622</v>
      </c>
    </row>
    <row r="29" spans="1:19" ht="21" x14ac:dyDescent="0.2">
      <c r="A29" s="5" t="s">
        <v>98</v>
      </c>
      <c r="C29" s="8">
        <v>0</v>
      </c>
      <c r="E29" s="8">
        <v>0</v>
      </c>
      <c r="G29" s="8">
        <v>0</v>
      </c>
      <c r="I29" s="8">
        <v>0</v>
      </c>
      <c r="K29" s="8">
        <v>0</v>
      </c>
      <c r="M29" s="8">
        <v>0</v>
      </c>
      <c r="O29" s="8">
        <v>869133600</v>
      </c>
      <c r="Q29" s="8">
        <v>0</v>
      </c>
      <c r="S29" s="8">
        <f t="shared" si="0"/>
        <v>869133600</v>
      </c>
    </row>
    <row r="30" spans="1:19" ht="21" x14ac:dyDescent="0.2">
      <c r="A30" s="5" t="s">
        <v>72</v>
      </c>
      <c r="C30" s="8">
        <v>0</v>
      </c>
      <c r="E30" s="8">
        <v>0</v>
      </c>
      <c r="G30" s="8">
        <v>0</v>
      </c>
      <c r="I30" s="8">
        <v>0</v>
      </c>
      <c r="K30" s="8">
        <v>0</v>
      </c>
      <c r="M30" s="8">
        <v>0</v>
      </c>
      <c r="O30" s="8">
        <v>14119991520</v>
      </c>
      <c r="Q30" s="8">
        <v>0</v>
      </c>
      <c r="S30" s="8">
        <f t="shared" si="0"/>
        <v>14119991520</v>
      </c>
    </row>
    <row r="31" spans="1:19" ht="21" x14ac:dyDescent="0.2">
      <c r="A31" s="5" t="s">
        <v>58</v>
      </c>
      <c r="C31" s="8">
        <v>0</v>
      </c>
      <c r="E31" s="8">
        <v>0</v>
      </c>
      <c r="G31" s="8">
        <v>0</v>
      </c>
      <c r="I31" s="8">
        <v>0</v>
      </c>
      <c r="K31" s="8">
        <v>0</v>
      </c>
      <c r="M31" s="8">
        <v>0</v>
      </c>
      <c r="O31" s="8">
        <v>258553225</v>
      </c>
      <c r="Q31" s="8">
        <v>-3493963</v>
      </c>
      <c r="S31" s="8">
        <f t="shared" si="0"/>
        <v>255059262</v>
      </c>
    </row>
    <row r="32" spans="1:19" ht="21" x14ac:dyDescent="0.2">
      <c r="A32" s="5" t="s">
        <v>59</v>
      </c>
      <c r="C32" s="8">
        <v>0</v>
      </c>
      <c r="E32" s="8">
        <v>0</v>
      </c>
      <c r="G32" s="8">
        <v>0</v>
      </c>
      <c r="I32" s="8">
        <v>0</v>
      </c>
      <c r="K32" s="8">
        <v>0</v>
      </c>
      <c r="M32" s="8">
        <v>0</v>
      </c>
      <c r="O32" s="8">
        <v>895813600</v>
      </c>
      <c r="Q32" s="8">
        <v>-15081037</v>
      </c>
      <c r="S32" s="8">
        <f t="shared" si="0"/>
        <v>880732563</v>
      </c>
    </row>
    <row r="33" spans="1:19" ht="21" x14ac:dyDescent="0.2">
      <c r="A33" s="5" t="s">
        <v>99</v>
      </c>
      <c r="C33" s="8">
        <v>0</v>
      </c>
      <c r="E33" s="8">
        <v>0</v>
      </c>
      <c r="G33" s="8">
        <v>0</v>
      </c>
      <c r="I33" s="8">
        <v>0</v>
      </c>
      <c r="K33" s="8">
        <v>0</v>
      </c>
      <c r="M33" s="8">
        <v>0</v>
      </c>
      <c r="O33" s="8">
        <v>3743101800</v>
      </c>
      <c r="Q33" s="8">
        <v>0</v>
      </c>
      <c r="S33" s="8">
        <f t="shared" si="0"/>
        <v>3743101800</v>
      </c>
    </row>
    <row r="34" spans="1:19" ht="21" x14ac:dyDescent="0.2">
      <c r="A34" s="5" t="s">
        <v>79</v>
      </c>
      <c r="C34" s="8">
        <v>0</v>
      </c>
      <c r="E34" s="8">
        <v>0</v>
      </c>
      <c r="G34" s="8">
        <v>0</v>
      </c>
      <c r="I34" s="8">
        <v>0</v>
      </c>
      <c r="K34" s="8">
        <v>0</v>
      </c>
      <c r="M34" s="8">
        <v>0</v>
      </c>
      <c r="O34" s="8">
        <v>1257300000</v>
      </c>
      <c r="Q34" s="8">
        <v>0</v>
      </c>
      <c r="S34" s="8">
        <f t="shared" si="0"/>
        <v>1257300000</v>
      </c>
    </row>
    <row r="35" spans="1:19" ht="21" x14ac:dyDescent="0.2">
      <c r="A35" s="5" t="s">
        <v>108</v>
      </c>
      <c r="C35" s="8">
        <v>0</v>
      </c>
      <c r="E35" s="8">
        <v>0</v>
      </c>
      <c r="G35" s="8">
        <v>0</v>
      </c>
      <c r="I35" s="8">
        <v>0</v>
      </c>
      <c r="K35" s="8">
        <v>0</v>
      </c>
      <c r="M35" s="8">
        <v>0</v>
      </c>
      <c r="O35" s="8">
        <v>562500000</v>
      </c>
      <c r="Q35" s="8">
        <v>0</v>
      </c>
      <c r="S35" s="8">
        <f t="shared" si="0"/>
        <v>562500000</v>
      </c>
    </row>
    <row r="36" spans="1:19" ht="21" x14ac:dyDescent="0.2">
      <c r="A36" s="5" t="s">
        <v>81</v>
      </c>
      <c r="C36" s="8">
        <v>0</v>
      </c>
      <c r="E36" s="8">
        <v>0</v>
      </c>
      <c r="G36" s="8">
        <v>0</v>
      </c>
      <c r="I36" s="8">
        <v>0</v>
      </c>
      <c r="K36" s="8">
        <v>0</v>
      </c>
      <c r="M36" s="8">
        <v>0</v>
      </c>
      <c r="O36" s="8">
        <v>292500000</v>
      </c>
      <c r="Q36" s="8">
        <v>0</v>
      </c>
      <c r="S36" s="8">
        <f t="shared" si="0"/>
        <v>292500000</v>
      </c>
    </row>
    <row r="37" spans="1:19" ht="21" x14ac:dyDescent="0.2">
      <c r="A37" s="5" t="s">
        <v>82</v>
      </c>
      <c r="C37" s="8">
        <v>0</v>
      </c>
      <c r="E37" s="8">
        <v>0</v>
      </c>
      <c r="G37" s="8">
        <v>0</v>
      </c>
      <c r="I37" s="8">
        <v>0</v>
      </c>
      <c r="K37" s="8">
        <v>0</v>
      </c>
      <c r="M37" s="8">
        <v>0</v>
      </c>
      <c r="O37" s="8">
        <v>6703350</v>
      </c>
      <c r="Q37" s="8">
        <v>0</v>
      </c>
      <c r="S37" s="8">
        <f t="shared" si="0"/>
        <v>6703350</v>
      </c>
    </row>
    <row r="38" spans="1:19" ht="21.75" thickBot="1" x14ac:dyDescent="0.25">
      <c r="A38" s="5" t="s">
        <v>105</v>
      </c>
      <c r="C38" s="8">
        <v>0</v>
      </c>
      <c r="E38" s="8">
        <v>0</v>
      </c>
      <c r="G38" s="8">
        <v>0</v>
      </c>
      <c r="I38" s="8">
        <v>0</v>
      </c>
      <c r="K38" s="8">
        <v>0</v>
      </c>
      <c r="M38" s="8">
        <v>0</v>
      </c>
      <c r="O38" s="8">
        <v>235000000</v>
      </c>
      <c r="Q38" s="8">
        <v>0</v>
      </c>
      <c r="S38" s="8">
        <f t="shared" si="0"/>
        <v>235000000</v>
      </c>
    </row>
    <row r="39" spans="1:19" ht="21.75" thickBot="1" x14ac:dyDescent="0.25">
      <c r="I39" s="18">
        <f>SUM(I8:I38)</f>
        <v>0</v>
      </c>
      <c r="J39" s="5"/>
      <c r="K39" s="18">
        <f>SUM(K8:K38)</f>
        <v>0</v>
      </c>
      <c r="L39" s="5"/>
      <c r="M39" s="18">
        <f>SUM(M8:M38)</f>
        <v>0</v>
      </c>
      <c r="N39" s="5"/>
      <c r="O39" s="18">
        <f>SUM(O8:O38)</f>
        <v>116018395362</v>
      </c>
      <c r="P39" s="5"/>
      <c r="Q39" s="18">
        <f>SUM(Q8:Q38)</f>
        <v>-3528254109</v>
      </c>
      <c r="R39" s="5"/>
      <c r="S39" s="18">
        <f>SUM(S8:S38)</f>
        <v>112490141253</v>
      </c>
    </row>
    <row r="40" spans="1:19" ht="19.5" thickTop="1" x14ac:dyDescent="0.2"/>
    <row r="41" spans="1:19" x14ac:dyDescent="0.2">
      <c r="R41" s="8">
        <f>+S40-S39</f>
        <v>-112490141253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34" sqref="A6:A34"/>
    </sheetView>
  </sheetViews>
  <sheetFormatPr defaultRowHeight="18.75" x14ac:dyDescent="0.45"/>
  <cols>
    <col min="1" max="1" width="17.1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</row>
    <row r="3" spans="1:9" ht="26.25" x14ac:dyDescent="0.45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</row>
    <row r="4" spans="1:9" ht="26.25" x14ac:dyDescent="0.45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</row>
    <row r="6" spans="1:9" ht="27" thickBot="1" x14ac:dyDescent="0.5">
      <c r="A6" s="54" t="s">
        <v>49</v>
      </c>
      <c r="B6" s="54" t="s">
        <v>49</v>
      </c>
      <c r="C6" s="54" t="s">
        <v>29</v>
      </c>
      <c r="D6" s="54" t="s">
        <v>29</v>
      </c>
      <c r="E6" s="54" t="s">
        <v>29</v>
      </c>
      <c r="G6" s="54" t="s">
        <v>30</v>
      </c>
      <c r="H6" s="54" t="s">
        <v>30</v>
      </c>
      <c r="I6" s="54" t="s">
        <v>30</v>
      </c>
    </row>
    <row r="7" spans="1:9" ht="27" thickBot="1" x14ac:dyDescent="0.5">
      <c r="A7" s="34" t="s">
        <v>50</v>
      </c>
      <c r="C7" s="34" t="s">
        <v>51</v>
      </c>
      <c r="E7" s="34" t="s">
        <v>52</v>
      </c>
      <c r="G7" s="34" t="s">
        <v>51</v>
      </c>
      <c r="I7" s="34" t="s">
        <v>52</v>
      </c>
    </row>
    <row r="8" spans="1:9" ht="21" x14ac:dyDescent="0.55000000000000004">
      <c r="A8" s="35" t="s">
        <v>25</v>
      </c>
      <c r="C8" s="8">
        <f>+'سود سپرده بانکی'!G8</f>
        <v>1278065540</v>
      </c>
      <c r="D8" s="8"/>
      <c r="E8" s="42">
        <f>+C8/$C$10</f>
        <v>1</v>
      </c>
      <c r="F8" s="8"/>
      <c r="G8" s="8">
        <f>+'سود سپرده بانکی'!M8</f>
        <v>8401920517</v>
      </c>
      <c r="H8" s="8"/>
      <c r="I8" s="42">
        <f>+G8/$G$10</f>
        <v>0.99999897428318407</v>
      </c>
    </row>
    <row r="9" spans="1:9" ht="21.75" thickBot="1" x14ac:dyDescent="0.6">
      <c r="A9" s="35" t="s">
        <v>26</v>
      </c>
      <c r="C9" s="8">
        <f>+'سود سپرده بانکی'!G9</f>
        <v>0</v>
      </c>
      <c r="D9" s="8"/>
      <c r="E9" s="44">
        <f>+C9/$C$10</f>
        <v>0</v>
      </c>
      <c r="F9" s="8"/>
      <c r="G9" s="8">
        <f>+'سود سپرده بانکی'!M9</f>
        <v>8618</v>
      </c>
      <c r="H9" s="8"/>
      <c r="I9" s="44">
        <f>+G9/$G$10</f>
        <v>1.0257168159274173E-6</v>
      </c>
    </row>
    <row r="10" spans="1:9" ht="21.75" thickBot="1" x14ac:dyDescent="0.5">
      <c r="A10" s="23" t="s">
        <v>18</v>
      </c>
      <c r="C10" s="18">
        <f>SUM(C8:C9)</f>
        <v>1278065540</v>
      </c>
      <c r="D10" s="5"/>
      <c r="E10" s="43">
        <f>SUM(E8:E9)</f>
        <v>1</v>
      </c>
      <c r="F10" s="5"/>
      <c r="G10" s="18">
        <f>SUM(G8:G9)</f>
        <v>8401929135</v>
      </c>
      <c r="H10" s="5"/>
      <c r="I10" s="43">
        <f>SUM(I8:I9)</f>
        <v>1</v>
      </c>
    </row>
    <row r="11" spans="1:9" ht="19.5" thickTop="1" x14ac:dyDescent="0.45"/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C8" sqref="C8"/>
    </sheetView>
  </sheetViews>
  <sheetFormatPr defaultRowHeight="18.75" x14ac:dyDescent="0.2"/>
  <cols>
    <col min="1" max="1" width="15" style="2" customWidth="1"/>
    <col min="2" max="2" width="0.875" style="2" customWidth="1"/>
    <col min="3" max="3" width="25.125" style="2" customWidth="1"/>
    <col min="4" max="4" width="0.875" style="2" customWidth="1"/>
    <col min="5" max="5" width="28.875" style="2" bestFit="1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5" t="str">
        <f>+سهام!A2</f>
        <v>صندوق سرمایه‌گذاری بخشی صنایع مفید - خودران</v>
      </c>
      <c r="B2" s="55" t="s">
        <v>0</v>
      </c>
      <c r="C2" s="55" t="s">
        <v>0</v>
      </c>
      <c r="D2" s="55" t="s">
        <v>0</v>
      </c>
      <c r="E2" s="55" t="s">
        <v>0</v>
      </c>
    </row>
    <row r="3" spans="1:5" ht="26.25" x14ac:dyDescent="0.2">
      <c r="A3" s="55" t="s">
        <v>27</v>
      </c>
      <c r="B3" s="55" t="s">
        <v>27</v>
      </c>
      <c r="C3" s="55" t="s">
        <v>27</v>
      </c>
      <c r="D3" s="55" t="s">
        <v>27</v>
      </c>
      <c r="E3" s="55" t="s">
        <v>27</v>
      </c>
    </row>
    <row r="4" spans="1:5" ht="26.25" x14ac:dyDescent="0.2">
      <c r="A4" s="55" t="str">
        <f>+سهام!A4</f>
        <v>برای ماه منتهی به 1404/07/30</v>
      </c>
      <c r="B4" s="55" t="s">
        <v>2</v>
      </c>
      <c r="C4" s="55" t="s">
        <v>2</v>
      </c>
      <c r="D4" s="55" t="s">
        <v>2</v>
      </c>
      <c r="E4" s="55" t="s">
        <v>2</v>
      </c>
    </row>
    <row r="6" spans="1:5" ht="27" thickBot="1" x14ac:dyDescent="0.25">
      <c r="A6" s="56" t="s">
        <v>53</v>
      </c>
      <c r="C6" s="19" t="s">
        <v>29</v>
      </c>
      <c r="E6" s="19" t="s">
        <v>30</v>
      </c>
    </row>
    <row r="7" spans="1:5" ht="27" thickBot="1" x14ac:dyDescent="0.25">
      <c r="A7" s="56" t="s">
        <v>53</v>
      </c>
      <c r="C7" s="19" t="s">
        <v>21</v>
      </c>
      <c r="E7" s="19" t="s">
        <v>21</v>
      </c>
    </row>
    <row r="8" spans="1:5" ht="24.75" thickBot="1" x14ac:dyDescent="0.25">
      <c r="A8" s="14" t="s">
        <v>53</v>
      </c>
      <c r="B8" s="15"/>
      <c r="C8" s="16">
        <v>0</v>
      </c>
      <c r="D8" s="15"/>
      <c r="E8" s="16">
        <v>86351112</v>
      </c>
    </row>
    <row r="9" spans="1:5" ht="24.75" thickBot="1" x14ac:dyDescent="0.25">
      <c r="A9" s="15" t="s">
        <v>18</v>
      </c>
      <c r="B9" s="15"/>
      <c r="C9" s="17">
        <f>SUM(C8:C8)</f>
        <v>0</v>
      </c>
      <c r="D9" s="15"/>
      <c r="E9" s="17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34" sqref="A6:A34"/>
    </sheetView>
  </sheetViews>
  <sheetFormatPr defaultRowHeight="18.75" x14ac:dyDescent="0.2"/>
  <cols>
    <col min="1" max="1" width="16.5" style="8" customWidth="1"/>
    <col min="2" max="2" width="0.875" style="8" customWidth="1"/>
    <col min="3" max="3" width="18.375" style="8" customWidth="1"/>
    <col min="4" max="4" width="0.875" style="8" customWidth="1"/>
    <col min="5" max="5" width="15.7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4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3" t="str">
        <f>+سهام!A2</f>
        <v>صندوق سرمایه‌گذاری بخشی صنایع مفید - خودران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  <c r="L2" s="53" t="s">
        <v>0</v>
      </c>
      <c r="M2" s="53" t="s">
        <v>0</v>
      </c>
    </row>
    <row r="3" spans="1:13" ht="26.25" x14ac:dyDescent="0.2">
      <c r="A3" s="53" t="s">
        <v>27</v>
      </c>
      <c r="B3" s="53" t="s">
        <v>27</v>
      </c>
      <c r="C3" s="53" t="s">
        <v>27</v>
      </c>
      <c r="D3" s="53" t="s">
        <v>27</v>
      </c>
      <c r="E3" s="53" t="s">
        <v>27</v>
      </c>
      <c r="F3" s="53" t="s">
        <v>27</v>
      </c>
      <c r="G3" s="53" t="s">
        <v>27</v>
      </c>
      <c r="H3" s="53" t="s">
        <v>27</v>
      </c>
      <c r="I3" s="53" t="s">
        <v>27</v>
      </c>
      <c r="J3" s="53" t="s">
        <v>27</v>
      </c>
      <c r="K3" s="53" t="s">
        <v>27</v>
      </c>
      <c r="L3" s="53" t="s">
        <v>27</v>
      </c>
      <c r="M3" s="53" t="s">
        <v>27</v>
      </c>
    </row>
    <row r="4" spans="1:13" ht="26.25" x14ac:dyDescent="0.2">
      <c r="A4" s="53" t="str">
        <f>+سهام!A4</f>
        <v>برای ماه منتهی به 1404/07/30</v>
      </c>
      <c r="B4" s="53" t="s">
        <v>2</v>
      </c>
      <c r="C4" s="53" t="s">
        <v>2</v>
      </c>
      <c r="D4" s="53" t="s">
        <v>2</v>
      </c>
      <c r="E4" s="53" t="s">
        <v>2</v>
      </c>
      <c r="F4" s="53" t="s">
        <v>2</v>
      </c>
      <c r="G4" s="53" t="s">
        <v>2</v>
      </c>
      <c r="H4" s="53" t="s">
        <v>2</v>
      </c>
      <c r="I4" s="53" t="s">
        <v>2</v>
      </c>
      <c r="J4" s="53" t="s">
        <v>2</v>
      </c>
      <c r="K4" s="53" t="s">
        <v>2</v>
      </c>
      <c r="L4" s="53" t="s">
        <v>2</v>
      </c>
      <c r="M4" s="53" t="s">
        <v>2</v>
      </c>
    </row>
    <row r="6" spans="1:13" ht="27" thickBot="1" x14ac:dyDescent="0.25">
      <c r="A6" s="54" t="s">
        <v>28</v>
      </c>
      <c r="B6" s="54" t="s">
        <v>28</v>
      </c>
      <c r="C6" s="54" t="s">
        <v>29</v>
      </c>
      <c r="D6" s="54" t="s">
        <v>29</v>
      </c>
      <c r="E6" s="54" t="s">
        <v>29</v>
      </c>
      <c r="F6" s="54" t="s">
        <v>29</v>
      </c>
      <c r="G6" s="54" t="s">
        <v>29</v>
      </c>
      <c r="I6" s="54" t="s">
        <v>30</v>
      </c>
      <c r="J6" s="54" t="s">
        <v>30</v>
      </c>
      <c r="K6" s="54" t="s">
        <v>30</v>
      </c>
      <c r="L6" s="54" t="s">
        <v>30</v>
      </c>
      <c r="M6" s="54" t="s">
        <v>30</v>
      </c>
    </row>
    <row r="7" spans="1:13" ht="27" thickBot="1" x14ac:dyDescent="0.25">
      <c r="A7" s="34" t="s">
        <v>31</v>
      </c>
      <c r="C7" s="34" t="s">
        <v>32</v>
      </c>
      <c r="E7" s="34" t="s">
        <v>33</v>
      </c>
      <c r="G7" s="34" t="s">
        <v>34</v>
      </c>
      <c r="I7" s="34" t="s">
        <v>32</v>
      </c>
      <c r="K7" s="34" t="s">
        <v>33</v>
      </c>
      <c r="M7" s="34" t="s">
        <v>34</v>
      </c>
    </row>
    <row r="8" spans="1:13" ht="19.5" customHeight="1" x14ac:dyDescent="0.2">
      <c r="A8" s="5" t="s">
        <v>25</v>
      </c>
      <c r="C8" s="8">
        <v>1278065540</v>
      </c>
      <c r="E8" s="8">
        <v>0</v>
      </c>
      <c r="G8" s="8">
        <f>+C8-E8</f>
        <v>1278065540</v>
      </c>
      <c r="I8" s="8">
        <v>8401920517</v>
      </c>
      <c r="K8" s="8">
        <v>0</v>
      </c>
      <c r="M8" s="8">
        <f>+I8-K8</f>
        <v>8401920517</v>
      </c>
    </row>
    <row r="9" spans="1:13" ht="19.5" customHeight="1" thickBot="1" x14ac:dyDescent="0.25">
      <c r="A9" s="5" t="s">
        <v>26</v>
      </c>
      <c r="C9" s="8">
        <v>0</v>
      </c>
      <c r="E9" s="8">
        <v>0</v>
      </c>
      <c r="G9" s="8">
        <f>+C9-E9</f>
        <v>0</v>
      </c>
      <c r="I9" s="8">
        <v>8618</v>
      </c>
      <c r="K9" s="8">
        <v>0</v>
      </c>
      <c r="M9" s="8">
        <f>+I9-K9</f>
        <v>8618</v>
      </c>
    </row>
    <row r="10" spans="1:13" ht="21.75" thickBot="1" x14ac:dyDescent="0.25">
      <c r="A10" s="8" t="s">
        <v>18</v>
      </c>
      <c r="C10" s="18">
        <f>SUM(C8:C9)</f>
        <v>1278065540</v>
      </c>
      <c r="D10" s="5"/>
      <c r="E10" s="18">
        <f>SUM(E8:E9)</f>
        <v>0</v>
      </c>
      <c r="F10" s="5"/>
      <c r="G10" s="18">
        <f>SUM(G8:G9)</f>
        <v>1278065540</v>
      </c>
      <c r="H10" s="5"/>
      <c r="I10" s="18">
        <f>SUM(I8:I9)</f>
        <v>8401929135</v>
      </c>
      <c r="J10" s="5"/>
      <c r="K10" s="18">
        <f>SUM(K8:K9)</f>
        <v>0</v>
      </c>
      <c r="L10" s="5"/>
      <c r="M10" s="18">
        <f>SUM(M8:M9)</f>
        <v>8401929135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82"/>
  <sheetViews>
    <sheetView rightToLeft="1" topLeftCell="A70" zoomScale="90" zoomScaleNormal="90" workbookViewId="0">
      <selection activeCell="A34" sqref="A6:A34"/>
    </sheetView>
  </sheetViews>
  <sheetFormatPr defaultRowHeight="22.5" x14ac:dyDescent="0.2"/>
  <cols>
    <col min="1" max="1" width="31" style="11" customWidth="1"/>
    <col min="2" max="2" width="0.875" style="11" customWidth="1"/>
    <col min="3" max="3" width="15.7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24.5" style="11" customWidth="1"/>
    <col min="10" max="10" width="0.875" style="11" customWidth="1"/>
    <col min="11" max="11" width="16.625" style="11" customWidth="1"/>
    <col min="12" max="12" width="0.875" style="11" customWidth="1"/>
    <col min="13" max="13" width="21.125" style="11" bestFit="1" customWidth="1"/>
    <col min="14" max="14" width="0.875" style="11" customWidth="1"/>
    <col min="15" max="15" width="21.25" style="11" bestFit="1" customWidth="1"/>
    <col min="16" max="16" width="0.875" style="11" customWidth="1"/>
    <col min="17" max="17" width="24.5" style="11" customWidth="1"/>
    <col min="18" max="18" width="0.875" style="11" customWidth="1"/>
    <col min="19" max="16384" width="9" style="11"/>
  </cols>
  <sheetData>
    <row r="2" spans="1:17" ht="24" x14ac:dyDescent="0.2">
      <c r="A2" s="57" t="str">
        <f>+سهام!A2</f>
        <v>صندوق سرمایه‌گذاری بخشی صنایع مفید - خودران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</row>
    <row r="3" spans="1:17" ht="24" x14ac:dyDescent="0.2">
      <c r="A3" s="57" t="s">
        <v>27</v>
      </c>
      <c r="B3" s="57" t="s">
        <v>27</v>
      </c>
      <c r="C3" s="57" t="s">
        <v>27</v>
      </c>
      <c r="D3" s="57" t="s">
        <v>27</v>
      </c>
      <c r="E3" s="57" t="s">
        <v>27</v>
      </c>
      <c r="F3" s="57" t="s">
        <v>27</v>
      </c>
      <c r="G3" s="57" t="s">
        <v>27</v>
      </c>
      <c r="H3" s="57" t="s">
        <v>27</v>
      </c>
      <c r="I3" s="57" t="s">
        <v>27</v>
      </c>
      <c r="J3" s="57" t="s">
        <v>27</v>
      </c>
      <c r="K3" s="57" t="s">
        <v>27</v>
      </c>
      <c r="L3" s="57" t="s">
        <v>27</v>
      </c>
      <c r="M3" s="57" t="s">
        <v>27</v>
      </c>
      <c r="N3" s="57" t="s">
        <v>27</v>
      </c>
      <c r="O3" s="57" t="s">
        <v>27</v>
      </c>
      <c r="P3" s="57" t="s">
        <v>27</v>
      </c>
      <c r="Q3" s="57" t="s">
        <v>27</v>
      </c>
    </row>
    <row r="4" spans="1:17" ht="24" x14ac:dyDescent="0.2">
      <c r="A4" s="57" t="str">
        <f>+سهام!A4</f>
        <v>برای ماه منتهی به 1404/07/30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</row>
    <row r="6" spans="1:17" ht="24.75" thickBot="1" x14ac:dyDescent="0.25">
      <c r="A6" s="58" t="s">
        <v>3</v>
      </c>
      <c r="C6" s="59" t="s">
        <v>29</v>
      </c>
      <c r="D6" s="59" t="s">
        <v>29</v>
      </c>
      <c r="E6" s="59" t="s">
        <v>29</v>
      </c>
      <c r="F6" s="59" t="s">
        <v>29</v>
      </c>
      <c r="G6" s="59" t="s">
        <v>29</v>
      </c>
      <c r="H6" s="59" t="s">
        <v>29</v>
      </c>
      <c r="I6" s="59" t="s">
        <v>29</v>
      </c>
      <c r="K6" s="59" t="s">
        <v>30</v>
      </c>
      <c r="L6" s="59" t="s">
        <v>30</v>
      </c>
      <c r="M6" s="59" t="s">
        <v>30</v>
      </c>
      <c r="N6" s="59" t="s">
        <v>30</v>
      </c>
      <c r="O6" s="59" t="s">
        <v>30</v>
      </c>
      <c r="P6" s="59" t="s">
        <v>30</v>
      </c>
      <c r="Q6" s="59" t="s">
        <v>30</v>
      </c>
    </row>
    <row r="7" spans="1:17" ht="24.75" thickBot="1" x14ac:dyDescent="0.25">
      <c r="A7" s="59" t="s">
        <v>3</v>
      </c>
      <c r="C7" s="27" t="s">
        <v>7</v>
      </c>
      <c r="E7" s="27" t="s">
        <v>41</v>
      </c>
      <c r="G7" s="27" t="s">
        <v>42</v>
      </c>
      <c r="I7" s="27" t="s">
        <v>44</v>
      </c>
      <c r="K7" s="27" t="s">
        <v>7</v>
      </c>
      <c r="M7" s="27" t="s">
        <v>41</v>
      </c>
      <c r="O7" s="27" t="s">
        <v>42</v>
      </c>
      <c r="Q7" s="27" t="s">
        <v>44</v>
      </c>
    </row>
    <row r="8" spans="1:17" ht="24" x14ac:dyDescent="0.2">
      <c r="A8" s="20" t="s">
        <v>90</v>
      </c>
      <c r="C8" s="11">
        <v>473097</v>
      </c>
      <c r="E8" s="11">
        <v>2005753048</v>
      </c>
      <c r="G8" s="11">
        <v>1616002281</v>
      </c>
      <c r="I8" s="11">
        <v>389750767</v>
      </c>
      <c r="K8" s="11">
        <v>22251700</v>
      </c>
      <c r="M8" s="11">
        <v>86188381942</v>
      </c>
      <c r="O8" s="11">
        <v>61786717479</v>
      </c>
      <c r="Q8" s="11">
        <f>+M8-O8</f>
        <v>24401664463</v>
      </c>
    </row>
    <row r="9" spans="1:17" ht="24" x14ac:dyDescent="0.2">
      <c r="A9" s="20" t="s">
        <v>62</v>
      </c>
      <c r="C9" s="11">
        <v>0</v>
      </c>
      <c r="E9" s="11">
        <v>0</v>
      </c>
      <c r="G9" s="11">
        <v>0</v>
      </c>
      <c r="I9" s="11">
        <v>0</v>
      </c>
      <c r="K9" s="11">
        <v>11584515</v>
      </c>
      <c r="M9" s="11">
        <v>34971254136</v>
      </c>
      <c r="O9" s="11">
        <v>65071453989</v>
      </c>
      <c r="Q9" s="11">
        <f t="shared" ref="Q9:Q64" si="0">+M9-O9</f>
        <v>-30100199853</v>
      </c>
    </row>
    <row r="10" spans="1:17" ht="24" x14ac:dyDescent="0.2">
      <c r="A10" s="20" t="s">
        <v>68</v>
      </c>
      <c r="C10" s="11">
        <v>21426882</v>
      </c>
      <c r="E10" s="11">
        <v>39545904279</v>
      </c>
      <c r="G10" s="11">
        <v>62921121114</v>
      </c>
      <c r="I10" s="11">
        <v>-23375216835</v>
      </c>
      <c r="K10" s="11">
        <v>68579021</v>
      </c>
      <c r="M10" s="11">
        <v>154178675202</v>
      </c>
      <c r="O10" s="11">
        <v>206691057116</v>
      </c>
      <c r="Q10" s="11">
        <f t="shared" si="0"/>
        <v>-52512381914</v>
      </c>
    </row>
    <row r="11" spans="1:17" ht="24" x14ac:dyDescent="0.2">
      <c r="A11" s="20" t="s">
        <v>93</v>
      </c>
      <c r="C11" s="11">
        <v>0</v>
      </c>
      <c r="E11" s="11">
        <v>0</v>
      </c>
      <c r="G11" s="11">
        <v>0</v>
      </c>
      <c r="I11" s="11">
        <v>0</v>
      </c>
      <c r="K11" s="11">
        <v>43777412</v>
      </c>
      <c r="M11" s="11">
        <v>28309510996</v>
      </c>
      <c r="O11" s="11">
        <v>39817996804</v>
      </c>
      <c r="Q11" s="11">
        <f t="shared" si="0"/>
        <v>-11508485808</v>
      </c>
    </row>
    <row r="12" spans="1:17" ht="24" x14ac:dyDescent="0.2">
      <c r="A12" s="20" t="s">
        <v>15</v>
      </c>
      <c r="C12" s="11">
        <v>0</v>
      </c>
      <c r="E12" s="11">
        <v>0</v>
      </c>
      <c r="G12" s="11">
        <v>0</v>
      </c>
      <c r="I12" s="11">
        <v>0</v>
      </c>
      <c r="K12" s="11">
        <v>29801723</v>
      </c>
      <c r="M12" s="11">
        <v>64177412942</v>
      </c>
      <c r="O12" s="11">
        <v>64423213711</v>
      </c>
      <c r="Q12" s="11">
        <f t="shared" si="0"/>
        <v>-245800769</v>
      </c>
    </row>
    <row r="13" spans="1:17" ht="24" x14ac:dyDescent="0.2">
      <c r="A13" s="20" t="s">
        <v>94</v>
      </c>
      <c r="C13" s="11">
        <v>0</v>
      </c>
      <c r="E13" s="11">
        <v>0</v>
      </c>
      <c r="G13" s="11">
        <v>0</v>
      </c>
      <c r="I13" s="11">
        <v>0</v>
      </c>
      <c r="K13" s="11">
        <v>5965861</v>
      </c>
      <c r="M13" s="11">
        <v>33047923129</v>
      </c>
      <c r="O13" s="11">
        <v>40168517630</v>
      </c>
      <c r="Q13" s="11">
        <f t="shared" si="0"/>
        <v>-7120594501</v>
      </c>
    </row>
    <row r="14" spans="1:17" ht="24" x14ac:dyDescent="0.2">
      <c r="A14" s="20" t="s">
        <v>65</v>
      </c>
      <c r="C14" s="11">
        <v>20166351</v>
      </c>
      <c r="E14" s="11">
        <v>32689674290</v>
      </c>
      <c r="G14" s="11">
        <v>47281715215</v>
      </c>
      <c r="I14" s="11">
        <v>-14592040925</v>
      </c>
      <c r="K14" s="11">
        <v>158246933</v>
      </c>
      <c r="M14" s="11">
        <v>302849375498</v>
      </c>
      <c r="O14" s="11">
        <v>371023315944</v>
      </c>
      <c r="Q14" s="11">
        <f t="shared" si="0"/>
        <v>-68173940446</v>
      </c>
    </row>
    <row r="15" spans="1:17" ht="24" x14ac:dyDescent="0.2">
      <c r="A15" s="20" t="s">
        <v>101</v>
      </c>
      <c r="C15" s="11">
        <v>0</v>
      </c>
      <c r="E15" s="11">
        <v>0</v>
      </c>
      <c r="G15" s="11">
        <v>0</v>
      </c>
      <c r="I15" s="11">
        <v>0</v>
      </c>
      <c r="K15" s="11">
        <v>750000</v>
      </c>
      <c r="M15" s="11">
        <v>2776381684</v>
      </c>
      <c r="O15" s="11">
        <v>2275314110</v>
      </c>
      <c r="Q15" s="11">
        <f t="shared" si="0"/>
        <v>501067574</v>
      </c>
    </row>
    <row r="16" spans="1:17" ht="24" x14ac:dyDescent="0.2">
      <c r="A16" s="20" t="s">
        <v>92</v>
      </c>
      <c r="C16" s="11">
        <v>2548517</v>
      </c>
      <c r="E16" s="11">
        <v>14930151723</v>
      </c>
      <c r="G16" s="11">
        <v>12155097865</v>
      </c>
      <c r="I16" s="11">
        <v>2775053858</v>
      </c>
      <c r="K16" s="11">
        <v>66173128</v>
      </c>
      <c r="M16" s="11">
        <v>402608756889</v>
      </c>
      <c r="O16" s="11">
        <v>303982406086</v>
      </c>
      <c r="Q16" s="11">
        <f t="shared" si="0"/>
        <v>98626350803</v>
      </c>
    </row>
    <row r="17" spans="1:19" ht="24" x14ac:dyDescent="0.2">
      <c r="A17" s="20" t="s">
        <v>107</v>
      </c>
      <c r="C17" s="11">
        <v>5808061</v>
      </c>
      <c r="E17" s="11">
        <v>13384319472</v>
      </c>
      <c r="G17" s="11">
        <v>17815173206</v>
      </c>
      <c r="I17" s="11">
        <v>-4430853734</v>
      </c>
      <c r="K17" s="11">
        <v>21128211</v>
      </c>
      <c r="M17" s="11">
        <v>59855757692</v>
      </c>
      <c r="O17" s="11">
        <v>66633634622</v>
      </c>
      <c r="Q17" s="11">
        <f t="shared" si="0"/>
        <v>-6777876930</v>
      </c>
    </row>
    <row r="18" spans="1:19" ht="24" x14ac:dyDescent="0.2">
      <c r="A18" s="20" t="s">
        <v>100</v>
      </c>
      <c r="C18" s="11">
        <v>0</v>
      </c>
      <c r="E18" s="11">
        <v>0</v>
      </c>
      <c r="G18" s="11">
        <v>0</v>
      </c>
      <c r="I18" s="11">
        <v>0</v>
      </c>
      <c r="K18" s="11">
        <v>11941257</v>
      </c>
      <c r="M18" s="11">
        <v>47051960863</v>
      </c>
      <c r="O18" s="11">
        <v>68846445489</v>
      </c>
      <c r="Q18" s="11">
        <f t="shared" si="0"/>
        <v>-21794484626</v>
      </c>
    </row>
    <row r="19" spans="1:19" ht="24" x14ac:dyDescent="0.45">
      <c r="A19" s="20" t="s">
        <v>77</v>
      </c>
      <c r="C19" s="11">
        <v>0</v>
      </c>
      <c r="E19" s="11">
        <v>0</v>
      </c>
      <c r="G19" s="11">
        <v>0</v>
      </c>
      <c r="I19" s="11">
        <v>0</v>
      </c>
      <c r="K19" s="11">
        <v>1600000</v>
      </c>
      <c r="M19" s="11">
        <v>28196968112</v>
      </c>
      <c r="O19" s="33">
        <v>21941504812</v>
      </c>
      <c r="Q19" s="11">
        <f t="shared" si="0"/>
        <v>6255463300</v>
      </c>
    </row>
    <row r="20" spans="1:19" ht="24" x14ac:dyDescent="0.2">
      <c r="A20" s="20" t="s">
        <v>122</v>
      </c>
      <c r="C20" s="11">
        <v>5399213</v>
      </c>
      <c r="E20" s="11">
        <v>18748598577</v>
      </c>
      <c r="G20" s="11">
        <v>26642832695</v>
      </c>
      <c r="I20" s="11">
        <v>-7894234118</v>
      </c>
      <c r="K20" s="11">
        <v>69837775</v>
      </c>
      <c r="M20" s="11">
        <v>321345110243</v>
      </c>
      <c r="O20" s="11">
        <v>339054573904</v>
      </c>
      <c r="Q20" s="11">
        <f t="shared" si="0"/>
        <v>-17709463661</v>
      </c>
    </row>
    <row r="21" spans="1:19" ht="24" x14ac:dyDescent="0.2">
      <c r="A21" s="20" t="s">
        <v>108</v>
      </c>
      <c r="C21" s="11">
        <v>1875000</v>
      </c>
      <c r="E21" s="11">
        <v>5936616624</v>
      </c>
      <c r="G21" s="11">
        <v>5875955527</v>
      </c>
      <c r="I21" s="11">
        <v>60661097</v>
      </c>
      <c r="K21" s="11">
        <v>3750000</v>
      </c>
      <c r="M21" s="11">
        <v>12801898747</v>
      </c>
      <c r="O21" s="11">
        <v>11751911055</v>
      </c>
      <c r="Q21" s="11">
        <f t="shared" si="0"/>
        <v>1049987692</v>
      </c>
    </row>
    <row r="22" spans="1:19" ht="24" x14ac:dyDescent="0.2">
      <c r="A22" s="20" t="s">
        <v>96</v>
      </c>
      <c r="C22" s="11">
        <v>0</v>
      </c>
      <c r="E22" s="11">
        <v>0</v>
      </c>
      <c r="G22" s="11">
        <v>0</v>
      </c>
      <c r="I22" s="11">
        <v>0</v>
      </c>
      <c r="K22" s="11">
        <v>4603690</v>
      </c>
      <c r="M22" s="11">
        <v>64757688564</v>
      </c>
      <c r="O22" s="11">
        <v>72384824356</v>
      </c>
      <c r="Q22" s="11">
        <f t="shared" si="0"/>
        <v>-7627135792</v>
      </c>
    </row>
    <row r="23" spans="1:19" ht="24" x14ac:dyDescent="0.2">
      <c r="A23" s="20" t="s">
        <v>69</v>
      </c>
      <c r="C23" s="11">
        <v>8488955</v>
      </c>
      <c r="E23" s="11">
        <v>28417753896</v>
      </c>
      <c r="G23" s="11">
        <v>32121034613</v>
      </c>
      <c r="I23" s="11">
        <v>-3703280717</v>
      </c>
      <c r="K23" s="11">
        <v>22209520</v>
      </c>
      <c r="M23" s="11">
        <v>87270001659</v>
      </c>
      <c r="O23" s="11">
        <v>85129099551</v>
      </c>
      <c r="Q23" s="11">
        <f t="shared" si="0"/>
        <v>2140902108</v>
      </c>
    </row>
    <row r="24" spans="1:19" ht="24" x14ac:dyDescent="0.2">
      <c r="A24" s="20" t="s">
        <v>76</v>
      </c>
      <c r="C24" s="11">
        <v>0</v>
      </c>
      <c r="E24" s="11">
        <v>0</v>
      </c>
      <c r="G24" s="11">
        <v>0</v>
      </c>
      <c r="I24" s="11">
        <v>0</v>
      </c>
      <c r="K24" s="11">
        <v>500000</v>
      </c>
      <c r="M24" s="11">
        <v>4132763316</v>
      </c>
      <c r="O24" s="11">
        <v>3403587647</v>
      </c>
      <c r="Q24" s="11">
        <f t="shared" si="0"/>
        <v>729175669</v>
      </c>
    </row>
    <row r="25" spans="1:19" ht="24" x14ac:dyDescent="0.2">
      <c r="A25" s="20" t="s">
        <v>106</v>
      </c>
      <c r="C25" s="11">
        <v>110335</v>
      </c>
      <c r="E25" s="11">
        <v>523268082</v>
      </c>
      <c r="G25" s="11">
        <v>779487733</v>
      </c>
      <c r="I25" s="11">
        <v>-256219651</v>
      </c>
      <c r="K25" s="11">
        <v>4000000</v>
      </c>
      <c r="M25" s="11">
        <v>23459385209</v>
      </c>
      <c r="O25" s="11">
        <v>28258947200</v>
      </c>
      <c r="Q25" s="11">
        <f t="shared" si="0"/>
        <v>-4799561991</v>
      </c>
    </row>
    <row r="26" spans="1:19" ht="24" x14ac:dyDescent="0.2">
      <c r="A26" s="20" t="s">
        <v>60</v>
      </c>
      <c r="C26" s="11">
        <v>171578264</v>
      </c>
      <c r="E26" s="11">
        <v>69390163841</v>
      </c>
      <c r="G26" s="11">
        <v>69551573392</v>
      </c>
      <c r="I26" s="11">
        <v>-161409551</v>
      </c>
      <c r="K26" s="11">
        <v>1395864197</v>
      </c>
      <c r="M26" s="11">
        <v>670781168768</v>
      </c>
      <c r="O26" s="11">
        <v>668911506116</v>
      </c>
      <c r="Q26" s="11">
        <f t="shared" si="0"/>
        <v>1869662652</v>
      </c>
    </row>
    <row r="27" spans="1:19" ht="24" x14ac:dyDescent="0.2">
      <c r="A27" s="20" t="s">
        <v>85</v>
      </c>
      <c r="C27" s="11">
        <v>0</v>
      </c>
      <c r="E27" s="11">
        <v>0</v>
      </c>
      <c r="G27" s="11">
        <v>0</v>
      </c>
      <c r="I27" s="11">
        <v>0</v>
      </c>
      <c r="K27" s="11">
        <v>35171934</v>
      </c>
      <c r="M27" s="11">
        <v>76980858810</v>
      </c>
      <c r="O27" s="11">
        <v>88835737267</v>
      </c>
      <c r="Q27" s="11">
        <f t="shared" si="0"/>
        <v>-11854878457</v>
      </c>
    </row>
    <row r="28" spans="1:19" ht="24" x14ac:dyDescent="0.2">
      <c r="A28" s="20" t="s">
        <v>98</v>
      </c>
      <c r="C28" s="11">
        <v>0</v>
      </c>
      <c r="E28" s="11">
        <v>0</v>
      </c>
      <c r="G28" s="11">
        <v>0</v>
      </c>
      <c r="I28" s="11">
        <v>0</v>
      </c>
      <c r="K28" s="11">
        <v>2897113</v>
      </c>
      <c r="M28" s="11">
        <v>19744388814</v>
      </c>
      <c r="O28" s="11">
        <v>30027804684</v>
      </c>
      <c r="Q28" s="11">
        <f t="shared" si="0"/>
        <v>-10283415870</v>
      </c>
    </row>
    <row r="29" spans="1:19" s="12" customFormat="1" ht="24" x14ac:dyDescent="0.2">
      <c r="A29" s="21" t="s">
        <v>75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K29" s="11">
        <v>10974865</v>
      </c>
      <c r="L29" s="11"/>
      <c r="M29" s="11">
        <v>138075934517</v>
      </c>
      <c r="N29" s="11"/>
      <c r="O29" s="11">
        <v>84457852293</v>
      </c>
      <c r="P29" s="11"/>
      <c r="Q29" s="11">
        <f t="shared" si="0"/>
        <v>53618082224</v>
      </c>
      <c r="S29" s="11"/>
    </row>
    <row r="30" spans="1:19" ht="24" x14ac:dyDescent="0.2">
      <c r="A30" s="20" t="s">
        <v>81</v>
      </c>
      <c r="C30" s="11">
        <v>0</v>
      </c>
      <c r="E30" s="11">
        <v>0</v>
      </c>
      <c r="G30" s="11">
        <v>0</v>
      </c>
      <c r="I30" s="11">
        <v>0</v>
      </c>
      <c r="K30" s="11">
        <v>1800000</v>
      </c>
      <c r="M30" s="11">
        <v>7109016994</v>
      </c>
      <c r="O30" s="11">
        <v>5947195154</v>
      </c>
      <c r="Q30" s="11">
        <f t="shared" si="0"/>
        <v>1161821840</v>
      </c>
    </row>
    <row r="31" spans="1:19" ht="24" x14ac:dyDescent="0.2">
      <c r="A31" s="20" t="s">
        <v>57</v>
      </c>
      <c r="C31" s="11">
        <v>101973914</v>
      </c>
      <c r="E31" s="11">
        <v>63885597187</v>
      </c>
      <c r="G31" s="11">
        <v>98122518193</v>
      </c>
      <c r="I31" s="11">
        <v>-34236921006</v>
      </c>
      <c r="K31" s="11">
        <v>314757100</v>
      </c>
      <c r="M31" s="11">
        <v>248783925060</v>
      </c>
      <c r="O31" s="11">
        <v>302872387967</v>
      </c>
      <c r="Q31" s="11">
        <f t="shared" si="0"/>
        <v>-54088462907</v>
      </c>
    </row>
    <row r="32" spans="1:19" ht="24" x14ac:dyDescent="0.2">
      <c r="A32" s="20" t="s">
        <v>103</v>
      </c>
      <c r="C32" s="11">
        <v>1329781</v>
      </c>
      <c r="E32" s="11">
        <v>5233673845</v>
      </c>
      <c r="G32" s="11">
        <v>8607171548</v>
      </c>
      <c r="I32" s="11">
        <v>-3373497703</v>
      </c>
      <c r="K32" s="11">
        <v>10651564</v>
      </c>
      <c r="M32" s="11">
        <v>51924895922</v>
      </c>
      <c r="O32" s="11">
        <v>68943561822</v>
      </c>
      <c r="Q32" s="11">
        <f t="shared" si="0"/>
        <v>-17018665900</v>
      </c>
    </row>
    <row r="33" spans="1:17" ht="24" x14ac:dyDescent="0.2">
      <c r="A33" s="20" t="s">
        <v>124</v>
      </c>
      <c r="C33" s="11">
        <v>0</v>
      </c>
      <c r="E33" s="11">
        <v>0</v>
      </c>
      <c r="G33" s="11">
        <v>0</v>
      </c>
      <c r="I33" s="11">
        <v>0</v>
      </c>
      <c r="K33" s="11">
        <v>40384</v>
      </c>
      <c r="M33" s="11">
        <v>2265309857</v>
      </c>
      <c r="O33" s="11">
        <v>2046319932</v>
      </c>
      <c r="Q33" s="11">
        <f t="shared" si="0"/>
        <v>218989925</v>
      </c>
    </row>
    <row r="34" spans="1:17" ht="24" x14ac:dyDescent="0.2">
      <c r="A34" s="20" t="s">
        <v>17</v>
      </c>
      <c r="C34" s="11">
        <v>0</v>
      </c>
      <c r="E34" s="11">
        <v>0</v>
      </c>
      <c r="G34" s="11">
        <v>0</v>
      </c>
      <c r="I34" s="11">
        <v>0</v>
      </c>
      <c r="K34" s="11">
        <v>500000</v>
      </c>
      <c r="M34" s="11">
        <v>8549718818</v>
      </c>
      <c r="O34" s="11">
        <v>9080646750</v>
      </c>
      <c r="Q34" s="11">
        <f t="shared" si="0"/>
        <v>-530927932</v>
      </c>
    </row>
    <row r="35" spans="1:17" ht="24" x14ac:dyDescent="0.2">
      <c r="A35" s="20" t="s">
        <v>59</v>
      </c>
      <c r="C35" s="11">
        <v>4095031</v>
      </c>
      <c r="E35" s="11">
        <v>12533579328</v>
      </c>
      <c r="G35" s="11">
        <v>14833231121</v>
      </c>
      <c r="I35" s="11">
        <v>-2299651793</v>
      </c>
      <c r="K35" s="11">
        <v>17606351</v>
      </c>
      <c r="M35" s="11">
        <v>52927423765</v>
      </c>
      <c r="O35" s="11">
        <v>66142535303</v>
      </c>
      <c r="Q35" s="11">
        <f t="shared" si="0"/>
        <v>-13215111538</v>
      </c>
    </row>
    <row r="36" spans="1:17" ht="24" x14ac:dyDescent="0.2">
      <c r="A36" s="20" t="s">
        <v>119</v>
      </c>
      <c r="C36" s="11">
        <v>0</v>
      </c>
      <c r="E36" s="11">
        <v>0</v>
      </c>
      <c r="G36" s="11">
        <v>0</v>
      </c>
      <c r="I36" s="11">
        <v>0</v>
      </c>
      <c r="K36" s="11">
        <v>100000</v>
      </c>
      <c r="M36" s="11">
        <v>956276105</v>
      </c>
      <c r="O36" s="11">
        <v>1015541536</v>
      </c>
      <c r="Q36" s="11">
        <f t="shared" si="0"/>
        <v>-59265431</v>
      </c>
    </row>
    <row r="37" spans="1:17" ht="24" x14ac:dyDescent="0.2">
      <c r="A37" s="20" t="s">
        <v>121</v>
      </c>
      <c r="C37" s="11">
        <v>0</v>
      </c>
      <c r="E37" s="11">
        <v>0</v>
      </c>
      <c r="G37" s="11">
        <v>0</v>
      </c>
      <c r="I37" s="11">
        <v>0</v>
      </c>
      <c r="K37" s="11">
        <v>377000</v>
      </c>
      <c r="M37" s="11">
        <v>10808451585</v>
      </c>
      <c r="O37" s="11">
        <v>9962036183</v>
      </c>
      <c r="Q37" s="11">
        <f t="shared" si="0"/>
        <v>846415402</v>
      </c>
    </row>
    <row r="38" spans="1:17" ht="24" x14ac:dyDescent="0.2">
      <c r="A38" s="20" t="s">
        <v>97</v>
      </c>
      <c r="C38" s="11">
        <v>101545589</v>
      </c>
      <c r="E38" s="11">
        <v>45400191204</v>
      </c>
      <c r="G38" s="11">
        <v>48143123440</v>
      </c>
      <c r="I38" s="11">
        <v>-2742932236</v>
      </c>
      <c r="K38" s="11">
        <v>1153479616</v>
      </c>
      <c r="M38" s="11">
        <v>913584674893</v>
      </c>
      <c r="O38" s="11">
        <v>879845411002</v>
      </c>
      <c r="Q38" s="11">
        <f t="shared" si="0"/>
        <v>33739263891</v>
      </c>
    </row>
    <row r="39" spans="1:17" ht="24" x14ac:dyDescent="0.2">
      <c r="A39" s="20" t="s">
        <v>67</v>
      </c>
      <c r="C39" s="11">
        <v>0</v>
      </c>
      <c r="E39" s="11">
        <v>0</v>
      </c>
      <c r="G39" s="11">
        <v>0</v>
      </c>
      <c r="I39" s="11">
        <v>0</v>
      </c>
      <c r="K39" s="11">
        <v>5400230</v>
      </c>
      <c r="M39" s="11">
        <v>17065468574</v>
      </c>
      <c r="O39" s="11">
        <v>19703012934</v>
      </c>
      <c r="Q39" s="11">
        <f t="shared" si="0"/>
        <v>-2637544360</v>
      </c>
    </row>
    <row r="40" spans="1:17" ht="24" x14ac:dyDescent="0.2">
      <c r="A40" s="20" t="s">
        <v>66</v>
      </c>
      <c r="C40" s="11">
        <v>0</v>
      </c>
      <c r="E40" s="11">
        <v>0</v>
      </c>
      <c r="G40" s="11">
        <v>0</v>
      </c>
      <c r="I40" s="11">
        <v>0</v>
      </c>
      <c r="K40" s="11">
        <v>3453661</v>
      </c>
      <c r="M40" s="11">
        <v>36647557976</v>
      </c>
      <c r="O40" s="11">
        <v>49265153139</v>
      </c>
      <c r="Q40" s="11">
        <f t="shared" si="0"/>
        <v>-12617595163</v>
      </c>
    </row>
    <row r="41" spans="1:17" ht="24" x14ac:dyDescent="0.2">
      <c r="A41" s="20" t="s">
        <v>63</v>
      </c>
      <c r="C41" s="11">
        <v>6158667</v>
      </c>
      <c r="E41" s="11">
        <v>9973692639</v>
      </c>
      <c r="G41" s="11">
        <v>10540676453</v>
      </c>
      <c r="I41" s="11">
        <v>-566983814</v>
      </c>
      <c r="K41" s="11">
        <v>24026044</v>
      </c>
      <c r="M41" s="11">
        <v>36543693347</v>
      </c>
      <c r="O41" s="11">
        <v>43986198734</v>
      </c>
      <c r="Q41" s="11">
        <f t="shared" si="0"/>
        <v>-7442505387</v>
      </c>
    </row>
    <row r="42" spans="1:17" ht="24" x14ac:dyDescent="0.2">
      <c r="A42" s="20" t="s">
        <v>78</v>
      </c>
      <c r="C42" s="11">
        <v>0</v>
      </c>
      <c r="E42" s="11">
        <v>0</v>
      </c>
      <c r="G42" s="11">
        <v>0</v>
      </c>
      <c r="I42" s="11">
        <v>0</v>
      </c>
      <c r="K42" s="11">
        <v>450000</v>
      </c>
      <c r="M42" s="11">
        <v>4824373203</v>
      </c>
      <c r="O42" s="11">
        <v>2031793193</v>
      </c>
      <c r="Q42" s="11">
        <f t="shared" si="0"/>
        <v>2792580010</v>
      </c>
    </row>
    <row r="43" spans="1:17" ht="24" x14ac:dyDescent="0.2">
      <c r="A43" s="20" t="s">
        <v>16</v>
      </c>
      <c r="C43" s="11">
        <v>0</v>
      </c>
      <c r="E43" s="11">
        <v>0</v>
      </c>
      <c r="G43" s="11">
        <v>0</v>
      </c>
      <c r="I43" s="11">
        <v>0</v>
      </c>
      <c r="K43" s="11">
        <v>34820</v>
      </c>
      <c r="M43" s="11">
        <v>334316065687</v>
      </c>
      <c r="O43" s="11">
        <v>227640691375</v>
      </c>
      <c r="Q43" s="11">
        <f t="shared" si="0"/>
        <v>106675374312</v>
      </c>
    </row>
    <row r="44" spans="1:17" ht="24" x14ac:dyDescent="0.2">
      <c r="A44" s="20" t="s">
        <v>74</v>
      </c>
      <c r="C44" s="11">
        <v>0</v>
      </c>
      <c r="E44" s="11">
        <v>0</v>
      </c>
      <c r="G44" s="11">
        <v>0</v>
      </c>
      <c r="I44" s="11">
        <v>0</v>
      </c>
      <c r="K44" s="11">
        <v>595000</v>
      </c>
      <c r="M44" s="11">
        <v>17462849244</v>
      </c>
      <c r="O44" s="11">
        <v>11315860478</v>
      </c>
      <c r="Q44" s="11">
        <f t="shared" si="0"/>
        <v>6146988766</v>
      </c>
    </row>
    <row r="45" spans="1:17" ht="24" x14ac:dyDescent="0.2">
      <c r="A45" s="20" t="s">
        <v>56</v>
      </c>
      <c r="C45" s="11">
        <v>0</v>
      </c>
      <c r="E45" s="11">
        <v>0</v>
      </c>
      <c r="G45" s="11">
        <v>0</v>
      </c>
      <c r="I45" s="11">
        <v>0</v>
      </c>
      <c r="K45" s="11">
        <v>112248201</v>
      </c>
      <c r="M45" s="11">
        <v>105485043342</v>
      </c>
      <c r="O45" s="11">
        <v>90434715250</v>
      </c>
      <c r="Q45" s="11">
        <f t="shared" si="0"/>
        <v>15050328092</v>
      </c>
    </row>
    <row r="46" spans="1:17" ht="24" x14ac:dyDescent="0.2">
      <c r="A46" s="20" t="s">
        <v>102</v>
      </c>
      <c r="C46" s="11">
        <v>0</v>
      </c>
      <c r="E46" s="11">
        <v>0</v>
      </c>
      <c r="G46" s="11">
        <v>0</v>
      </c>
      <c r="I46" s="11">
        <v>0</v>
      </c>
      <c r="K46" s="11">
        <v>28742602</v>
      </c>
      <c r="M46" s="11">
        <v>96705749557</v>
      </c>
      <c r="O46" s="11">
        <v>115918787651</v>
      </c>
      <c r="Q46" s="11">
        <f t="shared" si="0"/>
        <v>-19213038094</v>
      </c>
    </row>
    <row r="47" spans="1:17" ht="24" x14ac:dyDescent="0.2">
      <c r="A47" s="20" t="s">
        <v>82</v>
      </c>
      <c r="C47" s="11">
        <v>0</v>
      </c>
      <c r="E47" s="11">
        <v>0</v>
      </c>
      <c r="G47" s="11">
        <v>0</v>
      </c>
      <c r="I47" s="11">
        <v>0</v>
      </c>
      <c r="K47" s="11">
        <v>3000000</v>
      </c>
      <c r="M47" s="11">
        <v>13109394500</v>
      </c>
      <c r="O47" s="11">
        <v>8110357524</v>
      </c>
      <c r="Q47" s="11">
        <f t="shared" si="0"/>
        <v>4999036976</v>
      </c>
    </row>
    <row r="48" spans="1:17" ht="24" x14ac:dyDescent="0.2">
      <c r="A48" s="20" t="s">
        <v>58</v>
      </c>
      <c r="C48" s="11">
        <v>0</v>
      </c>
      <c r="E48" s="11">
        <v>0</v>
      </c>
      <c r="G48" s="11">
        <v>0</v>
      </c>
      <c r="I48" s="11">
        <v>0</v>
      </c>
      <c r="K48" s="11">
        <v>358238647</v>
      </c>
      <c r="M48" s="11">
        <v>538043538079</v>
      </c>
      <c r="O48" s="11">
        <v>571623959738</v>
      </c>
      <c r="Q48" s="11">
        <f t="shared" si="0"/>
        <v>-33580421659</v>
      </c>
    </row>
    <row r="49" spans="1:17" ht="24" x14ac:dyDescent="0.2">
      <c r="A49" s="20" t="s">
        <v>84</v>
      </c>
      <c r="C49" s="11">
        <v>25939811</v>
      </c>
      <c r="E49" s="11">
        <v>26232794879</v>
      </c>
      <c r="G49" s="11">
        <v>39849581233</v>
      </c>
      <c r="I49" s="11">
        <v>-13616786354</v>
      </c>
      <c r="K49" s="11">
        <v>66975512</v>
      </c>
      <c r="M49" s="11">
        <v>76957234100</v>
      </c>
      <c r="O49" s="11">
        <v>102907524834</v>
      </c>
      <c r="Q49" s="11">
        <f t="shared" si="0"/>
        <v>-25950290734</v>
      </c>
    </row>
    <row r="50" spans="1:17" ht="24" x14ac:dyDescent="0.2">
      <c r="A50" s="20" t="s">
        <v>105</v>
      </c>
      <c r="C50" s="11">
        <v>100000</v>
      </c>
      <c r="E50" s="11">
        <v>2972550263</v>
      </c>
      <c r="G50" s="11">
        <v>2572433650</v>
      </c>
      <c r="I50" s="11">
        <v>400116613</v>
      </c>
      <c r="K50" s="11">
        <v>200000</v>
      </c>
      <c r="M50" s="11">
        <v>6073986288</v>
      </c>
      <c r="O50" s="11">
        <v>5144867300</v>
      </c>
      <c r="Q50" s="11">
        <f t="shared" si="0"/>
        <v>929118988</v>
      </c>
    </row>
    <row r="51" spans="1:17" ht="24" x14ac:dyDescent="0.2">
      <c r="A51" s="20" t="s">
        <v>83</v>
      </c>
      <c r="C51" s="11">
        <v>0</v>
      </c>
      <c r="E51" s="11">
        <v>0</v>
      </c>
      <c r="G51" s="11">
        <v>0</v>
      </c>
      <c r="I51" s="11">
        <v>0</v>
      </c>
      <c r="K51" s="11">
        <v>3403786</v>
      </c>
      <c r="M51" s="11">
        <v>18606754950</v>
      </c>
      <c r="O51" s="11">
        <v>19940751811</v>
      </c>
      <c r="Q51" s="11">
        <f t="shared" si="0"/>
        <v>-1333996861</v>
      </c>
    </row>
    <row r="52" spans="1:17" ht="24" x14ac:dyDescent="0.2">
      <c r="A52" s="20" t="s">
        <v>61</v>
      </c>
      <c r="C52" s="11">
        <v>0</v>
      </c>
      <c r="E52" s="11">
        <v>0</v>
      </c>
      <c r="G52" s="11">
        <v>0</v>
      </c>
      <c r="I52" s="11">
        <v>0</v>
      </c>
      <c r="K52" s="11">
        <v>4413885</v>
      </c>
      <c r="M52" s="11">
        <v>62422392495</v>
      </c>
      <c r="O52" s="11">
        <v>73284865089</v>
      </c>
      <c r="Q52" s="11">
        <f t="shared" si="0"/>
        <v>-10862472594</v>
      </c>
    </row>
    <row r="53" spans="1:17" ht="24" x14ac:dyDescent="0.2">
      <c r="A53" s="20" t="s">
        <v>95</v>
      </c>
      <c r="C53" s="11">
        <v>899135</v>
      </c>
      <c r="E53" s="11">
        <v>14274252930</v>
      </c>
      <c r="G53" s="11">
        <v>12242985082</v>
      </c>
      <c r="I53" s="11">
        <v>2031267848</v>
      </c>
      <c r="K53" s="11">
        <v>2681304</v>
      </c>
      <c r="M53" s="11">
        <v>45524661350</v>
      </c>
      <c r="O53" s="11">
        <v>36563226123</v>
      </c>
      <c r="Q53" s="11">
        <f t="shared" si="0"/>
        <v>8961435227</v>
      </c>
    </row>
    <row r="54" spans="1:17" ht="24" x14ac:dyDescent="0.2">
      <c r="A54" s="20" t="s">
        <v>87</v>
      </c>
      <c r="C54" s="11">
        <v>0</v>
      </c>
      <c r="E54" s="11">
        <v>0</v>
      </c>
      <c r="G54" s="11">
        <v>0</v>
      </c>
      <c r="I54" s="11">
        <v>0</v>
      </c>
      <c r="K54" s="11">
        <v>2000000</v>
      </c>
      <c r="M54" s="11">
        <v>10266137355</v>
      </c>
      <c r="O54" s="11">
        <v>6072751553</v>
      </c>
      <c r="Q54" s="11">
        <f t="shared" si="0"/>
        <v>4193385802</v>
      </c>
    </row>
    <row r="55" spans="1:17" ht="24" x14ac:dyDescent="0.2">
      <c r="A55" s="20" t="s">
        <v>72</v>
      </c>
      <c r="C55" s="11">
        <v>1532738</v>
      </c>
      <c r="E55" s="11">
        <v>2292872586</v>
      </c>
      <c r="G55" s="11">
        <v>2541322453</v>
      </c>
      <c r="I55" s="11">
        <v>-248449867</v>
      </c>
      <c r="K55" s="11">
        <v>55520709</v>
      </c>
      <c r="M55" s="11">
        <v>88328267147</v>
      </c>
      <c r="O55" s="11">
        <v>99127979550</v>
      </c>
      <c r="Q55" s="11">
        <f t="shared" si="0"/>
        <v>-10799712403</v>
      </c>
    </row>
    <row r="56" spans="1:17" ht="24" x14ac:dyDescent="0.2">
      <c r="A56" s="20" t="s">
        <v>89</v>
      </c>
      <c r="C56" s="11">
        <v>0</v>
      </c>
      <c r="E56" s="11">
        <v>0</v>
      </c>
      <c r="G56" s="11">
        <v>0</v>
      </c>
      <c r="I56" s="11">
        <v>0</v>
      </c>
      <c r="K56" s="11">
        <v>23045671</v>
      </c>
      <c r="M56" s="11">
        <v>25847682263</v>
      </c>
      <c r="O56" s="11">
        <v>33119491954</v>
      </c>
      <c r="Q56" s="11">
        <f t="shared" si="0"/>
        <v>-7271809691</v>
      </c>
    </row>
    <row r="57" spans="1:17" ht="24" x14ac:dyDescent="0.2">
      <c r="A57" s="20" t="s">
        <v>64</v>
      </c>
      <c r="C57" s="11">
        <v>0</v>
      </c>
      <c r="E57" s="11">
        <v>0</v>
      </c>
      <c r="G57" s="11">
        <v>0</v>
      </c>
      <c r="I57" s="11">
        <v>0</v>
      </c>
      <c r="K57" s="11">
        <v>13767780</v>
      </c>
      <c r="M57" s="11">
        <v>67447083647</v>
      </c>
      <c r="O57" s="11">
        <v>80349486531</v>
      </c>
      <c r="Q57" s="11">
        <f t="shared" si="0"/>
        <v>-12902402884</v>
      </c>
    </row>
    <row r="58" spans="1:17" ht="24" x14ac:dyDescent="0.2">
      <c r="A58" s="20" t="s">
        <v>123</v>
      </c>
      <c r="C58" s="11">
        <v>4281582</v>
      </c>
      <c r="E58" s="11">
        <v>23037698336</v>
      </c>
      <c r="G58" s="11">
        <v>17276819083</v>
      </c>
      <c r="I58" s="11">
        <v>5760879253</v>
      </c>
      <c r="K58" s="11">
        <v>89322762</v>
      </c>
      <c r="M58" s="11">
        <v>475397286666</v>
      </c>
      <c r="O58" s="11">
        <v>314858093117</v>
      </c>
      <c r="Q58" s="11">
        <f t="shared" si="0"/>
        <v>160539193549</v>
      </c>
    </row>
    <row r="59" spans="1:17" ht="24" x14ac:dyDescent="0.2">
      <c r="A59" s="20" t="s">
        <v>71</v>
      </c>
      <c r="C59" s="11">
        <v>2937910</v>
      </c>
      <c r="E59" s="11">
        <v>5003849872</v>
      </c>
      <c r="G59" s="11">
        <v>5448638487</v>
      </c>
      <c r="I59" s="11">
        <v>-444788615</v>
      </c>
      <c r="K59" s="11">
        <v>164222720</v>
      </c>
      <c r="M59" s="11">
        <v>332847707241</v>
      </c>
      <c r="O59" s="11">
        <v>310028842127</v>
      </c>
      <c r="Q59" s="11">
        <f t="shared" si="0"/>
        <v>22818865114</v>
      </c>
    </row>
    <row r="60" spans="1:17" ht="24" x14ac:dyDescent="0.2">
      <c r="A60" s="20" t="s">
        <v>91</v>
      </c>
      <c r="C60" s="11">
        <v>3250000</v>
      </c>
      <c r="E60" s="11">
        <v>3708166149</v>
      </c>
      <c r="G60" s="11">
        <v>3887276450</v>
      </c>
      <c r="I60" s="11">
        <v>-179110301</v>
      </c>
      <c r="K60" s="11">
        <v>6500000</v>
      </c>
      <c r="M60" s="11">
        <v>8203514007</v>
      </c>
      <c r="O60" s="11">
        <v>7774552890</v>
      </c>
      <c r="Q60" s="11">
        <f t="shared" si="0"/>
        <v>428961117</v>
      </c>
    </row>
    <row r="61" spans="1:17" ht="24" x14ac:dyDescent="0.2">
      <c r="A61" s="20" t="s">
        <v>79</v>
      </c>
      <c r="C61" s="11">
        <v>0</v>
      </c>
      <c r="E61" s="11">
        <v>0</v>
      </c>
      <c r="G61" s="11">
        <v>0</v>
      </c>
      <c r="I61" s="11">
        <v>0</v>
      </c>
      <c r="K61" s="11">
        <v>571500</v>
      </c>
      <c r="M61" s="11">
        <v>29017278094</v>
      </c>
      <c r="O61" s="11">
        <v>24311376201</v>
      </c>
      <c r="Q61" s="11">
        <f t="shared" si="0"/>
        <v>4705901893</v>
      </c>
    </row>
    <row r="62" spans="1:17" ht="24" x14ac:dyDescent="0.2">
      <c r="A62" s="20" t="s">
        <v>80</v>
      </c>
      <c r="C62" s="11">
        <v>0</v>
      </c>
      <c r="E62" s="11">
        <v>0</v>
      </c>
      <c r="G62" s="11">
        <v>0</v>
      </c>
      <c r="I62" s="11">
        <v>0</v>
      </c>
      <c r="K62" s="11">
        <v>490000</v>
      </c>
      <c r="M62" s="11">
        <v>4183956483</v>
      </c>
      <c r="O62" s="11">
        <v>3776916326</v>
      </c>
      <c r="Q62" s="11">
        <f t="shared" si="0"/>
        <v>407040157</v>
      </c>
    </row>
    <row r="63" spans="1:17" ht="24" x14ac:dyDescent="0.2">
      <c r="A63" s="20" t="s">
        <v>139</v>
      </c>
      <c r="C63" s="11">
        <v>5650000</v>
      </c>
      <c r="E63" s="11">
        <v>43820319380</v>
      </c>
      <c r="G63" s="11">
        <v>38193789394</v>
      </c>
      <c r="I63" s="11">
        <v>5626529986</v>
      </c>
      <c r="K63" s="11">
        <v>5650000</v>
      </c>
      <c r="M63" s="11">
        <v>43820319380</v>
      </c>
      <c r="O63" s="11">
        <v>38193789394</v>
      </c>
      <c r="Q63" s="11">
        <f t="shared" si="0"/>
        <v>5626529986</v>
      </c>
    </row>
    <row r="64" spans="1:17" ht="24" x14ac:dyDescent="0.2">
      <c r="A64" s="20" t="s">
        <v>99</v>
      </c>
      <c r="C64" s="11">
        <v>0</v>
      </c>
      <c r="E64" s="11">
        <v>0</v>
      </c>
      <c r="G64" s="11">
        <v>0</v>
      </c>
      <c r="I64" s="11">
        <v>0</v>
      </c>
      <c r="K64" s="11">
        <v>1508984</v>
      </c>
      <c r="M64" s="11">
        <v>11258597620</v>
      </c>
      <c r="O64" s="11">
        <v>11087417990</v>
      </c>
      <c r="Q64" s="11">
        <f t="shared" si="0"/>
        <v>171179630</v>
      </c>
    </row>
    <row r="65" spans="1:17" ht="24" x14ac:dyDescent="0.2">
      <c r="A65" s="20" t="s">
        <v>104</v>
      </c>
      <c r="C65" s="11" t="s">
        <v>88</v>
      </c>
      <c r="E65" s="11">
        <v>0</v>
      </c>
      <c r="G65" s="11">
        <v>0</v>
      </c>
      <c r="I65" s="11">
        <v>0</v>
      </c>
      <c r="K65" s="11" t="s">
        <v>88</v>
      </c>
      <c r="M65" s="11">
        <v>0</v>
      </c>
      <c r="O65" s="11">
        <v>0</v>
      </c>
      <c r="Q65" s="11">
        <v>-239658880</v>
      </c>
    </row>
    <row r="66" spans="1:17" ht="24" x14ac:dyDescent="0.2">
      <c r="A66" s="20" t="s">
        <v>109</v>
      </c>
      <c r="C66" s="11" t="s">
        <v>88</v>
      </c>
      <c r="E66" s="11">
        <v>0</v>
      </c>
      <c r="G66" s="11">
        <v>0</v>
      </c>
      <c r="I66" s="11">
        <v>0</v>
      </c>
      <c r="K66" s="11" t="s">
        <v>88</v>
      </c>
      <c r="M66" s="11">
        <v>0</v>
      </c>
      <c r="O66" s="11">
        <v>0</v>
      </c>
      <c r="Q66" s="11">
        <v>-8535639008</v>
      </c>
    </row>
    <row r="67" spans="1:17" ht="24" x14ac:dyDescent="0.2">
      <c r="A67" s="20" t="s">
        <v>116</v>
      </c>
      <c r="C67" s="11" t="s">
        <v>88</v>
      </c>
      <c r="E67" s="11">
        <v>0</v>
      </c>
      <c r="G67" s="11">
        <v>0</v>
      </c>
      <c r="I67" s="11">
        <v>0</v>
      </c>
      <c r="K67" s="11" t="s">
        <v>88</v>
      </c>
      <c r="M67" s="11">
        <v>0</v>
      </c>
      <c r="O67" s="11">
        <v>0</v>
      </c>
      <c r="Q67" s="11">
        <v>8165716356</v>
      </c>
    </row>
    <row r="68" spans="1:17" ht="24" x14ac:dyDescent="0.2">
      <c r="A68" s="20" t="s">
        <v>110</v>
      </c>
      <c r="C68" s="11" t="s">
        <v>88</v>
      </c>
      <c r="E68" s="11">
        <v>0</v>
      </c>
      <c r="G68" s="11">
        <v>0</v>
      </c>
      <c r="I68" s="11">
        <v>0</v>
      </c>
      <c r="K68" s="11" t="s">
        <v>88</v>
      </c>
      <c r="M68" s="11">
        <v>0</v>
      </c>
      <c r="O68" s="11">
        <v>0</v>
      </c>
      <c r="Q68" s="11">
        <v>159416213</v>
      </c>
    </row>
    <row r="69" spans="1:17" ht="24" x14ac:dyDescent="0.2">
      <c r="A69" s="20" t="s">
        <v>111</v>
      </c>
      <c r="C69" s="11" t="s">
        <v>88</v>
      </c>
      <c r="E69" s="11">
        <v>0</v>
      </c>
      <c r="G69" s="11">
        <v>0</v>
      </c>
      <c r="I69" s="11">
        <v>0</v>
      </c>
      <c r="K69" s="11" t="s">
        <v>88</v>
      </c>
      <c r="M69" s="11">
        <v>0</v>
      </c>
      <c r="O69" s="11">
        <v>0</v>
      </c>
      <c r="Q69" s="11">
        <v>1119234</v>
      </c>
    </row>
    <row r="70" spans="1:17" ht="24" x14ac:dyDescent="0.2">
      <c r="A70" s="20" t="s">
        <v>117</v>
      </c>
      <c r="C70" s="11" t="s">
        <v>88</v>
      </c>
      <c r="E70" s="11">
        <v>0</v>
      </c>
      <c r="G70" s="11">
        <v>0</v>
      </c>
      <c r="I70" s="11">
        <v>0</v>
      </c>
      <c r="K70" s="11" t="s">
        <v>88</v>
      </c>
      <c r="M70" s="11">
        <v>0</v>
      </c>
      <c r="O70" s="11">
        <v>0</v>
      </c>
      <c r="Q70" s="11">
        <v>335625948</v>
      </c>
    </row>
    <row r="71" spans="1:17" ht="24" x14ac:dyDescent="0.2">
      <c r="A71" s="20" t="s">
        <v>118</v>
      </c>
      <c r="C71" s="11" t="s">
        <v>88</v>
      </c>
      <c r="E71" s="11">
        <v>0</v>
      </c>
      <c r="G71" s="11">
        <v>0</v>
      </c>
      <c r="I71" s="11">
        <v>0</v>
      </c>
      <c r="K71" s="11" t="s">
        <v>88</v>
      </c>
      <c r="M71" s="11">
        <v>0</v>
      </c>
      <c r="O71" s="11">
        <v>0</v>
      </c>
      <c r="Q71" s="11">
        <v>2972695284</v>
      </c>
    </row>
    <row r="72" spans="1:17" ht="24" x14ac:dyDescent="0.2">
      <c r="A72" s="20" t="s">
        <v>112</v>
      </c>
      <c r="C72" s="11" t="s">
        <v>88</v>
      </c>
      <c r="E72" s="11">
        <v>0</v>
      </c>
      <c r="G72" s="11">
        <v>0</v>
      </c>
      <c r="I72" s="11">
        <v>0</v>
      </c>
      <c r="K72" s="11" t="s">
        <v>88</v>
      </c>
      <c r="M72" s="11">
        <v>0</v>
      </c>
      <c r="O72" s="11">
        <v>0</v>
      </c>
      <c r="Q72" s="11">
        <v>1329495457</v>
      </c>
    </row>
    <row r="73" spans="1:17" ht="24" x14ac:dyDescent="0.2">
      <c r="A73" s="20" t="s">
        <v>113</v>
      </c>
      <c r="C73" s="11" t="s">
        <v>88</v>
      </c>
      <c r="E73" s="11">
        <v>0</v>
      </c>
      <c r="G73" s="11">
        <v>0</v>
      </c>
      <c r="I73" s="11">
        <v>0</v>
      </c>
      <c r="K73" s="11" t="s">
        <v>88</v>
      </c>
      <c r="M73" s="11">
        <v>0</v>
      </c>
      <c r="O73" s="11">
        <v>0</v>
      </c>
      <c r="Q73" s="11">
        <v>723524053</v>
      </c>
    </row>
    <row r="74" spans="1:17" ht="24" x14ac:dyDescent="0.2">
      <c r="A74" s="20" t="s">
        <v>114</v>
      </c>
      <c r="C74" s="11" t="s">
        <v>88</v>
      </c>
      <c r="E74" s="11">
        <v>0</v>
      </c>
      <c r="G74" s="11">
        <v>0</v>
      </c>
      <c r="I74" s="11">
        <v>0</v>
      </c>
      <c r="K74" s="11" t="s">
        <v>88</v>
      </c>
      <c r="M74" s="11">
        <v>0</v>
      </c>
      <c r="O74" s="11">
        <v>0</v>
      </c>
      <c r="Q74" s="11">
        <v>1141380626</v>
      </c>
    </row>
    <row r="75" spans="1:17" ht="24" x14ac:dyDescent="0.2">
      <c r="A75" s="20" t="s">
        <v>115</v>
      </c>
      <c r="C75" s="11" t="s">
        <v>88</v>
      </c>
      <c r="E75" s="11">
        <v>0</v>
      </c>
      <c r="G75" s="11">
        <v>0</v>
      </c>
      <c r="I75" s="11">
        <v>0</v>
      </c>
      <c r="K75" s="11" t="s">
        <v>88</v>
      </c>
      <c r="M75" s="11">
        <v>0</v>
      </c>
      <c r="O75" s="11">
        <v>0</v>
      </c>
      <c r="Q75" s="11">
        <v>186969361</v>
      </c>
    </row>
    <row r="76" spans="1:17" ht="24" x14ac:dyDescent="0.2">
      <c r="A76" s="20" t="s">
        <v>130</v>
      </c>
      <c r="C76" s="11" t="s">
        <v>88</v>
      </c>
      <c r="E76" s="11">
        <v>0</v>
      </c>
      <c r="G76" s="11">
        <v>0</v>
      </c>
      <c r="I76" s="11">
        <v>-628118966</v>
      </c>
      <c r="K76" s="11" t="s">
        <v>88</v>
      </c>
      <c r="M76" s="11">
        <v>0</v>
      </c>
      <c r="O76" s="11">
        <v>0</v>
      </c>
      <c r="Q76" s="11">
        <v>-628118966</v>
      </c>
    </row>
    <row r="77" spans="1:17" ht="24" x14ac:dyDescent="0.2">
      <c r="A77" s="20" t="s">
        <v>129</v>
      </c>
      <c r="C77" s="11" t="s">
        <v>88</v>
      </c>
      <c r="E77" s="11">
        <v>0</v>
      </c>
      <c r="G77" s="11">
        <v>0</v>
      </c>
      <c r="I77" s="11">
        <v>0</v>
      </c>
      <c r="K77" s="11" t="s">
        <v>88</v>
      </c>
      <c r="M77" s="11">
        <v>0</v>
      </c>
      <c r="O77" s="11">
        <v>0</v>
      </c>
      <c r="Q77" s="11">
        <v>852897600</v>
      </c>
    </row>
    <row r="78" spans="1:17" ht="24" x14ac:dyDescent="0.2">
      <c r="A78" s="20" t="s">
        <v>125</v>
      </c>
      <c r="C78" s="11" t="s">
        <v>88</v>
      </c>
      <c r="E78" s="11">
        <v>0</v>
      </c>
      <c r="G78" s="11">
        <v>0</v>
      </c>
      <c r="I78" s="11">
        <v>0</v>
      </c>
      <c r="K78" s="11" t="s">
        <v>88</v>
      </c>
      <c r="M78" s="11">
        <v>0</v>
      </c>
      <c r="O78" s="11">
        <v>0</v>
      </c>
      <c r="Q78" s="11">
        <v>41071802</v>
      </c>
    </row>
    <row r="79" spans="1:17" ht="24" x14ac:dyDescent="0.2">
      <c r="A79" s="20" t="s">
        <v>120</v>
      </c>
      <c r="C79" s="11" t="s">
        <v>88</v>
      </c>
      <c r="E79" s="11">
        <v>0</v>
      </c>
      <c r="G79" s="11">
        <v>0</v>
      </c>
      <c r="I79" s="11">
        <v>0</v>
      </c>
      <c r="K79" s="11" t="s">
        <v>88</v>
      </c>
      <c r="M79" s="11">
        <v>0</v>
      </c>
      <c r="O79" s="11">
        <v>0</v>
      </c>
      <c r="Q79" s="11">
        <v>-174022279</v>
      </c>
    </row>
    <row r="80" spans="1:17" ht="24.75" thickBot="1" x14ac:dyDescent="0.25">
      <c r="A80" s="20" t="s">
        <v>131</v>
      </c>
      <c r="C80" s="11" t="s">
        <v>88</v>
      </c>
      <c r="E80" s="11">
        <v>0</v>
      </c>
      <c r="G80" s="11">
        <v>0</v>
      </c>
      <c r="I80" s="11">
        <v>-539246781</v>
      </c>
      <c r="K80" s="11" t="s">
        <v>88</v>
      </c>
      <c r="M80" s="11">
        <v>0</v>
      </c>
      <c r="O80" s="11">
        <v>0</v>
      </c>
      <c r="Q80" s="11">
        <v>-539246781</v>
      </c>
    </row>
    <row r="81" spans="1:17" s="13" customFormat="1" ht="24.75" thickBot="1" x14ac:dyDescent="0.25">
      <c r="A81" s="13" t="s">
        <v>18</v>
      </c>
      <c r="C81" s="13" t="s">
        <v>18</v>
      </c>
      <c r="E81" s="22">
        <f>SUM(E8:E80)</f>
        <v>483941442430</v>
      </c>
      <c r="G81" s="22">
        <f>SUM(G8:G80)</f>
        <v>579019560228</v>
      </c>
      <c r="I81" s="22">
        <f>SUM(I8:I80)</f>
        <v>-96245483545</v>
      </c>
      <c r="K81" s="13" t="s">
        <v>18</v>
      </c>
      <c r="M81" s="22">
        <f>SUM(M8:M80)</f>
        <v>6466877843326</v>
      </c>
      <c r="O81" s="22">
        <f>SUM(O8:O80)</f>
        <v>6377305520320</v>
      </c>
      <c r="Q81" s="22">
        <f>SUM(Q8:Q80)</f>
        <v>95365549026</v>
      </c>
    </row>
    <row r="82" spans="1:17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2025-10-28T03:17:05Z</dcterms:modified>
</cp:coreProperties>
</file>