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7\بخشی\"/>
    </mc:Choice>
  </mc:AlternateContent>
  <xr:revisionPtr revIDLastSave="0" documentId="13_ncr:1_{EAD25653-1E5B-4B40-B99F-B74B78E25DCA}" xr6:coauthVersionLast="47" xr6:coauthVersionMax="47" xr10:uidLastSave="{00000000-0000-0000-0000-000000000000}"/>
  <bookViews>
    <workbookView xWindow="-120" yWindow="-120" windowWidth="29040" windowHeight="15720" tabRatio="798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ود سهام" sheetId="4" r:id="rId5"/>
    <sheet name="درآمد سپرده بانکی" sheetId="8" r:id="rId6"/>
    <sheet name="سایر درآمدها" sheetId="11" state="hidden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definedNames>
    <definedName name="_xlnm._FilterDatabase" localSheetId="8" hidden="1">'درآمد ناشی از فروش'!$K$6:$Q$60</definedName>
    <definedName name="_xlnm._FilterDatabase" localSheetId="0" hidden="1">سهام!$A$6:$A$33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5" l="1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8" i="5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11" i="6"/>
  <c r="I12" i="6"/>
  <c r="I13" i="6"/>
  <c r="I14" i="6"/>
  <c r="I15" i="6"/>
  <c r="I16" i="6"/>
  <c r="I17" i="6"/>
  <c r="I18" i="6"/>
  <c r="I9" i="6"/>
  <c r="I10" i="6"/>
  <c r="I8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51" i="6"/>
  <c r="Q52" i="6"/>
  <c r="Q53" i="6"/>
  <c r="Q54" i="6"/>
  <c r="Q55" i="6"/>
  <c r="Q56" i="6"/>
  <c r="Q57" i="6"/>
  <c r="Q58" i="6"/>
  <c r="Q59" i="6"/>
  <c r="Q11" i="6"/>
  <c r="Q12" i="6"/>
  <c r="Q13" i="6"/>
  <c r="Q14" i="6"/>
  <c r="Q9" i="6"/>
  <c r="Q10" i="6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8" i="4"/>
  <c r="S43" i="4" s="1"/>
  <c r="M8" i="4"/>
  <c r="I8" i="4"/>
  <c r="C6" i="2"/>
  <c r="K10" i="2"/>
  <c r="Q8" i="6"/>
  <c r="I6" i="2"/>
  <c r="C10" i="3"/>
  <c r="O43" i="4"/>
  <c r="Q43" i="4"/>
  <c r="Y45" i="1"/>
  <c r="O60" i="6"/>
  <c r="M60" i="6"/>
  <c r="E45" i="1"/>
  <c r="G45" i="1"/>
  <c r="G9" i="10" l="1"/>
  <c r="Q60" i="6"/>
  <c r="M43" i="4"/>
  <c r="K43" i="4"/>
  <c r="I43" i="4"/>
  <c r="W45" i="1"/>
  <c r="U45" i="1"/>
  <c r="E60" i="6"/>
  <c r="G60" i="6"/>
  <c r="I60" i="6"/>
  <c r="M9" i="3"/>
  <c r="G9" i="8" s="1"/>
  <c r="G9" i="3"/>
  <c r="C9" i="8" s="1"/>
  <c r="G8" i="3"/>
  <c r="C8" i="8" s="1"/>
  <c r="C10" i="8" l="1"/>
  <c r="C8" i="10" s="1"/>
  <c r="M8" i="3"/>
  <c r="G8" i="8" s="1"/>
  <c r="G10" i="8" s="1"/>
  <c r="I9" i="2"/>
  <c r="I8" i="2"/>
  <c r="I39" i="5" l="1"/>
  <c r="O39" i="5"/>
  <c r="M39" i="5"/>
  <c r="E10" i="3"/>
  <c r="I10" i="3"/>
  <c r="K10" i="3"/>
  <c r="I10" i="2"/>
  <c r="A4" i="11"/>
  <c r="A2" i="11"/>
  <c r="E9" i="11"/>
  <c r="C9" i="11"/>
  <c r="E9" i="8" l="1"/>
  <c r="E8" i="8"/>
  <c r="G39" i="5"/>
  <c r="E39" i="5"/>
  <c r="M10" i="3"/>
  <c r="G10" i="3"/>
  <c r="A4" i="5"/>
  <c r="A4" i="6"/>
  <c r="A4" i="3"/>
  <c r="A4" i="4"/>
  <c r="A4" i="8"/>
  <c r="A4" i="7"/>
  <c r="A4" i="10"/>
  <c r="A4" i="2"/>
  <c r="A2" i="2"/>
  <c r="A2" i="10" s="1"/>
  <c r="E10" i="8" l="1"/>
  <c r="I9" i="8"/>
  <c r="I8" i="8"/>
  <c r="A2" i="7"/>
  <c r="A2" i="5"/>
  <c r="A2" i="3"/>
  <c r="A2" i="8"/>
  <c r="A2" i="6"/>
  <c r="A2" i="4"/>
  <c r="G10" i="2"/>
  <c r="E10" i="2"/>
  <c r="C10" i="2"/>
  <c r="G57" i="7" l="1"/>
  <c r="Q44" i="7"/>
  <c r="G44" i="7"/>
  <c r="I44" i="7" s="1"/>
  <c r="E57" i="7"/>
  <c r="O44" i="7"/>
  <c r="E44" i="7"/>
  <c r="M8" i="7"/>
  <c r="M44" i="7"/>
  <c r="C44" i="7"/>
  <c r="E56" i="7"/>
  <c r="O56" i="7"/>
  <c r="O57" i="7"/>
  <c r="M57" i="7"/>
  <c r="Q56" i="7"/>
  <c r="C56" i="7"/>
  <c r="Q57" i="7"/>
  <c r="C57" i="7"/>
  <c r="I57" i="7" s="1"/>
  <c r="G56" i="7"/>
  <c r="M56" i="7"/>
  <c r="C16" i="7"/>
  <c r="C9" i="7"/>
  <c r="C50" i="7"/>
  <c r="C42" i="7"/>
  <c r="C11" i="7"/>
  <c r="C19" i="7"/>
  <c r="C27" i="7"/>
  <c r="C35" i="7"/>
  <c r="C43" i="7"/>
  <c r="C52" i="7"/>
  <c r="C62" i="7"/>
  <c r="C25" i="7"/>
  <c r="C10" i="7"/>
  <c r="C12" i="7"/>
  <c r="C20" i="7"/>
  <c r="C28" i="7"/>
  <c r="C36" i="7"/>
  <c r="C45" i="7"/>
  <c r="C53" i="7"/>
  <c r="C63" i="7"/>
  <c r="C59" i="7"/>
  <c r="C60" i="7"/>
  <c r="C34" i="7"/>
  <c r="C61" i="7"/>
  <c r="C13" i="7"/>
  <c r="C21" i="7"/>
  <c r="C29" i="7"/>
  <c r="C37" i="7"/>
  <c r="C46" i="7"/>
  <c r="C54" i="7"/>
  <c r="C8" i="7"/>
  <c r="C17" i="7"/>
  <c r="C51" i="7"/>
  <c r="C14" i="7"/>
  <c r="C22" i="7"/>
  <c r="C30" i="7"/>
  <c r="C38" i="7"/>
  <c r="C47" i="7"/>
  <c r="C55" i="7"/>
  <c r="C32" i="7"/>
  <c r="C49" i="7"/>
  <c r="C33" i="7"/>
  <c r="C26" i="7"/>
  <c r="C15" i="7"/>
  <c r="C23" i="7"/>
  <c r="C31" i="7"/>
  <c r="C39" i="7"/>
  <c r="C48" i="7"/>
  <c r="C58" i="7"/>
  <c r="C24" i="7"/>
  <c r="C40" i="7"/>
  <c r="C41" i="7"/>
  <c r="C18" i="7"/>
  <c r="Q58" i="7"/>
  <c r="Q11" i="7"/>
  <c r="Q19" i="7"/>
  <c r="Q27" i="7"/>
  <c r="Q35" i="7"/>
  <c r="Q43" i="7"/>
  <c r="Q52" i="7"/>
  <c r="G59" i="7"/>
  <c r="G12" i="7"/>
  <c r="G20" i="7"/>
  <c r="G28" i="7"/>
  <c r="G36" i="7"/>
  <c r="G45" i="7"/>
  <c r="G53" i="7"/>
  <c r="Q34" i="7"/>
  <c r="G27" i="7"/>
  <c r="Q59" i="7"/>
  <c r="Q12" i="7"/>
  <c r="Q20" i="7"/>
  <c r="Q28" i="7"/>
  <c r="Q36" i="7"/>
  <c r="Q45" i="7"/>
  <c r="Q53" i="7"/>
  <c r="G60" i="7"/>
  <c r="G13" i="7"/>
  <c r="G21" i="7"/>
  <c r="G29" i="7"/>
  <c r="G37" i="7"/>
  <c r="G46" i="7"/>
  <c r="G54" i="7"/>
  <c r="Q26" i="7"/>
  <c r="G19" i="7"/>
  <c r="Q60" i="7"/>
  <c r="Q13" i="7"/>
  <c r="Q21" i="7"/>
  <c r="Q29" i="7"/>
  <c r="Q37" i="7"/>
  <c r="Q46" i="7"/>
  <c r="Q54" i="7"/>
  <c r="G14" i="7"/>
  <c r="G22" i="7"/>
  <c r="G30" i="7"/>
  <c r="G38" i="7"/>
  <c r="G47" i="7"/>
  <c r="G55" i="7"/>
  <c r="Q42" i="7"/>
  <c r="G11" i="7"/>
  <c r="Q61" i="7"/>
  <c r="Q14" i="7"/>
  <c r="Q22" i="7"/>
  <c r="Q30" i="7"/>
  <c r="Q38" i="7"/>
  <c r="Q47" i="7"/>
  <c r="Q55" i="7"/>
  <c r="G15" i="7"/>
  <c r="G23" i="7"/>
  <c r="G31" i="7"/>
  <c r="G39" i="7"/>
  <c r="G48" i="7"/>
  <c r="G61" i="7"/>
  <c r="Q18" i="7"/>
  <c r="G43" i="7"/>
  <c r="Q62" i="7"/>
  <c r="Q15" i="7"/>
  <c r="Q23" i="7"/>
  <c r="Q31" i="7"/>
  <c r="Q39" i="7"/>
  <c r="Q48" i="7"/>
  <c r="Q8" i="7"/>
  <c r="G16" i="7"/>
  <c r="G24" i="7"/>
  <c r="G32" i="7"/>
  <c r="G40" i="7"/>
  <c r="G49" i="7"/>
  <c r="G62" i="7"/>
  <c r="Q51" i="7"/>
  <c r="Q63" i="7"/>
  <c r="Q16" i="7"/>
  <c r="Q24" i="7"/>
  <c r="Q32" i="7"/>
  <c r="Q40" i="7"/>
  <c r="Q49" i="7"/>
  <c r="G9" i="7"/>
  <c r="G17" i="7"/>
  <c r="G25" i="7"/>
  <c r="G33" i="7"/>
  <c r="G41" i="7"/>
  <c r="G50" i="7"/>
  <c r="G63" i="7"/>
  <c r="Q10" i="7"/>
  <c r="G35" i="7"/>
  <c r="Q9" i="7"/>
  <c r="Q17" i="7"/>
  <c r="Q25" i="7"/>
  <c r="Q33" i="7"/>
  <c r="Q41" i="7"/>
  <c r="Q50" i="7"/>
  <c r="G10" i="7"/>
  <c r="G18" i="7"/>
  <c r="G26" i="7"/>
  <c r="G34" i="7"/>
  <c r="G42" i="7"/>
  <c r="G51" i="7"/>
  <c r="G8" i="7"/>
  <c r="G58" i="7"/>
  <c r="G52" i="7"/>
  <c r="O10" i="7"/>
  <c r="O18" i="7"/>
  <c r="O26" i="7"/>
  <c r="O34" i="7"/>
  <c r="O42" i="7"/>
  <c r="O51" i="7"/>
  <c r="O63" i="7"/>
  <c r="E15" i="7"/>
  <c r="E23" i="7"/>
  <c r="E31" i="7"/>
  <c r="E39" i="7"/>
  <c r="E48" i="7"/>
  <c r="E61" i="7"/>
  <c r="O33" i="7"/>
  <c r="E38" i="7"/>
  <c r="O11" i="7"/>
  <c r="O19" i="7"/>
  <c r="O27" i="7"/>
  <c r="O35" i="7"/>
  <c r="O43" i="7"/>
  <c r="O52" i="7"/>
  <c r="O8" i="7"/>
  <c r="E16" i="7"/>
  <c r="E24" i="7"/>
  <c r="E32" i="7"/>
  <c r="E40" i="7"/>
  <c r="E49" i="7"/>
  <c r="E62" i="7"/>
  <c r="O25" i="7"/>
  <c r="E47" i="7"/>
  <c r="E58" i="7"/>
  <c r="O12" i="7"/>
  <c r="O20" i="7"/>
  <c r="O28" i="7"/>
  <c r="O36" i="7"/>
  <c r="O45" i="7"/>
  <c r="O53" i="7"/>
  <c r="E9" i="7"/>
  <c r="E17" i="7"/>
  <c r="E25" i="7"/>
  <c r="E33" i="7"/>
  <c r="E41" i="7"/>
  <c r="E50" i="7"/>
  <c r="E63" i="7"/>
  <c r="O17" i="7"/>
  <c r="E22" i="7"/>
  <c r="E59" i="7"/>
  <c r="O13" i="7"/>
  <c r="O21" i="7"/>
  <c r="O29" i="7"/>
  <c r="O37" i="7"/>
  <c r="O46" i="7"/>
  <c r="O54" i="7"/>
  <c r="E10" i="7"/>
  <c r="E18" i="7"/>
  <c r="E26" i="7"/>
  <c r="E34" i="7"/>
  <c r="E42" i="7"/>
  <c r="E51" i="7"/>
  <c r="E8" i="7"/>
  <c r="O50" i="7"/>
  <c r="E55" i="7"/>
  <c r="E60" i="7"/>
  <c r="O14" i="7"/>
  <c r="O22" i="7"/>
  <c r="O30" i="7"/>
  <c r="O38" i="7"/>
  <c r="O47" i="7"/>
  <c r="O55" i="7"/>
  <c r="E11" i="7"/>
  <c r="E19" i="7"/>
  <c r="E27" i="7"/>
  <c r="E35" i="7"/>
  <c r="E43" i="7"/>
  <c r="E52" i="7"/>
  <c r="O9" i="7"/>
  <c r="E14" i="7"/>
  <c r="O58" i="7"/>
  <c r="O15" i="7"/>
  <c r="O23" i="7"/>
  <c r="O31" i="7"/>
  <c r="O39" i="7"/>
  <c r="O48" i="7"/>
  <c r="O60" i="7"/>
  <c r="E12" i="7"/>
  <c r="E20" i="7"/>
  <c r="E28" i="7"/>
  <c r="E36" i="7"/>
  <c r="E45" i="7"/>
  <c r="E53" i="7"/>
  <c r="O41" i="7"/>
  <c r="E30" i="7"/>
  <c r="O59" i="7"/>
  <c r="O16" i="7"/>
  <c r="O24" i="7"/>
  <c r="O32" i="7"/>
  <c r="O40" i="7"/>
  <c r="O49" i="7"/>
  <c r="O61" i="7"/>
  <c r="E13" i="7"/>
  <c r="E21" i="7"/>
  <c r="E29" i="7"/>
  <c r="E37" i="7"/>
  <c r="E46" i="7"/>
  <c r="E54" i="7"/>
  <c r="O62" i="7"/>
  <c r="M13" i="7"/>
  <c r="M21" i="7"/>
  <c r="M31" i="7"/>
  <c r="M40" i="7"/>
  <c r="M50" i="7"/>
  <c r="M62" i="7"/>
  <c r="M10" i="7"/>
  <c r="M14" i="7"/>
  <c r="M22" i="7"/>
  <c r="M32" i="7"/>
  <c r="M41" i="7"/>
  <c r="M51" i="7"/>
  <c r="M63" i="7"/>
  <c r="M59" i="7"/>
  <c r="M15" i="7"/>
  <c r="M23" i="7"/>
  <c r="M34" i="7"/>
  <c r="M42" i="7"/>
  <c r="M52" i="7"/>
  <c r="M20" i="7"/>
  <c r="M16" i="7"/>
  <c r="M26" i="7"/>
  <c r="M35" i="7"/>
  <c r="S35" i="7" s="1"/>
  <c r="M43" i="7"/>
  <c r="M53" i="7"/>
  <c r="M49" i="7"/>
  <c r="M17" i="7"/>
  <c r="M27" i="7"/>
  <c r="M36" i="7"/>
  <c r="M45" i="7"/>
  <c r="M54" i="7"/>
  <c r="M61" i="7"/>
  <c r="M58" i="7"/>
  <c r="M18" i="7"/>
  <c r="M28" i="7"/>
  <c r="M37" i="7"/>
  <c r="M46" i="7"/>
  <c r="M55" i="7"/>
  <c r="M39" i="7"/>
  <c r="M9" i="7"/>
  <c r="M19" i="7"/>
  <c r="M29" i="7"/>
  <c r="M38" i="7"/>
  <c r="M47" i="7"/>
  <c r="M60" i="7"/>
  <c r="M30" i="7"/>
  <c r="M33" i="7"/>
  <c r="M12" i="7"/>
  <c r="M48" i="7"/>
  <c r="M11" i="7"/>
  <c r="M24" i="7"/>
  <c r="M25" i="7"/>
  <c r="I10" i="8"/>
  <c r="O45" i="1"/>
  <c r="K45" i="1"/>
  <c r="Q39" i="5"/>
  <c r="S44" i="7" l="1"/>
  <c r="S57" i="7"/>
  <c r="S56" i="7"/>
  <c r="I56" i="7"/>
  <c r="I51" i="7"/>
  <c r="I41" i="7"/>
  <c r="I24" i="7"/>
  <c r="I15" i="7"/>
  <c r="I11" i="7"/>
  <c r="S52" i="7"/>
  <c r="I42" i="7"/>
  <c r="I33" i="7"/>
  <c r="I16" i="7"/>
  <c r="I43" i="7"/>
  <c r="I54" i="7"/>
  <c r="I53" i="7"/>
  <c r="I34" i="7"/>
  <c r="I25" i="7"/>
  <c r="I55" i="7"/>
  <c r="I46" i="7"/>
  <c r="I45" i="7"/>
  <c r="I26" i="7"/>
  <c r="I17" i="7"/>
  <c r="I61" i="7"/>
  <c r="I47" i="7"/>
  <c r="I37" i="7"/>
  <c r="I36" i="7"/>
  <c r="I18" i="7"/>
  <c r="I35" i="7"/>
  <c r="I9" i="7"/>
  <c r="I62" i="7"/>
  <c r="I48" i="7"/>
  <c r="I38" i="7"/>
  <c r="I29" i="7"/>
  <c r="I28" i="7"/>
  <c r="I52" i="7"/>
  <c r="I10" i="7"/>
  <c r="I49" i="7"/>
  <c r="I39" i="7"/>
  <c r="I30" i="7"/>
  <c r="I21" i="7"/>
  <c r="I20" i="7"/>
  <c r="I58" i="7"/>
  <c r="I63" i="7"/>
  <c r="I40" i="7"/>
  <c r="I31" i="7"/>
  <c r="I22" i="7"/>
  <c r="I13" i="7"/>
  <c r="I12" i="7"/>
  <c r="I8" i="7"/>
  <c r="I50" i="7"/>
  <c r="I32" i="7"/>
  <c r="I23" i="7"/>
  <c r="I14" i="7"/>
  <c r="I19" i="7"/>
  <c r="I60" i="7"/>
  <c r="I27" i="7"/>
  <c r="I59" i="7"/>
  <c r="S11" i="7"/>
  <c r="M64" i="7"/>
  <c r="S12" i="7"/>
  <c r="S37" i="7"/>
  <c r="S36" i="7"/>
  <c r="S18" i="7"/>
  <c r="S27" i="7"/>
  <c r="S28" i="7"/>
  <c r="S20" i="7"/>
  <c r="S21" i="7"/>
  <c r="C64" i="7"/>
  <c r="S19" i="7"/>
  <c r="S38" i="7"/>
  <c r="S30" i="7"/>
  <c r="S51" i="7"/>
  <c r="S40" i="7"/>
  <c r="S22" i="7"/>
  <c r="S23" i="7"/>
  <c r="S14" i="7"/>
  <c r="S39" i="7"/>
  <c r="S59" i="7"/>
  <c r="S47" i="7"/>
  <c r="S60" i="7"/>
  <c r="S50" i="7"/>
  <c r="S29" i="7"/>
  <c r="S48" i="7"/>
  <c r="S9" i="7"/>
  <c r="S42" i="7"/>
  <c r="S43" i="7"/>
  <c r="S10" i="7"/>
  <c r="S55" i="7"/>
  <c r="S45" i="7"/>
  <c r="S46" i="7"/>
  <c r="S24" i="7"/>
  <c r="S34" i="7"/>
  <c r="S53" i="7"/>
  <c r="S61" i="7"/>
  <c r="S33" i="7"/>
  <c r="S54" i="7"/>
  <c r="S15" i="7"/>
  <c r="S26" i="7"/>
  <c r="S63" i="7"/>
  <c r="S17" i="7"/>
  <c r="S25" i="7"/>
  <c r="S13" i="7"/>
  <c r="S41" i="7"/>
  <c r="S31" i="7"/>
  <c r="S8" i="7"/>
  <c r="S49" i="7"/>
  <c r="S32" i="7"/>
  <c r="S58" i="7"/>
  <c r="S62" i="7"/>
  <c r="S16" i="7"/>
  <c r="G64" i="7"/>
  <c r="E64" i="7"/>
  <c r="O64" i="7"/>
  <c r="I64" i="7" l="1"/>
  <c r="S64" i="7"/>
  <c r="U44" i="7" s="1"/>
  <c r="K16" i="7" l="1"/>
  <c r="K44" i="7"/>
  <c r="K9" i="7"/>
  <c r="K49" i="7"/>
  <c r="K31" i="7"/>
  <c r="K55" i="7"/>
  <c r="K11" i="7"/>
  <c r="K51" i="7"/>
  <c r="K41" i="7"/>
  <c r="K24" i="7"/>
  <c r="K15" i="7"/>
  <c r="K57" i="7"/>
  <c r="K56" i="7"/>
  <c r="K40" i="7"/>
  <c r="K14" i="7"/>
  <c r="K47" i="7"/>
  <c r="K45" i="7"/>
  <c r="K8" i="7"/>
  <c r="K35" i="7"/>
  <c r="K10" i="7"/>
  <c r="K23" i="7"/>
  <c r="K46" i="7"/>
  <c r="K38" i="7"/>
  <c r="K36" i="7"/>
  <c r="K52" i="7"/>
  <c r="K63" i="7"/>
  <c r="K59" i="7"/>
  <c r="K37" i="7"/>
  <c r="K30" i="7"/>
  <c r="K28" i="7"/>
  <c r="K61" i="7"/>
  <c r="K18" i="7"/>
  <c r="K54" i="7"/>
  <c r="K58" i="7"/>
  <c r="K32" i="7"/>
  <c r="K25" i="7"/>
  <c r="K29" i="7"/>
  <c r="K22" i="7"/>
  <c r="K20" i="7"/>
  <c r="K50" i="7"/>
  <c r="K34" i="7"/>
  <c r="K13" i="7"/>
  <c r="K19" i="7"/>
  <c r="K12" i="7"/>
  <c r="K53" i="7"/>
  <c r="K17" i="7"/>
  <c r="K48" i="7"/>
  <c r="K60" i="7"/>
  <c r="K33" i="7"/>
  <c r="K27" i="7"/>
  <c r="K26" i="7"/>
  <c r="K62" i="7"/>
  <c r="K39" i="7"/>
  <c r="K42" i="7"/>
  <c r="K21" i="7"/>
  <c r="K43" i="7"/>
  <c r="C7" i="10"/>
  <c r="C9" i="10" s="1"/>
  <c r="U57" i="7"/>
  <c r="U56" i="7"/>
  <c r="U43" i="7"/>
  <c r="U18" i="7"/>
  <c r="U9" i="7"/>
  <c r="U48" i="7"/>
  <c r="U61" i="7"/>
  <c r="U13" i="7"/>
  <c r="U28" i="7"/>
  <c r="U49" i="7"/>
  <c r="U15" i="7"/>
  <c r="U58" i="7"/>
  <c r="U40" i="7"/>
  <c r="U47" i="7"/>
  <c r="U59" i="7"/>
  <c r="U14" i="7"/>
  <c r="U19" i="7"/>
  <c r="U10" i="7"/>
  <c r="U27" i="7"/>
  <c r="U23" i="7"/>
  <c r="U39" i="7"/>
  <c r="U60" i="7"/>
  <c r="U20" i="7"/>
  <c r="U35" i="7"/>
  <c r="U55" i="7"/>
  <c r="U12" i="7"/>
  <c r="U50" i="7"/>
  <c r="U54" i="7"/>
  <c r="U37" i="7"/>
  <c r="U52" i="7"/>
  <c r="U11" i="7"/>
  <c r="U8" i="7"/>
  <c r="U31" i="7"/>
  <c r="U17" i="7"/>
  <c r="U51" i="7"/>
  <c r="U41" i="7"/>
  <c r="U32" i="7"/>
  <c r="U38" i="7"/>
  <c r="U46" i="7"/>
  <c r="U62" i="7"/>
  <c r="U63" i="7"/>
  <c r="U42" i="7"/>
  <c r="U33" i="7"/>
  <c r="U24" i="7"/>
  <c r="U30" i="7"/>
  <c r="U53" i="7"/>
  <c r="U26" i="7"/>
  <c r="U36" i="7"/>
  <c r="U34" i="7"/>
  <c r="U25" i="7"/>
  <c r="U16" i="7"/>
  <c r="U22" i="7"/>
  <c r="U29" i="7"/>
  <c r="U45" i="7"/>
  <c r="U21" i="7"/>
  <c r="K64" i="7" l="1"/>
  <c r="U64" i="7"/>
  <c r="E7" i="10"/>
  <c r="E8" i="10"/>
  <c r="Q64" i="7"/>
  <c r="E9" i="10" l="1"/>
</calcChain>
</file>

<file path=xl/sharedStrings.xml><?xml version="1.0" encoding="utf-8"?>
<sst xmlns="http://schemas.openxmlformats.org/spreadsheetml/2006/main" count="886" uniqueCount="122">
  <si>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</si>
  <si>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</si>
  <si>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</si>
  <si>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</si>
  <si>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</si>
  <si>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</si>
  <si>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</si>
  <si>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</si>
  <si>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</si>
  <si>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</si>
  <si>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</si>
  <si>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</si>
  <si>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</si>
  <si>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</si>
  <si>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</si>
  <si>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</si>
  <si>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</si>
  <si>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</si>
  <si>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</si>
  <si>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</si>
  <si>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</si>
  <si>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</si>
  <si>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</si>
  <si>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</si>
  <si>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</si>
  <si>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</si>
  <si>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</si>
  <si>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</si>
  <si>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</si>
  <si>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</si>
  <si>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</si>
  <si>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</si>
  <si>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</si>
  <si>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</si>
  <si>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</si>
  <si>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</si>
  <si>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</si>
  <si>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</si>
  <si>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</si>
  <si>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</si>
  <si>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</si>
  <si>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</si>
  <si>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</si>
  <si>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</si>
  <si>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</si>
  <si>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</si>
  <si>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</si>
  <si>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</si>
  <si>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</si>
  <si>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</si>
  <si>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</si>
  <si>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تولیدی برنا باطری</t>
  </si>
  <si>
    <t>سیمان‌ تهران‌</t>
  </si>
  <si>
    <t>آریان کیمیا تک</t>
  </si>
  <si>
    <t>پتروشیمی پارس</t>
  </si>
  <si>
    <t>پتروشیمی پردیس</t>
  </si>
  <si>
    <t>پتروشیمی تندگویان</t>
  </si>
  <si>
    <t>پتروشیمی جم</t>
  </si>
  <si>
    <t>پتروشیمی زاگرس</t>
  </si>
  <si>
    <t>پتروشیمی شازند</t>
  </si>
  <si>
    <t>پتروشیمی غدیر</t>
  </si>
  <si>
    <t>پتروشیمی نوری</t>
  </si>
  <si>
    <t>پتروشیمی‌ خارک‌</t>
  </si>
  <si>
    <t>پدیده شیمی قرن</t>
  </si>
  <si>
    <t>پلیمر آریا ساسول</t>
  </si>
  <si>
    <t>تولیدات پتروشیمی قائد بصیر</t>
  </si>
  <si>
    <t>س. نفت و گاز و پتروشیمی تأمین</t>
  </si>
  <si>
    <t>سرمایه‌گذاری‌صندوق‌بازنشستگی‌</t>
  </si>
  <si>
    <t>سرمایه‌گذاری‌غدیر(هلدینگ‌</t>
  </si>
  <si>
    <t>شمش طلا</t>
  </si>
  <si>
    <t>صنایع پتروشیمی خلیج فارس</t>
  </si>
  <si>
    <t>صنایع پتروشیمی کرمانشاه</t>
  </si>
  <si>
    <t>فجر انرژی خلیج فارس</t>
  </si>
  <si>
    <t>گسترش سوخت سبززاگرس(سهامی عام)</t>
  </si>
  <si>
    <t>گسترش نفت و گاز پارسیان</t>
  </si>
  <si>
    <t>مبین انرژی خلیج فارس</t>
  </si>
  <si>
    <t>نفت ایرانول</t>
  </si>
  <si>
    <t>نفت سپاهان</t>
  </si>
  <si>
    <t>نفت‌ بهران‌</t>
  </si>
  <si>
    <t>کانی کربن طبس</t>
  </si>
  <si>
    <t>کربن‌ ایران‌</t>
  </si>
  <si>
    <t>کلر پارس</t>
  </si>
  <si>
    <t>بانک پاسارگاد شعبه هفت تیر</t>
  </si>
  <si>
    <t>صندوق سرمایه‌گذاری بخشی صنایع مفید - اکتان</t>
  </si>
  <si>
    <t>تولید ژلاتین کپسول ایران</t>
  </si>
  <si>
    <t>داروسازی شهید قاضی</t>
  </si>
  <si>
    <t>داروسازی کاسپین تامین</t>
  </si>
  <si>
    <t>داروسازی‌ اکسیر</t>
  </si>
  <si>
    <t>دارویی و نهاده های زاگرس دارو</t>
  </si>
  <si>
    <t>سرمایه گذاری سیمان تامین</t>
  </si>
  <si>
    <t>صنایع ارتباطی آوا</t>
  </si>
  <si>
    <t>گروه صنعتی پاکشو</t>
  </si>
  <si>
    <t>مدیریت نیروگاهی ایرانیان مپنا</t>
  </si>
  <si>
    <t>نساجی بابکان</t>
  </si>
  <si>
    <t>کشت و دام قیام اصفهان</t>
  </si>
  <si>
    <t>کشت و دام گلدشت نمونه اصفهان</t>
  </si>
  <si>
    <t>توسعه نیشکر و صنایع جانبی</t>
  </si>
  <si>
    <t>سایر درآمدها</t>
  </si>
  <si>
    <t>اخشان خراسان</t>
  </si>
  <si>
    <t>پتروشیمی بوعلی سینا</t>
  </si>
  <si>
    <t>پتروشیمی فناوران</t>
  </si>
  <si>
    <t>صنایع الکترونیک مادیران</t>
  </si>
  <si>
    <t>بانک پاسارگاد هفت تیر</t>
  </si>
  <si>
    <t>پتروشیمی  خارک</t>
  </si>
  <si>
    <t>پتروشیمی شیراز</t>
  </si>
  <si>
    <t>مهرمام میهن</t>
  </si>
  <si>
    <t>نفت  بهران</t>
  </si>
  <si>
    <t>نفت بهران</t>
  </si>
  <si>
    <t>پتروشیمی خارک</t>
  </si>
  <si>
    <t>کربن ایران</t>
  </si>
  <si>
    <t>پتروشیمی‌ شیراز</t>
  </si>
  <si>
    <t>درصد به کل دارایی‌ های صندوق</t>
  </si>
  <si>
    <t>پویا</t>
  </si>
  <si>
    <t>صنایع غذایی رضوی</t>
  </si>
  <si>
    <t>سیمان‌هگمتان‌</t>
  </si>
  <si>
    <t>1404/06/31</t>
  </si>
  <si>
    <t>قندهکمتان‌</t>
  </si>
  <si>
    <t>کارخانجات‌ قند قزوین‌</t>
  </si>
  <si>
    <t>-</t>
  </si>
  <si>
    <t>برای ماه منتهی به 1404/07/30</t>
  </si>
  <si>
    <t>1404/07/30</t>
  </si>
  <si>
    <t>پتروشیمی خلیج فارس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</si>
</sst>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4" formatCode="#,##0_-;\(#,##0\)"/>
  </numFmts>
  <fonts count="1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4"/>
      <color rgb="FF000000"/>
      <name val="B Nazanin"/>
      <charset val="178"/>
    </font>
    <font>
      <b/>
      <sz val="10"/>
      <color rgb="FFFF0000"/>
      <name val="IRANSans"/>
      <family val="2"/>
    </font>
    <font>
      <sz val="10"/>
      <color rgb="FFFF0000"/>
      <name val="IRANSan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43" fontId="5" fillId="0" borderId="0" applyFont="0" applyFill="0" applyBorder="0" applyAlignment="0" applyProtection="0"/>
  </cellStyleXfs>
  <cellXfs count="61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7" fillId="0" borderId="0" xfId="4" applyNumberFormat="1" applyFont="1" applyFill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10" fontId="6" fillId="0" borderId="0" xfId="1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2" fillId="0" borderId="0" xfId="2" applyNumberFormat="1" applyFont="1" applyFill="1"/>
    <xf numFmtId="164" fontId="7" fillId="0" borderId="0" xfId="2" applyNumberFormat="1" applyFont="1" applyFill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164" fontId="3" fillId="0" borderId="1" xfId="2" applyNumberFormat="1" applyFont="1" applyFill="1" applyBorder="1" applyAlignment="1">
      <alignment horizontal="center" vertical="center"/>
    </xf>
    <xf numFmtId="164" fontId="9" fillId="0" borderId="2" xfId="2" applyNumberFormat="1" applyFont="1" applyFill="1" applyBorder="1" applyAlignment="1">
      <alignment horizontal="center" vertical="center"/>
    </xf>
    <xf numFmtId="164" fontId="9" fillId="0" borderId="0" xfId="2" applyNumberFormat="1" applyFont="1" applyFill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15" fillId="0" borderId="0" xfId="0" applyNumberFormat="1" applyFont="1" applyFill="1"/>
    <xf numFmtId="164" fontId="9" fillId="0" borderId="0" xfId="4" applyNumberFormat="1" applyFont="1" applyFill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164" fontId="9" fillId="0" borderId="2" xfId="4" applyNumberFormat="1" applyFont="1" applyFill="1" applyBorder="1" applyAlignment="1">
      <alignment horizontal="center" vertical="center"/>
    </xf>
    <xf numFmtId="164" fontId="13" fillId="0" borderId="0" xfId="2" applyNumberFormat="1" applyFont="1" applyFill="1" applyBorder="1" applyAlignment="1">
      <alignment horizontal="center" vertical="center"/>
    </xf>
    <xf numFmtId="164" fontId="7" fillId="0" borderId="0" xfId="2" applyNumberFormat="1" applyFont="1" applyFill="1" applyAlignment="1">
      <alignment horizontal="center"/>
    </xf>
    <xf numFmtId="164" fontId="4" fillId="0" borderId="0" xfId="2" applyNumberFormat="1" applyFont="1" applyFill="1" applyAlignment="1">
      <alignment horizontal="center"/>
    </xf>
    <xf numFmtId="164" fontId="2" fillId="0" borderId="0" xfId="2" applyNumberFormat="1" applyFont="1" applyFill="1" applyBorder="1" applyAlignment="1">
      <alignment horizontal="center"/>
    </xf>
    <xf numFmtId="164" fontId="4" fillId="0" borderId="0" xfId="2" applyNumberFormat="1" applyFont="1" applyFill="1"/>
    <xf numFmtId="164" fontId="14" fillId="0" borderId="0" xfId="0" applyNumberFormat="1" applyFont="1" applyFill="1"/>
    <xf numFmtId="164" fontId="12" fillId="0" borderId="0" xfId="0" applyNumberFormat="1" applyFont="1" applyFill="1"/>
    <xf numFmtId="164" fontId="2" fillId="0" borderId="0" xfId="2" applyNumberFormat="1" applyFont="1" applyFill="1" applyBorder="1"/>
    <xf numFmtId="164" fontId="6" fillId="0" borderId="0" xfId="2" applyNumberFormat="1" applyFont="1" applyFill="1" applyBorder="1" applyAlignment="1">
      <alignment horizontal="center" vertical="center"/>
    </xf>
    <xf numFmtId="10" fontId="9" fillId="0" borderId="2" xfId="1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11" fillId="0" borderId="0" xfId="0" applyNumberFormat="1" applyFont="1" applyFill="1"/>
    <xf numFmtId="9" fontId="4" fillId="0" borderId="0" xfId="1" applyFont="1" applyFill="1" applyAlignment="1">
      <alignment horizontal="center" vertical="center"/>
    </xf>
    <xf numFmtId="3" fontId="12" fillId="0" borderId="0" xfId="0" applyNumberFormat="1" applyFont="1"/>
    <xf numFmtId="9" fontId="7" fillId="0" borderId="0" xfId="1" applyFont="1" applyFill="1" applyAlignment="1">
      <alignment horizont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horizontal="right" vertical="center" readingOrder="2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4" applyNumberFormat="1" applyFont="1" applyFill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</cellXfs>
  <cellStyles count="6">
    <cellStyle name="Comma 2" xfId="5" xr:uid="{DCAE0F8D-C67C-44C7-9AC2-D8EBC9238F62}"/>
    <cellStyle name="Normal" xfId="0" builtinId="0"/>
    <cellStyle name="Normal 2" xfId="2" xr:uid="{1E1A8E3D-5E24-4E1B-BAB4-684E8467DDA8}"/>
    <cellStyle name="Normal 3" xfId="4" xr:uid="{38526843-7C31-453D-8E06-42284C53B56D}"/>
    <cellStyle name="Percent" xfId="1" builtinId="5"/>
    <cellStyle name="Percent 2" xfId="3" xr:uid="{939923A2-5A58-4323-BED6-7D01AB1F4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Y46"/>
  <sheetViews>
    <sheetView rightToLeft="1" tabSelected="1" zoomScale="70" zoomScaleNormal="70" workbookViewId="0">
      <selection activeCell="C26" sqref="C26"/>
    </sheetView>
  </sheetViews>
  <sheetFormatPr defaultRowHeight="18.75" x14ac:dyDescent="0.2"/>
  <cols>
    <col min="1" max="1" width="28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2.75" style="2" customWidth="1"/>
    <col min="8" max="8" width="0.875" style="2" customWidth="1"/>
    <col min="9" max="9" width="16.625" style="2" customWidth="1"/>
    <col min="10" max="10" width="0.875" style="2" customWidth="1"/>
    <col min="11" max="11" width="19.25" style="2" customWidth="1"/>
    <col min="12" max="12" width="0.875" style="2" customWidth="1"/>
    <col min="13" max="13" width="16.625" style="2" customWidth="1"/>
    <col min="14" max="14" width="0.875" style="2" customWidth="1"/>
    <col min="15" max="15" width="19.25" style="2" customWidth="1"/>
    <col min="16" max="16" width="0.875" style="2" customWidth="1"/>
    <col min="17" max="17" width="16.625" style="2" customWidth="1"/>
    <col min="18" max="18" width="0.875" style="2" customWidth="1"/>
    <col min="19" max="19" width="15.75" style="2" customWidth="1"/>
    <col min="20" max="20" width="0.875" style="2" customWidth="1"/>
    <col min="21" max="21" width="20.125" style="2" customWidth="1"/>
    <col min="22" max="22" width="0.875" style="2" customWidth="1"/>
    <col min="23" max="23" width="22.75" style="2" customWidth="1"/>
    <col min="24" max="24" width="0.875" style="2" customWidth="1"/>
    <col min="25" max="25" width="29.875" style="2" bestFit="1" customWidth="1"/>
    <col min="26" max="26" width="0.875" style="2" customWidth="1"/>
    <col min="27" max="16384" width="9" style="2"/>
  </cols>
  <sheetData>
    <row r="2" spans="1:25" ht="26.25" x14ac:dyDescent="0.2">
      <c r="A2" s="49" t="s">
        <v>83</v>
      </c>
      <c r="B2" s="49" t="s">
        <v>0</v>
      </c>
      <c r="C2" s="49" t="s">
        <v>0</v>
      </c>
      <c r="D2" s="49" t="s">
        <v>0</v>
      </c>
      <c r="E2" s="49" t="s">
        <v>0</v>
      </c>
      <c r="F2" s="49" t="s">
        <v>0</v>
      </c>
      <c r="G2" s="49" t="s">
        <v>0</v>
      </c>
      <c r="H2" s="49" t="s">
        <v>0</v>
      </c>
      <c r="I2" s="49" t="s">
        <v>0</v>
      </c>
      <c r="J2" s="49" t="s">
        <v>0</v>
      </c>
      <c r="K2" s="49" t="s">
        <v>0</v>
      </c>
      <c r="L2" s="49" t="s">
        <v>0</v>
      </c>
      <c r="M2" s="49" t="s">
        <v>0</v>
      </c>
      <c r="N2" s="49" t="s">
        <v>0</v>
      </c>
      <c r="O2" s="49" t="s">
        <v>0</v>
      </c>
      <c r="P2" s="49" t="s">
        <v>0</v>
      </c>
      <c r="Q2" s="49" t="s">
        <v>0</v>
      </c>
      <c r="R2" s="49" t="s">
        <v>0</v>
      </c>
      <c r="S2" s="49" t="s">
        <v>0</v>
      </c>
      <c r="T2" s="49" t="s">
        <v>0</v>
      </c>
      <c r="U2" s="49" t="s">
        <v>0</v>
      </c>
      <c r="V2" s="49" t="s">
        <v>0</v>
      </c>
      <c r="W2" s="49" t="s">
        <v>0</v>
      </c>
      <c r="X2" s="49" t="s">
        <v>0</v>
      </c>
      <c r="Y2" s="49" t="s">
        <v>0</v>
      </c>
    </row>
    <row r="3" spans="1:25" ht="26.25" x14ac:dyDescent="0.2">
      <c r="A3" s="49" t="s">
        <v>1</v>
      </c>
      <c r="B3" s="49" t="s">
        <v>1</v>
      </c>
      <c r="C3" s="49" t="s">
        <v>1</v>
      </c>
      <c r="D3" s="49" t="s">
        <v>1</v>
      </c>
      <c r="E3" s="49" t="s">
        <v>1</v>
      </c>
      <c r="F3" s="49" t="s">
        <v>1</v>
      </c>
      <c r="G3" s="49" t="s">
        <v>1</v>
      </c>
      <c r="H3" s="49" t="s">
        <v>1</v>
      </c>
      <c r="I3" s="49" t="s">
        <v>1</v>
      </c>
      <c r="J3" s="49" t="s">
        <v>1</v>
      </c>
      <c r="K3" s="49" t="s">
        <v>1</v>
      </c>
      <c r="L3" s="49" t="s">
        <v>1</v>
      </c>
      <c r="M3" s="49" t="s">
        <v>1</v>
      </c>
      <c r="N3" s="49" t="s">
        <v>1</v>
      </c>
      <c r="O3" s="49" t="s">
        <v>1</v>
      </c>
      <c r="P3" s="49" t="s">
        <v>1</v>
      </c>
      <c r="Q3" s="49" t="s">
        <v>1</v>
      </c>
      <c r="R3" s="49" t="s">
        <v>1</v>
      </c>
      <c r="S3" s="49" t="s">
        <v>1</v>
      </c>
      <c r="T3" s="49" t="s">
        <v>1</v>
      </c>
      <c r="U3" s="49" t="s">
        <v>1</v>
      </c>
      <c r="V3" s="49" t="s">
        <v>1</v>
      </c>
      <c r="W3" s="49" t="s">
        <v>1</v>
      </c>
      <c r="X3" s="49" t="s">
        <v>1</v>
      </c>
      <c r="Y3" s="49" t="s">
        <v>1</v>
      </c>
    </row>
    <row r="4" spans="1:25" ht="26.25" x14ac:dyDescent="0.2">
      <c r="A4" s="49" t="s">
        <v>119</v>
      </c>
      <c r="B4" s="49" t="s">
        <v>2</v>
      </c>
      <c r="C4" s="49" t="s">
        <v>2</v>
      </c>
      <c r="D4" s="49" t="s">
        <v>2</v>
      </c>
      <c r="E4" s="49" t="s">
        <v>2</v>
      </c>
      <c r="F4" s="49" t="s">
        <v>2</v>
      </c>
      <c r="G4" s="49" t="s">
        <v>2</v>
      </c>
      <c r="H4" s="49" t="s">
        <v>2</v>
      </c>
      <c r="I4" s="49" t="s">
        <v>2</v>
      </c>
      <c r="J4" s="49" t="s">
        <v>2</v>
      </c>
      <c r="K4" s="49" t="s">
        <v>2</v>
      </c>
      <c r="L4" s="49" t="s">
        <v>2</v>
      </c>
      <c r="M4" s="49" t="s">
        <v>2</v>
      </c>
      <c r="N4" s="49" t="s">
        <v>2</v>
      </c>
      <c r="O4" s="49" t="s">
        <v>2</v>
      </c>
      <c r="P4" s="49" t="s">
        <v>2</v>
      </c>
      <c r="Q4" s="49" t="s">
        <v>2</v>
      </c>
      <c r="R4" s="49" t="s">
        <v>2</v>
      </c>
      <c r="S4" s="49" t="s">
        <v>2</v>
      </c>
      <c r="T4" s="49" t="s">
        <v>2</v>
      </c>
      <c r="U4" s="49" t="s">
        <v>2</v>
      </c>
      <c r="V4" s="49" t="s">
        <v>2</v>
      </c>
      <c r="W4" s="49" t="s">
        <v>2</v>
      </c>
      <c r="X4" s="49" t="s">
        <v>2</v>
      </c>
      <c r="Y4" s="49" t="s">
        <v>2</v>
      </c>
    </row>
    <row r="6" spans="1:25" ht="27" thickBot="1" x14ac:dyDescent="0.25">
      <c r="A6" s="48" t="s">
        <v>3</v>
      </c>
      <c r="C6" s="48" t="s">
        <v>115</v>
      </c>
      <c r="D6" s="48" t="s">
        <v>4</v>
      </c>
      <c r="E6" s="48" t="s">
        <v>4</v>
      </c>
      <c r="F6" s="48" t="s">
        <v>4</v>
      </c>
      <c r="G6" s="48" t="s">
        <v>4</v>
      </c>
      <c r="I6" s="48" t="s">
        <v>5</v>
      </c>
      <c r="J6" s="48" t="s">
        <v>5</v>
      </c>
      <c r="K6" s="48" t="s">
        <v>5</v>
      </c>
      <c r="L6" s="48" t="s">
        <v>5</v>
      </c>
      <c r="M6" s="48" t="s">
        <v>5</v>
      </c>
      <c r="N6" s="48" t="s">
        <v>5</v>
      </c>
      <c r="O6" s="48" t="s">
        <v>5</v>
      </c>
      <c r="Q6" s="48" t="s">
        <v>120</v>
      </c>
      <c r="R6" s="48" t="s">
        <v>6</v>
      </c>
      <c r="S6" s="48" t="s">
        <v>6</v>
      </c>
      <c r="T6" s="48" t="s">
        <v>6</v>
      </c>
      <c r="U6" s="48" t="s">
        <v>6</v>
      </c>
      <c r="V6" s="48" t="s">
        <v>6</v>
      </c>
      <c r="W6" s="48" t="s">
        <v>6</v>
      </c>
      <c r="X6" s="48" t="s">
        <v>6</v>
      </c>
      <c r="Y6" s="48" t="s">
        <v>6</v>
      </c>
    </row>
    <row r="7" spans="1:25" ht="27" thickBot="1" x14ac:dyDescent="0.25">
      <c r="A7" s="48" t="s">
        <v>3</v>
      </c>
      <c r="C7" s="48" t="s">
        <v>7</v>
      </c>
      <c r="E7" s="48" t="s">
        <v>8</v>
      </c>
      <c r="G7" s="48" t="s">
        <v>9</v>
      </c>
      <c r="I7" s="48" t="s">
        <v>10</v>
      </c>
      <c r="J7" s="48" t="s">
        <v>10</v>
      </c>
      <c r="K7" s="48" t="s">
        <v>10</v>
      </c>
      <c r="M7" s="48" t="s">
        <v>11</v>
      </c>
      <c r="N7" s="48" t="s">
        <v>11</v>
      </c>
      <c r="O7" s="48" t="s">
        <v>11</v>
      </c>
      <c r="Q7" s="48" t="s">
        <v>7</v>
      </c>
      <c r="S7" s="48" t="s">
        <v>12</v>
      </c>
      <c r="U7" s="48" t="s">
        <v>8</v>
      </c>
      <c r="W7" s="48" t="s">
        <v>9</v>
      </c>
      <c r="Y7" s="48" t="s">
        <v>111</v>
      </c>
    </row>
    <row r="8" spans="1:25" ht="27" thickBot="1" x14ac:dyDescent="0.25">
      <c r="A8" s="48" t="s">
        <v>3</v>
      </c>
      <c r="C8" s="48" t="s">
        <v>7</v>
      </c>
      <c r="E8" s="48" t="s">
        <v>8</v>
      </c>
      <c r="G8" s="48" t="s">
        <v>9</v>
      </c>
      <c r="I8" s="35" t="s">
        <v>7</v>
      </c>
      <c r="K8" s="35" t="s">
        <v>8</v>
      </c>
      <c r="M8" s="35" t="s">
        <v>7</v>
      </c>
      <c r="O8" s="35" t="s">
        <v>14</v>
      </c>
      <c r="Q8" s="48" t="s">
        <v>7</v>
      </c>
      <c r="S8" s="48" t="s">
        <v>12</v>
      </c>
      <c r="U8" s="48" t="s">
        <v>8</v>
      </c>
      <c r="W8" s="48" t="s">
        <v>9</v>
      </c>
      <c r="Y8" s="48" t="s">
        <v>13</v>
      </c>
    </row>
    <row r="9" spans="1:25" ht="21" x14ac:dyDescent="0.2">
      <c r="A9" s="5" t="s">
        <v>53</v>
      </c>
      <c r="C9" s="2">
        <v>7361022</v>
      </c>
      <c r="E9" s="2">
        <v>66165429272</v>
      </c>
      <c r="G9" s="2">
        <v>59415858223.092003</v>
      </c>
      <c r="I9" s="2">
        <v>0</v>
      </c>
      <c r="K9" s="2">
        <v>0</v>
      </c>
      <c r="M9" s="2">
        <v>0</v>
      </c>
      <c r="O9" s="2">
        <v>0</v>
      </c>
      <c r="Q9" s="2">
        <v>7361022</v>
      </c>
      <c r="S9" s="2">
        <v>8550</v>
      </c>
      <c r="U9" s="2">
        <v>66165429272</v>
      </c>
      <c r="W9" s="2">
        <v>62562264508.305</v>
      </c>
      <c r="Y9" s="1">
        <v>7.442955058787685E-3</v>
      </c>
    </row>
    <row r="10" spans="1:25" ht="21" x14ac:dyDescent="0.2">
      <c r="A10" s="5" t="s">
        <v>54</v>
      </c>
      <c r="C10" s="2">
        <v>128709929</v>
      </c>
      <c r="E10" s="2">
        <v>335623766229</v>
      </c>
      <c r="G10" s="2">
        <v>307065851813.88</v>
      </c>
      <c r="I10" s="2">
        <v>10546595</v>
      </c>
      <c r="K10" s="2">
        <v>29916787129</v>
      </c>
      <c r="M10" s="2">
        <v>0</v>
      </c>
      <c r="O10" s="2">
        <v>0</v>
      </c>
      <c r="Q10" s="2">
        <v>139256524</v>
      </c>
      <c r="S10" s="2">
        <v>2808</v>
      </c>
      <c r="U10" s="2">
        <v>365540553358</v>
      </c>
      <c r="W10" s="2">
        <v>388705677091.61798</v>
      </c>
      <c r="Y10" s="1">
        <v>4.6243832579054032E-2</v>
      </c>
    </row>
    <row r="11" spans="1:25" ht="21" x14ac:dyDescent="0.2">
      <c r="A11" s="5" t="s">
        <v>55</v>
      </c>
      <c r="C11" s="2">
        <v>3534304</v>
      </c>
      <c r="E11" s="2">
        <v>746981070080</v>
      </c>
      <c r="G11" s="2">
        <v>886047927560.64001</v>
      </c>
      <c r="I11" s="2">
        <v>334160</v>
      </c>
      <c r="K11" s="2">
        <v>99722237659</v>
      </c>
      <c r="M11" s="2">
        <v>0</v>
      </c>
      <c r="O11" s="2">
        <v>0</v>
      </c>
      <c r="Q11" s="2">
        <v>3868464</v>
      </c>
      <c r="S11" s="2">
        <v>284900</v>
      </c>
      <c r="U11" s="2">
        <v>846703307739</v>
      </c>
      <c r="W11" s="2">
        <v>1095567747508.08</v>
      </c>
      <c r="Y11" s="1">
        <v>0.13033833689759478</v>
      </c>
    </row>
    <row r="12" spans="1:25" ht="21" x14ac:dyDescent="0.2">
      <c r="A12" s="5" t="s">
        <v>56</v>
      </c>
      <c r="C12" s="2">
        <v>14633225</v>
      </c>
      <c r="E12" s="2">
        <v>143424560627</v>
      </c>
      <c r="G12" s="2">
        <v>91058944768.425003</v>
      </c>
      <c r="I12" s="2">
        <v>0</v>
      </c>
      <c r="K12" s="2">
        <v>0</v>
      </c>
      <c r="M12" s="2">
        <v>0</v>
      </c>
      <c r="O12" s="2">
        <v>0</v>
      </c>
      <c r="Q12" s="2">
        <v>14633225</v>
      </c>
      <c r="S12" s="2">
        <v>8530</v>
      </c>
      <c r="U12" s="2">
        <v>143424560627</v>
      </c>
      <c r="W12" s="2">
        <v>124078721864.96201</v>
      </c>
      <c r="Y12" s="1">
        <v>1.4761491737085937E-2</v>
      </c>
    </row>
    <row r="13" spans="1:25" ht="21" x14ac:dyDescent="0.2">
      <c r="A13" s="5" t="s">
        <v>57</v>
      </c>
      <c r="C13" s="2">
        <v>6523965</v>
      </c>
      <c r="E13" s="2">
        <v>340388471780</v>
      </c>
      <c r="G13" s="2">
        <v>229574218252.04999</v>
      </c>
      <c r="I13" s="2">
        <v>494660</v>
      </c>
      <c r="K13" s="2">
        <v>19228914095</v>
      </c>
      <c r="M13" s="2">
        <v>0</v>
      </c>
      <c r="O13" s="2">
        <v>0</v>
      </c>
      <c r="Q13" s="2">
        <v>7018625</v>
      </c>
      <c r="S13" s="2">
        <v>43200</v>
      </c>
      <c r="U13" s="2">
        <v>359617385875</v>
      </c>
      <c r="W13" s="2">
        <v>301400532630</v>
      </c>
      <c r="Y13" s="1">
        <v>3.5857247762538499E-2</v>
      </c>
    </row>
    <row r="14" spans="1:25" ht="21" x14ac:dyDescent="0.2">
      <c r="A14" s="5" t="s">
        <v>60</v>
      </c>
      <c r="C14" s="2">
        <v>903807</v>
      </c>
      <c r="E14" s="2">
        <v>54031913002</v>
      </c>
      <c r="G14" s="2">
        <v>25515393493.139999</v>
      </c>
      <c r="I14" s="2">
        <v>0</v>
      </c>
      <c r="K14" s="2">
        <v>0</v>
      </c>
      <c r="M14" s="2">
        <v>0</v>
      </c>
      <c r="O14" s="2">
        <v>0</v>
      </c>
      <c r="Q14" s="2">
        <v>903807</v>
      </c>
      <c r="S14" s="2">
        <v>32660</v>
      </c>
      <c r="U14" s="2">
        <v>54031913002</v>
      </c>
      <c r="W14" s="2">
        <v>29342702517.111</v>
      </c>
      <c r="Y14" s="1">
        <v>3.4908649463806065E-3</v>
      </c>
    </row>
    <row r="15" spans="1:25" ht="21" x14ac:dyDescent="0.2">
      <c r="A15" s="5" t="s">
        <v>61</v>
      </c>
      <c r="C15" s="2">
        <v>7163392</v>
      </c>
      <c r="E15" s="2">
        <v>232235949528</v>
      </c>
      <c r="G15" s="2">
        <v>247517958859.776</v>
      </c>
      <c r="I15" s="2">
        <v>800000</v>
      </c>
      <c r="K15" s="2">
        <v>31674366514</v>
      </c>
      <c r="M15" s="2">
        <v>0</v>
      </c>
      <c r="O15" s="2">
        <v>0</v>
      </c>
      <c r="Q15" s="2">
        <v>7963392</v>
      </c>
      <c r="S15" s="2">
        <v>44790</v>
      </c>
      <c r="U15" s="2">
        <v>263910316042</v>
      </c>
      <c r="W15" s="2">
        <v>354558079730.30402</v>
      </c>
      <c r="Y15" s="1">
        <v>4.2181335249020561E-2</v>
      </c>
    </row>
    <row r="16" spans="1:25" ht="21" x14ac:dyDescent="0.2">
      <c r="A16" s="5" t="s">
        <v>103</v>
      </c>
      <c r="C16" s="2">
        <v>1561489</v>
      </c>
      <c r="E16" s="2">
        <v>88990632305</v>
      </c>
      <c r="G16" s="2">
        <v>119239861149.369</v>
      </c>
      <c r="I16" s="2">
        <v>0</v>
      </c>
      <c r="K16" s="2">
        <v>0</v>
      </c>
      <c r="M16" s="2">
        <v>0</v>
      </c>
      <c r="O16" s="2">
        <v>0</v>
      </c>
      <c r="Q16" s="2">
        <v>1561489</v>
      </c>
      <c r="S16" s="2">
        <v>88400</v>
      </c>
      <c r="U16" s="2">
        <v>88990632305</v>
      </c>
      <c r="W16" s="2">
        <v>137214315615.78</v>
      </c>
      <c r="Y16" s="1">
        <v>1.6324217043246367E-2</v>
      </c>
    </row>
    <row r="17" spans="1:25" ht="21" x14ac:dyDescent="0.2">
      <c r="A17" s="5" t="s">
        <v>104</v>
      </c>
      <c r="C17" s="2">
        <v>11394498</v>
      </c>
      <c r="E17" s="2">
        <v>354112563504</v>
      </c>
      <c r="G17" s="2">
        <v>355092068101.815</v>
      </c>
      <c r="I17" s="2">
        <v>1412387</v>
      </c>
      <c r="K17" s="2">
        <v>44710095797</v>
      </c>
      <c r="M17" s="2">
        <v>0</v>
      </c>
      <c r="O17" s="2">
        <v>0</v>
      </c>
      <c r="Q17" s="2">
        <v>12806885</v>
      </c>
      <c r="S17" s="2">
        <v>36020</v>
      </c>
      <c r="U17" s="2">
        <v>398822659301</v>
      </c>
      <c r="W17" s="2">
        <v>458559238913.685</v>
      </c>
      <c r="Y17" s="1">
        <v>5.4554224241249602E-2</v>
      </c>
    </row>
    <row r="18" spans="1:25" ht="21" x14ac:dyDescent="0.2">
      <c r="A18" s="5" t="s">
        <v>63</v>
      </c>
      <c r="C18" s="2">
        <v>4773953</v>
      </c>
      <c r="E18" s="2">
        <v>48107053228</v>
      </c>
      <c r="G18" s="2">
        <v>55997466159.870003</v>
      </c>
      <c r="I18" s="2">
        <v>0</v>
      </c>
      <c r="K18" s="2">
        <v>0</v>
      </c>
      <c r="M18" s="2">
        <v>0</v>
      </c>
      <c r="O18" s="2">
        <v>0</v>
      </c>
      <c r="Q18" s="2">
        <v>4773953</v>
      </c>
      <c r="S18" s="2">
        <v>14710</v>
      </c>
      <c r="U18" s="2">
        <v>48107053228</v>
      </c>
      <c r="W18" s="2">
        <v>69807010780.651505</v>
      </c>
      <c r="Y18" s="1">
        <v>8.3048535425012428E-3</v>
      </c>
    </row>
    <row r="19" spans="1:25" ht="21" x14ac:dyDescent="0.2">
      <c r="A19" s="5" t="s">
        <v>64</v>
      </c>
      <c r="C19" s="2">
        <v>6563002</v>
      </c>
      <c r="E19" s="2">
        <v>557932376396</v>
      </c>
      <c r="G19" s="2">
        <v>455045661632.47498</v>
      </c>
      <c r="I19" s="2">
        <v>0</v>
      </c>
      <c r="K19" s="2">
        <v>0</v>
      </c>
      <c r="M19" s="2">
        <v>0</v>
      </c>
      <c r="O19" s="2">
        <v>0</v>
      </c>
      <c r="Q19" s="2">
        <v>6563002</v>
      </c>
      <c r="S19" s="2">
        <v>85550</v>
      </c>
      <c r="U19" s="2">
        <v>557932376396</v>
      </c>
      <c r="W19" s="2">
        <v>558124105414.45496</v>
      </c>
      <c r="Y19" s="1">
        <v>6.6399332992085378E-2</v>
      </c>
    </row>
    <row r="20" spans="1:25" ht="21" x14ac:dyDescent="0.2">
      <c r="A20" s="5" t="s">
        <v>65</v>
      </c>
      <c r="C20" s="2">
        <v>15647994</v>
      </c>
      <c r="E20" s="2">
        <v>190085861984</v>
      </c>
      <c r="G20" s="2">
        <v>147460342370.436</v>
      </c>
      <c r="I20" s="2">
        <v>1054427</v>
      </c>
      <c r="K20" s="2">
        <v>10237228796</v>
      </c>
      <c r="M20" s="2">
        <v>0</v>
      </c>
      <c r="O20" s="2">
        <v>0</v>
      </c>
      <c r="Q20" s="2">
        <v>16702421</v>
      </c>
      <c r="S20" s="2">
        <v>12150</v>
      </c>
      <c r="U20" s="2">
        <v>200323090780</v>
      </c>
      <c r="W20" s="2">
        <v>201726955379.85699</v>
      </c>
      <c r="Y20" s="1">
        <v>2.3999205828603452E-2</v>
      </c>
    </row>
    <row r="21" spans="1:25" ht="21" x14ac:dyDescent="0.2">
      <c r="A21" s="5" t="s">
        <v>66</v>
      </c>
      <c r="C21" s="2">
        <v>8882070</v>
      </c>
      <c r="E21" s="2">
        <v>130402867916</v>
      </c>
      <c r="G21" s="2">
        <v>129083221012.77</v>
      </c>
      <c r="I21" s="2">
        <v>300000</v>
      </c>
      <c r="K21" s="2">
        <v>4984621425</v>
      </c>
      <c r="M21" s="2">
        <v>0</v>
      </c>
      <c r="O21" s="2">
        <v>0</v>
      </c>
      <c r="Q21" s="2">
        <v>9182070</v>
      </c>
      <c r="S21" s="2">
        <v>17840</v>
      </c>
      <c r="U21" s="2">
        <v>135387489341</v>
      </c>
      <c r="W21" s="2">
        <v>162833470433.64001</v>
      </c>
      <c r="Y21" s="1">
        <v>1.9372096135412915E-2</v>
      </c>
    </row>
    <row r="22" spans="1:25" ht="21" x14ac:dyDescent="0.2">
      <c r="A22" s="5" t="s">
        <v>67</v>
      </c>
      <c r="C22" s="2">
        <v>27509706</v>
      </c>
      <c r="E22" s="2">
        <v>545216171939</v>
      </c>
      <c r="G22" s="2">
        <v>361240967123.25299</v>
      </c>
      <c r="I22" s="2">
        <v>3195323</v>
      </c>
      <c r="K22" s="2">
        <v>49861313809</v>
      </c>
      <c r="M22" s="2">
        <v>0</v>
      </c>
      <c r="O22" s="2">
        <v>0</v>
      </c>
      <c r="Q22" s="2">
        <v>30705029</v>
      </c>
      <c r="S22" s="2">
        <v>15300</v>
      </c>
      <c r="U22" s="2">
        <v>595077485748</v>
      </c>
      <c r="W22" s="2">
        <v>466991711384.98499</v>
      </c>
      <c r="Y22" s="1">
        <v>5.5557425038593164E-2</v>
      </c>
    </row>
    <row r="23" spans="1:25" ht="21" x14ac:dyDescent="0.2">
      <c r="A23" s="5" t="s">
        <v>68</v>
      </c>
      <c r="C23" s="2">
        <v>11857870</v>
      </c>
      <c r="E23" s="2">
        <v>92194922220</v>
      </c>
      <c r="G23" s="2">
        <v>100074310068.015</v>
      </c>
      <c r="I23" s="2">
        <v>2376307</v>
      </c>
      <c r="K23" s="2">
        <v>22381799913</v>
      </c>
      <c r="M23" s="2">
        <v>0</v>
      </c>
      <c r="O23" s="2">
        <v>0</v>
      </c>
      <c r="Q23" s="2">
        <v>14234177</v>
      </c>
      <c r="S23" s="2">
        <v>10080</v>
      </c>
      <c r="U23" s="2">
        <v>114576722133</v>
      </c>
      <c r="W23" s="2">
        <v>142626795160.24799</v>
      </c>
      <c r="Y23" s="1">
        <v>1.6968133025551245E-2</v>
      </c>
    </row>
    <row r="24" spans="1:25" ht="21" x14ac:dyDescent="0.2">
      <c r="A24" s="5" t="s">
        <v>114</v>
      </c>
      <c r="C24" s="2">
        <v>593870</v>
      </c>
      <c r="E24" s="2">
        <v>49858875163</v>
      </c>
      <c r="G24" s="2">
        <v>66708021505.5</v>
      </c>
      <c r="I24" s="2">
        <v>25316</v>
      </c>
      <c r="K24" s="2">
        <v>3209648925</v>
      </c>
      <c r="M24" s="2">
        <v>-332075</v>
      </c>
      <c r="O24" s="2">
        <v>39093561322</v>
      </c>
      <c r="Q24" s="2">
        <v>287111</v>
      </c>
      <c r="S24" s="2">
        <v>129560</v>
      </c>
      <c r="U24" s="2">
        <v>25188877081</v>
      </c>
      <c r="W24" s="2">
        <v>36976772458.098</v>
      </c>
      <c r="Y24" s="1">
        <v>4.3990807843617506E-3</v>
      </c>
    </row>
    <row r="25" spans="1:25" ht="21" x14ac:dyDescent="0.2">
      <c r="A25" s="5" t="s">
        <v>69</v>
      </c>
      <c r="C25" s="2">
        <v>21023</v>
      </c>
      <c r="E25" s="2">
        <v>127487235725</v>
      </c>
      <c r="G25" s="2">
        <v>262534315806.39999</v>
      </c>
      <c r="I25" s="2">
        <v>0</v>
      </c>
      <c r="K25" s="2">
        <v>0</v>
      </c>
      <c r="M25" s="2">
        <v>0</v>
      </c>
      <c r="O25" s="2">
        <v>0</v>
      </c>
      <c r="Q25" s="2">
        <v>21023</v>
      </c>
      <c r="S25" s="2">
        <v>14100000</v>
      </c>
      <c r="U25" s="2">
        <v>127487235725</v>
      </c>
      <c r="W25" s="2">
        <v>295712881680</v>
      </c>
      <c r="Y25" s="1">
        <v>3.518059497920932E-2</v>
      </c>
    </row>
    <row r="26" spans="1:25" ht="21" x14ac:dyDescent="0.2">
      <c r="A26" s="5" t="s">
        <v>70</v>
      </c>
      <c r="C26" s="2">
        <v>115064822</v>
      </c>
      <c r="E26" s="2">
        <v>684936626429</v>
      </c>
      <c r="G26" s="2">
        <v>793798492985.15405</v>
      </c>
      <c r="I26" s="2">
        <v>19573907</v>
      </c>
      <c r="K26" s="2">
        <v>157320111275</v>
      </c>
      <c r="M26" s="2">
        <v>0</v>
      </c>
      <c r="O26" s="2">
        <v>0</v>
      </c>
      <c r="Q26" s="2">
        <v>134638729</v>
      </c>
      <c r="S26" s="2">
        <v>8260</v>
      </c>
      <c r="U26" s="2">
        <v>842256737704</v>
      </c>
      <c r="W26" s="2">
        <v>1105498811925.8401</v>
      </c>
      <c r="Y26" s="1">
        <v>0.13151982332121201</v>
      </c>
    </row>
    <row r="27" spans="1:25" ht="21" x14ac:dyDescent="0.2">
      <c r="A27" s="5" t="s">
        <v>71</v>
      </c>
      <c r="C27" s="2">
        <v>846182</v>
      </c>
      <c r="E27" s="2">
        <v>19199216355</v>
      </c>
      <c r="G27" s="2">
        <v>15140649907.799999</v>
      </c>
      <c r="I27" s="2">
        <v>0</v>
      </c>
      <c r="K27" s="2">
        <v>0</v>
      </c>
      <c r="M27" s="2">
        <v>0</v>
      </c>
      <c r="O27" s="2">
        <v>0</v>
      </c>
      <c r="Q27" s="2">
        <v>846182</v>
      </c>
      <c r="S27" s="2">
        <v>22910</v>
      </c>
      <c r="U27" s="2">
        <v>19199216355</v>
      </c>
      <c r="W27" s="2">
        <v>19270682743.761002</v>
      </c>
      <c r="Y27" s="1">
        <v>2.2926092388316343E-3</v>
      </c>
    </row>
    <row r="28" spans="1:25" ht="21" x14ac:dyDescent="0.2">
      <c r="A28" s="5" t="s">
        <v>72</v>
      </c>
      <c r="C28" s="2">
        <v>10295752</v>
      </c>
      <c r="E28" s="2">
        <v>123150751137</v>
      </c>
      <c r="G28" s="2">
        <v>118003695937.668</v>
      </c>
      <c r="I28" s="2">
        <v>1832364</v>
      </c>
      <c r="K28" s="2">
        <v>22816294215</v>
      </c>
      <c r="M28" s="2">
        <v>0</v>
      </c>
      <c r="O28" s="2">
        <v>0</v>
      </c>
      <c r="Q28" s="2">
        <v>12128116</v>
      </c>
      <c r="S28" s="2">
        <v>15140</v>
      </c>
      <c r="U28" s="2">
        <v>145967045352</v>
      </c>
      <c r="W28" s="2">
        <v>182527139166.37201</v>
      </c>
      <c r="Y28" s="1">
        <v>2.1715027493035343E-2</v>
      </c>
    </row>
    <row r="29" spans="1:25" ht="21" x14ac:dyDescent="0.2">
      <c r="A29" s="5" t="s">
        <v>73</v>
      </c>
      <c r="C29" s="2">
        <v>26144405</v>
      </c>
      <c r="E29" s="2">
        <v>38771843963</v>
      </c>
      <c r="G29" s="2">
        <v>21518764314.327</v>
      </c>
      <c r="I29" s="2">
        <v>0</v>
      </c>
      <c r="K29" s="2">
        <v>0</v>
      </c>
      <c r="M29" s="2">
        <v>0</v>
      </c>
      <c r="O29" s="2">
        <v>0</v>
      </c>
      <c r="Q29" s="2">
        <v>26144405</v>
      </c>
      <c r="S29" s="2">
        <v>882</v>
      </c>
      <c r="U29" s="2">
        <v>38771843963</v>
      </c>
      <c r="W29" s="2">
        <v>22922161987.0005</v>
      </c>
      <c r="Y29" s="1">
        <v>2.7270211981672791E-3</v>
      </c>
    </row>
    <row r="30" spans="1:25" ht="21" x14ac:dyDescent="0.2">
      <c r="A30" s="5" t="s">
        <v>74</v>
      </c>
      <c r="C30" s="2">
        <v>11294161</v>
      </c>
      <c r="E30" s="2">
        <v>530262678303</v>
      </c>
      <c r="G30" s="2">
        <v>629832497629.005</v>
      </c>
      <c r="I30" s="2">
        <v>1818495</v>
      </c>
      <c r="K30" s="2">
        <v>119666974330</v>
      </c>
      <c r="M30" s="2">
        <v>0</v>
      </c>
      <c r="O30" s="2">
        <v>0</v>
      </c>
      <c r="Q30" s="2">
        <v>13112656</v>
      </c>
      <c r="S30" s="2">
        <v>67370</v>
      </c>
      <c r="U30" s="2">
        <v>649929652633</v>
      </c>
      <c r="W30" s="2">
        <v>878143406893.41602</v>
      </c>
      <c r="Y30" s="1">
        <v>0.10447163260547844</v>
      </c>
    </row>
    <row r="31" spans="1:25" ht="21" x14ac:dyDescent="0.2">
      <c r="A31" s="5" t="s">
        <v>75</v>
      </c>
      <c r="C31" s="2">
        <v>13321572</v>
      </c>
      <c r="E31" s="2">
        <v>113461832048</v>
      </c>
      <c r="G31" s="2">
        <v>125007393623.90401</v>
      </c>
      <c r="I31" s="2">
        <v>988753</v>
      </c>
      <c r="K31" s="2">
        <v>10418127894</v>
      </c>
      <c r="M31" s="2">
        <v>0</v>
      </c>
      <c r="O31" s="2">
        <v>0</v>
      </c>
      <c r="Q31" s="2">
        <v>14310325</v>
      </c>
      <c r="S31" s="2">
        <v>12870</v>
      </c>
      <c r="U31" s="2">
        <v>123879959942</v>
      </c>
      <c r="W31" s="2">
        <v>183078048147.638</v>
      </c>
      <c r="Y31" s="1">
        <v>2.1780568451651074E-2</v>
      </c>
    </row>
    <row r="32" spans="1:25" ht="21" x14ac:dyDescent="0.2">
      <c r="A32" s="5" t="s">
        <v>77</v>
      </c>
      <c r="C32" s="2">
        <v>12329837</v>
      </c>
      <c r="E32" s="2">
        <v>76817577257</v>
      </c>
      <c r="G32" s="2">
        <v>67900868562.969002</v>
      </c>
      <c r="I32" s="2">
        <v>3936775</v>
      </c>
      <c r="K32" s="2">
        <v>24864102736</v>
      </c>
      <c r="M32" s="2">
        <v>0</v>
      </c>
      <c r="O32" s="2">
        <v>0</v>
      </c>
      <c r="Q32" s="2">
        <v>16266612</v>
      </c>
      <c r="S32" s="2">
        <v>7070</v>
      </c>
      <c r="U32" s="2">
        <v>101681679993</v>
      </c>
      <c r="W32" s="2">
        <v>114320667406.302</v>
      </c>
      <c r="Y32" s="1">
        <v>1.3600588093846363E-2</v>
      </c>
    </row>
    <row r="33" spans="1:25" ht="21" x14ac:dyDescent="0.2">
      <c r="A33" s="5" t="s">
        <v>106</v>
      </c>
      <c r="C33" s="2">
        <v>6226787</v>
      </c>
      <c r="E33" s="2">
        <v>92449747059</v>
      </c>
      <c r="G33" s="2">
        <v>88946529561.319504</v>
      </c>
      <c r="I33" s="2">
        <v>0</v>
      </c>
      <c r="K33" s="2">
        <v>0</v>
      </c>
      <c r="M33" s="2">
        <v>-3590857</v>
      </c>
      <c r="O33" s="2">
        <v>55310983221</v>
      </c>
      <c r="Q33" s="2">
        <v>2635930</v>
      </c>
      <c r="S33" s="2">
        <v>16180</v>
      </c>
      <c r="U33" s="2">
        <v>39135923838</v>
      </c>
      <c r="W33" s="2">
        <v>42395583782.970001</v>
      </c>
      <c r="Y33" s="1">
        <v>5.0437500507326642E-3</v>
      </c>
    </row>
    <row r="34" spans="1:25" ht="21" x14ac:dyDescent="0.2">
      <c r="A34" s="5" t="s">
        <v>109</v>
      </c>
      <c r="C34" s="2">
        <v>25715926</v>
      </c>
      <c r="E34" s="2">
        <v>244850564147</v>
      </c>
      <c r="G34" s="2">
        <v>151076834980.173</v>
      </c>
      <c r="I34" s="2">
        <v>4677472</v>
      </c>
      <c r="K34" s="2">
        <v>29916782978</v>
      </c>
      <c r="M34" s="2">
        <v>0</v>
      </c>
      <c r="O34" s="2">
        <v>0</v>
      </c>
      <c r="Q34" s="2">
        <v>30393398</v>
      </c>
      <c r="S34" s="2">
        <v>7360</v>
      </c>
      <c r="U34" s="2">
        <v>274767347125</v>
      </c>
      <c r="W34" s="2">
        <v>222364421594.784</v>
      </c>
      <c r="Y34" s="1">
        <v>2.6454419602787733E-2</v>
      </c>
    </row>
    <row r="35" spans="1:25" ht="21" x14ac:dyDescent="0.2">
      <c r="A35" s="5" t="s">
        <v>81</v>
      </c>
      <c r="C35" s="2">
        <v>6970817</v>
      </c>
      <c r="E35" s="2">
        <v>28278653660</v>
      </c>
      <c r="G35" s="2">
        <v>30343582657.5242</v>
      </c>
      <c r="I35" s="2">
        <v>0</v>
      </c>
      <c r="K35" s="2">
        <v>0</v>
      </c>
      <c r="M35" s="2">
        <v>0</v>
      </c>
      <c r="O35" s="2">
        <v>0</v>
      </c>
      <c r="Q35" s="2">
        <v>6970817</v>
      </c>
      <c r="S35" s="2">
        <v>5580</v>
      </c>
      <c r="U35" s="2">
        <v>28278653660</v>
      </c>
      <c r="W35" s="2">
        <v>38665720764.782997</v>
      </c>
      <c r="Y35" s="1">
        <v>4.6000128708530126E-3</v>
      </c>
    </row>
    <row r="36" spans="1:25" ht="21" x14ac:dyDescent="0.2">
      <c r="A36" s="5" t="s">
        <v>84</v>
      </c>
      <c r="C36" s="2">
        <v>126237</v>
      </c>
      <c r="E36" s="2">
        <v>14859917311</v>
      </c>
      <c r="G36" s="2">
        <v>15290455678.2225</v>
      </c>
      <c r="I36" s="2">
        <v>0</v>
      </c>
      <c r="K36" s="2">
        <v>0</v>
      </c>
      <c r="M36" s="2">
        <v>-126237</v>
      </c>
      <c r="O36" s="2">
        <v>15034624890</v>
      </c>
      <c r="Q36" s="2">
        <v>0</v>
      </c>
      <c r="S36" s="2">
        <v>0</v>
      </c>
      <c r="U36" s="2">
        <v>0</v>
      </c>
      <c r="W36" s="2">
        <v>0</v>
      </c>
      <c r="Y36" s="1">
        <v>0</v>
      </c>
    </row>
    <row r="37" spans="1:25" ht="21" x14ac:dyDescent="0.2">
      <c r="A37" s="5" t="s">
        <v>99</v>
      </c>
      <c r="C37" s="2">
        <v>270000</v>
      </c>
      <c r="E37" s="2">
        <v>19409395203</v>
      </c>
      <c r="G37" s="2">
        <v>12705748290</v>
      </c>
      <c r="I37" s="2">
        <v>0</v>
      </c>
      <c r="K37" s="2">
        <v>0</v>
      </c>
      <c r="M37" s="2">
        <v>0</v>
      </c>
      <c r="O37" s="2">
        <v>0</v>
      </c>
      <c r="Q37" s="2">
        <v>270000</v>
      </c>
      <c r="S37" s="2">
        <v>55550</v>
      </c>
      <c r="U37" s="2">
        <v>19409395203</v>
      </c>
      <c r="W37" s="2">
        <v>14909258925</v>
      </c>
      <c r="Y37" s="1">
        <v>1.7737360533660561E-3</v>
      </c>
    </row>
    <row r="38" spans="1:25" ht="21" x14ac:dyDescent="0.2">
      <c r="A38" s="5" t="s">
        <v>100</v>
      </c>
      <c r="C38" s="2">
        <v>35566480</v>
      </c>
      <c r="E38" s="2">
        <v>218496686498</v>
      </c>
      <c r="G38" s="2">
        <v>142338664121.54401</v>
      </c>
      <c r="I38" s="2">
        <v>2431031</v>
      </c>
      <c r="K38" s="2">
        <v>10312127130</v>
      </c>
      <c r="M38" s="2">
        <v>-1600000</v>
      </c>
      <c r="O38" s="2">
        <v>7707466404</v>
      </c>
      <c r="Q38" s="2">
        <v>36397511</v>
      </c>
      <c r="S38" s="2">
        <v>4846</v>
      </c>
      <c r="U38" s="2">
        <v>219174127248</v>
      </c>
      <c r="W38" s="2">
        <v>175332863393.07901</v>
      </c>
      <c r="Y38" s="1">
        <v>2.08591334220329E-2</v>
      </c>
    </row>
    <row r="39" spans="1:25" ht="21" x14ac:dyDescent="0.2">
      <c r="A39" s="5" t="s">
        <v>112</v>
      </c>
      <c r="C39" s="2">
        <v>100000</v>
      </c>
      <c r="E39" s="2">
        <v>2559321757</v>
      </c>
      <c r="G39" s="2">
        <v>2862864000</v>
      </c>
      <c r="I39" s="2">
        <v>0</v>
      </c>
      <c r="K39" s="2">
        <v>0</v>
      </c>
      <c r="M39" s="2">
        <v>-100000</v>
      </c>
      <c r="O39" s="2">
        <v>3017710734</v>
      </c>
      <c r="Q39" s="2">
        <v>0</v>
      </c>
      <c r="S39" s="2">
        <v>0</v>
      </c>
      <c r="U39" s="2">
        <v>0</v>
      </c>
      <c r="W39" s="2">
        <v>0</v>
      </c>
      <c r="Y39" s="1">
        <v>0</v>
      </c>
    </row>
    <row r="40" spans="1:25" ht="21" x14ac:dyDescent="0.2">
      <c r="A40" s="5" t="s">
        <v>91</v>
      </c>
      <c r="C40" s="2">
        <v>4445289</v>
      </c>
      <c r="E40" s="2">
        <v>17472445956</v>
      </c>
      <c r="G40" s="2">
        <v>20989487769.637501</v>
      </c>
      <c r="I40" s="2">
        <v>0</v>
      </c>
      <c r="K40" s="2">
        <v>0</v>
      </c>
      <c r="M40" s="2">
        <v>0</v>
      </c>
      <c r="O40" s="2">
        <v>0</v>
      </c>
      <c r="Q40" s="2">
        <v>4445289</v>
      </c>
      <c r="S40" s="2">
        <v>5520</v>
      </c>
      <c r="U40" s="2">
        <v>17472445956</v>
      </c>
      <c r="W40" s="2">
        <v>24391994208.084</v>
      </c>
      <c r="Y40" s="1">
        <v>2.9018853155623634E-3</v>
      </c>
    </row>
    <row r="41" spans="1:25" ht="21" x14ac:dyDescent="0.2">
      <c r="A41" s="5" t="s">
        <v>116</v>
      </c>
      <c r="C41" s="2">
        <v>1090879</v>
      </c>
      <c r="E41" s="2">
        <v>4875297636</v>
      </c>
      <c r="G41" s="2">
        <v>4977342159.0705004</v>
      </c>
      <c r="I41" s="2">
        <v>0</v>
      </c>
      <c r="K41" s="2">
        <v>0</v>
      </c>
      <c r="M41" s="2">
        <v>-1090879</v>
      </c>
      <c r="O41" s="2">
        <v>5644270533</v>
      </c>
      <c r="Q41" s="2">
        <v>0</v>
      </c>
      <c r="S41" s="2">
        <v>0</v>
      </c>
      <c r="U41" s="2">
        <v>0</v>
      </c>
      <c r="W41" s="2">
        <v>0</v>
      </c>
      <c r="Y41" s="1">
        <v>0</v>
      </c>
    </row>
    <row r="42" spans="1:25" ht="21" x14ac:dyDescent="0.2">
      <c r="A42" s="5" t="s">
        <v>117</v>
      </c>
      <c r="C42" s="2">
        <v>101976</v>
      </c>
      <c r="E42" s="2">
        <v>541940536</v>
      </c>
      <c r="G42" s="2">
        <v>554489758.11600006</v>
      </c>
      <c r="I42" s="2">
        <v>0</v>
      </c>
      <c r="K42" s="2">
        <v>0</v>
      </c>
      <c r="M42" s="2">
        <v>-101976</v>
      </c>
      <c r="O42" s="2">
        <v>612059814</v>
      </c>
      <c r="Q42" s="2">
        <v>0</v>
      </c>
      <c r="S42" s="2">
        <v>0</v>
      </c>
      <c r="U42" s="2">
        <v>0</v>
      </c>
      <c r="W42" s="2">
        <v>0</v>
      </c>
      <c r="Y42" s="1">
        <v>0</v>
      </c>
    </row>
    <row r="43" spans="1:25" ht="21" x14ac:dyDescent="0.2">
      <c r="A43" s="5" t="s">
        <v>113</v>
      </c>
      <c r="C43" s="2">
        <v>1875000</v>
      </c>
      <c r="E43" s="2">
        <v>5952900331</v>
      </c>
      <c r="G43" s="2">
        <v>5682859593.75</v>
      </c>
      <c r="I43" s="2">
        <v>0</v>
      </c>
      <c r="K43" s="2">
        <v>0</v>
      </c>
      <c r="M43" s="2">
        <v>-1875000</v>
      </c>
      <c r="O43" s="2">
        <v>5900417717</v>
      </c>
      <c r="Q43" s="2">
        <v>0</v>
      </c>
      <c r="S43" s="2">
        <v>0</v>
      </c>
      <c r="U43" s="2">
        <v>0</v>
      </c>
      <c r="W43" s="2">
        <v>0</v>
      </c>
      <c r="Y43" s="1">
        <v>0</v>
      </c>
    </row>
    <row r="44" spans="1:25" ht="21.75" thickBot="1" x14ac:dyDescent="0.25">
      <c r="A44" s="5" t="s">
        <v>94</v>
      </c>
      <c r="C44" s="2">
        <v>10533312</v>
      </c>
      <c r="E44" s="2">
        <v>51893038599</v>
      </c>
      <c r="G44" s="2">
        <v>39034541422.540802</v>
      </c>
      <c r="I44" s="2">
        <v>0</v>
      </c>
      <c r="K44" s="2">
        <v>0</v>
      </c>
      <c r="M44" s="2">
        <v>-2166009</v>
      </c>
      <c r="O44" s="2">
        <v>7725680170</v>
      </c>
      <c r="Q44" s="2">
        <v>8367303</v>
      </c>
      <c r="S44" s="2">
        <v>4550</v>
      </c>
      <c r="U44" s="2">
        <v>41222056037</v>
      </c>
      <c r="W44" s="2">
        <v>37844704839.532501</v>
      </c>
      <c r="Y44" s="1">
        <v>4.5023376239255739E-3</v>
      </c>
    </row>
    <row r="45" spans="1:25" s="5" customFormat="1" ht="21.75" thickBot="1" x14ac:dyDescent="0.25">
      <c r="E45" s="19">
        <f>SUM(E9:E44)</f>
        <v>6391480155083</v>
      </c>
      <c r="G45" s="19">
        <f>SUM(G9:G44)</f>
        <v>6184678150853.6318</v>
      </c>
      <c r="I45" s="5" t="s">
        <v>15</v>
      </c>
      <c r="K45" s="19">
        <f>SUM(K9:K44)</f>
        <v>691241534620</v>
      </c>
      <c r="M45" s="5" t="s">
        <v>15</v>
      </c>
      <c r="O45" s="19">
        <f>SUM(O9:O44)</f>
        <v>140046774805</v>
      </c>
      <c r="S45" s="5" t="s">
        <v>15</v>
      </c>
      <c r="U45" s="19">
        <f>SUM(U9:U44)</f>
        <v>6952433172962</v>
      </c>
      <c r="W45" s="19">
        <f>SUM(W9:W44)</f>
        <v>7948454448850.3408</v>
      </c>
      <c r="Y45" s="10">
        <f>SUM(Y9:Y44)</f>
        <v>0.94561777318275908</v>
      </c>
    </row>
    <row r="46" spans="1:25" ht="19.5" thickTop="1" x14ac:dyDescent="0.2"/>
  </sheetData>
  <mergeCells count="17"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47"/>
  <sheetViews>
    <sheetView rightToLeft="1" topLeftCell="A37" zoomScale="85" zoomScaleNormal="85" workbookViewId="0">
      <selection activeCell="C71" sqref="A71:C71"/>
    </sheetView>
  </sheetViews>
  <sheetFormatPr defaultRowHeight="18.75" x14ac:dyDescent="0.2"/>
  <cols>
    <col min="1" max="1" width="37.375" style="40" bestFit="1" customWidth="1"/>
    <col min="2" max="2" width="0.875" style="40" customWidth="1"/>
    <col min="3" max="3" width="16.625" style="40" customWidth="1"/>
    <col min="4" max="4" width="0.875" style="40" customWidth="1"/>
    <col min="5" max="5" width="20.125" style="40" customWidth="1"/>
    <col min="6" max="6" width="0.875" style="40" customWidth="1"/>
    <col min="7" max="7" width="20.125" style="40" customWidth="1"/>
    <col min="8" max="8" width="0.875" style="40" customWidth="1"/>
    <col min="9" max="9" width="30.25" style="40" bestFit="1" customWidth="1"/>
    <col min="10" max="10" width="0.875" style="40" customWidth="1"/>
    <col min="11" max="11" width="16.625" style="40" customWidth="1"/>
    <col min="12" max="12" width="0.875" style="40" customWidth="1"/>
    <col min="13" max="13" width="20.125" style="40" customWidth="1"/>
    <col min="14" max="14" width="0.875" style="40" customWidth="1"/>
    <col min="15" max="15" width="20.125" style="40" customWidth="1"/>
    <col min="16" max="16" width="0.875" style="40" customWidth="1"/>
    <col min="17" max="17" width="29.75" style="40" customWidth="1"/>
    <col min="18" max="18" width="0.875" style="40" customWidth="1"/>
    <col min="19" max="19" width="9" style="40"/>
    <col min="20" max="20" width="11.75" style="40" bestFit="1" customWidth="1"/>
    <col min="21" max="16384" width="9" style="40"/>
  </cols>
  <sheetData>
    <row r="1" spans="1:17" x14ac:dyDescent="0.2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17" ht="26.25" x14ac:dyDescent="0.2">
      <c r="A2" s="59" t="str">
        <f>+درآمدها!A2</f>
        <v>صندوق سرمایه‌گذاری بخشی صنایع مفید - اکتان</v>
      </c>
      <c r="B2" s="59" t="s">
        <v>0</v>
      </c>
      <c r="C2" s="59" t="s">
        <v>0</v>
      </c>
      <c r="D2" s="59" t="s">
        <v>0</v>
      </c>
      <c r="E2" s="59" t="s">
        <v>0</v>
      </c>
      <c r="F2" s="59" t="s">
        <v>0</v>
      </c>
      <c r="G2" s="59" t="s">
        <v>0</v>
      </c>
      <c r="H2" s="59" t="s">
        <v>0</v>
      </c>
      <c r="I2" s="59" t="s">
        <v>0</v>
      </c>
      <c r="J2" s="59" t="s">
        <v>0</v>
      </c>
      <c r="K2" s="59" t="s">
        <v>0</v>
      </c>
      <c r="L2" s="59" t="s">
        <v>0</v>
      </c>
      <c r="M2" s="59" t="s">
        <v>0</v>
      </c>
      <c r="N2" s="59" t="s">
        <v>0</v>
      </c>
      <c r="O2" s="59" t="s">
        <v>0</v>
      </c>
      <c r="P2" s="59" t="s">
        <v>0</v>
      </c>
      <c r="Q2" s="59" t="s">
        <v>0</v>
      </c>
    </row>
    <row r="3" spans="1:17" ht="26.25" x14ac:dyDescent="0.2">
      <c r="A3" s="59" t="s">
        <v>23</v>
      </c>
      <c r="B3" s="59" t="s">
        <v>23</v>
      </c>
      <c r="C3" s="59" t="s">
        <v>23</v>
      </c>
      <c r="D3" s="59" t="s">
        <v>23</v>
      </c>
      <c r="E3" s="59" t="s">
        <v>23</v>
      </c>
      <c r="F3" s="59" t="s">
        <v>23</v>
      </c>
      <c r="G3" s="59" t="s">
        <v>23</v>
      </c>
      <c r="H3" s="59" t="s">
        <v>23</v>
      </c>
      <c r="I3" s="59" t="s">
        <v>23</v>
      </c>
      <c r="J3" s="59" t="s">
        <v>23</v>
      </c>
      <c r="K3" s="59" t="s">
        <v>23</v>
      </c>
      <c r="L3" s="59" t="s">
        <v>23</v>
      </c>
      <c r="M3" s="59" t="s">
        <v>23</v>
      </c>
      <c r="N3" s="59" t="s">
        <v>23</v>
      </c>
      <c r="O3" s="59" t="s">
        <v>23</v>
      </c>
      <c r="P3" s="59" t="s">
        <v>23</v>
      </c>
      <c r="Q3" s="59" t="s">
        <v>23</v>
      </c>
    </row>
    <row r="4" spans="1:17" ht="26.25" x14ac:dyDescent="0.2">
      <c r="A4" s="59" t="str">
        <f>+سهام!A4</f>
        <v>برای ماه منتهی به 1404/07/30</v>
      </c>
      <c r="B4" s="59" t="s">
        <v>2</v>
      </c>
      <c r="C4" s="59" t="s">
        <v>2</v>
      </c>
      <c r="D4" s="59" t="s">
        <v>2</v>
      </c>
      <c r="E4" s="59" t="s">
        <v>2</v>
      </c>
      <c r="F4" s="59" t="s">
        <v>2</v>
      </c>
      <c r="G4" s="59" t="s">
        <v>2</v>
      </c>
      <c r="H4" s="59" t="s">
        <v>2</v>
      </c>
      <c r="I4" s="59" t="s">
        <v>2</v>
      </c>
      <c r="J4" s="59" t="s">
        <v>2</v>
      </c>
      <c r="K4" s="59" t="s">
        <v>2</v>
      </c>
      <c r="L4" s="59" t="s">
        <v>2</v>
      </c>
      <c r="M4" s="59" t="s">
        <v>2</v>
      </c>
      <c r="N4" s="59" t="s">
        <v>2</v>
      </c>
      <c r="O4" s="59" t="s">
        <v>2</v>
      </c>
      <c r="P4" s="59" t="s">
        <v>2</v>
      </c>
      <c r="Q4" s="59" t="s">
        <v>2</v>
      </c>
    </row>
    <row r="6" spans="1:17" ht="27" thickBot="1" x14ac:dyDescent="0.25">
      <c r="A6" s="60" t="s">
        <v>3</v>
      </c>
      <c r="C6" s="60" t="s">
        <v>25</v>
      </c>
      <c r="D6" s="60" t="s">
        <v>25</v>
      </c>
      <c r="E6" s="60" t="s">
        <v>25</v>
      </c>
      <c r="F6" s="60" t="s">
        <v>25</v>
      </c>
      <c r="G6" s="60" t="s">
        <v>25</v>
      </c>
      <c r="H6" s="60" t="s">
        <v>25</v>
      </c>
      <c r="I6" s="60" t="s">
        <v>25</v>
      </c>
      <c r="K6" s="60" t="s">
        <v>26</v>
      </c>
      <c r="L6" s="60" t="s">
        <v>26</v>
      </c>
      <c r="M6" s="60" t="s">
        <v>26</v>
      </c>
      <c r="N6" s="60" t="s">
        <v>26</v>
      </c>
      <c r="O6" s="60" t="s">
        <v>26</v>
      </c>
      <c r="P6" s="60" t="s">
        <v>26</v>
      </c>
      <c r="Q6" s="60" t="s">
        <v>26</v>
      </c>
    </row>
    <row r="7" spans="1:17" ht="27" thickBot="1" x14ac:dyDescent="0.25">
      <c r="A7" s="60" t="s">
        <v>3</v>
      </c>
      <c r="C7" s="41" t="s">
        <v>7</v>
      </c>
      <c r="E7" s="41" t="s">
        <v>37</v>
      </c>
      <c r="G7" s="41" t="s">
        <v>38</v>
      </c>
      <c r="I7" s="41" t="s">
        <v>39</v>
      </c>
      <c r="K7" s="41" t="s">
        <v>7</v>
      </c>
      <c r="M7" s="41" t="s">
        <v>37</v>
      </c>
      <c r="O7" s="41" t="s">
        <v>38</v>
      </c>
      <c r="Q7" s="41" t="s">
        <v>39</v>
      </c>
    </row>
    <row r="8" spans="1:17" ht="21" x14ac:dyDescent="0.2">
      <c r="A8" s="5" t="s">
        <v>63</v>
      </c>
      <c r="C8" s="40">
        <v>4773953</v>
      </c>
      <c r="E8" s="40">
        <v>69807010781</v>
      </c>
      <c r="G8" s="40">
        <v>55997466159</v>
      </c>
      <c r="I8" s="43">
        <f>+E8-G8</f>
        <v>13809544622</v>
      </c>
      <c r="K8" s="40">
        <v>4773953</v>
      </c>
      <c r="M8" s="40">
        <v>69807010781</v>
      </c>
      <c r="O8" s="40">
        <v>59273058648</v>
      </c>
      <c r="Q8" s="40">
        <f>+M8-O8</f>
        <v>10533952133</v>
      </c>
    </row>
    <row r="9" spans="1:17" ht="21" x14ac:dyDescent="0.2">
      <c r="A9" s="5" t="s">
        <v>67</v>
      </c>
      <c r="C9" s="40">
        <v>30705029</v>
      </c>
      <c r="E9" s="40">
        <v>466991711384</v>
      </c>
      <c r="G9" s="40">
        <v>411102280932</v>
      </c>
      <c r="I9" s="43">
        <f t="shared" ref="I9:I38" si="0">+E9-G9</f>
        <v>55889430452</v>
      </c>
      <c r="K9" s="40">
        <v>30705029</v>
      </c>
      <c r="M9" s="40">
        <v>466991711384</v>
      </c>
      <c r="O9" s="40">
        <v>681315412517</v>
      </c>
      <c r="Q9" s="43">
        <f t="shared" ref="Q9:Q38" si="1">+M9-O9</f>
        <v>-214323701133</v>
      </c>
    </row>
    <row r="10" spans="1:17" ht="21" x14ac:dyDescent="0.2">
      <c r="A10" s="5" t="s">
        <v>61</v>
      </c>
      <c r="C10" s="40">
        <v>7963392</v>
      </c>
      <c r="E10" s="40">
        <v>354558079731</v>
      </c>
      <c r="G10" s="40">
        <v>279192325373</v>
      </c>
      <c r="I10" s="43">
        <f t="shared" si="0"/>
        <v>75365754358</v>
      </c>
      <c r="K10" s="40">
        <v>7963392</v>
      </c>
      <c r="M10" s="40">
        <v>354558079731</v>
      </c>
      <c r="O10" s="40">
        <v>303449481222</v>
      </c>
      <c r="Q10" s="43">
        <f t="shared" si="1"/>
        <v>51108598509</v>
      </c>
    </row>
    <row r="11" spans="1:17" ht="21" x14ac:dyDescent="0.2">
      <c r="A11" s="5" t="s">
        <v>75</v>
      </c>
      <c r="C11" s="40">
        <v>14310325</v>
      </c>
      <c r="E11" s="40">
        <v>183078048147</v>
      </c>
      <c r="G11" s="40">
        <v>135425521517</v>
      </c>
      <c r="I11" s="43">
        <f t="shared" si="0"/>
        <v>47652526630</v>
      </c>
      <c r="K11" s="40">
        <v>14310325</v>
      </c>
      <c r="M11" s="40">
        <v>183078048147</v>
      </c>
      <c r="O11" s="40">
        <v>132357456748</v>
      </c>
      <c r="Q11" s="43">
        <f t="shared" si="1"/>
        <v>50720591399</v>
      </c>
    </row>
    <row r="12" spans="1:17" ht="21" x14ac:dyDescent="0.2">
      <c r="A12" s="5" t="s">
        <v>72</v>
      </c>
      <c r="C12" s="40">
        <v>12128116</v>
      </c>
      <c r="E12" s="40">
        <v>182527139167</v>
      </c>
      <c r="G12" s="40">
        <v>140819990152</v>
      </c>
      <c r="I12" s="43">
        <f t="shared" si="0"/>
        <v>41707149015</v>
      </c>
      <c r="K12" s="40">
        <v>12128116</v>
      </c>
      <c r="M12" s="40">
        <v>182527139167</v>
      </c>
      <c r="O12" s="40">
        <v>151703396755</v>
      </c>
      <c r="Q12" s="43">
        <f t="shared" si="1"/>
        <v>30823742412</v>
      </c>
    </row>
    <row r="13" spans="1:17" ht="21" x14ac:dyDescent="0.2">
      <c r="A13" s="5" t="s">
        <v>108</v>
      </c>
      <c r="C13" s="40">
        <v>1561489</v>
      </c>
      <c r="E13" s="40">
        <v>137214315616</v>
      </c>
      <c r="G13" s="40">
        <v>119239861149</v>
      </c>
      <c r="I13" s="43">
        <f t="shared" si="0"/>
        <v>17974454467</v>
      </c>
      <c r="K13" s="40">
        <v>1561489</v>
      </c>
      <c r="M13" s="40">
        <v>137214315616</v>
      </c>
      <c r="O13" s="40">
        <v>122741063454</v>
      </c>
      <c r="Q13" s="43">
        <f t="shared" si="1"/>
        <v>14473252162</v>
      </c>
    </row>
    <row r="14" spans="1:17" ht="21" x14ac:dyDescent="0.2">
      <c r="A14" s="5" t="s">
        <v>64</v>
      </c>
      <c r="C14" s="40">
        <v>6563002</v>
      </c>
      <c r="E14" s="40">
        <v>558124105414</v>
      </c>
      <c r="G14" s="40">
        <v>455045661632</v>
      </c>
      <c r="I14" s="43">
        <f t="shared" si="0"/>
        <v>103078443782</v>
      </c>
      <c r="K14" s="40">
        <v>6563002</v>
      </c>
      <c r="M14" s="40">
        <v>558124105414</v>
      </c>
      <c r="O14" s="40">
        <v>645871136049</v>
      </c>
      <c r="Q14" s="43">
        <f t="shared" si="1"/>
        <v>-87747030635</v>
      </c>
    </row>
    <row r="15" spans="1:17" ht="21" x14ac:dyDescent="0.2">
      <c r="A15" s="5" t="s">
        <v>74</v>
      </c>
      <c r="C15" s="40">
        <v>13112656</v>
      </c>
      <c r="E15" s="40">
        <v>878143406893</v>
      </c>
      <c r="G15" s="40">
        <v>749499471959</v>
      </c>
      <c r="I15" s="43">
        <f t="shared" si="0"/>
        <v>128643934934</v>
      </c>
      <c r="K15" s="40">
        <v>13112656</v>
      </c>
      <c r="M15" s="40">
        <v>878143406893</v>
      </c>
      <c r="O15" s="40">
        <v>806811943436</v>
      </c>
      <c r="Q15" s="43">
        <f t="shared" si="1"/>
        <v>71331463457</v>
      </c>
    </row>
    <row r="16" spans="1:17" ht="21" x14ac:dyDescent="0.2">
      <c r="A16" s="5" t="s">
        <v>77</v>
      </c>
      <c r="C16" s="40">
        <v>16266612</v>
      </c>
      <c r="E16" s="40">
        <v>114320667407</v>
      </c>
      <c r="G16" s="40">
        <v>92764971298</v>
      </c>
      <c r="I16" s="43">
        <f t="shared" si="0"/>
        <v>21555696109</v>
      </c>
      <c r="K16" s="40">
        <v>16266612</v>
      </c>
      <c r="M16" s="40">
        <v>114320667407</v>
      </c>
      <c r="O16" s="40">
        <v>106625678736</v>
      </c>
      <c r="Q16" s="43">
        <f t="shared" si="1"/>
        <v>7694988671</v>
      </c>
    </row>
    <row r="17" spans="1:17" ht="21" x14ac:dyDescent="0.2">
      <c r="A17" s="5" t="s">
        <v>99</v>
      </c>
      <c r="C17" s="40">
        <v>270000</v>
      </c>
      <c r="E17" s="40">
        <v>14909258925</v>
      </c>
      <c r="G17" s="40">
        <v>12705748290</v>
      </c>
      <c r="I17" s="43">
        <f t="shared" si="0"/>
        <v>2203510635</v>
      </c>
      <c r="K17" s="40">
        <v>270000</v>
      </c>
      <c r="M17" s="40">
        <v>14909258925</v>
      </c>
      <c r="O17" s="40">
        <v>19409395203</v>
      </c>
      <c r="Q17" s="43">
        <f t="shared" si="1"/>
        <v>-4500136278</v>
      </c>
    </row>
    <row r="18" spans="1:17" ht="21" x14ac:dyDescent="0.2">
      <c r="A18" s="5" t="s">
        <v>68</v>
      </c>
      <c r="C18" s="40">
        <v>14234177</v>
      </c>
      <c r="E18" s="40">
        <v>142626795160</v>
      </c>
      <c r="G18" s="40">
        <v>122456109981</v>
      </c>
      <c r="I18" s="43">
        <f t="shared" si="0"/>
        <v>20170685179</v>
      </c>
      <c r="K18" s="40">
        <v>14234177</v>
      </c>
      <c r="M18" s="40">
        <v>142626795160</v>
      </c>
      <c r="O18" s="40">
        <v>147932648242</v>
      </c>
      <c r="Q18" s="43">
        <f t="shared" si="1"/>
        <v>-5305853082</v>
      </c>
    </row>
    <row r="19" spans="1:17" ht="21" x14ac:dyDescent="0.2">
      <c r="A19" s="5" t="s">
        <v>65</v>
      </c>
      <c r="C19" s="40">
        <v>16702421</v>
      </c>
      <c r="E19" s="40">
        <v>201726955380</v>
      </c>
      <c r="G19" s="40">
        <v>157697571166</v>
      </c>
      <c r="I19" s="43">
        <f t="shared" si="0"/>
        <v>44029384214</v>
      </c>
      <c r="K19" s="40">
        <v>16702421</v>
      </c>
      <c r="M19" s="40">
        <v>201726955380</v>
      </c>
      <c r="O19" s="40">
        <v>207781423655</v>
      </c>
      <c r="Q19" s="43">
        <f t="shared" si="1"/>
        <v>-6054468275</v>
      </c>
    </row>
    <row r="20" spans="1:17" ht="21" x14ac:dyDescent="0.2">
      <c r="A20" s="5" t="s">
        <v>57</v>
      </c>
      <c r="C20" s="40">
        <v>7018625</v>
      </c>
      <c r="E20" s="40">
        <v>301400532630</v>
      </c>
      <c r="G20" s="40">
        <v>248803132347</v>
      </c>
      <c r="I20" s="43">
        <f t="shared" si="0"/>
        <v>52597400283</v>
      </c>
      <c r="K20" s="40">
        <v>7018625</v>
      </c>
      <c r="M20" s="40">
        <v>301400532630</v>
      </c>
      <c r="O20" s="40">
        <v>410048854151</v>
      </c>
      <c r="Q20" s="43">
        <f t="shared" si="1"/>
        <v>-108648321521</v>
      </c>
    </row>
    <row r="21" spans="1:17" ht="21" x14ac:dyDescent="0.2">
      <c r="A21" s="5" t="s">
        <v>56</v>
      </c>
      <c r="C21" s="40">
        <v>14633225</v>
      </c>
      <c r="E21" s="40">
        <v>124078721865</v>
      </c>
      <c r="G21" s="40">
        <v>91058944768</v>
      </c>
      <c r="I21" s="43">
        <f t="shared" si="0"/>
        <v>33019777097</v>
      </c>
      <c r="K21" s="40">
        <v>14633225</v>
      </c>
      <c r="M21" s="40">
        <v>124078721865</v>
      </c>
      <c r="O21" s="40">
        <v>144120923183</v>
      </c>
      <c r="Q21" s="43">
        <f t="shared" si="1"/>
        <v>-20042201318</v>
      </c>
    </row>
    <row r="22" spans="1:17" ht="21" x14ac:dyDescent="0.2">
      <c r="A22" s="5" t="s">
        <v>70</v>
      </c>
      <c r="C22" s="40">
        <v>134638729</v>
      </c>
      <c r="E22" s="40">
        <v>1105498811926</v>
      </c>
      <c r="G22" s="40">
        <v>951118604260</v>
      </c>
      <c r="I22" s="43">
        <f t="shared" si="0"/>
        <v>154380207666</v>
      </c>
      <c r="K22" s="40">
        <v>134638729</v>
      </c>
      <c r="M22" s="40">
        <v>1105498811926</v>
      </c>
      <c r="O22" s="40">
        <v>974193771378</v>
      </c>
      <c r="Q22" s="43">
        <f t="shared" si="1"/>
        <v>131305040548</v>
      </c>
    </row>
    <row r="23" spans="1:17" ht="21" x14ac:dyDescent="0.2">
      <c r="A23" s="5" t="s">
        <v>66</v>
      </c>
      <c r="C23" s="40">
        <v>9182070</v>
      </c>
      <c r="E23" s="40">
        <v>162833470434</v>
      </c>
      <c r="G23" s="40">
        <v>134067842437</v>
      </c>
      <c r="I23" s="43">
        <f t="shared" si="0"/>
        <v>28765627997</v>
      </c>
      <c r="K23" s="40">
        <v>9182070</v>
      </c>
      <c r="M23" s="40">
        <v>162833470434</v>
      </c>
      <c r="O23" s="40">
        <v>180803364149</v>
      </c>
      <c r="Q23" s="43">
        <f t="shared" si="1"/>
        <v>-17969893715</v>
      </c>
    </row>
    <row r="24" spans="1:17" ht="21" x14ac:dyDescent="0.2">
      <c r="A24" s="5" t="s">
        <v>81</v>
      </c>
      <c r="C24" s="40">
        <v>6970817</v>
      </c>
      <c r="E24" s="40">
        <v>38665720765</v>
      </c>
      <c r="G24" s="40">
        <v>30343582657</v>
      </c>
      <c r="I24" s="43">
        <f t="shared" si="0"/>
        <v>8322138108</v>
      </c>
      <c r="K24" s="40">
        <v>6970817</v>
      </c>
      <c r="M24" s="40">
        <v>38665720765</v>
      </c>
      <c r="O24" s="40">
        <v>32821968769</v>
      </c>
      <c r="Q24" s="43">
        <f t="shared" si="1"/>
        <v>5843751996</v>
      </c>
    </row>
    <row r="25" spans="1:17" ht="21" x14ac:dyDescent="0.2">
      <c r="A25" s="5" t="s">
        <v>69</v>
      </c>
      <c r="C25" s="40">
        <v>21023</v>
      </c>
      <c r="E25" s="40">
        <v>295712881680</v>
      </c>
      <c r="G25" s="40">
        <v>262534315806</v>
      </c>
      <c r="I25" s="43">
        <f t="shared" si="0"/>
        <v>33178565874</v>
      </c>
      <c r="K25" s="40">
        <v>21023</v>
      </c>
      <c r="M25" s="40">
        <v>295712881680</v>
      </c>
      <c r="O25" s="40">
        <v>138586112469</v>
      </c>
      <c r="Q25" s="43">
        <f t="shared" si="1"/>
        <v>157126769211</v>
      </c>
    </row>
    <row r="26" spans="1:17" ht="21" x14ac:dyDescent="0.2">
      <c r="A26" s="5" t="s">
        <v>55</v>
      </c>
      <c r="C26" s="40">
        <v>3868464</v>
      </c>
      <c r="E26" s="40">
        <v>1095567747508</v>
      </c>
      <c r="G26" s="40">
        <v>985770165219</v>
      </c>
      <c r="I26" s="43">
        <f t="shared" si="0"/>
        <v>109797582289</v>
      </c>
      <c r="K26" s="40">
        <v>3868464</v>
      </c>
      <c r="M26" s="40">
        <v>1095567747508</v>
      </c>
      <c r="O26" s="40">
        <v>937978850761</v>
      </c>
      <c r="Q26" s="43">
        <f t="shared" si="1"/>
        <v>157588896747</v>
      </c>
    </row>
    <row r="27" spans="1:17" ht="21" x14ac:dyDescent="0.2">
      <c r="A27" s="5" t="s">
        <v>60</v>
      </c>
      <c r="C27" s="40">
        <v>903807</v>
      </c>
      <c r="E27" s="40">
        <v>29342702517</v>
      </c>
      <c r="G27" s="40">
        <v>25515393493</v>
      </c>
      <c r="I27" s="43">
        <f t="shared" si="0"/>
        <v>3827309024</v>
      </c>
      <c r="K27" s="40">
        <v>903807</v>
      </c>
      <c r="M27" s="40">
        <v>29342702517</v>
      </c>
      <c r="O27" s="40">
        <v>60806410629</v>
      </c>
      <c r="Q27" s="43">
        <f t="shared" si="1"/>
        <v>-31463708112</v>
      </c>
    </row>
    <row r="28" spans="1:17" ht="21" x14ac:dyDescent="0.2">
      <c r="A28" s="5" t="s">
        <v>54</v>
      </c>
      <c r="C28" s="40">
        <v>139256524</v>
      </c>
      <c r="E28" s="40">
        <v>388705677092</v>
      </c>
      <c r="G28" s="40">
        <v>336982638942</v>
      </c>
      <c r="I28" s="43">
        <f t="shared" si="0"/>
        <v>51723038150</v>
      </c>
      <c r="K28" s="40">
        <v>139256524</v>
      </c>
      <c r="M28" s="40">
        <v>388705677092</v>
      </c>
      <c r="O28" s="40">
        <v>446171382294</v>
      </c>
      <c r="Q28" s="43">
        <f t="shared" si="1"/>
        <v>-57465705202</v>
      </c>
    </row>
    <row r="29" spans="1:17" ht="21" x14ac:dyDescent="0.2">
      <c r="A29" s="5" t="s">
        <v>53</v>
      </c>
      <c r="C29" s="40">
        <v>7361022</v>
      </c>
      <c r="E29" s="40">
        <v>62562264508</v>
      </c>
      <c r="G29" s="40">
        <v>59415858223</v>
      </c>
      <c r="I29" s="43">
        <f t="shared" si="0"/>
        <v>3146406285</v>
      </c>
      <c r="K29" s="40">
        <v>7361022</v>
      </c>
      <c r="M29" s="40">
        <v>62562264508</v>
      </c>
      <c r="O29" s="40">
        <v>82854348554</v>
      </c>
      <c r="Q29" s="43">
        <f t="shared" si="1"/>
        <v>-20292084046</v>
      </c>
    </row>
    <row r="30" spans="1:17" ht="21" x14ac:dyDescent="0.2">
      <c r="A30" s="5" t="s">
        <v>107</v>
      </c>
      <c r="C30" s="40">
        <v>2635930</v>
      </c>
      <c r="E30" s="40">
        <v>42395583783</v>
      </c>
      <c r="G30" s="40">
        <v>33043722856</v>
      </c>
      <c r="I30" s="43">
        <f t="shared" si="0"/>
        <v>9351860927</v>
      </c>
      <c r="K30" s="40">
        <v>2635930</v>
      </c>
      <c r="M30" s="40">
        <v>42395583783</v>
      </c>
      <c r="O30" s="40">
        <v>41036411762</v>
      </c>
      <c r="Q30" s="43">
        <f t="shared" si="1"/>
        <v>1359172021</v>
      </c>
    </row>
    <row r="31" spans="1:17" ht="21" x14ac:dyDescent="0.2">
      <c r="A31" s="5" t="s">
        <v>91</v>
      </c>
      <c r="C31" s="40">
        <v>4445289</v>
      </c>
      <c r="E31" s="40">
        <v>24391994208</v>
      </c>
      <c r="G31" s="40">
        <v>20989487769</v>
      </c>
      <c r="I31" s="43">
        <f t="shared" si="0"/>
        <v>3402506439</v>
      </c>
      <c r="K31" s="40">
        <v>4445289</v>
      </c>
      <c r="M31" s="40">
        <v>24391994208</v>
      </c>
      <c r="O31" s="40">
        <v>17472445956</v>
      </c>
      <c r="Q31" s="43">
        <f t="shared" si="1"/>
        <v>6919548252</v>
      </c>
    </row>
    <row r="32" spans="1:17" ht="21" x14ac:dyDescent="0.2">
      <c r="A32" s="5" t="s">
        <v>80</v>
      </c>
      <c r="C32" s="40">
        <v>30393398</v>
      </c>
      <c r="E32" s="40">
        <v>222364421595</v>
      </c>
      <c r="G32" s="40">
        <v>180993617958</v>
      </c>
      <c r="I32" s="43">
        <f t="shared" si="0"/>
        <v>41370803637</v>
      </c>
      <c r="K32" s="40">
        <v>30393398</v>
      </c>
      <c r="M32" s="40">
        <v>222364421595</v>
      </c>
      <c r="O32" s="40">
        <v>307970684323</v>
      </c>
      <c r="Q32" s="43">
        <f t="shared" si="1"/>
        <v>-85606262728</v>
      </c>
    </row>
    <row r="33" spans="1:17" ht="21" x14ac:dyDescent="0.2">
      <c r="A33" s="5" t="s">
        <v>104</v>
      </c>
      <c r="C33" s="40">
        <v>12806885</v>
      </c>
      <c r="E33" s="40">
        <v>458559238913</v>
      </c>
      <c r="G33" s="40">
        <v>399802163898</v>
      </c>
      <c r="I33" s="43">
        <f t="shared" si="0"/>
        <v>58757075015</v>
      </c>
      <c r="K33" s="40">
        <v>12806885</v>
      </c>
      <c r="M33" s="40">
        <v>458559238913</v>
      </c>
      <c r="O33" s="40">
        <v>430494365807</v>
      </c>
      <c r="Q33" s="43">
        <f t="shared" si="1"/>
        <v>28064873106</v>
      </c>
    </row>
    <row r="34" spans="1:17" ht="21" x14ac:dyDescent="0.2">
      <c r="A34" s="5" t="s">
        <v>100</v>
      </c>
      <c r="C34" s="40">
        <v>36397511</v>
      </c>
      <c r="E34" s="40">
        <v>175332863393</v>
      </c>
      <c r="G34" s="40">
        <v>143016104871</v>
      </c>
      <c r="I34" s="43">
        <f t="shared" si="0"/>
        <v>32316758522</v>
      </c>
      <c r="K34" s="40">
        <v>36397511</v>
      </c>
      <c r="M34" s="40">
        <v>175332863393</v>
      </c>
      <c r="O34" s="40">
        <v>219174127248</v>
      </c>
      <c r="Q34" s="43">
        <f t="shared" si="1"/>
        <v>-43841263855</v>
      </c>
    </row>
    <row r="35" spans="1:17" ht="21" x14ac:dyDescent="0.2">
      <c r="A35" s="5" t="s">
        <v>73</v>
      </c>
      <c r="C35" s="40">
        <v>26144405</v>
      </c>
      <c r="E35" s="40">
        <v>22922161987</v>
      </c>
      <c r="G35" s="40">
        <v>21518764314</v>
      </c>
      <c r="I35" s="43">
        <f t="shared" si="0"/>
        <v>1403397673</v>
      </c>
      <c r="K35" s="40">
        <v>26144405</v>
      </c>
      <c r="M35" s="40">
        <v>22922161987</v>
      </c>
      <c r="O35" s="40">
        <v>39555023268</v>
      </c>
      <c r="Q35" s="43">
        <f t="shared" si="1"/>
        <v>-16632861281</v>
      </c>
    </row>
    <row r="36" spans="1:17" ht="21" x14ac:dyDescent="0.2">
      <c r="A36" s="5" t="s">
        <v>114</v>
      </c>
      <c r="C36" s="40">
        <v>287111</v>
      </c>
      <c r="E36" s="40">
        <v>36976772458</v>
      </c>
      <c r="G36" s="40">
        <v>42410239832</v>
      </c>
      <c r="I36" s="43">
        <f t="shared" si="0"/>
        <v>-5433467374</v>
      </c>
      <c r="K36" s="40">
        <v>287111</v>
      </c>
      <c r="M36" s="40">
        <v>36976772458</v>
      </c>
      <c r="O36" s="40">
        <v>24895436158</v>
      </c>
      <c r="Q36" s="43">
        <f t="shared" si="1"/>
        <v>12081336300</v>
      </c>
    </row>
    <row r="37" spans="1:17" ht="21" x14ac:dyDescent="0.2">
      <c r="A37" s="5" t="s">
        <v>71</v>
      </c>
      <c r="C37" s="40">
        <v>846182</v>
      </c>
      <c r="E37" s="40">
        <v>19270682744</v>
      </c>
      <c r="G37" s="40">
        <v>15140649907</v>
      </c>
      <c r="I37" s="43">
        <f t="shared" si="0"/>
        <v>4130032837</v>
      </c>
      <c r="K37" s="40">
        <v>846182</v>
      </c>
      <c r="M37" s="40">
        <v>19270682744</v>
      </c>
      <c r="O37" s="40">
        <v>20477178594</v>
      </c>
      <c r="Q37" s="43">
        <f t="shared" si="1"/>
        <v>-1206495850</v>
      </c>
    </row>
    <row r="38" spans="1:17" ht="21.75" thickBot="1" x14ac:dyDescent="0.25">
      <c r="A38" s="5" t="s">
        <v>94</v>
      </c>
      <c r="C38" s="40">
        <v>8367303</v>
      </c>
      <c r="E38" s="40">
        <v>37844704840</v>
      </c>
      <c r="G38" s="40">
        <v>28363558860</v>
      </c>
      <c r="I38" s="43">
        <f t="shared" si="0"/>
        <v>9481145980</v>
      </c>
      <c r="K38" s="40">
        <v>8367303</v>
      </c>
      <c r="M38" s="40">
        <v>37844704840</v>
      </c>
      <c r="O38" s="40">
        <v>41222056037</v>
      </c>
      <c r="Q38" s="43">
        <f t="shared" si="1"/>
        <v>-3377351197</v>
      </c>
    </row>
    <row r="39" spans="1:17" ht="21.75" thickBot="1" x14ac:dyDescent="0.25">
      <c r="E39" s="6">
        <f>SUM(E8:E38)</f>
        <v>7948454448851</v>
      </c>
      <c r="F39" s="12"/>
      <c r="G39" s="6">
        <f>SUM(G8:G38)</f>
        <v>6742835768025</v>
      </c>
      <c r="H39" s="12"/>
      <c r="I39" s="6">
        <f>SUM(I8:I38)</f>
        <v>1205618680826</v>
      </c>
      <c r="J39" s="12"/>
      <c r="K39" s="12" t="s">
        <v>15</v>
      </c>
      <c r="L39" s="12"/>
      <c r="M39" s="6">
        <f>SUM(M8:M38)</f>
        <v>7948454448851</v>
      </c>
      <c r="N39" s="12"/>
      <c r="O39" s="6">
        <f>SUM(O8:O38)</f>
        <v>7935955810155</v>
      </c>
      <c r="P39" s="12"/>
      <c r="Q39" s="6">
        <f>SUM(Q8:Q38)</f>
        <v>12498638696</v>
      </c>
    </row>
    <row r="40" spans="1:17" ht="19.5" thickTop="1" x14ac:dyDescent="0.2"/>
    <row r="45" spans="1:17" x14ac:dyDescent="0.45">
      <c r="O45" s="20"/>
    </row>
    <row r="47" spans="1:17" x14ac:dyDescent="0.45">
      <c r="O47" s="20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1"/>
  <sheetViews>
    <sheetView rightToLeft="1" zoomScaleNormal="100" workbookViewId="0">
      <selection activeCell="C71" sqref="A71:C71"/>
    </sheetView>
  </sheetViews>
  <sheetFormatPr defaultRowHeight="22.5" x14ac:dyDescent="0.2"/>
  <cols>
    <col min="1" max="1" width="24.75" style="14" bestFit="1" customWidth="1"/>
    <col min="2" max="2" width="0.875" style="14" customWidth="1"/>
    <col min="3" max="3" width="18" style="14" bestFit="1" customWidth="1"/>
    <col min="4" max="4" width="0.875" style="14" customWidth="1"/>
    <col min="5" max="5" width="20.5" style="14" customWidth="1"/>
    <col min="6" max="6" width="0.875" style="14" customWidth="1"/>
    <col min="7" max="7" width="20.5" style="14" customWidth="1"/>
    <col min="8" max="8" width="0.875" style="14" customWidth="1"/>
    <col min="9" max="9" width="18.875" style="14" bestFit="1" customWidth="1"/>
    <col min="10" max="10" width="0.875" style="14" customWidth="1"/>
    <col min="11" max="11" width="18.25" style="14" bestFit="1" customWidth="1"/>
    <col min="12" max="12" width="0.875" style="14" customWidth="1"/>
    <col min="13" max="13" width="18" style="14" bestFit="1" customWidth="1"/>
    <col min="14" max="16384" width="9" style="14"/>
  </cols>
  <sheetData>
    <row r="2" spans="1:20" ht="24" x14ac:dyDescent="0.2">
      <c r="A2" s="50" t="str">
        <f>+سهام!A2</f>
        <v>صندوق سرمایه‌گذاری بخشی صنایع مفید - اکتان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  <c r="J2" s="50" t="s">
        <v>0</v>
      </c>
      <c r="K2" s="50" t="s">
        <v>0</v>
      </c>
    </row>
    <row r="3" spans="1:20" ht="24" x14ac:dyDescent="0.2">
      <c r="A3" s="50" t="s">
        <v>1</v>
      </c>
      <c r="B3" s="50" t="s">
        <v>1</v>
      </c>
      <c r="C3" s="50" t="s">
        <v>1</v>
      </c>
      <c r="D3" s="50" t="s">
        <v>1</v>
      </c>
      <c r="E3" s="50" t="s">
        <v>1</v>
      </c>
      <c r="F3" s="50" t="s">
        <v>1</v>
      </c>
      <c r="G3" s="50" t="s">
        <v>1</v>
      </c>
      <c r="H3" s="50" t="s">
        <v>1</v>
      </c>
      <c r="I3" s="50" t="s">
        <v>1</v>
      </c>
      <c r="J3" s="50" t="s">
        <v>1</v>
      </c>
      <c r="K3" s="50" t="s">
        <v>1</v>
      </c>
    </row>
    <row r="4" spans="1:20" ht="24" x14ac:dyDescent="0.2">
      <c r="A4" s="50" t="str">
        <f>+سهام!A4</f>
        <v>برای ماه منتهی به 1404/07/30</v>
      </c>
      <c r="B4" s="50" t="s">
        <v>16</v>
      </c>
      <c r="C4" s="50" t="s">
        <v>16</v>
      </c>
      <c r="D4" s="50" t="s">
        <v>16</v>
      </c>
      <c r="E4" s="50" t="s">
        <v>16</v>
      </c>
      <c r="F4" s="50" t="s">
        <v>16</v>
      </c>
      <c r="G4" s="50" t="s">
        <v>16</v>
      </c>
      <c r="H4" s="50" t="s">
        <v>16</v>
      </c>
      <c r="I4" s="50" t="s">
        <v>16</v>
      </c>
      <c r="J4" s="50" t="s">
        <v>16</v>
      </c>
      <c r="K4" s="50" t="s">
        <v>16</v>
      </c>
    </row>
    <row r="5" spans="1:20" ht="25.5" x14ac:dyDescent="0.2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1:20" ht="24.75" thickBot="1" x14ac:dyDescent="0.25">
      <c r="A6" s="52" t="s">
        <v>17</v>
      </c>
      <c r="C6" s="36" t="str">
        <f>+سهام!C6</f>
        <v>1404/06/31</v>
      </c>
      <c r="E6" s="52" t="s">
        <v>5</v>
      </c>
      <c r="F6" s="52" t="s">
        <v>5</v>
      </c>
      <c r="G6" s="52" t="s">
        <v>5</v>
      </c>
      <c r="I6" s="52" t="str">
        <f>+سهام!Q6</f>
        <v>1404/07/30</v>
      </c>
      <c r="J6" s="52" t="s">
        <v>4</v>
      </c>
      <c r="K6" s="52" t="s">
        <v>4</v>
      </c>
    </row>
    <row r="7" spans="1:20" ht="24.75" thickBot="1" x14ac:dyDescent="0.25">
      <c r="A7" s="52" t="s">
        <v>17</v>
      </c>
      <c r="C7" s="36" t="s">
        <v>18</v>
      </c>
      <c r="E7" s="36" t="s">
        <v>19</v>
      </c>
      <c r="G7" s="36" t="s">
        <v>20</v>
      </c>
      <c r="I7" s="36" t="s">
        <v>18</v>
      </c>
      <c r="K7" s="36" t="s">
        <v>21</v>
      </c>
    </row>
    <row r="8" spans="1:20" ht="24" x14ac:dyDescent="0.2">
      <c r="A8" s="33" t="s">
        <v>22</v>
      </c>
      <c r="C8" s="14">
        <v>83978189614</v>
      </c>
      <c r="E8" s="14">
        <v>764858212043</v>
      </c>
      <c r="G8" s="14">
        <v>677339703127</v>
      </c>
      <c r="I8" s="14">
        <f>+C8+E8-G8</f>
        <v>171496698530</v>
      </c>
      <c r="K8" s="11">
        <v>2.0402749643434106E-2</v>
      </c>
    </row>
    <row r="9" spans="1:20" ht="24.75" thickBot="1" x14ac:dyDescent="0.25">
      <c r="A9" s="18" t="s">
        <v>82</v>
      </c>
      <c r="C9" s="14">
        <v>23696257</v>
      </c>
      <c r="E9" s="14">
        <v>97952</v>
      </c>
      <c r="F9" s="14">
        <v>0</v>
      </c>
      <c r="G9" s="14">
        <v>630000</v>
      </c>
      <c r="I9" s="14">
        <f>+C9+E9-G9</f>
        <v>23164209</v>
      </c>
      <c r="K9" s="11">
        <v>2.7558172312717064E-6</v>
      </c>
    </row>
    <row r="10" spans="1:20" ht="24.75" thickBot="1" x14ac:dyDescent="0.25">
      <c r="A10" s="14" t="s">
        <v>15</v>
      </c>
      <c r="C10" s="17">
        <f>SUM(C8:C9)</f>
        <v>84001885871</v>
      </c>
      <c r="D10" s="18"/>
      <c r="E10" s="17">
        <f>SUM(E8:E9)</f>
        <v>764858309995</v>
      </c>
      <c r="F10" s="18"/>
      <c r="G10" s="17">
        <f>SUM(G8:G9)</f>
        <v>677340333127</v>
      </c>
      <c r="H10" s="18"/>
      <c r="I10" s="17">
        <f>SUM(I8:I9)</f>
        <v>171519862739</v>
      </c>
      <c r="J10" s="18"/>
      <c r="K10" s="34">
        <f>SUM(K8:K9)</f>
        <v>2.0405505460665378E-2</v>
      </c>
    </row>
    <row r="11" spans="1:20" ht="23.25" thickTop="1" x14ac:dyDescent="0.2"/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8"/>
  <sheetViews>
    <sheetView rightToLeft="1" workbookViewId="0">
      <selection activeCell="C71" sqref="A71:C71"/>
    </sheetView>
  </sheetViews>
  <sheetFormatPr defaultRowHeight="18.75" x14ac:dyDescent="0.45"/>
  <cols>
    <col min="1" max="1" width="20.875" style="13" bestFit="1" customWidth="1"/>
    <col min="2" max="2" width="0.875" style="13" customWidth="1"/>
    <col min="3" max="3" width="20.125" style="13" customWidth="1"/>
    <col min="4" max="4" width="0.875" style="13" customWidth="1"/>
    <col min="5" max="5" width="20.125" style="13" customWidth="1"/>
    <col min="6" max="6" width="0.875" style="13" customWidth="1"/>
    <col min="7" max="7" width="28" style="13" customWidth="1"/>
    <col min="8" max="8" width="0.875" style="13" customWidth="1"/>
    <col min="9" max="9" width="8" style="13" customWidth="1"/>
    <col min="10" max="16384" width="9" style="13"/>
  </cols>
  <sheetData>
    <row r="2" spans="1:7" ht="26.25" x14ac:dyDescent="0.45">
      <c r="A2" s="53" t="str">
        <f>+سپرده!A2</f>
        <v>صندوق سرمایه‌گذاری بخشی صنایع مفید - اکتان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</row>
    <row r="3" spans="1:7" ht="26.25" x14ac:dyDescent="0.45">
      <c r="A3" s="53" t="s">
        <v>23</v>
      </c>
      <c r="B3" s="53" t="s">
        <v>23</v>
      </c>
      <c r="C3" s="53" t="s">
        <v>23</v>
      </c>
      <c r="D3" s="53" t="s">
        <v>23</v>
      </c>
      <c r="E3" s="53" t="s">
        <v>23</v>
      </c>
      <c r="F3" s="53" t="s">
        <v>23</v>
      </c>
      <c r="G3" s="53" t="s">
        <v>23</v>
      </c>
    </row>
    <row r="4" spans="1:7" ht="26.25" x14ac:dyDescent="0.45">
      <c r="A4" s="53" t="str">
        <f>+سهام!A4</f>
        <v>برای ماه منتهی به 1404/07/30</v>
      </c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  <c r="G4" s="53" t="s">
        <v>2</v>
      </c>
    </row>
    <row r="6" spans="1:7" ht="27" thickBot="1" x14ac:dyDescent="0.5">
      <c r="A6" s="37" t="s">
        <v>27</v>
      </c>
      <c r="C6" s="37" t="s">
        <v>18</v>
      </c>
      <c r="E6" s="37" t="s">
        <v>44</v>
      </c>
      <c r="G6" s="37" t="s">
        <v>13</v>
      </c>
    </row>
    <row r="7" spans="1:7" ht="21" x14ac:dyDescent="0.55000000000000004">
      <c r="A7" s="29" t="s">
        <v>49</v>
      </c>
      <c r="C7" s="9">
        <f>+'درآمد سرمایه‌گذاری در سهام'!I64</f>
        <v>1276093001453</v>
      </c>
      <c r="D7" s="9"/>
      <c r="E7" s="1">
        <f>+C7/$C$9</f>
        <v>0.99940867041444459</v>
      </c>
      <c r="F7" s="1"/>
      <c r="G7" s="1">
        <v>0.15181520258729353</v>
      </c>
    </row>
    <row r="8" spans="1:7" ht="21.75" thickBot="1" x14ac:dyDescent="0.6">
      <c r="A8" s="29" t="s">
        <v>50</v>
      </c>
      <c r="C8" s="9">
        <f>+'درآمد سپرده بانکی'!C10</f>
        <v>755038022</v>
      </c>
      <c r="D8" s="9"/>
      <c r="E8" s="1">
        <f>+C8/$C$9</f>
        <v>5.913295855554182E-4</v>
      </c>
      <c r="F8" s="1"/>
      <c r="G8" s="1">
        <v>8.9825937561386439E-5</v>
      </c>
    </row>
    <row r="9" spans="1:7" s="29" customFormat="1" ht="21.75" thickBot="1" x14ac:dyDescent="0.6">
      <c r="A9" s="29" t="s">
        <v>15</v>
      </c>
      <c r="C9" s="4">
        <f>SUM(C7:C8)</f>
        <v>1276848039475</v>
      </c>
      <c r="D9" s="3"/>
      <c r="E9" s="8">
        <f>SUM(E7:E8)</f>
        <v>1</v>
      </c>
      <c r="F9" s="45"/>
      <c r="G9" s="10">
        <f>SUM(G7:G8)</f>
        <v>0.15190502852485491</v>
      </c>
    </row>
    <row r="10" spans="1:7" ht="19.5" thickTop="1" x14ac:dyDescent="0.45"/>
    <row r="11" spans="1:7" x14ac:dyDescent="0.45">
      <c r="C11" s="46"/>
      <c r="G11" s="46"/>
    </row>
    <row r="12" spans="1:7" x14ac:dyDescent="0.45">
      <c r="C12" s="30"/>
      <c r="G12" s="31"/>
    </row>
    <row r="13" spans="1:7" x14ac:dyDescent="0.45">
      <c r="C13" s="44"/>
      <c r="G13" s="32"/>
    </row>
    <row r="14" spans="1:7" x14ac:dyDescent="0.45">
      <c r="C14" s="9"/>
      <c r="G14" s="31"/>
    </row>
    <row r="16" spans="1:7" x14ac:dyDescent="0.45">
      <c r="G16" s="46"/>
    </row>
    <row r="17" spans="7:7" x14ac:dyDescent="0.45">
      <c r="G17" s="30"/>
    </row>
    <row r="18" spans="7:7" x14ac:dyDescent="0.45">
      <c r="G18" s="30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65"/>
  <sheetViews>
    <sheetView rightToLeft="1" zoomScale="85" zoomScaleNormal="85" workbookViewId="0">
      <selection activeCell="C71" sqref="A71:C71"/>
    </sheetView>
  </sheetViews>
  <sheetFormatPr defaultRowHeight="18.75" x14ac:dyDescent="0.45"/>
  <cols>
    <col min="1" max="1" width="35.25" style="15" bestFit="1" customWidth="1"/>
    <col min="2" max="2" width="0.875" style="15" customWidth="1"/>
    <col min="3" max="3" width="19.25" style="15" customWidth="1"/>
    <col min="4" max="4" width="0.875" style="15" customWidth="1"/>
    <col min="5" max="5" width="19.25" style="15" customWidth="1"/>
    <col min="6" max="6" width="0.875" style="15" customWidth="1"/>
    <col min="7" max="7" width="19.25" style="15" customWidth="1"/>
    <col min="8" max="8" width="0.875" style="15" customWidth="1"/>
    <col min="9" max="9" width="19.25" style="15" customWidth="1"/>
    <col min="10" max="10" width="0.875" style="15" customWidth="1"/>
    <col min="11" max="11" width="20.125" style="15" customWidth="1"/>
    <col min="12" max="12" width="0.875" style="15" customWidth="1"/>
    <col min="13" max="13" width="19.25" style="15" customWidth="1"/>
    <col min="14" max="14" width="0.875" style="15" customWidth="1"/>
    <col min="15" max="15" width="20.125" style="15" customWidth="1"/>
    <col min="16" max="16" width="0.875" style="15" customWidth="1"/>
    <col min="17" max="17" width="19.25" style="15" customWidth="1"/>
    <col min="18" max="18" width="0.875" style="15" customWidth="1"/>
    <col min="19" max="19" width="20.125" style="15" customWidth="1"/>
    <col min="20" max="20" width="0.875" style="15" customWidth="1"/>
    <col min="21" max="21" width="20.125" style="15" customWidth="1"/>
    <col min="22" max="22" width="0.875" style="15" customWidth="1"/>
    <col min="23" max="23" width="8" style="15" customWidth="1"/>
    <col min="24" max="16384" width="9" style="15"/>
  </cols>
  <sheetData>
    <row r="2" spans="1:21" ht="26.25" x14ac:dyDescent="0.45">
      <c r="A2" s="53" t="str">
        <f>+درآمدها!A2</f>
        <v>صندوق سرمایه‌گذاری بخشی صنایع مفید - اکتان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  <c r="I2" s="53" t="s">
        <v>0</v>
      </c>
      <c r="J2" s="53" t="s">
        <v>0</v>
      </c>
      <c r="K2" s="53" t="s">
        <v>0</v>
      </c>
      <c r="L2" s="53" t="s">
        <v>0</v>
      </c>
      <c r="M2" s="53" t="s">
        <v>0</v>
      </c>
      <c r="N2" s="53" t="s">
        <v>0</v>
      </c>
      <c r="O2" s="53" t="s">
        <v>0</v>
      </c>
      <c r="P2" s="53" t="s">
        <v>0</v>
      </c>
      <c r="Q2" s="53" t="s">
        <v>0</v>
      </c>
      <c r="R2" s="53" t="s">
        <v>0</v>
      </c>
      <c r="S2" s="53" t="s">
        <v>0</v>
      </c>
      <c r="T2" s="53" t="s">
        <v>0</v>
      </c>
      <c r="U2" s="53" t="s">
        <v>0</v>
      </c>
    </row>
    <row r="3" spans="1:21" ht="26.25" x14ac:dyDescent="0.45">
      <c r="A3" s="53" t="s">
        <v>23</v>
      </c>
      <c r="B3" s="53" t="s">
        <v>23</v>
      </c>
      <c r="C3" s="53" t="s">
        <v>23</v>
      </c>
      <c r="D3" s="53" t="s">
        <v>23</v>
      </c>
      <c r="E3" s="53" t="s">
        <v>23</v>
      </c>
      <c r="F3" s="53" t="s">
        <v>23</v>
      </c>
      <c r="G3" s="53" t="s">
        <v>23</v>
      </c>
      <c r="H3" s="53" t="s">
        <v>23</v>
      </c>
      <c r="I3" s="53" t="s">
        <v>23</v>
      </c>
      <c r="J3" s="53" t="s">
        <v>23</v>
      </c>
      <c r="K3" s="53" t="s">
        <v>23</v>
      </c>
      <c r="L3" s="53" t="s">
        <v>23</v>
      </c>
      <c r="M3" s="53" t="s">
        <v>23</v>
      </c>
      <c r="N3" s="53" t="s">
        <v>23</v>
      </c>
      <c r="O3" s="53" t="s">
        <v>23</v>
      </c>
      <c r="P3" s="53" t="s">
        <v>23</v>
      </c>
      <c r="Q3" s="53" t="s">
        <v>23</v>
      </c>
      <c r="R3" s="53" t="s">
        <v>23</v>
      </c>
      <c r="S3" s="53" t="s">
        <v>23</v>
      </c>
      <c r="T3" s="53" t="s">
        <v>23</v>
      </c>
      <c r="U3" s="53" t="s">
        <v>23</v>
      </c>
    </row>
    <row r="4" spans="1:21" ht="26.25" x14ac:dyDescent="0.45">
      <c r="A4" s="53" t="str">
        <f>+سهام!A4</f>
        <v>برای ماه منتهی به 1404/07/30</v>
      </c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  <c r="G4" s="53" t="s">
        <v>2</v>
      </c>
      <c r="H4" s="53" t="s">
        <v>2</v>
      </c>
      <c r="I4" s="53" t="s">
        <v>2</v>
      </c>
      <c r="J4" s="53" t="s">
        <v>2</v>
      </c>
      <c r="K4" s="53" t="s">
        <v>2</v>
      </c>
      <c r="L4" s="53" t="s">
        <v>2</v>
      </c>
      <c r="M4" s="53" t="s">
        <v>2</v>
      </c>
      <c r="N4" s="53" t="s">
        <v>2</v>
      </c>
      <c r="O4" s="53" t="s">
        <v>2</v>
      </c>
      <c r="P4" s="53" t="s">
        <v>2</v>
      </c>
      <c r="Q4" s="53" t="s">
        <v>2</v>
      </c>
      <c r="R4" s="53" t="s">
        <v>2</v>
      </c>
      <c r="S4" s="53" t="s">
        <v>2</v>
      </c>
      <c r="T4" s="53" t="s">
        <v>2</v>
      </c>
      <c r="U4" s="53" t="s">
        <v>2</v>
      </c>
    </row>
    <row r="6" spans="1:21" ht="27" thickBot="1" x14ac:dyDescent="0.5">
      <c r="A6" s="54" t="s">
        <v>3</v>
      </c>
      <c r="C6" s="54" t="s">
        <v>25</v>
      </c>
      <c r="D6" s="54" t="s">
        <v>25</v>
      </c>
      <c r="E6" s="54" t="s">
        <v>25</v>
      </c>
      <c r="F6" s="54" t="s">
        <v>25</v>
      </c>
      <c r="G6" s="54" t="s">
        <v>25</v>
      </c>
      <c r="H6" s="54" t="s">
        <v>25</v>
      </c>
      <c r="I6" s="54" t="s">
        <v>25</v>
      </c>
      <c r="J6" s="54" t="s">
        <v>25</v>
      </c>
      <c r="K6" s="54" t="s">
        <v>25</v>
      </c>
      <c r="M6" s="54" t="s">
        <v>26</v>
      </c>
      <c r="N6" s="54" t="s">
        <v>26</v>
      </c>
      <c r="O6" s="54" t="s">
        <v>26</v>
      </c>
      <c r="P6" s="54" t="s">
        <v>26</v>
      </c>
      <c r="Q6" s="54" t="s">
        <v>26</v>
      </c>
      <c r="R6" s="54" t="s">
        <v>26</v>
      </c>
      <c r="S6" s="54" t="s">
        <v>26</v>
      </c>
      <c r="T6" s="54" t="s">
        <v>26</v>
      </c>
      <c r="U6" s="54" t="s">
        <v>26</v>
      </c>
    </row>
    <row r="7" spans="1:21" ht="27" thickBot="1" x14ac:dyDescent="0.5">
      <c r="A7" s="54" t="s">
        <v>3</v>
      </c>
      <c r="C7" s="37" t="s">
        <v>41</v>
      </c>
      <c r="E7" s="37" t="s">
        <v>42</v>
      </c>
      <c r="G7" s="37" t="s">
        <v>43</v>
      </c>
      <c r="I7" s="37" t="s">
        <v>18</v>
      </c>
      <c r="K7" s="37" t="s">
        <v>44</v>
      </c>
      <c r="M7" s="37" t="s">
        <v>41</v>
      </c>
      <c r="O7" s="37" t="s">
        <v>42</v>
      </c>
      <c r="Q7" s="37" t="s">
        <v>43</v>
      </c>
      <c r="S7" s="37" t="s">
        <v>18</v>
      </c>
      <c r="U7" s="37" t="s">
        <v>44</v>
      </c>
    </row>
    <row r="8" spans="1:21" ht="21" x14ac:dyDescent="0.55000000000000004">
      <c r="A8" s="27" t="s">
        <v>74</v>
      </c>
      <c r="C8" s="9">
        <f>IFERROR(VLOOKUP(A8,'درآمد سود سهام'!A:S,13,0),0)</f>
        <v>0</v>
      </c>
      <c r="D8" s="9"/>
      <c r="E8" s="9">
        <f>IFERROR(VLOOKUP(A8,'درآمد ناشی از تغییر قیمت اوراق'!A:Q,9,0),0)</f>
        <v>128643934934</v>
      </c>
      <c r="F8" s="9"/>
      <c r="G8" s="9">
        <f>IFERROR(VLOOKUP(A8,'درآمد ناشی از فروش'!A:Q,9,0),0)</f>
        <v>0</v>
      </c>
      <c r="H8" s="9"/>
      <c r="I8" s="9">
        <f>+G8+E8+C8</f>
        <v>128643934934</v>
      </c>
      <c r="J8" s="9"/>
      <c r="K8" s="1">
        <f>+I8/$I$64</f>
        <v>0.10081078321683602</v>
      </c>
      <c r="L8" s="9"/>
      <c r="M8" s="9">
        <f>IFERROR(VLOOKUP(A8,'درآمد سود سهام'!A:S,19,0),0)</f>
        <v>82510153200</v>
      </c>
      <c r="N8" s="9"/>
      <c r="O8" s="9">
        <f>IFERROR(VLOOKUP(A8,'درآمد ناشی از تغییر قیمت اوراق'!A:Q,17,0),0)</f>
        <v>71331463457</v>
      </c>
      <c r="P8" s="9"/>
      <c r="Q8" s="9">
        <f>IFERROR(VLOOKUP(A8,'درآمد ناشی از فروش'!A:Q,17,0),0)</f>
        <v>-11491008689</v>
      </c>
      <c r="R8" s="9"/>
      <c r="S8" s="9">
        <f>+Q8+O8+M8</f>
        <v>142350607968</v>
      </c>
      <c r="T8" s="9"/>
      <c r="U8" s="1">
        <f>+S8/$S$64</f>
        <v>0.1365896332621177</v>
      </c>
    </row>
    <row r="9" spans="1:21" ht="21" x14ac:dyDescent="0.55000000000000004">
      <c r="A9" s="27" t="s">
        <v>71</v>
      </c>
      <c r="C9" s="9">
        <f>IFERROR(VLOOKUP(A9,'درآمد سود سهام'!A:S,13,0),0)</f>
        <v>0</v>
      </c>
      <c r="D9" s="9"/>
      <c r="E9" s="9">
        <f>IFERROR(VLOOKUP(A9,'درآمد ناشی از تغییر قیمت اوراق'!A:Q,9,0),0)</f>
        <v>4130032837</v>
      </c>
      <c r="F9" s="9"/>
      <c r="G9" s="9">
        <f>IFERROR(VLOOKUP(A9,'درآمد ناشی از فروش'!A:Q,9,0),0)</f>
        <v>0</v>
      </c>
      <c r="H9" s="9"/>
      <c r="I9" s="9">
        <f t="shared" ref="I9:I63" si="0">+G9+E9+C9</f>
        <v>4130032837</v>
      </c>
      <c r="J9" s="9"/>
      <c r="K9" s="1">
        <f t="shared" ref="K9:K63" si="1">+I9/$I$64</f>
        <v>3.2364669599295767E-3</v>
      </c>
      <c r="L9" s="9"/>
      <c r="M9" s="9">
        <f>IFERROR(VLOOKUP(A9,'درآمد سود سهام'!A:S,19,0),0)</f>
        <v>6613432840</v>
      </c>
      <c r="N9" s="9"/>
      <c r="O9" s="9">
        <f>IFERROR(VLOOKUP(A9,'درآمد ناشی از تغییر قیمت اوراق'!A:Q,17,0),0)</f>
        <v>-1206495850</v>
      </c>
      <c r="P9" s="9"/>
      <c r="Q9" s="9">
        <f>IFERROR(VLOOKUP(A9,'درآمد ناشی از فروش'!A:Q,17,0),0)</f>
        <v>-33644194250</v>
      </c>
      <c r="R9" s="9"/>
      <c r="S9" s="9">
        <f t="shared" ref="S9:S63" si="2">+Q9+O9+M9</f>
        <v>-28237257260</v>
      </c>
      <c r="T9" s="9"/>
      <c r="U9" s="1">
        <f t="shared" ref="U9:U63" si="3">+S9/$S$64</f>
        <v>-2.7094486413001443E-2</v>
      </c>
    </row>
    <row r="10" spans="1:21" s="3" customFormat="1" ht="21" x14ac:dyDescent="0.55000000000000004">
      <c r="A10" s="27" t="s">
        <v>77</v>
      </c>
      <c r="C10" s="9">
        <f>IFERROR(VLOOKUP(A10,'درآمد سود سهام'!A:S,13,0),0)</f>
        <v>0</v>
      </c>
      <c r="E10" s="9">
        <f>IFERROR(VLOOKUP(A10,'درآمد ناشی از تغییر قیمت اوراق'!A:Q,9,0),0)</f>
        <v>21555696109</v>
      </c>
      <c r="G10" s="9">
        <f>IFERROR(VLOOKUP(A10,'درآمد ناشی از فروش'!A:Q,9,0),0)</f>
        <v>0</v>
      </c>
      <c r="I10" s="9">
        <f t="shared" si="0"/>
        <v>21555696109</v>
      </c>
      <c r="K10" s="1">
        <f t="shared" si="1"/>
        <v>1.6891947596653221E-2</v>
      </c>
      <c r="M10" s="9">
        <f>IFERROR(VLOOKUP(A10,'درآمد سود سهام'!A:S,19,0),0)</f>
        <v>9863869600</v>
      </c>
      <c r="O10" s="9">
        <f>IFERROR(VLOOKUP(A10,'درآمد ناشی از تغییر قیمت اوراق'!A:Q,17,0),0)</f>
        <v>7694988671</v>
      </c>
      <c r="Q10" s="9">
        <f>IFERROR(VLOOKUP(A10,'درآمد ناشی از فروش'!A:Q,17,0),0)</f>
        <v>-5081698765</v>
      </c>
      <c r="S10" s="9">
        <f t="shared" si="2"/>
        <v>12477159506</v>
      </c>
      <c r="U10" s="1">
        <f t="shared" si="3"/>
        <v>1.1972204863786718E-2</v>
      </c>
    </row>
    <row r="11" spans="1:21" ht="21" x14ac:dyDescent="0.55000000000000004">
      <c r="A11" s="27" t="s">
        <v>65</v>
      </c>
      <c r="C11" s="9">
        <f>IFERROR(VLOOKUP(A11,'درآمد سود سهام'!A:S,13,0),0)</f>
        <v>0</v>
      </c>
      <c r="D11" s="9"/>
      <c r="E11" s="9">
        <f>IFERROR(VLOOKUP(A11,'درآمد ناشی از تغییر قیمت اوراق'!A:Q,9,0),0)</f>
        <v>44029384214</v>
      </c>
      <c r="F11" s="9"/>
      <c r="G11" s="9">
        <f>IFERROR(VLOOKUP(A11,'درآمد ناشی از فروش'!A:Q,9,0),0)</f>
        <v>0</v>
      </c>
      <c r="H11" s="9"/>
      <c r="I11" s="9">
        <f t="shared" si="0"/>
        <v>44029384214</v>
      </c>
      <c r="J11" s="9"/>
      <c r="K11" s="1">
        <f t="shared" si="1"/>
        <v>3.4503272225352495E-2</v>
      </c>
      <c r="L11" s="9"/>
      <c r="M11" s="9">
        <f>IFERROR(VLOOKUP(A11,'درآمد سود سهام'!A:S,19,0),0)</f>
        <v>25036790400</v>
      </c>
      <c r="N11" s="9"/>
      <c r="O11" s="9">
        <f>IFERROR(VLOOKUP(A11,'درآمد ناشی از تغییر قیمت اوراق'!A:Q,17,0),0)</f>
        <v>-6054468275</v>
      </c>
      <c r="P11" s="9"/>
      <c r="Q11" s="9">
        <f>IFERROR(VLOOKUP(A11,'درآمد ناشی از فروش'!A:Q,17,0),0)</f>
        <v>-12433</v>
      </c>
      <c r="R11" s="9"/>
      <c r="S11" s="9">
        <f t="shared" si="2"/>
        <v>18982309692</v>
      </c>
      <c r="T11" s="9"/>
      <c r="U11" s="1">
        <f t="shared" si="3"/>
        <v>1.8214089537861852E-2</v>
      </c>
    </row>
    <row r="12" spans="1:21" ht="21" x14ac:dyDescent="0.55000000000000004">
      <c r="A12" s="27" t="s">
        <v>81</v>
      </c>
      <c r="C12" s="9">
        <f>IFERROR(VLOOKUP(A12,'درآمد سود سهام'!A:S,13,0),0)</f>
        <v>0</v>
      </c>
      <c r="D12" s="9"/>
      <c r="E12" s="9">
        <f>IFERROR(VLOOKUP(A12,'درآمد ناشی از تغییر قیمت اوراق'!A:Q,9,0),0)</f>
        <v>8322138108</v>
      </c>
      <c r="F12" s="9"/>
      <c r="G12" s="9">
        <f>IFERROR(VLOOKUP(A12,'درآمد ناشی از فروش'!A:Q,9,0),0)</f>
        <v>0</v>
      </c>
      <c r="H12" s="9"/>
      <c r="I12" s="9">
        <f t="shared" si="0"/>
        <v>8322138108</v>
      </c>
      <c r="J12" s="9"/>
      <c r="K12" s="1">
        <f t="shared" si="1"/>
        <v>6.5215764826890748E-3</v>
      </c>
      <c r="L12" s="9"/>
      <c r="M12" s="9">
        <f>IFERROR(VLOOKUP(A12,'درآمد سود سهام'!A:S,19,0),0)</f>
        <v>4585552632</v>
      </c>
      <c r="N12" s="9"/>
      <c r="O12" s="9">
        <f>IFERROR(VLOOKUP(A12,'درآمد ناشی از تغییر قیمت اوراق'!A:Q,17,0),0)</f>
        <v>5843751996</v>
      </c>
      <c r="P12" s="9"/>
      <c r="Q12" s="9">
        <f>IFERROR(VLOOKUP(A12,'درآمد ناشی از فروش'!A:Q,17,0),0)</f>
        <v>0</v>
      </c>
      <c r="R12" s="9"/>
      <c r="S12" s="9">
        <f t="shared" si="2"/>
        <v>10429304628</v>
      </c>
      <c r="T12" s="9"/>
      <c r="U12" s="1">
        <f t="shared" si="3"/>
        <v>1.0007227328721056E-2</v>
      </c>
    </row>
    <row r="13" spans="1:21" ht="21" x14ac:dyDescent="0.55000000000000004">
      <c r="A13" s="27" t="s">
        <v>63</v>
      </c>
      <c r="C13" s="9">
        <f>IFERROR(VLOOKUP(A13,'درآمد سود سهام'!A:S,13,0),0)</f>
        <v>0</v>
      </c>
      <c r="D13" s="9"/>
      <c r="E13" s="9">
        <f>IFERROR(VLOOKUP(A13,'درآمد ناشی از تغییر قیمت اوراق'!A:Q,9,0),0)</f>
        <v>13809544622</v>
      </c>
      <c r="F13" s="9"/>
      <c r="G13" s="9">
        <f>IFERROR(VLOOKUP(A13,'درآمد ناشی از فروش'!A:Q,9,0),0)</f>
        <v>0</v>
      </c>
      <c r="H13" s="9"/>
      <c r="I13" s="9">
        <f t="shared" si="0"/>
        <v>13809544622</v>
      </c>
      <c r="J13" s="9"/>
      <c r="K13" s="1">
        <f t="shared" si="1"/>
        <v>1.0821738389189513E-2</v>
      </c>
      <c r="L13" s="9"/>
      <c r="M13" s="9">
        <f>IFERROR(VLOOKUP(A13,'درآمد سود سهام'!A:S,19,0),0)</f>
        <v>6187087800</v>
      </c>
      <c r="N13" s="9"/>
      <c r="O13" s="9">
        <f>IFERROR(VLOOKUP(A13,'درآمد ناشی از تغییر قیمت اوراق'!A:Q,17,0),0)</f>
        <v>10533952133</v>
      </c>
      <c r="P13" s="9"/>
      <c r="Q13" s="9">
        <f>IFERROR(VLOOKUP(A13,'درآمد ناشی از فروش'!A:Q,17,0),0)</f>
        <v>1245869158</v>
      </c>
      <c r="R13" s="9"/>
      <c r="S13" s="9">
        <f t="shared" si="2"/>
        <v>17966909091</v>
      </c>
      <c r="T13" s="9"/>
      <c r="U13" s="1">
        <f t="shared" si="3"/>
        <v>1.7239782524463624E-2</v>
      </c>
    </row>
    <row r="14" spans="1:21" ht="21" x14ac:dyDescent="0.55000000000000004">
      <c r="A14" s="27" t="s">
        <v>53</v>
      </c>
      <c r="C14" s="9">
        <f>IFERROR(VLOOKUP(A14,'درآمد سود سهام'!A:S,13,0),0)</f>
        <v>0</v>
      </c>
      <c r="D14" s="9"/>
      <c r="E14" s="9">
        <f>IFERROR(VLOOKUP(A14,'درآمد ناشی از تغییر قیمت اوراق'!A:Q,9,0),0)</f>
        <v>3146406285</v>
      </c>
      <c r="F14" s="9"/>
      <c r="G14" s="9">
        <f>IFERROR(VLOOKUP(A14,'درآمد ناشی از فروش'!A:Q,9,0),0)</f>
        <v>0</v>
      </c>
      <c r="H14" s="9"/>
      <c r="I14" s="9">
        <f t="shared" si="0"/>
        <v>3146406285</v>
      </c>
      <c r="J14" s="9"/>
      <c r="K14" s="1">
        <f t="shared" si="1"/>
        <v>2.4656559368458268E-3</v>
      </c>
      <c r="L14" s="9"/>
      <c r="M14" s="9">
        <f>IFERROR(VLOOKUP(A14,'درآمد سود سهام'!A:S,19,0),0)</f>
        <v>5024694000</v>
      </c>
      <c r="N14" s="9"/>
      <c r="O14" s="9">
        <f>IFERROR(VLOOKUP(A14,'درآمد ناشی از تغییر قیمت اوراق'!A:Q,17,0),0)</f>
        <v>-20292084046</v>
      </c>
      <c r="P14" s="9"/>
      <c r="Q14" s="9">
        <f>IFERROR(VLOOKUP(A14,'درآمد ناشی از فروش'!A:Q,17,0),0)</f>
        <v>-2847241771</v>
      </c>
      <c r="R14" s="9"/>
      <c r="S14" s="9">
        <f t="shared" si="2"/>
        <v>-18114631817</v>
      </c>
      <c r="T14" s="9"/>
      <c r="U14" s="1">
        <f t="shared" si="3"/>
        <v>-1.7381526864420051E-2</v>
      </c>
    </row>
    <row r="15" spans="1:21" ht="21" x14ac:dyDescent="0.55000000000000004">
      <c r="A15" s="27" t="s">
        <v>69</v>
      </c>
      <c r="C15" s="9">
        <f>IFERROR(VLOOKUP(A15,'درآمد سود سهام'!A:S,13,0),0)</f>
        <v>0</v>
      </c>
      <c r="D15" s="9"/>
      <c r="E15" s="9">
        <f>IFERROR(VLOOKUP(A15,'درآمد ناشی از تغییر قیمت اوراق'!A:Q,9,0),0)</f>
        <v>33178565874</v>
      </c>
      <c r="F15" s="9"/>
      <c r="G15" s="9">
        <f>IFERROR(VLOOKUP(A15,'درآمد ناشی از فروش'!A:Q,9,0),0)</f>
        <v>0</v>
      </c>
      <c r="H15" s="9"/>
      <c r="I15" s="9">
        <f t="shared" si="0"/>
        <v>33178565874</v>
      </c>
      <c r="J15" s="9"/>
      <c r="K15" s="1">
        <f t="shared" si="1"/>
        <v>2.6000115850664356E-2</v>
      </c>
      <c r="L15" s="9"/>
      <c r="M15" s="9">
        <f>IFERROR(VLOOKUP(A15,'درآمد سود سهام'!A:S,19,0),0)</f>
        <v>0</v>
      </c>
      <c r="N15" s="9"/>
      <c r="O15" s="9">
        <f>IFERROR(VLOOKUP(A15,'درآمد ناشی از تغییر قیمت اوراق'!A:Q,17,0),0)</f>
        <v>157126769211</v>
      </c>
      <c r="P15" s="9"/>
      <c r="Q15" s="9">
        <f>IFERROR(VLOOKUP(A15,'درآمد ناشی از فروش'!A:Q,17,0),0)</f>
        <v>130699873852</v>
      </c>
      <c r="R15" s="9"/>
      <c r="S15" s="9">
        <f t="shared" si="2"/>
        <v>287826643063</v>
      </c>
      <c r="T15" s="9"/>
      <c r="U15" s="1">
        <f t="shared" si="3"/>
        <v>0.27617820661418835</v>
      </c>
    </row>
    <row r="16" spans="1:21" ht="21" x14ac:dyDescent="0.55000000000000004">
      <c r="A16" s="27" t="s">
        <v>73</v>
      </c>
      <c r="C16" s="9">
        <f>IFERROR(VLOOKUP(A16,'درآمد سود سهام'!A:S,13,0),0)</f>
        <v>0</v>
      </c>
      <c r="D16" s="9"/>
      <c r="E16" s="9">
        <f>IFERROR(VLOOKUP(A16,'درآمد ناشی از تغییر قیمت اوراق'!A:Q,9,0),0)</f>
        <v>1403397673</v>
      </c>
      <c r="F16" s="9"/>
      <c r="G16" s="9">
        <f>IFERROR(VLOOKUP(A16,'درآمد ناشی از فروش'!A:Q,9,0),0)</f>
        <v>0</v>
      </c>
      <c r="H16" s="9"/>
      <c r="I16" s="9">
        <f t="shared" si="0"/>
        <v>1403397673</v>
      </c>
      <c r="J16" s="9"/>
      <c r="K16" s="1">
        <f t="shared" si="1"/>
        <v>1.0997612802531218E-3</v>
      </c>
      <c r="L16" s="9"/>
      <c r="M16" s="9">
        <f>IFERROR(VLOOKUP(A16,'درآمد سود سهام'!A:S,19,0),0)</f>
        <v>515822045</v>
      </c>
      <c r="N16" s="9"/>
      <c r="O16" s="9">
        <f>IFERROR(VLOOKUP(A16,'درآمد ناشی از تغییر قیمت اوراق'!A:Q,17,0),0)</f>
        <v>-16632861281</v>
      </c>
      <c r="P16" s="9"/>
      <c r="Q16" s="9">
        <f>IFERROR(VLOOKUP(A16,'درآمد ناشی از فروش'!A:Q,17,0),0)</f>
        <v>-2354167385</v>
      </c>
      <c r="R16" s="9"/>
      <c r="S16" s="9">
        <f t="shared" si="2"/>
        <v>-18471206621</v>
      </c>
      <c r="T16" s="9"/>
      <c r="U16" s="1">
        <f t="shared" si="3"/>
        <v>-1.7723670971874935E-2</v>
      </c>
    </row>
    <row r="17" spans="1:21" ht="21" x14ac:dyDescent="0.55000000000000004">
      <c r="A17" s="27" t="s">
        <v>51</v>
      </c>
      <c r="C17" s="9">
        <f>IFERROR(VLOOKUP(A17,'درآمد سود سهام'!A:S,13,0),0)</f>
        <v>0</v>
      </c>
      <c r="D17" s="9"/>
      <c r="E17" s="9">
        <f>IFERROR(VLOOKUP(A17,'درآمد ناشی از تغییر قیمت اوراق'!A:Q,9,0),0)</f>
        <v>0</v>
      </c>
      <c r="F17" s="9"/>
      <c r="G17" s="9">
        <f>IFERROR(VLOOKUP(A17,'درآمد ناشی از فروش'!A:Q,9,0),0)</f>
        <v>0</v>
      </c>
      <c r="H17" s="9"/>
      <c r="I17" s="9">
        <f t="shared" si="0"/>
        <v>0</v>
      </c>
      <c r="J17" s="9"/>
      <c r="K17" s="1">
        <f t="shared" si="1"/>
        <v>0</v>
      </c>
      <c r="L17" s="9"/>
      <c r="M17" s="9">
        <f>IFERROR(VLOOKUP(A17,'درآمد سود سهام'!A:S,19,0),0)</f>
        <v>0</v>
      </c>
      <c r="N17" s="9"/>
      <c r="O17" s="9">
        <f>IFERROR(VLOOKUP(A17,'درآمد ناشی از تغییر قیمت اوراق'!A:Q,17,0),0)</f>
        <v>0</v>
      </c>
      <c r="P17" s="9"/>
      <c r="Q17" s="9">
        <f>IFERROR(VLOOKUP(A17,'درآمد ناشی از فروش'!A:Q,17,0),0)</f>
        <v>884933518</v>
      </c>
      <c r="R17" s="9"/>
      <c r="S17" s="9">
        <f t="shared" si="2"/>
        <v>884933518</v>
      </c>
      <c r="T17" s="9"/>
      <c r="U17" s="1">
        <f t="shared" si="3"/>
        <v>8.491199750418171E-4</v>
      </c>
    </row>
    <row r="18" spans="1:21" ht="21" x14ac:dyDescent="0.55000000000000004">
      <c r="A18" s="27" t="s">
        <v>79</v>
      </c>
      <c r="C18" s="9">
        <f>IFERROR(VLOOKUP(A18,'درآمد سود سهام'!A:S,13,0),0)</f>
        <v>0</v>
      </c>
      <c r="D18" s="9"/>
      <c r="E18" s="9">
        <f>IFERROR(VLOOKUP(A18,'درآمد ناشی از تغییر قیمت اوراق'!A:Q,9,0),0)</f>
        <v>0</v>
      </c>
      <c r="F18" s="9"/>
      <c r="G18" s="9">
        <f>IFERROR(VLOOKUP(A18,'درآمد ناشی از فروش'!A:Q,9,0),0)</f>
        <v>0</v>
      </c>
      <c r="H18" s="9"/>
      <c r="I18" s="9">
        <f t="shared" si="0"/>
        <v>0</v>
      </c>
      <c r="J18" s="9"/>
      <c r="K18" s="1">
        <f t="shared" si="1"/>
        <v>0</v>
      </c>
      <c r="L18" s="9"/>
      <c r="M18" s="9">
        <f>IFERROR(VLOOKUP(A18,'درآمد سود سهام'!A:S,19,0),0)</f>
        <v>0</v>
      </c>
      <c r="N18" s="9"/>
      <c r="O18" s="9">
        <f>IFERROR(VLOOKUP(A18,'درآمد ناشی از تغییر قیمت اوراق'!A:Q,17,0),0)</f>
        <v>0</v>
      </c>
      <c r="P18" s="9"/>
      <c r="Q18" s="9">
        <f>IFERROR(VLOOKUP(A18,'درآمد ناشی از فروش'!A:Q,17,0),0)</f>
        <v>-658574065</v>
      </c>
      <c r="R18" s="9"/>
      <c r="S18" s="9">
        <f t="shared" si="2"/>
        <v>-658574065</v>
      </c>
      <c r="T18" s="9"/>
      <c r="U18" s="1">
        <f t="shared" si="3"/>
        <v>-6.3192136161802385E-4</v>
      </c>
    </row>
    <row r="19" spans="1:21" ht="21" x14ac:dyDescent="0.55000000000000004">
      <c r="A19" s="27" t="s">
        <v>78</v>
      </c>
      <c r="C19" s="9">
        <f>IFERROR(VLOOKUP(A19,'درآمد سود سهام'!A:S,13,0),0)</f>
        <v>0</v>
      </c>
      <c r="D19" s="9"/>
      <c r="E19" s="9">
        <f>IFERROR(VLOOKUP(A19,'درآمد ناشی از تغییر قیمت اوراق'!A:Q,9,0),0)</f>
        <v>9351860927</v>
      </c>
      <c r="F19" s="9"/>
      <c r="G19" s="9">
        <f>IFERROR(VLOOKUP(A19,'درآمد ناشی از فروش'!A:Q,9,0),0)</f>
        <v>-591823484</v>
      </c>
      <c r="H19" s="9"/>
      <c r="I19" s="9">
        <f t="shared" si="0"/>
        <v>8760037443</v>
      </c>
      <c r="J19" s="9"/>
      <c r="K19" s="1">
        <f t="shared" si="1"/>
        <v>6.8647327687132078E-3</v>
      </c>
      <c r="L19" s="9"/>
      <c r="M19" s="9">
        <f>IFERROR(VLOOKUP(A19,'درآمد سود سهام'!A:S,19,0),0)</f>
        <v>5995538850</v>
      </c>
      <c r="N19" s="9"/>
      <c r="O19" s="9">
        <f>IFERROR(VLOOKUP(A19,'درآمد ناشی از تغییر قیمت اوراق'!A:Q,17,0),0)</f>
        <v>1359172021</v>
      </c>
      <c r="P19" s="9"/>
      <c r="Q19" s="9">
        <f>IFERROR(VLOOKUP(A19,'درآمد ناشی از فروش'!A:Q,17,0),0)</f>
        <v>-70066218</v>
      </c>
      <c r="R19" s="9"/>
      <c r="S19" s="9">
        <f t="shared" si="2"/>
        <v>7284644653</v>
      </c>
      <c r="T19" s="9"/>
      <c r="U19" s="1">
        <f t="shared" si="3"/>
        <v>6.9898327502878766E-3</v>
      </c>
    </row>
    <row r="20" spans="1:21" ht="21" x14ac:dyDescent="0.55000000000000004">
      <c r="A20" s="27" t="s">
        <v>67</v>
      </c>
      <c r="C20" s="9">
        <f>IFERROR(VLOOKUP(A20,'درآمد سود سهام'!A:S,13,0),0)</f>
        <v>0</v>
      </c>
      <c r="D20" s="9"/>
      <c r="E20" s="9">
        <f>IFERROR(VLOOKUP(A20,'درآمد ناشی از تغییر قیمت اوراق'!A:Q,9,0),0)</f>
        <v>55889430452</v>
      </c>
      <c r="F20" s="9"/>
      <c r="G20" s="9">
        <f>IFERROR(VLOOKUP(A20,'درآمد ناشی از فروش'!A:Q,9,0),0)</f>
        <v>0</v>
      </c>
      <c r="H20" s="9"/>
      <c r="I20" s="9">
        <f t="shared" si="0"/>
        <v>55889430452</v>
      </c>
      <c r="J20" s="9"/>
      <c r="K20" s="1">
        <f t="shared" si="1"/>
        <v>4.379730191166515E-2</v>
      </c>
      <c r="L20" s="9"/>
      <c r="M20" s="9">
        <f>IFERROR(VLOOKUP(A20,'درآمد سود سهام'!A:S,19,0),0)</f>
        <v>60373018030</v>
      </c>
      <c r="N20" s="9"/>
      <c r="O20" s="9">
        <f>IFERROR(VLOOKUP(A20,'درآمد ناشی از تغییر قیمت اوراق'!A:Q,17,0),0)</f>
        <v>-214323701133</v>
      </c>
      <c r="P20" s="9"/>
      <c r="Q20" s="9">
        <f>IFERROR(VLOOKUP(A20,'درآمد ناشی از فروش'!A:Q,17,0),0)</f>
        <v>-10465298844</v>
      </c>
      <c r="R20" s="9"/>
      <c r="S20" s="9">
        <f t="shared" si="2"/>
        <v>-164415981947</v>
      </c>
      <c r="T20" s="9"/>
      <c r="U20" s="1">
        <f t="shared" si="3"/>
        <v>-0.15776201448763802</v>
      </c>
    </row>
    <row r="21" spans="1:21" ht="21" x14ac:dyDescent="0.55000000000000004">
      <c r="A21" s="27" t="s">
        <v>68</v>
      </c>
      <c r="C21" s="9">
        <f>IFERROR(VLOOKUP(A21,'درآمد سود سهام'!A:S,13,0),0)</f>
        <v>0</v>
      </c>
      <c r="D21" s="9"/>
      <c r="E21" s="9">
        <f>IFERROR(VLOOKUP(A21,'درآمد ناشی از تغییر قیمت اوراق'!A:Q,9,0),0)</f>
        <v>20170685179</v>
      </c>
      <c r="F21" s="9"/>
      <c r="G21" s="9">
        <f>IFERROR(VLOOKUP(A21,'درآمد ناشی از فروش'!A:Q,9,0),0)</f>
        <v>0</v>
      </c>
      <c r="H21" s="9"/>
      <c r="I21" s="9">
        <f t="shared" si="0"/>
        <v>20170685179</v>
      </c>
      <c r="J21" s="9"/>
      <c r="K21" s="1">
        <f t="shared" si="1"/>
        <v>1.5806594939422925E-2</v>
      </c>
      <c r="L21" s="9"/>
      <c r="M21" s="9">
        <f>IFERROR(VLOOKUP(A21,'درآمد سود سهام'!A:S,19,0),0)</f>
        <v>33088482180</v>
      </c>
      <c r="N21" s="9"/>
      <c r="O21" s="9">
        <f>IFERROR(VLOOKUP(A21,'درآمد ناشی از تغییر قیمت اوراق'!A:Q,17,0),0)</f>
        <v>-5305853082</v>
      </c>
      <c r="P21" s="9"/>
      <c r="Q21" s="9">
        <f>IFERROR(VLOOKUP(A21,'درآمد ناشی از فروش'!A:Q,17,0),0)</f>
        <v>-22050979908</v>
      </c>
      <c r="R21" s="9"/>
      <c r="S21" s="9">
        <f t="shared" si="2"/>
        <v>5731649190</v>
      </c>
      <c r="T21" s="9"/>
      <c r="U21" s="1">
        <f t="shared" si="3"/>
        <v>5.4996875111710383E-3</v>
      </c>
    </row>
    <row r="22" spans="1:21" ht="21" x14ac:dyDescent="0.55000000000000004">
      <c r="A22" s="27" t="s">
        <v>110</v>
      </c>
      <c r="C22" s="9">
        <f>IFERROR(VLOOKUP(A22,'درآمد سود سهام'!A:S,13,0),0)</f>
        <v>0</v>
      </c>
      <c r="D22" s="9"/>
      <c r="E22" s="9">
        <f>IFERROR(VLOOKUP(A22,'درآمد ناشی از تغییر قیمت اوراق'!A:Q,9,0),0)</f>
        <v>58757075015</v>
      </c>
      <c r="F22" s="9"/>
      <c r="G22" s="9">
        <f>IFERROR(VLOOKUP(A22,'درآمد ناشی از فروش'!A:Q,9,0),0)</f>
        <v>0</v>
      </c>
      <c r="H22" s="9"/>
      <c r="I22" s="9">
        <f t="shared" si="0"/>
        <v>58757075015</v>
      </c>
      <c r="J22" s="9"/>
      <c r="K22" s="1">
        <f t="shared" si="1"/>
        <v>4.6044508470853875E-2</v>
      </c>
      <c r="L22" s="9"/>
      <c r="M22" s="9">
        <f>IFERROR(VLOOKUP(A22,'درآمد سود سهام'!A:S,19,0),0)</f>
        <v>44021026357</v>
      </c>
      <c r="N22" s="9"/>
      <c r="O22" s="9">
        <f>IFERROR(VLOOKUP(A22,'درآمد ناشی از تغییر قیمت اوراق'!A:Q,17,0),0)</f>
        <v>28064873106</v>
      </c>
      <c r="P22" s="9"/>
      <c r="Q22" s="9">
        <f>IFERROR(VLOOKUP(A22,'درآمد ناشی از فروش'!A:Q,17,0),0)</f>
        <v>-5747175644</v>
      </c>
      <c r="R22" s="9"/>
      <c r="S22" s="9">
        <f t="shared" si="2"/>
        <v>66338723819</v>
      </c>
      <c r="T22" s="9"/>
      <c r="U22" s="1">
        <f t="shared" si="3"/>
        <v>6.3653974414714473E-2</v>
      </c>
    </row>
    <row r="23" spans="1:21" ht="21" x14ac:dyDescent="0.55000000000000004">
      <c r="A23" s="27" t="s">
        <v>52</v>
      </c>
      <c r="C23" s="9">
        <f>IFERROR(VLOOKUP(A23,'درآمد سود سهام'!A:S,13,0),0)</f>
        <v>0</v>
      </c>
      <c r="D23" s="9"/>
      <c r="E23" s="9">
        <f>IFERROR(VLOOKUP(A23,'درآمد ناشی از تغییر قیمت اوراق'!A:Q,9,0),0)</f>
        <v>0</v>
      </c>
      <c r="F23" s="9"/>
      <c r="G23" s="9">
        <f>IFERROR(VLOOKUP(A23,'درآمد ناشی از فروش'!A:Q,9,0),0)</f>
        <v>0</v>
      </c>
      <c r="H23" s="9"/>
      <c r="I23" s="9">
        <f t="shared" si="0"/>
        <v>0</v>
      </c>
      <c r="J23" s="9"/>
      <c r="K23" s="1">
        <f t="shared" si="1"/>
        <v>0</v>
      </c>
      <c r="L23" s="9"/>
      <c r="M23" s="9">
        <f>IFERROR(VLOOKUP(A23,'درآمد سود سهام'!A:S,19,0),0)</f>
        <v>0</v>
      </c>
      <c r="N23" s="9"/>
      <c r="O23" s="9">
        <f>IFERROR(VLOOKUP(A23,'درآمد ناشی از تغییر قیمت اوراق'!A:Q,17,0),0)</f>
        <v>0</v>
      </c>
      <c r="P23" s="9"/>
      <c r="Q23" s="9">
        <f>IFERROR(VLOOKUP(A23,'درآمد ناشی از فروش'!A:Q,17,0),0)</f>
        <v>423731001</v>
      </c>
      <c r="R23" s="9"/>
      <c r="S23" s="9">
        <f t="shared" si="2"/>
        <v>423731001</v>
      </c>
      <c r="T23" s="9"/>
      <c r="U23" s="1">
        <f t="shared" si="3"/>
        <v>4.0658247164908963E-4</v>
      </c>
    </row>
    <row r="24" spans="1:21" ht="21" x14ac:dyDescent="0.55000000000000004">
      <c r="A24" s="27" t="s">
        <v>114</v>
      </c>
      <c r="C24" s="9">
        <f>IFERROR(VLOOKUP(A24,'درآمد سود سهام'!A:S,13,0),0)</f>
        <v>0</v>
      </c>
      <c r="D24" s="9"/>
      <c r="E24" s="9">
        <f>IFERROR(VLOOKUP(A24,'درآمد ناشی از تغییر قیمت اوراق'!A:Q,9,0),0)</f>
        <v>-5433467374</v>
      </c>
      <c r="F24" s="9"/>
      <c r="G24" s="9">
        <f>IFERROR(VLOOKUP(A24,'درآمد ناشی از فروش'!A:Q,9,0),0)</f>
        <v>11586130724</v>
      </c>
      <c r="H24" s="9"/>
      <c r="I24" s="9">
        <f t="shared" si="0"/>
        <v>6152663350</v>
      </c>
      <c r="J24" s="9"/>
      <c r="K24" s="1">
        <f t="shared" si="1"/>
        <v>4.8214850665228804E-3</v>
      </c>
      <c r="L24" s="9"/>
      <c r="M24" s="9">
        <f>IFERROR(VLOOKUP(A24,'درآمد سود سهام'!A:S,19,0),0)</f>
        <v>9786824000</v>
      </c>
      <c r="N24" s="9"/>
      <c r="O24" s="9">
        <f>IFERROR(VLOOKUP(A24,'درآمد ناشی از تغییر قیمت اوراق'!A:Q,17,0),0)</f>
        <v>12081336300</v>
      </c>
      <c r="P24" s="9"/>
      <c r="Q24" s="9">
        <f>IFERROR(VLOOKUP(A24,'درآمد ناشی از فروش'!A:Q,17,0),0)</f>
        <v>79231688265</v>
      </c>
      <c r="R24" s="9"/>
      <c r="S24" s="9">
        <f t="shared" si="2"/>
        <v>101099848565</v>
      </c>
      <c r="T24" s="9"/>
      <c r="U24" s="1">
        <f t="shared" si="3"/>
        <v>9.7008305306664044E-2</v>
      </c>
    </row>
    <row r="25" spans="1:21" ht="21" x14ac:dyDescent="0.55000000000000004">
      <c r="A25" s="27" t="s">
        <v>62</v>
      </c>
      <c r="C25" s="9">
        <f>IFERROR(VLOOKUP(A25,'درآمد سود سهام'!A:S,13,0),0)</f>
        <v>0</v>
      </c>
      <c r="D25" s="9"/>
      <c r="E25" s="9">
        <f>IFERROR(VLOOKUP(A25,'درآمد ناشی از تغییر قیمت اوراق'!A:Q,9,0),0)</f>
        <v>17974454467</v>
      </c>
      <c r="F25" s="9"/>
      <c r="G25" s="9">
        <f>IFERROR(VLOOKUP(A25,'درآمد ناشی از فروش'!A:Q,9,0),0)</f>
        <v>0</v>
      </c>
      <c r="H25" s="9"/>
      <c r="I25" s="9">
        <f t="shared" si="0"/>
        <v>17974454467</v>
      </c>
      <c r="J25" s="9"/>
      <c r="K25" s="1">
        <f t="shared" si="1"/>
        <v>1.4085536435458635E-2</v>
      </c>
      <c r="L25" s="9"/>
      <c r="M25" s="9">
        <f>IFERROR(VLOOKUP(A25,'درآمد سود سهام'!A:S,19,0),0)</f>
        <v>19126250000</v>
      </c>
      <c r="N25" s="9"/>
      <c r="O25" s="9">
        <f>IFERROR(VLOOKUP(A25,'درآمد ناشی از تغییر قیمت اوراق'!A:Q,17,0),0)</f>
        <v>14473252162</v>
      </c>
      <c r="P25" s="9"/>
      <c r="Q25" s="9">
        <f>IFERROR(VLOOKUP(A25,'درآمد ناشی از فروش'!A:Q,17,0),0)</f>
        <v>27072013250</v>
      </c>
      <c r="R25" s="9"/>
      <c r="S25" s="9">
        <f t="shared" si="2"/>
        <v>60671515412</v>
      </c>
      <c r="T25" s="9"/>
      <c r="U25" s="1">
        <f t="shared" si="3"/>
        <v>5.8216119747412094E-2</v>
      </c>
    </row>
    <row r="26" spans="1:21" ht="21" x14ac:dyDescent="0.55000000000000004">
      <c r="A26" s="27" t="s">
        <v>59</v>
      </c>
      <c r="C26" s="9">
        <f>IFERROR(VLOOKUP(A26,'درآمد سود سهام'!A:S,13,0),0)</f>
        <v>0</v>
      </c>
      <c r="D26" s="9"/>
      <c r="E26" s="9">
        <f>IFERROR(VLOOKUP(A26,'درآمد ناشی از تغییر قیمت اوراق'!A:Q,9,0),0)</f>
        <v>0</v>
      </c>
      <c r="F26" s="9"/>
      <c r="G26" s="9">
        <f>IFERROR(VLOOKUP(A26,'درآمد ناشی از فروش'!A:Q,9,0),0)</f>
        <v>0</v>
      </c>
      <c r="H26" s="9"/>
      <c r="I26" s="9">
        <f t="shared" si="0"/>
        <v>0</v>
      </c>
      <c r="J26" s="9"/>
      <c r="K26" s="1">
        <f t="shared" si="1"/>
        <v>0</v>
      </c>
      <c r="L26" s="9"/>
      <c r="M26" s="9">
        <f>IFERROR(VLOOKUP(A26,'درآمد سود سهام'!A:S,19,0),0)</f>
        <v>903159000</v>
      </c>
      <c r="N26" s="9"/>
      <c r="O26" s="9">
        <f>IFERROR(VLOOKUP(A26,'درآمد ناشی از تغییر قیمت اوراق'!A:Q,17,0),0)</f>
        <v>0</v>
      </c>
      <c r="P26" s="9"/>
      <c r="Q26" s="9">
        <f>IFERROR(VLOOKUP(A26,'درآمد ناشی از فروش'!A:Q,17,0),0)</f>
        <v>-22727210083</v>
      </c>
      <c r="R26" s="9"/>
      <c r="S26" s="9">
        <f t="shared" si="2"/>
        <v>-21824051083</v>
      </c>
      <c r="T26" s="9"/>
      <c r="U26" s="1">
        <f t="shared" si="3"/>
        <v>-2.0940824744428203E-2</v>
      </c>
    </row>
    <row r="27" spans="1:21" ht="21" x14ac:dyDescent="0.55000000000000004">
      <c r="A27" s="27" t="s">
        <v>80</v>
      </c>
      <c r="C27" s="9">
        <f>IFERROR(VLOOKUP(A27,'درآمد سود سهام'!A:S,13,0),0)</f>
        <v>0</v>
      </c>
      <c r="D27" s="9"/>
      <c r="E27" s="9">
        <f>IFERROR(VLOOKUP(A27,'درآمد ناشی از تغییر قیمت اوراق'!A:Q,9,0),0)</f>
        <v>41370803637</v>
      </c>
      <c r="F27" s="9"/>
      <c r="G27" s="9">
        <f>IFERROR(VLOOKUP(A27,'درآمد ناشی از فروش'!A:Q,9,0),0)</f>
        <v>0</v>
      </c>
      <c r="H27" s="9"/>
      <c r="I27" s="9">
        <f t="shared" si="0"/>
        <v>41370803637</v>
      </c>
      <c r="J27" s="9"/>
      <c r="K27" s="1">
        <f t="shared" si="1"/>
        <v>3.2419896974510393E-2</v>
      </c>
      <c r="L27" s="9"/>
      <c r="M27" s="9">
        <f>IFERROR(VLOOKUP(A27,'درآمد سود سهام'!A:S,19,0),0)</f>
        <v>35230129185</v>
      </c>
      <c r="N27" s="9"/>
      <c r="O27" s="9">
        <f>IFERROR(VLOOKUP(A27,'درآمد ناشی از تغییر قیمت اوراق'!A:Q,17,0),0)</f>
        <v>-85606262728</v>
      </c>
      <c r="P27" s="9"/>
      <c r="Q27" s="9">
        <f>IFERROR(VLOOKUP(A27,'درآمد ناشی از فروش'!A:Q,17,0),0)</f>
        <v>-552048025</v>
      </c>
      <c r="R27" s="9"/>
      <c r="S27" s="9">
        <f t="shared" si="2"/>
        <v>-50928181568</v>
      </c>
      <c r="T27" s="9"/>
      <c r="U27" s="1">
        <f t="shared" si="3"/>
        <v>-4.8867101745314709E-2</v>
      </c>
    </row>
    <row r="28" spans="1:21" ht="21" x14ac:dyDescent="0.55000000000000004">
      <c r="A28" s="27" t="s">
        <v>70</v>
      </c>
      <c r="C28" s="9">
        <f>IFERROR(VLOOKUP(A28,'درآمد سود سهام'!A:S,13,0),0)</f>
        <v>0</v>
      </c>
      <c r="D28" s="9"/>
      <c r="E28" s="9">
        <f>IFERROR(VLOOKUP(A28,'درآمد ناشی از تغییر قیمت اوراق'!A:Q,9,0),0)</f>
        <v>154380207666</v>
      </c>
      <c r="F28" s="9"/>
      <c r="G28" s="9">
        <f>IFERROR(VLOOKUP(A28,'درآمد ناشی از فروش'!A:Q,9,0),0)</f>
        <v>0</v>
      </c>
      <c r="H28" s="9"/>
      <c r="I28" s="9">
        <f t="shared" si="0"/>
        <v>154380207666</v>
      </c>
      <c r="J28" s="9"/>
      <c r="K28" s="1">
        <f t="shared" si="1"/>
        <v>0.12097880600412179</v>
      </c>
      <c r="L28" s="9"/>
      <c r="M28" s="9">
        <f>IFERROR(VLOOKUP(A28,'درآمد سود سهام'!A:S,19,0),0)</f>
        <v>0</v>
      </c>
      <c r="N28" s="9"/>
      <c r="O28" s="9">
        <f>IFERROR(VLOOKUP(A28,'درآمد ناشی از تغییر قیمت اوراق'!A:Q,17,0),0)</f>
        <v>131305040548</v>
      </c>
      <c r="P28" s="9"/>
      <c r="Q28" s="9">
        <f>IFERROR(VLOOKUP(A28,'درآمد ناشی از فروش'!A:Q,17,0),0)</f>
        <v>30234854801</v>
      </c>
      <c r="R28" s="9"/>
      <c r="S28" s="9">
        <f t="shared" si="2"/>
        <v>161539895349</v>
      </c>
      <c r="T28" s="9"/>
      <c r="U28" s="1">
        <f t="shared" si="3"/>
        <v>0.1550023240356013</v>
      </c>
    </row>
    <row r="29" spans="1:21" ht="21" x14ac:dyDescent="0.55000000000000004">
      <c r="A29" s="27" t="s">
        <v>66</v>
      </c>
      <c r="C29" s="9">
        <f>IFERROR(VLOOKUP(A29,'درآمد سود سهام'!A:S,13,0),0)</f>
        <v>0</v>
      </c>
      <c r="D29" s="9"/>
      <c r="E29" s="9">
        <f>IFERROR(VLOOKUP(A29,'درآمد ناشی از تغییر قیمت اوراق'!A:Q,9,0),0)</f>
        <v>28765627997</v>
      </c>
      <c r="F29" s="9"/>
      <c r="G29" s="9">
        <f>IFERROR(VLOOKUP(A29,'درآمد ناشی از فروش'!A:Q,9,0),0)</f>
        <v>0</v>
      </c>
      <c r="H29" s="9"/>
      <c r="I29" s="9">
        <f t="shared" si="0"/>
        <v>28765627997</v>
      </c>
      <c r="J29" s="9"/>
      <c r="K29" s="1">
        <f t="shared" si="1"/>
        <v>2.2541952635306787E-2</v>
      </c>
      <c r="L29" s="9"/>
      <c r="M29" s="9">
        <f>IFERROR(VLOOKUP(A29,'درآمد سود سهام'!A:S,19,0),0)</f>
        <v>17764140000</v>
      </c>
      <c r="N29" s="9"/>
      <c r="O29" s="9">
        <f>IFERROR(VLOOKUP(A29,'درآمد ناشی از تغییر قیمت اوراق'!A:Q,17,0),0)</f>
        <v>-17969893715</v>
      </c>
      <c r="P29" s="9"/>
      <c r="Q29" s="9">
        <f>IFERROR(VLOOKUP(A29,'درآمد ناشی از فروش'!A:Q,17,0),0)</f>
        <v>-3524988932</v>
      </c>
      <c r="R29" s="9"/>
      <c r="S29" s="9">
        <f t="shared" si="2"/>
        <v>-3730742647</v>
      </c>
      <c r="T29" s="9"/>
      <c r="U29" s="1">
        <f t="shared" si="3"/>
        <v>-3.5797582969482261E-3</v>
      </c>
    </row>
    <row r="30" spans="1:21" ht="21" x14ac:dyDescent="0.55000000000000004">
      <c r="A30" s="27" t="s">
        <v>76</v>
      </c>
      <c r="C30" s="9">
        <f>IFERROR(VLOOKUP(A30,'درآمد سود سهام'!A:S,13,0),0)</f>
        <v>0</v>
      </c>
      <c r="D30" s="9"/>
      <c r="E30" s="9">
        <f>IFERROR(VLOOKUP(A30,'درآمد ناشی از تغییر قیمت اوراق'!A:Q,9,0),0)</f>
        <v>0</v>
      </c>
      <c r="F30" s="9"/>
      <c r="G30" s="9">
        <f>IFERROR(VLOOKUP(A30,'درآمد ناشی از فروش'!A:Q,9,0),0)</f>
        <v>0</v>
      </c>
      <c r="H30" s="9"/>
      <c r="I30" s="9">
        <f t="shared" si="0"/>
        <v>0</v>
      </c>
      <c r="J30" s="9"/>
      <c r="K30" s="1">
        <f t="shared" si="1"/>
        <v>0</v>
      </c>
      <c r="L30" s="9"/>
      <c r="M30" s="9">
        <f>IFERROR(VLOOKUP(A30,'درآمد سود سهام'!A:S,19,0),0)</f>
        <v>0</v>
      </c>
      <c r="N30" s="9"/>
      <c r="O30" s="9">
        <f>IFERROR(VLOOKUP(A30,'درآمد ناشی از تغییر قیمت اوراق'!A:Q,17,0),0)</f>
        <v>0</v>
      </c>
      <c r="P30" s="9"/>
      <c r="Q30" s="9">
        <f>IFERROR(VLOOKUP(A30,'درآمد ناشی از فروش'!A:Q,17,0),0)</f>
        <v>-13819148</v>
      </c>
      <c r="R30" s="9"/>
      <c r="S30" s="9">
        <f t="shared" si="2"/>
        <v>-13819148</v>
      </c>
      <c r="T30" s="9"/>
      <c r="U30" s="1">
        <f t="shared" si="3"/>
        <v>-1.3259882653534178E-5</v>
      </c>
    </row>
    <row r="31" spans="1:21" ht="21" x14ac:dyDescent="0.55000000000000004">
      <c r="A31" s="27" t="s">
        <v>105</v>
      </c>
      <c r="C31" s="9">
        <f>IFERROR(VLOOKUP(A31,'درآمد سود سهام'!A:S,13,0),0)</f>
        <v>0</v>
      </c>
      <c r="D31" s="9"/>
      <c r="E31" s="9">
        <f>IFERROR(VLOOKUP(A31,'درآمد ناشی از تغییر قیمت اوراق'!A:Q,9,0),0)</f>
        <v>0</v>
      </c>
      <c r="F31" s="9"/>
      <c r="G31" s="9">
        <f>IFERROR(VLOOKUP(A31,'درآمد ناشی از فروش'!A:Q,9,0),0)</f>
        <v>0</v>
      </c>
      <c r="H31" s="9"/>
      <c r="I31" s="9">
        <f t="shared" si="0"/>
        <v>0</v>
      </c>
      <c r="J31" s="9"/>
      <c r="K31" s="1">
        <f t="shared" si="1"/>
        <v>0</v>
      </c>
      <c r="L31" s="9"/>
      <c r="M31" s="9">
        <f>IFERROR(VLOOKUP(A31,'درآمد سود سهام'!A:S,19,0),0)</f>
        <v>0</v>
      </c>
      <c r="N31" s="9"/>
      <c r="O31" s="9">
        <f>IFERROR(VLOOKUP(A31,'درآمد ناشی از تغییر قیمت اوراق'!A:Q,17,0),0)</f>
        <v>0</v>
      </c>
      <c r="P31" s="9"/>
      <c r="Q31" s="9">
        <f>IFERROR(VLOOKUP(A31,'درآمد ناشی از فروش'!A:Q,17,0),0)</f>
        <v>4376849133</v>
      </c>
      <c r="R31" s="9"/>
      <c r="S31" s="9">
        <f t="shared" si="2"/>
        <v>4376849133</v>
      </c>
      <c r="T31" s="9"/>
      <c r="U31" s="1">
        <f t="shared" si="3"/>
        <v>4.1997166464823165E-3</v>
      </c>
    </row>
    <row r="32" spans="1:21" ht="21" x14ac:dyDescent="0.45">
      <c r="A32" s="5" t="s">
        <v>61</v>
      </c>
      <c r="C32" s="9">
        <f>IFERROR(VLOOKUP(A32,'درآمد سود سهام'!A:S,13,0),0)</f>
        <v>0</v>
      </c>
      <c r="E32" s="9">
        <f>IFERROR(VLOOKUP(A32,'درآمد ناشی از تغییر قیمت اوراق'!A:Q,9,0),0)</f>
        <v>75365754358</v>
      </c>
      <c r="G32" s="9">
        <f>IFERROR(VLOOKUP(A32,'درآمد ناشی از فروش'!A:Q,9,0),0)</f>
        <v>0</v>
      </c>
      <c r="I32" s="9">
        <f t="shared" si="0"/>
        <v>75365754358</v>
      </c>
      <c r="K32" s="1">
        <f t="shared" si="1"/>
        <v>5.9059766233484676E-2</v>
      </c>
      <c r="M32" s="9">
        <f>IFERROR(VLOOKUP(A32,'درآمد سود سهام'!A:S,19,0),0)</f>
        <v>19722672400</v>
      </c>
      <c r="O32" s="9">
        <f>IFERROR(VLOOKUP(A32,'درآمد ناشی از تغییر قیمت اوراق'!A:Q,17,0),0)</f>
        <v>51108598509</v>
      </c>
      <c r="Q32" s="9">
        <f>IFERROR(VLOOKUP(A32,'درآمد ناشی از فروش'!A:Q,17,0),0)</f>
        <v>-38055</v>
      </c>
      <c r="S32" s="9">
        <f t="shared" si="2"/>
        <v>70831232854</v>
      </c>
      <c r="U32" s="1">
        <f t="shared" si="3"/>
        <v>6.7964670169911687E-2</v>
      </c>
    </row>
    <row r="33" spans="1:21" ht="21" x14ac:dyDescent="0.45">
      <c r="A33" s="5" t="s">
        <v>64</v>
      </c>
      <c r="C33" s="9">
        <f>IFERROR(VLOOKUP(A33,'درآمد سود سهام'!A:S,13,0),0)</f>
        <v>0</v>
      </c>
      <c r="E33" s="9">
        <f>IFERROR(VLOOKUP(A33,'درآمد ناشی از تغییر قیمت اوراق'!A:Q,9,0),0)</f>
        <v>103078443782</v>
      </c>
      <c r="G33" s="9">
        <f>IFERROR(VLOOKUP(A33,'درآمد ناشی از فروش'!A:Q,9,0),0)</f>
        <v>0</v>
      </c>
      <c r="I33" s="9">
        <f t="shared" si="0"/>
        <v>103078443782</v>
      </c>
      <c r="K33" s="1">
        <f t="shared" si="1"/>
        <v>8.0776592038849529E-2</v>
      </c>
      <c r="M33" s="9">
        <f>IFERROR(VLOOKUP(A33,'درآمد سود سهام'!A:S,19,0),0)</f>
        <v>60923450884</v>
      </c>
      <c r="O33" s="9">
        <f>IFERROR(VLOOKUP(A33,'درآمد ناشی از تغییر قیمت اوراق'!A:Q,17,0),0)</f>
        <v>-87747030635</v>
      </c>
      <c r="Q33" s="9">
        <f>IFERROR(VLOOKUP(A33,'درآمد ناشی از فروش'!A:Q,17,0),0)</f>
        <v>-24385023280</v>
      </c>
      <c r="S33" s="9">
        <f t="shared" si="2"/>
        <v>-51208603031</v>
      </c>
      <c r="U33" s="1">
        <f t="shared" si="3"/>
        <v>-4.9136174461875265E-2</v>
      </c>
    </row>
    <row r="34" spans="1:21" ht="21" x14ac:dyDescent="0.45">
      <c r="A34" s="5" t="s">
        <v>98</v>
      </c>
      <c r="C34" s="9">
        <f>IFERROR(VLOOKUP(A34,'درآمد سود سهام'!A:S,13,0),0)</f>
        <v>0</v>
      </c>
      <c r="E34" s="9">
        <f>IFERROR(VLOOKUP(A34,'درآمد ناشی از تغییر قیمت اوراق'!A:Q,9,0),0)</f>
        <v>0</v>
      </c>
      <c r="G34" s="9">
        <f>IFERROR(VLOOKUP(A34,'درآمد ناشی از فروش'!A:Q,9,0),0)</f>
        <v>0</v>
      </c>
      <c r="I34" s="9">
        <f t="shared" si="0"/>
        <v>0</v>
      </c>
      <c r="K34" s="1">
        <f t="shared" si="1"/>
        <v>0</v>
      </c>
      <c r="M34" s="9">
        <f>IFERROR(VLOOKUP(A34,'درآمد سود سهام'!A:S,19,0),0)</f>
        <v>0</v>
      </c>
      <c r="O34" s="9">
        <f>IFERROR(VLOOKUP(A34,'درآمد ناشی از تغییر قیمت اوراق'!A:Q,17,0),0)</f>
        <v>0</v>
      </c>
      <c r="Q34" s="9">
        <f>IFERROR(VLOOKUP(A34,'درآمد ناشی از فروش'!A:Q,17,0),0)</f>
        <v>777656201</v>
      </c>
      <c r="S34" s="9">
        <f t="shared" si="2"/>
        <v>777656201</v>
      </c>
      <c r="U34" s="1">
        <f t="shared" si="3"/>
        <v>7.4618420542664347E-4</v>
      </c>
    </row>
    <row r="35" spans="1:21" ht="21" x14ac:dyDescent="0.45">
      <c r="A35" s="5" t="s">
        <v>99</v>
      </c>
      <c r="C35" s="9">
        <f>IFERROR(VLOOKUP(A35,'درآمد سود سهام'!A:S,13,0),0)</f>
        <v>0</v>
      </c>
      <c r="E35" s="9">
        <f>IFERROR(VLOOKUP(A35,'درآمد ناشی از تغییر قیمت اوراق'!A:Q,9,0),0)</f>
        <v>2203510635</v>
      </c>
      <c r="G35" s="9">
        <f>IFERROR(VLOOKUP(A35,'درآمد ناشی از فروش'!A:Q,9,0),0)</f>
        <v>0</v>
      </c>
      <c r="I35" s="9">
        <f t="shared" si="0"/>
        <v>2203510635</v>
      </c>
      <c r="K35" s="1">
        <f t="shared" si="1"/>
        <v>1.7267633569739923E-3</v>
      </c>
      <c r="M35" s="9">
        <f>IFERROR(VLOOKUP(A35,'درآمد سود سهام'!A:S,19,0),0)</f>
        <v>2258010000</v>
      </c>
      <c r="O35" s="9">
        <f>IFERROR(VLOOKUP(A35,'درآمد ناشی از تغییر قیمت اوراق'!A:Q,17,0),0)</f>
        <v>-4500136278</v>
      </c>
      <c r="Q35" s="9">
        <f>IFERROR(VLOOKUP(A35,'درآمد ناشی از فروش'!A:Q,17,0),0)</f>
        <v>0</v>
      </c>
      <c r="S35" s="9">
        <f t="shared" si="2"/>
        <v>-2242126278</v>
      </c>
      <c r="U35" s="1">
        <f t="shared" si="3"/>
        <v>-2.1513867092736363E-3</v>
      </c>
    </row>
    <row r="36" spans="1:21" ht="21" x14ac:dyDescent="0.45">
      <c r="A36" s="5" t="s">
        <v>57</v>
      </c>
      <c r="C36" s="9">
        <f>IFERROR(VLOOKUP(A36,'درآمد سود سهام'!A:S,13,0),0)</f>
        <v>0</v>
      </c>
      <c r="E36" s="9">
        <f>IFERROR(VLOOKUP(A36,'درآمد ناشی از تغییر قیمت اوراق'!A:Q,9,0),0)</f>
        <v>52597400283</v>
      </c>
      <c r="G36" s="9">
        <f>IFERROR(VLOOKUP(A36,'درآمد ناشی از فروش'!A:Q,9,0),0)</f>
        <v>0</v>
      </c>
      <c r="I36" s="9">
        <f t="shared" si="0"/>
        <v>52597400283</v>
      </c>
      <c r="K36" s="1">
        <f t="shared" si="1"/>
        <v>4.1217528991312494E-2</v>
      </c>
      <c r="M36" s="9">
        <f>IFERROR(VLOOKUP(A36,'درآمد سود سهام'!A:S,19,0),0)</f>
        <v>31878336000</v>
      </c>
      <c r="O36" s="9">
        <f>IFERROR(VLOOKUP(A36,'درآمد ناشی از تغییر قیمت اوراق'!A:Q,17,0),0)</f>
        <v>-108648321521</v>
      </c>
      <c r="Q36" s="9">
        <f>IFERROR(VLOOKUP(A36,'درآمد ناشی از فروش'!A:Q,17,0),0)</f>
        <v>7030881081</v>
      </c>
      <c r="S36" s="9">
        <f t="shared" si="2"/>
        <v>-69739104440</v>
      </c>
      <c r="U36" s="1">
        <f t="shared" si="3"/>
        <v>-6.691674054268501E-2</v>
      </c>
    </row>
    <row r="37" spans="1:21" ht="21" x14ac:dyDescent="0.45">
      <c r="A37" s="5" t="s">
        <v>101</v>
      </c>
      <c r="C37" s="9">
        <f>IFERROR(VLOOKUP(A37,'درآمد سود سهام'!A:S,13,0),0)</f>
        <v>0</v>
      </c>
      <c r="E37" s="9">
        <f>IFERROR(VLOOKUP(A37,'درآمد ناشی از تغییر قیمت اوراق'!A:Q,9,0),0)</f>
        <v>0</v>
      </c>
      <c r="G37" s="9">
        <f>IFERROR(VLOOKUP(A37,'درآمد ناشی از فروش'!A:Q,9,0),0)</f>
        <v>0</v>
      </c>
      <c r="I37" s="9">
        <f t="shared" si="0"/>
        <v>0</v>
      </c>
      <c r="K37" s="1">
        <f t="shared" si="1"/>
        <v>0</v>
      </c>
      <c r="M37" s="9">
        <f>IFERROR(VLOOKUP(A37,'درآمد سود سهام'!A:S,19,0),0)</f>
        <v>0</v>
      </c>
      <c r="O37" s="9">
        <f>IFERROR(VLOOKUP(A37,'درآمد ناشی از تغییر قیمت اوراق'!A:Q,17,0),0)</f>
        <v>0</v>
      </c>
      <c r="Q37" s="9">
        <f>IFERROR(VLOOKUP(A37,'درآمد ناشی از فروش'!A:Q,17,0),0)</f>
        <v>4435444691</v>
      </c>
      <c r="S37" s="9">
        <f t="shared" si="2"/>
        <v>4435444691</v>
      </c>
      <c r="U37" s="1">
        <f t="shared" si="3"/>
        <v>4.255940823479216E-3</v>
      </c>
    </row>
    <row r="38" spans="1:21" ht="21" x14ac:dyDescent="0.45">
      <c r="A38" s="5" t="s">
        <v>58</v>
      </c>
      <c r="C38" s="9">
        <f>IFERROR(VLOOKUP(A38,'درآمد سود سهام'!A:S,13,0),0)</f>
        <v>0</v>
      </c>
      <c r="E38" s="9">
        <f>IFERROR(VLOOKUP(A38,'درآمد ناشی از تغییر قیمت اوراق'!A:Q,9,0),0)</f>
        <v>0</v>
      </c>
      <c r="G38" s="9">
        <f>IFERROR(VLOOKUP(A38,'درآمد ناشی از فروش'!A:Q,9,0),0)</f>
        <v>0</v>
      </c>
      <c r="I38" s="9">
        <f t="shared" si="0"/>
        <v>0</v>
      </c>
      <c r="K38" s="1">
        <f t="shared" si="1"/>
        <v>0</v>
      </c>
      <c r="M38" s="9">
        <f>IFERROR(VLOOKUP(A38,'درآمد سود سهام'!A:S,19,0),0)</f>
        <v>0</v>
      </c>
      <c r="O38" s="9">
        <f>IFERROR(VLOOKUP(A38,'درآمد ناشی از تغییر قیمت اوراق'!A:Q,17,0),0)</f>
        <v>0</v>
      </c>
      <c r="Q38" s="9">
        <f>IFERROR(VLOOKUP(A38,'درآمد ناشی از فروش'!A:Q,17,0),0)</f>
        <v>-23977153084</v>
      </c>
      <c r="S38" s="9">
        <f t="shared" si="2"/>
        <v>-23977153084</v>
      </c>
      <c r="U38" s="1">
        <f t="shared" si="3"/>
        <v>-2.3006790017710582E-2</v>
      </c>
    </row>
    <row r="39" spans="1:21" ht="21" x14ac:dyDescent="0.45">
      <c r="A39" s="5" t="s">
        <v>56</v>
      </c>
      <c r="C39" s="9">
        <f>IFERROR(VLOOKUP(A39,'درآمد سود سهام'!A:S,13,0),0)</f>
        <v>0</v>
      </c>
      <c r="E39" s="9">
        <f>IFERROR(VLOOKUP(A39,'درآمد ناشی از تغییر قیمت اوراق'!A:Q,9,0),0)</f>
        <v>33019777097</v>
      </c>
      <c r="G39" s="9">
        <f>IFERROR(VLOOKUP(A39,'درآمد ناشی از فروش'!A:Q,9,0),0)</f>
        <v>0</v>
      </c>
      <c r="I39" s="9">
        <f t="shared" si="0"/>
        <v>33019777097</v>
      </c>
      <c r="K39" s="1">
        <f t="shared" si="1"/>
        <v>2.5875682304818407E-2</v>
      </c>
      <c r="M39" s="9">
        <f>IFERROR(VLOOKUP(A39,'درآمد سود سهام'!A:S,19,0),0)</f>
        <v>10255046000</v>
      </c>
      <c r="O39" s="9">
        <f>IFERROR(VLOOKUP(A39,'درآمد ناشی از تغییر قیمت اوراق'!A:Q,17,0),0)</f>
        <v>-20042201318</v>
      </c>
      <c r="Q39" s="9">
        <f>IFERROR(VLOOKUP(A39,'درآمد ناشی از فروش'!A:Q,17,0),0)</f>
        <v>-1921028115</v>
      </c>
      <c r="S39" s="9">
        <f t="shared" si="2"/>
        <v>-11708183433</v>
      </c>
      <c r="U39" s="1">
        <f t="shared" si="3"/>
        <v>-1.123434949879927E-2</v>
      </c>
    </row>
    <row r="40" spans="1:21" ht="21" x14ac:dyDescent="0.45">
      <c r="A40" s="5" t="s">
        <v>55</v>
      </c>
      <c r="C40" s="9">
        <f>IFERROR(VLOOKUP(A40,'درآمد سود سهام'!A:S,13,0),0)</f>
        <v>0</v>
      </c>
      <c r="E40" s="9">
        <f>IFERROR(VLOOKUP(A40,'درآمد ناشی از تغییر قیمت اوراق'!A:Q,9,0),0)</f>
        <v>109797582289</v>
      </c>
      <c r="G40" s="9">
        <f>IFERROR(VLOOKUP(A40,'درآمد ناشی از فروش'!A:Q,9,0),0)</f>
        <v>0</v>
      </c>
      <c r="I40" s="9">
        <f t="shared" si="0"/>
        <v>109797582289</v>
      </c>
      <c r="K40" s="1">
        <f t="shared" si="1"/>
        <v>8.6041990798461393E-2</v>
      </c>
      <c r="M40" s="9">
        <f>IFERROR(VLOOKUP(A40,'درآمد سود سهام'!A:S,19,0),0)</f>
        <v>130548059867</v>
      </c>
      <c r="O40" s="9">
        <f>IFERROR(VLOOKUP(A40,'درآمد ناشی از تغییر قیمت اوراق'!A:Q,17,0),0)</f>
        <v>157588896747</v>
      </c>
      <c r="Q40" s="9">
        <f>IFERROR(VLOOKUP(A40,'درآمد ناشی از فروش'!A:Q,17,0),0)</f>
        <v>25657383384</v>
      </c>
      <c r="S40" s="9">
        <f t="shared" si="2"/>
        <v>313794339998</v>
      </c>
      <c r="U40" s="1">
        <f t="shared" si="3"/>
        <v>0.30109498253558659</v>
      </c>
    </row>
    <row r="41" spans="1:21" ht="21" x14ac:dyDescent="0.45">
      <c r="A41" s="5" t="s">
        <v>60</v>
      </c>
      <c r="C41" s="9">
        <f>IFERROR(VLOOKUP(A41,'درآمد سود سهام'!A:S,13,0),0)</f>
        <v>0</v>
      </c>
      <c r="E41" s="9">
        <f>IFERROR(VLOOKUP(A41,'درآمد ناشی از تغییر قیمت اوراق'!A:Q,9,0),0)</f>
        <v>3827309024</v>
      </c>
      <c r="G41" s="9">
        <f>IFERROR(VLOOKUP(A41,'درآمد ناشی از فروش'!A:Q,9,0),0)</f>
        <v>0</v>
      </c>
      <c r="I41" s="9">
        <f t="shared" si="0"/>
        <v>3827309024</v>
      </c>
      <c r="K41" s="1">
        <f t="shared" si="1"/>
        <v>2.9992398827061229E-3</v>
      </c>
      <c r="M41" s="9">
        <f>IFERROR(VLOOKUP(A41,'درآمد سود سهام'!A:S,19,0),0)</f>
        <v>2266707343</v>
      </c>
      <c r="O41" s="9">
        <f>IFERROR(VLOOKUP(A41,'درآمد ناشی از تغییر قیمت اوراق'!A:Q,17,0),0)</f>
        <v>-31463708112</v>
      </c>
      <c r="Q41" s="9">
        <f>IFERROR(VLOOKUP(A41,'درآمد ناشی از فروش'!A:Q,17,0),0)</f>
        <v>-6580247199</v>
      </c>
      <c r="S41" s="9">
        <f t="shared" si="2"/>
        <v>-35777247968</v>
      </c>
      <c r="U41" s="1">
        <f t="shared" si="3"/>
        <v>-3.4329331281644435E-2</v>
      </c>
    </row>
    <row r="42" spans="1:21" ht="21" x14ac:dyDescent="0.45">
      <c r="A42" s="5" t="s">
        <v>54</v>
      </c>
      <c r="C42" s="9">
        <f>IFERROR(VLOOKUP(A42,'درآمد سود سهام'!A:S,13,0),0)</f>
        <v>0</v>
      </c>
      <c r="E42" s="9">
        <f>IFERROR(VLOOKUP(A42,'درآمد ناشی از تغییر قیمت اوراق'!A:Q,9,0),0)</f>
        <v>51723038150</v>
      </c>
      <c r="G42" s="9">
        <f>IFERROR(VLOOKUP(A42,'درآمد ناشی از فروش'!A:Q,9,0),0)</f>
        <v>0</v>
      </c>
      <c r="I42" s="9">
        <f t="shared" si="0"/>
        <v>51723038150</v>
      </c>
      <c r="K42" s="1">
        <f t="shared" si="1"/>
        <v>4.0532342149911103E-2</v>
      </c>
      <c r="M42" s="9">
        <f>IFERROR(VLOOKUP(A42,'درآمد سود سهام'!A:S,19,0),0)</f>
        <v>22410084160</v>
      </c>
      <c r="O42" s="9">
        <f>IFERROR(VLOOKUP(A42,'درآمد ناشی از تغییر قیمت اوراق'!A:Q,17,0),0)</f>
        <v>-57465705202</v>
      </c>
      <c r="Q42" s="9">
        <f>IFERROR(VLOOKUP(A42,'درآمد ناشی از فروش'!A:Q,17,0),0)</f>
        <v>15411290856</v>
      </c>
      <c r="S42" s="9">
        <f t="shared" si="2"/>
        <v>-19644330186</v>
      </c>
      <c r="U42" s="1">
        <f t="shared" si="3"/>
        <v>-1.8849317850394197E-2</v>
      </c>
    </row>
    <row r="43" spans="1:21" ht="21" x14ac:dyDescent="0.45">
      <c r="A43" s="5" t="s">
        <v>100</v>
      </c>
      <c r="C43" s="9">
        <f>IFERROR(VLOOKUP(A43,'درآمد سود سهام'!A:S,13,0),0)</f>
        <v>0</v>
      </c>
      <c r="E43" s="9">
        <f>IFERROR(VLOOKUP(A43,'درآمد ناشی از تغییر قیمت اوراق'!A:Q,9,0),0)</f>
        <v>32316758522</v>
      </c>
      <c r="G43" s="9">
        <f>IFERROR(VLOOKUP(A43,'درآمد ناشی از فروش'!A:Q,9,0),0)</f>
        <v>-1927219976</v>
      </c>
      <c r="I43" s="9">
        <f t="shared" si="0"/>
        <v>30389538546</v>
      </c>
      <c r="K43" s="1">
        <f t="shared" si="1"/>
        <v>2.3814517054319324E-2</v>
      </c>
      <c r="M43" s="9">
        <f>IFERROR(VLOOKUP(A43,'درآمد سود سهام'!A:S,19,0),0)</f>
        <v>17063377500</v>
      </c>
      <c r="O43" s="9">
        <f>IFERROR(VLOOKUP(A43,'درآمد ناشی از تغییر قیمت اوراق'!A:Q,17,0),0)</f>
        <v>-43841263855</v>
      </c>
      <c r="Q43" s="9">
        <f>IFERROR(VLOOKUP(A43,'درآمد ناشی از فروش'!A:Q,17,0),0)</f>
        <v>-1927219976</v>
      </c>
      <c r="S43" s="9">
        <f t="shared" si="2"/>
        <v>-28705106331</v>
      </c>
      <c r="U43" s="1">
        <f t="shared" si="3"/>
        <v>-2.7543401482224596E-2</v>
      </c>
    </row>
    <row r="44" spans="1:21" ht="21" x14ac:dyDescent="0.45">
      <c r="A44" s="5" t="s">
        <v>121</v>
      </c>
      <c r="C44" s="9">
        <f>IFERROR(VLOOKUP(A44,'درآمد سود سهام'!A:S,13,0),0)</f>
        <v>62932829638</v>
      </c>
      <c r="E44" s="9">
        <f>IFERROR(VLOOKUP(A44,'درآمد ناشی از تغییر قیمت اوراق'!A:Q,9,0),0)</f>
        <v>0</v>
      </c>
      <c r="G44" s="9">
        <f>IFERROR(VLOOKUP(A44,'درآمد ناشی از فروش'!A:Q,9,0),0)</f>
        <v>0</v>
      </c>
      <c r="I44" s="9">
        <f t="shared" ref="I44" si="4">+G44+E44+C44</f>
        <v>62932829638</v>
      </c>
      <c r="K44" s="1">
        <f t="shared" ref="K44" si="5">+I44/$I$64</f>
        <v>4.9316804940033904E-2</v>
      </c>
      <c r="M44" s="9">
        <f>IFERROR(VLOOKUP(A44,'درآمد سود سهام'!A:S,19,0),0)</f>
        <v>62932829638</v>
      </c>
      <c r="O44" s="9">
        <f>IFERROR(VLOOKUP(A44,'درآمد ناشی از تغییر قیمت اوراق'!A:Q,17,0),0)</f>
        <v>0</v>
      </c>
      <c r="Q44" s="9">
        <f>IFERROR(VLOOKUP(A44,'درآمد ناشی از فروش'!A:Q,17,0),0)</f>
        <v>0</v>
      </c>
      <c r="S44" s="9">
        <f t="shared" ref="S44" si="6">+Q44+O44+M44</f>
        <v>62932829638</v>
      </c>
      <c r="U44" s="1">
        <f t="shared" ref="U44" si="7">+S44/$S$64</f>
        <v>6.0385917862283395E-2</v>
      </c>
    </row>
    <row r="45" spans="1:21" ht="21" x14ac:dyDescent="0.55000000000000004">
      <c r="A45" s="27" t="s">
        <v>86</v>
      </c>
      <c r="C45" s="9">
        <f>IFERROR(VLOOKUP(A45,'درآمد سود سهام'!A:S,13,0),0)</f>
        <v>0</v>
      </c>
      <c r="D45" s="9"/>
      <c r="E45" s="9">
        <f>IFERROR(VLOOKUP(A45,'درآمد ناشی از تغییر قیمت اوراق'!A:Q,9,0),0)</f>
        <v>0</v>
      </c>
      <c r="F45" s="9"/>
      <c r="G45" s="9">
        <f>IFERROR(VLOOKUP(A45,'درآمد ناشی از فروش'!A:Q,9,0),0)</f>
        <v>0</v>
      </c>
      <c r="H45" s="9"/>
      <c r="I45" s="9">
        <f t="shared" si="0"/>
        <v>0</v>
      </c>
      <c r="J45" s="9"/>
      <c r="K45" s="1">
        <f t="shared" si="1"/>
        <v>0</v>
      </c>
      <c r="L45" s="9"/>
      <c r="M45" s="9">
        <f>IFERROR(VLOOKUP(A45,'درآمد سود سهام'!A:S,19,0),0)</f>
        <v>0</v>
      </c>
      <c r="N45" s="9"/>
      <c r="O45" s="9">
        <f>IFERROR(VLOOKUP(A45,'درآمد ناشی از تغییر قیمت اوراق'!A:Q,17,0),0)</f>
        <v>0</v>
      </c>
      <c r="P45" s="9"/>
      <c r="Q45" s="9">
        <f>IFERROR(VLOOKUP(A45,'درآمد ناشی از فروش'!A:Q,17,0),0)</f>
        <v>20299435647</v>
      </c>
      <c r="R45" s="9"/>
      <c r="S45" s="9">
        <f t="shared" si="2"/>
        <v>20299435647</v>
      </c>
      <c r="T45" s="9"/>
      <c r="U45" s="1">
        <f t="shared" si="3"/>
        <v>1.9477910983527254E-2</v>
      </c>
    </row>
    <row r="46" spans="1:21" ht="21" x14ac:dyDescent="0.55000000000000004">
      <c r="A46" s="27" t="s">
        <v>95</v>
      </c>
      <c r="C46" s="9">
        <f>IFERROR(VLOOKUP(A46,'درآمد سود سهام'!A:S,13,0),0)</f>
        <v>0</v>
      </c>
      <c r="D46" s="9"/>
      <c r="E46" s="9">
        <f>IFERROR(VLOOKUP(A46,'درآمد ناشی از تغییر قیمت اوراق'!A:Q,9,0),0)</f>
        <v>0</v>
      </c>
      <c r="F46" s="9"/>
      <c r="G46" s="9">
        <f>IFERROR(VLOOKUP(A46,'درآمد ناشی از فروش'!A:Q,9,0),0)</f>
        <v>0</v>
      </c>
      <c r="H46" s="9"/>
      <c r="I46" s="9">
        <f t="shared" si="0"/>
        <v>0</v>
      </c>
      <c r="J46" s="9"/>
      <c r="K46" s="1">
        <f t="shared" si="1"/>
        <v>0</v>
      </c>
      <c r="L46" s="9"/>
      <c r="M46" s="9">
        <f>IFERROR(VLOOKUP(A46,'درآمد سود سهام'!A:S,19,0),0)</f>
        <v>0</v>
      </c>
      <c r="N46" s="9"/>
      <c r="O46" s="9">
        <f>IFERROR(VLOOKUP(A46,'درآمد ناشی از تغییر قیمت اوراق'!A:Q,17,0),0)</f>
        <v>0</v>
      </c>
      <c r="P46" s="9"/>
      <c r="Q46" s="9">
        <f>IFERROR(VLOOKUP(A46,'درآمد ناشی از فروش'!A:Q,17,0),0)</f>
        <v>4474189256</v>
      </c>
      <c r="R46" s="9"/>
      <c r="S46" s="9">
        <f t="shared" si="2"/>
        <v>4474189256</v>
      </c>
      <c r="T46" s="9"/>
      <c r="U46" s="1">
        <f t="shared" si="3"/>
        <v>4.2931173835220084E-3</v>
      </c>
    </row>
    <row r="47" spans="1:21" ht="21" x14ac:dyDescent="0.55000000000000004">
      <c r="A47" s="27" t="s">
        <v>87</v>
      </c>
      <c r="C47" s="9">
        <f>IFERROR(VLOOKUP(A47,'درآمد سود سهام'!A:S,13,0),0)</f>
        <v>0</v>
      </c>
      <c r="D47" s="9"/>
      <c r="E47" s="9">
        <f>IFERROR(VLOOKUP(A47,'درآمد ناشی از تغییر قیمت اوراق'!A:Q,9,0),0)</f>
        <v>0</v>
      </c>
      <c r="F47" s="9"/>
      <c r="G47" s="9">
        <f>IFERROR(VLOOKUP(A47,'درآمد ناشی از فروش'!A:Q,9,0),0)</f>
        <v>0</v>
      </c>
      <c r="H47" s="9"/>
      <c r="I47" s="9">
        <f t="shared" si="0"/>
        <v>0</v>
      </c>
      <c r="J47" s="9"/>
      <c r="K47" s="1">
        <f t="shared" si="1"/>
        <v>0</v>
      </c>
      <c r="L47" s="9"/>
      <c r="M47" s="9">
        <f>IFERROR(VLOOKUP(A47,'درآمد سود سهام'!A:S,19,0),0)</f>
        <v>0</v>
      </c>
      <c r="N47" s="9"/>
      <c r="O47" s="9">
        <f>IFERROR(VLOOKUP(A47,'درآمد ناشی از تغییر قیمت اوراق'!A:Q,17,0),0)</f>
        <v>0</v>
      </c>
      <c r="P47" s="9"/>
      <c r="Q47" s="9">
        <f>IFERROR(VLOOKUP(A47,'درآمد ناشی از فروش'!A:Q,17,0),0)</f>
        <v>1084633617</v>
      </c>
      <c r="R47" s="9"/>
      <c r="S47" s="9">
        <f t="shared" si="2"/>
        <v>1084633617</v>
      </c>
      <c r="T47" s="9"/>
      <c r="U47" s="1">
        <f t="shared" si="3"/>
        <v>1.0407381470622019E-3</v>
      </c>
    </row>
    <row r="48" spans="1:21" ht="21" x14ac:dyDescent="0.55000000000000004">
      <c r="A48" s="27" t="s">
        <v>84</v>
      </c>
      <c r="C48" s="9">
        <f>IFERROR(VLOOKUP(A48,'درآمد سود سهام'!A:S,13,0),0)</f>
        <v>0</v>
      </c>
      <c r="D48" s="9"/>
      <c r="E48" s="9">
        <f>IFERROR(VLOOKUP(A48,'درآمد ناشی از تغییر قیمت اوراق'!A:Q,9,0),0)</f>
        <v>0</v>
      </c>
      <c r="F48" s="9"/>
      <c r="G48" s="9">
        <f>IFERROR(VLOOKUP(A48,'درآمد ناشی از فروش'!A:Q,9,0),0)</f>
        <v>174707579</v>
      </c>
      <c r="H48" s="9"/>
      <c r="I48" s="9">
        <f t="shared" si="0"/>
        <v>174707579</v>
      </c>
      <c r="J48" s="9"/>
      <c r="K48" s="1">
        <f t="shared" si="1"/>
        <v>1.3690818678659973E-4</v>
      </c>
      <c r="L48" s="9"/>
      <c r="M48" s="9">
        <f>IFERROR(VLOOKUP(A48,'درآمد سود سهام'!A:S,19,0),0)</f>
        <v>9302881000</v>
      </c>
      <c r="N48" s="9"/>
      <c r="O48" s="9">
        <f>IFERROR(VLOOKUP(A48,'درآمد ناشی از تغییر قیمت اوراق'!A:Q,17,0),0)</f>
        <v>0</v>
      </c>
      <c r="P48" s="9"/>
      <c r="Q48" s="9">
        <f>IFERROR(VLOOKUP(A48,'درآمد ناشی از فروش'!A:Q,17,0),0)</f>
        <v>436236969</v>
      </c>
      <c r="R48" s="9"/>
      <c r="S48" s="9">
        <f t="shared" si="2"/>
        <v>9739117969</v>
      </c>
      <c r="T48" s="9"/>
      <c r="U48" s="1">
        <f t="shared" si="3"/>
        <v>9.3449727449091743E-3</v>
      </c>
    </row>
    <row r="49" spans="1:21" ht="21" x14ac:dyDescent="0.55000000000000004">
      <c r="A49" s="27" t="s">
        <v>85</v>
      </c>
      <c r="C49" s="9">
        <f>IFERROR(VLOOKUP(A49,'درآمد سود سهام'!A:S,13,0),0)</f>
        <v>0</v>
      </c>
      <c r="D49" s="9"/>
      <c r="E49" s="9">
        <f>IFERROR(VLOOKUP(A49,'درآمد ناشی از تغییر قیمت اوراق'!A:Q,9,0),0)</f>
        <v>0</v>
      </c>
      <c r="F49" s="9"/>
      <c r="G49" s="9">
        <f>IFERROR(VLOOKUP(A49,'درآمد ناشی از فروش'!A:Q,9,0),0)</f>
        <v>0</v>
      </c>
      <c r="H49" s="9"/>
      <c r="I49" s="9">
        <f t="shared" si="0"/>
        <v>0</v>
      </c>
      <c r="J49" s="9"/>
      <c r="K49" s="1">
        <f t="shared" si="1"/>
        <v>0</v>
      </c>
      <c r="L49" s="9"/>
      <c r="M49" s="9">
        <f>IFERROR(VLOOKUP(A49,'درآمد سود سهام'!A:S,19,0),0)</f>
        <v>0</v>
      </c>
      <c r="N49" s="9"/>
      <c r="O49" s="9">
        <f>IFERROR(VLOOKUP(A49,'درآمد ناشی از تغییر قیمت اوراق'!A:Q,17,0),0)</f>
        <v>0</v>
      </c>
      <c r="P49" s="9"/>
      <c r="Q49" s="9">
        <f>IFERROR(VLOOKUP(A49,'درآمد ناشی از فروش'!A:Q,17,0),0)</f>
        <v>4584035908</v>
      </c>
      <c r="R49" s="9"/>
      <c r="S49" s="9">
        <f t="shared" si="2"/>
        <v>4584035908</v>
      </c>
      <c r="T49" s="9"/>
      <c r="U49" s="1">
        <f t="shared" si="3"/>
        <v>4.3985185063266565E-3</v>
      </c>
    </row>
    <row r="50" spans="1:21" ht="21" x14ac:dyDescent="0.55000000000000004">
      <c r="A50" s="27" t="s">
        <v>112</v>
      </c>
      <c r="C50" s="9">
        <f>IFERROR(VLOOKUP(A50,'درآمد سود سهام'!A:S,13,0),0)</f>
        <v>0</v>
      </c>
      <c r="D50" s="9"/>
      <c r="E50" s="9">
        <f>IFERROR(VLOOKUP(A50,'درآمد ناشی از تغییر قیمت اوراق'!A:Q,9,0),0)</f>
        <v>0</v>
      </c>
      <c r="F50" s="9"/>
      <c r="G50" s="9">
        <f>IFERROR(VLOOKUP(A50,'درآمد ناشی از فروش'!A:Q,9,0),0)</f>
        <v>458388977</v>
      </c>
      <c r="H50" s="9"/>
      <c r="I50" s="9">
        <f t="shared" si="0"/>
        <v>458388977</v>
      </c>
      <c r="J50" s="9"/>
      <c r="K50" s="1">
        <f t="shared" si="1"/>
        <v>3.5921282890672058E-4</v>
      </c>
      <c r="L50" s="9"/>
      <c r="M50" s="9">
        <f>IFERROR(VLOOKUP(A50,'درآمد سود سهام'!A:S,19,0),0)</f>
        <v>235000000</v>
      </c>
      <c r="N50" s="9"/>
      <c r="O50" s="9">
        <f>IFERROR(VLOOKUP(A50,'درآمد ناشی از تغییر قیمت اوراق'!A:Q,17,0),0)</f>
        <v>0</v>
      </c>
      <c r="P50" s="9"/>
      <c r="Q50" s="9">
        <f>IFERROR(VLOOKUP(A50,'درآمد ناشی از فروش'!A:Q,17,0),0)</f>
        <v>975651972</v>
      </c>
      <c r="R50" s="9"/>
      <c r="S50" s="9">
        <f t="shared" si="2"/>
        <v>1210651972</v>
      </c>
      <c r="T50" s="9"/>
      <c r="U50" s="1">
        <f t="shared" si="3"/>
        <v>1.1616564988659031E-3</v>
      </c>
    </row>
    <row r="51" spans="1:21" ht="21" x14ac:dyDescent="0.55000000000000004">
      <c r="A51" s="27" t="s">
        <v>113</v>
      </c>
      <c r="C51" s="9">
        <f>IFERROR(VLOOKUP(A51,'درآمد سود سهام'!A:S,13,0),0)</f>
        <v>0</v>
      </c>
      <c r="D51" s="9"/>
      <c r="E51" s="9">
        <f>IFERROR(VLOOKUP(A51,'درآمد ناشی از تغییر قیمت اوراق'!A:Q,9,0),0)</f>
        <v>0</v>
      </c>
      <c r="F51" s="9"/>
      <c r="G51" s="9">
        <f>IFERROR(VLOOKUP(A51,'درآمد ناشی از فروش'!A:Q,9,0),0)</f>
        <v>-52482614</v>
      </c>
      <c r="H51" s="9"/>
      <c r="I51" s="9">
        <f t="shared" si="0"/>
        <v>-52482614</v>
      </c>
      <c r="J51" s="9"/>
      <c r="K51" s="1">
        <f t="shared" si="1"/>
        <v>-4.1127577645392329E-5</v>
      </c>
      <c r="L51" s="9"/>
      <c r="M51" s="9">
        <f>IFERROR(VLOOKUP(A51,'درآمد سود سهام'!A:S,19,0),0)</f>
        <v>562500000</v>
      </c>
      <c r="N51" s="9"/>
      <c r="O51" s="9">
        <f>IFERROR(VLOOKUP(A51,'درآمد ناشی از تغییر قیمت اوراق'!A:Q,17,0),0)</f>
        <v>0</v>
      </c>
      <c r="P51" s="9"/>
      <c r="Q51" s="9">
        <f>IFERROR(VLOOKUP(A51,'درآمد ناشی از فروش'!A:Q,17,0),0)</f>
        <v>603269216</v>
      </c>
      <c r="R51" s="9"/>
      <c r="S51" s="9">
        <f t="shared" si="2"/>
        <v>1165769216</v>
      </c>
      <c r="T51" s="9"/>
      <c r="U51" s="1">
        <f t="shared" si="3"/>
        <v>1.1185901623792247E-3</v>
      </c>
    </row>
    <row r="52" spans="1:21" ht="21" x14ac:dyDescent="0.55000000000000004">
      <c r="A52" s="27" t="s">
        <v>89</v>
      </c>
      <c r="C52" s="9">
        <f>IFERROR(VLOOKUP(A52,'درآمد سود سهام'!A:S,13,0),0)</f>
        <v>0</v>
      </c>
      <c r="D52" s="9"/>
      <c r="E52" s="9">
        <f>IFERROR(VLOOKUP(A52,'درآمد ناشی از تغییر قیمت اوراق'!A:Q,9,0),0)</f>
        <v>0</v>
      </c>
      <c r="F52" s="9"/>
      <c r="G52" s="9">
        <f>IFERROR(VLOOKUP(A52,'درآمد ناشی از فروش'!A:Q,9,0),0)</f>
        <v>0</v>
      </c>
      <c r="H52" s="9"/>
      <c r="I52" s="9">
        <f t="shared" si="0"/>
        <v>0</v>
      </c>
      <c r="J52" s="9"/>
      <c r="K52" s="1">
        <f t="shared" si="1"/>
        <v>0</v>
      </c>
      <c r="L52" s="9"/>
      <c r="M52" s="9">
        <f>IFERROR(VLOOKUP(A52,'درآمد سود سهام'!A:S,19,0),0)</f>
        <v>0</v>
      </c>
      <c r="N52" s="9"/>
      <c r="O52" s="9">
        <f>IFERROR(VLOOKUP(A52,'درآمد ناشی از تغییر قیمت اوراق'!A:Q,17,0),0)</f>
        <v>0</v>
      </c>
      <c r="P52" s="9"/>
      <c r="Q52" s="9">
        <f>IFERROR(VLOOKUP(A52,'درآمد ناشی از فروش'!A:Q,17,0),0)</f>
        <v>12362152981</v>
      </c>
      <c r="R52" s="9"/>
      <c r="S52" s="9">
        <f t="shared" si="2"/>
        <v>12362152981</v>
      </c>
      <c r="T52" s="9"/>
      <c r="U52" s="1">
        <f t="shared" si="3"/>
        <v>1.1861852689695323E-2</v>
      </c>
    </row>
    <row r="53" spans="1:21" ht="21" x14ac:dyDescent="0.55000000000000004">
      <c r="A53" s="27" t="s">
        <v>96</v>
      </c>
      <c r="C53" s="9">
        <f>IFERROR(VLOOKUP(A53,'درآمد سود سهام'!A:S,13,0),0)</f>
        <v>0</v>
      </c>
      <c r="D53" s="9"/>
      <c r="E53" s="9">
        <f>IFERROR(VLOOKUP(A53,'درآمد ناشی از تغییر قیمت اوراق'!A:Q,9,0),0)</f>
        <v>0</v>
      </c>
      <c r="F53" s="9"/>
      <c r="G53" s="9">
        <f>IFERROR(VLOOKUP(A53,'درآمد ناشی از فروش'!A:Q,9,0),0)</f>
        <v>0</v>
      </c>
      <c r="H53" s="9"/>
      <c r="I53" s="9">
        <f t="shared" si="0"/>
        <v>0</v>
      </c>
      <c r="J53" s="9"/>
      <c r="K53" s="1">
        <f t="shared" si="1"/>
        <v>0</v>
      </c>
      <c r="L53" s="9"/>
      <c r="M53" s="9">
        <f>IFERROR(VLOOKUP(A53,'درآمد سود سهام'!A:S,19,0),0)</f>
        <v>1257291200</v>
      </c>
      <c r="N53" s="9"/>
      <c r="O53" s="9">
        <f>IFERROR(VLOOKUP(A53,'درآمد ناشی از تغییر قیمت اوراق'!A:Q,17,0),0)</f>
        <v>0</v>
      </c>
      <c r="P53" s="9"/>
      <c r="Q53" s="9">
        <f>IFERROR(VLOOKUP(A53,'درآمد ناشی از فروش'!A:Q,17,0),0)</f>
        <v>5630952553</v>
      </c>
      <c r="R53" s="9"/>
      <c r="S53" s="9">
        <f t="shared" si="2"/>
        <v>6888243753</v>
      </c>
      <c r="T53" s="9"/>
      <c r="U53" s="1">
        <f t="shared" si="3"/>
        <v>6.6094743216962345E-3</v>
      </c>
    </row>
    <row r="54" spans="1:21" ht="21" x14ac:dyDescent="0.55000000000000004">
      <c r="A54" s="27" t="s">
        <v>91</v>
      </c>
      <c r="C54" s="9">
        <f>IFERROR(VLOOKUP(A54,'درآمد سود سهام'!A:S,13,0),0)</f>
        <v>0</v>
      </c>
      <c r="D54" s="9"/>
      <c r="E54" s="9">
        <f>IFERROR(VLOOKUP(A54,'درآمد ناشی از تغییر قیمت اوراق'!A:Q,9,0),0)</f>
        <v>3402506439</v>
      </c>
      <c r="F54" s="9"/>
      <c r="G54" s="9">
        <f>IFERROR(VLOOKUP(A54,'درآمد ناشی از فروش'!A:Q,9,0),0)</f>
        <v>0</v>
      </c>
      <c r="H54" s="9"/>
      <c r="I54" s="9">
        <f t="shared" si="0"/>
        <v>3402506439</v>
      </c>
      <c r="J54" s="9"/>
      <c r="K54" s="1">
        <f t="shared" si="1"/>
        <v>2.6663467593081368E-3</v>
      </c>
      <c r="L54" s="9"/>
      <c r="M54" s="9">
        <f>IFERROR(VLOOKUP(A54,'درآمد سود سهام'!A:S,19,0),0)</f>
        <v>1586968173</v>
      </c>
      <c r="N54" s="9"/>
      <c r="O54" s="9">
        <f>IFERROR(VLOOKUP(A54,'درآمد ناشی از تغییر قیمت اوراق'!A:Q,17,0),0)</f>
        <v>6919548252</v>
      </c>
      <c r="P54" s="9"/>
      <c r="Q54" s="9">
        <f>IFERROR(VLOOKUP(A54,'درآمد ناشی از فروش'!A:Q,17,0),0)</f>
        <v>13243736919</v>
      </c>
      <c r="R54" s="9"/>
      <c r="S54" s="9">
        <f t="shared" si="2"/>
        <v>21750253344</v>
      </c>
      <c r="T54" s="9"/>
      <c r="U54" s="1">
        <f t="shared" si="3"/>
        <v>2.0870013623566327E-2</v>
      </c>
    </row>
    <row r="55" spans="1:21" ht="21" x14ac:dyDescent="0.55000000000000004">
      <c r="A55" s="27" t="s">
        <v>92</v>
      </c>
      <c r="C55" s="9">
        <f>IFERROR(VLOOKUP(A55,'درآمد سود سهام'!A:S,13,0),0)</f>
        <v>0</v>
      </c>
      <c r="D55" s="9"/>
      <c r="E55" s="9">
        <f>IFERROR(VLOOKUP(A55,'درآمد ناشی از تغییر قیمت اوراق'!A:Q,9,0),0)</f>
        <v>0</v>
      </c>
      <c r="F55" s="9"/>
      <c r="G55" s="9">
        <f>IFERROR(VLOOKUP(A55,'درآمد ناشی از فروش'!A:Q,9,0),0)</f>
        <v>0</v>
      </c>
      <c r="H55" s="9"/>
      <c r="I55" s="9">
        <f t="shared" si="0"/>
        <v>0</v>
      </c>
      <c r="J55" s="9"/>
      <c r="K55" s="1">
        <f t="shared" si="1"/>
        <v>0</v>
      </c>
      <c r="L55" s="9"/>
      <c r="M55" s="9">
        <f>IFERROR(VLOOKUP(A55,'درآمد سود سهام'!A:S,19,0),0)</f>
        <v>0</v>
      </c>
      <c r="N55" s="9"/>
      <c r="O55" s="9">
        <f>IFERROR(VLOOKUP(A55,'درآمد ناشی از تغییر قیمت اوراق'!A:Q,17,0),0)</f>
        <v>0</v>
      </c>
      <c r="P55" s="9"/>
      <c r="Q55" s="9">
        <f>IFERROR(VLOOKUP(A55,'درآمد ناشی از فروش'!A:Q,17,0),0)</f>
        <v>3271605657</v>
      </c>
      <c r="R55" s="9"/>
      <c r="S55" s="9">
        <f t="shared" si="2"/>
        <v>3271605657</v>
      </c>
      <c r="T55" s="9"/>
      <c r="U55" s="1">
        <f>+S55/$S$64</f>
        <v>3.1392027280161259E-3</v>
      </c>
    </row>
    <row r="56" spans="1:21" ht="21" x14ac:dyDescent="0.55000000000000004">
      <c r="A56" s="27" t="s">
        <v>116</v>
      </c>
      <c r="C56" s="9">
        <f>IFERROR(VLOOKUP(A56,'درآمد سود سهام'!A:S,13,0),0)</f>
        <v>0</v>
      </c>
      <c r="D56" s="9"/>
      <c r="E56" s="9">
        <f>IFERROR(VLOOKUP(A56,'درآمد ناشی از تغییر قیمت اوراق'!A:Q,9,0),0)</f>
        <v>0</v>
      </c>
      <c r="F56" s="9"/>
      <c r="G56" s="9">
        <f>IFERROR(VLOOKUP(A56,'درآمد ناشی از فروش'!A:Q,9,0),0)</f>
        <v>768972897</v>
      </c>
      <c r="H56" s="9"/>
      <c r="I56" s="9">
        <f t="shared" si="0"/>
        <v>768972897</v>
      </c>
      <c r="J56" s="9"/>
      <c r="K56" s="1">
        <f t="shared" ref="K56:K57" si="8">+I56/$I$64</f>
        <v>6.0259941565734079E-4</v>
      </c>
      <c r="L56" s="9"/>
      <c r="M56" s="9">
        <f>IFERROR(VLOOKUP(A56,'درآمد سود سهام'!A:S,19,0),0)</f>
        <v>0</v>
      </c>
      <c r="N56" s="9"/>
      <c r="O56" s="9">
        <f>IFERROR(VLOOKUP(A56,'درآمد ناشی از تغییر قیمت اوراق'!A:Q,17,0),0)</f>
        <v>0</v>
      </c>
      <c r="P56" s="9"/>
      <c r="Q56" s="9">
        <f>IFERROR(VLOOKUP(A56,'درآمد ناشی از فروش'!A:Q,17,0),0)</f>
        <v>768972897</v>
      </c>
      <c r="R56" s="9"/>
      <c r="S56" s="9">
        <f t="shared" ref="S56:S57" si="9">+Q56+O56+M56</f>
        <v>768972897</v>
      </c>
      <c r="T56" s="9"/>
      <c r="U56" s="1">
        <f t="shared" ref="U56:U57" si="10">+S56/$S$64</f>
        <v>7.3785231752118328E-4</v>
      </c>
    </row>
    <row r="57" spans="1:21" ht="21" x14ac:dyDescent="0.55000000000000004">
      <c r="A57" s="27" t="s">
        <v>117</v>
      </c>
      <c r="C57" s="9">
        <f>IFERROR(VLOOKUP(A57,'درآمد سود سهام'!A:S,13,0),0)</f>
        <v>0</v>
      </c>
      <c r="D57" s="9"/>
      <c r="E57" s="9">
        <f>IFERROR(VLOOKUP(A57,'درآمد ناشی از تغییر قیمت اوراق'!A:Q,9,0),0)</f>
        <v>0</v>
      </c>
      <c r="F57" s="9"/>
      <c r="G57" s="9">
        <f>IFERROR(VLOOKUP(A57,'درآمد ناشی از فروش'!A:Q,9,0),0)</f>
        <v>70119278</v>
      </c>
      <c r="H57" s="9"/>
      <c r="I57" s="9">
        <f t="shared" si="0"/>
        <v>70119278</v>
      </c>
      <c r="J57" s="9"/>
      <c r="K57" s="1">
        <f t="shared" si="8"/>
        <v>5.4948407302727905E-5</v>
      </c>
      <c r="L57" s="9"/>
      <c r="M57" s="9">
        <f>IFERROR(VLOOKUP(A57,'درآمد سود سهام'!A:S,19,0),0)</f>
        <v>0</v>
      </c>
      <c r="N57" s="9"/>
      <c r="O57" s="9">
        <f>IFERROR(VLOOKUP(A57,'درآمد ناشی از تغییر قیمت اوراق'!A:Q,17,0),0)</f>
        <v>0</v>
      </c>
      <c r="P57" s="9"/>
      <c r="Q57" s="9">
        <f>IFERROR(VLOOKUP(A57,'درآمد ناشی از فروش'!A:Q,17,0),0)</f>
        <v>70119278</v>
      </c>
      <c r="R57" s="9"/>
      <c r="S57" s="9">
        <f t="shared" si="9"/>
        <v>70119278</v>
      </c>
      <c r="T57" s="9"/>
      <c r="U57" s="1">
        <f t="shared" si="10"/>
        <v>6.7281528356924803E-5</v>
      </c>
    </row>
    <row r="58" spans="1:21" ht="21" x14ac:dyDescent="0.55000000000000004">
      <c r="A58" s="27" t="s">
        <v>93</v>
      </c>
      <c r="C58" s="9">
        <f>IFERROR(VLOOKUP(A58,'درآمد سود سهام'!A:S,13,0),0)</f>
        <v>0</v>
      </c>
      <c r="D58" s="9"/>
      <c r="E58" s="9">
        <f>IFERROR(VLOOKUP(A58,'درآمد ناشی از تغییر قیمت اوراق'!A:Q,9,0),0)</f>
        <v>0</v>
      </c>
      <c r="F58" s="9"/>
      <c r="G58" s="9">
        <f>IFERROR(VLOOKUP(A58,'درآمد ناشی از فروش'!A:Q,9,0),0)</f>
        <v>0</v>
      </c>
      <c r="H58" s="9"/>
      <c r="I58" s="9">
        <f t="shared" si="0"/>
        <v>0</v>
      </c>
      <c r="J58" s="9"/>
      <c r="K58" s="1">
        <f t="shared" si="1"/>
        <v>0</v>
      </c>
      <c r="L58" s="9"/>
      <c r="M58" s="9">
        <f>IFERROR(VLOOKUP(A58,'درآمد سود سهام'!A:S,19,0),0)</f>
        <v>0</v>
      </c>
      <c r="N58" s="9"/>
      <c r="O58" s="9">
        <f>IFERROR(VLOOKUP(A58,'درآمد ناشی از تغییر قیمت اوراق'!A:Q,17,0),0)</f>
        <v>0</v>
      </c>
      <c r="P58" s="9"/>
      <c r="Q58" s="9">
        <f>IFERROR(VLOOKUP(A58,'درآمد ناشی از فروش'!A:Q,17,0),0)</f>
        <v>3134781730</v>
      </c>
      <c r="R58" s="9"/>
      <c r="S58" s="9">
        <f t="shared" si="2"/>
        <v>3134781730</v>
      </c>
      <c r="T58" s="9"/>
      <c r="U58" s="1">
        <f t="shared" ref="U58:U61" si="11">+S58/$S$64</f>
        <v>3.0079161091727843E-3</v>
      </c>
    </row>
    <row r="59" spans="1:21" ht="21" x14ac:dyDescent="0.55000000000000004">
      <c r="A59" s="27" t="s">
        <v>88</v>
      </c>
      <c r="C59" s="9">
        <f>IFERROR(VLOOKUP(A59,'درآمد سود سهام'!A:S,13,0),0)</f>
        <v>0</v>
      </c>
      <c r="D59" s="9"/>
      <c r="E59" s="9">
        <f>IFERROR(VLOOKUP(A59,'درآمد ناشی از تغییر قیمت اوراق'!A:Q,9,0),0)</f>
        <v>0</v>
      </c>
      <c r="F59" s="9"/>
      <c r="G59" s="9">
        <f>IFERROR(VLOOKUP(A59,'درآمد ناشی از فروش'!A:Q,9,0),0)</f>
        <v>0</v>
      </c>
      <c r="H59" s="9"/>
      <c r="I59" s="9">
        <f t="shared" si="0"/>
        <v>0</v>
      </c>
      <c r="J59" s="9"/>
      <c r="K59" s="1">
        <f t="shared" si="1"/>
        <v>0</v>
      </c>
      <c r="L59" s="9"/>
      <c r="M59" s="9">
        <f>IFERROR(VLOOKUP(A59,'درآمد سود سهام'!A:S,19,0),0)</f>
        <v>0</v>
      </c>
      <c r="N59" s="9"/>
      <c r="O59" s="9">
        <f>IFERROR(VLOOKUP(A59,'درآمد ناشی از تغییر قیمت اوراق'!A:Q,17,0),0)</f>
        <v>0</v>
      </c>
      <c r="P59" s="9"/>
      <c r="Q59" s="9">
        <f>IFERROR(VLOOKUP(A59,'درآمد ناشی از فروش'!A:Q,17,0),0)</f>
        <v>6736573640</v>
      </c>
      <c r="R59" s="9"/>
      <c r="S59" s="9">
        <f t="shared" si="2"/>
        <v>6736573640</v>
      </c>
      <c r="T59" s="9"/>
      <c r="U59" s="1">
        <f t="shared" si="11"/>
        <v>6.4639423467562256E-3</v>
      </c>
    </row>
    <row r="60" spans="1:21" ht="21" x14ac:dyDescent="0.55000000000000004">
      <c r="A60" s="27" t="s">
        <v>90</v>
      </c>
      <c r="C60" s="9">
        <f>IFERROR(VLOOKUP(A60,'درآمد سود سهام'!A:S,13,0),0)</f>
        <v>0</v>
      </c>
      <c r="D60" s="9"/>
      <c r="E60" s="9">
        <f>IFERROR(VLOOKUP(A60,'درآمد ناشی از تغییر قیمت اوراق'!A:Q,9,0),0)</f>
        <v>0</v>
      </c>
      <c r="F60" s="9"/>
      <c r="G60" s="9">
        <f>IFERROR(VLOOKUP(A60,'درآمد ناشی از فروش'!A:Q,9,0),0)</f>
        <v>0</v>
      </c>
      <c r="H60" s="9"/>
      <c r="I60" s="9">
        <f t="shared" si="0"/>
        <v>0</v>
      </c>
      <c r="J60" s="9"/>
      <c r="K60" s="1">
        <f t="shared" si="1"/>
        <v>0</v>
      </c>
      <c r="L60" s="9"/>
      <c r="M60" s="9">
        <f>IFERROR(VLOOKUP(A60,'درآمد سود سهام'!A:S,19,0),0)</f>
        <v>0</v>
      </c>
      <c r="N60" s="9"/>
      <c r="O60" s="9">
        <f>IFERROR(VLOOKUP(A60,'درآمد ناشی از تغییر قیمت اوراق'!A:Q,17,0),0)</f>
        <v>0</v>
      </c>
      <c r="P60" s="9"/>
      <c r="Q60" s="9">
        <f>IFERROR(VLOOKUP(A60,'درآمد ناشی از فروش'!A:Q,17,0),0)</f>
        <v>722027900</v>
      </c>
      <c r="R60" s="9"/>
      <c r="S60" s="9">
        <f t="shared" si="2"/>
        <v>722027900</v>
      </c>
      <c r="T60" s="9"/>
      <c r="U60" s="1">
        <f t="shared" si="11"/>
        <v>6.9280719958840519E-4</v>
      </c>
    </row>
    <row r="61" spans="1:21" ht="21" x14ac:dyDescent="0.55000000000000004">
      <c r="A61" s="27" t="s">
        <v>75</v>
      </c>
      <c r="C61" s="9">
        <f>IFERROR(VLOOKUP(A61,'درآمد سود سهام'!A:S,13,0),0)</f>
        <v>0</v>
      </c>
      <c r="D61" s="9"/>
      <c r="E61" s="9">
        <f>IFERROR(VLOOKUP(A61,'درآمد ناشی از تغییر قیمت اوراق'!A:Q,9,0),0)</f>
        <v>47652526630</v>
      </c>
      <c r="F61" s="9"/>
      <c r="G61" s="9">
        <f>IFERROR(VLOOKUP(A61,'درآمد ناشی از فروش'!A:Q,9,0),0)</f>
        <v>0</v>
      </c>
      <c r="H61" s="9"/>
      <c r="I61" s="9">
        <f t="shared" si="0"/>
        <v>47652526630</v>
      </c>
      <c r="J61" s="9"/>
      <c r="K61" s="1">
        <f t="shared" si="1"/>
        <v>3.7342518590526959E-2</v>
      </c>
      <c r="L61" s="9"/>
      <c r="M61" s="9">
        <f>IFERROR(VLOOKUP(A61,'درآمد سود سهام'!A:S,19,0),0)</f>
        <v>22247628390</v>
      </c>
      <c r="N61" s="9"/>
      <c r="O61" s="9">
        <f>IFERROR(VLOOKUP(A61,'درآمد ناشی از تغییر قیمت اوراق'!A:Q,17,0),0)</f>
        <v>50720591399</v>
      </c>
      <c r="P61" s="9"/>
      <c r="Q61" s="9">
        <f>IFERROR(VLOOKUP(A61,'درآمد ناشی از فروش'!A:Q,17,0),0)</f>
        <v>14221397536</v>
      </c>
      <c r="R61" s="9"/>
      <c r="S61" s="9">
        <f t="shared" si="2"/>
        <v>87189617325</v>
      </c>
      <c r="T61" s="9"/>
      <c r="U61" s="1">
        <f t="shared" si="11"/>
        <v>8.3661025581030793E-2</v>
      </c>
    </row>
    <row r="62" spans="1:21" ht="21" x14ac:dyDescent="0.55000000000000004">
      <c r="A62" s="27" t="s">
        <v>72</v>
      </c>
      <c r="C62" s="9">
        <f>IFERROR(VLOOKUP(A62,'درآمد سود سهام'!A:S,13,0),0)</f>
        <v>0</v>
      </c>
      <c r="D62" s="9"/>
      <c r="E62" s="9">
        <f>IFERROR(VLOOKUP(A62,'درآمد ناشی از تغییر قیمت اوراق'!A:Q,9,0),0)</f>
        <v>41707149015</v>
      </c>
      <c r="F62" s="9"/>
      <c r="G62" s="9">
        <f>IFERROR(VLOOKUP(A62,'درآمد ناشی از فروش'!A:Q,9,0),0)</f>
        <v>0</v>
      </c>
      <c r="H62" s="9"/>
      <c r="I62" s="9">
        <f t="shared" si="0"/>
        <v>41707149015</v>
      </c>
      <c r="J62" s="9"/>
      <c r="K62" s="1">
        <f t="shared" si="1"/>
        <v>3.2683471320280669E-2</v>
      </c>
      <c r="L62" s="9"/>
      <c r="M62" s="9">
        <f>IFERROR(VLOOKUP(A62,'درآمد سود سهام'!A:S,19,0),0)</f>
        <v>26841894000</v>
      </c>
      <c r="N62" s="9"/>
      <c r="O62" s="9">
        <f>IFERROR(VLOOKUP(A62,'درآمد ناشی از تغییر قیمت اوراق'!A:Q,17,0),0)</f>
        <v>30823742412</v>
      </c>
      <c r="P62" s="9"/>
      <c r="Q62" s="9">
        <f>IFERROR(VLOOKUP(A62,'درآمد ناشی از فروش'!A:Q,17,0),0)</f>
        <v>0</v>
      </c>
      <c r="R62" s="9"/>
      <c r="S62" s="9">
        <f t="shared" si="2"/>
        <v>57665636412</v>
      </c>
      <c r="T62" s="9"/>
      <c r="U62" s="1">
        <f t="shared" si="3"/>
        <v>5.5331889633462764E-2</v>
      </c>
    </row>
    <row r="63" spans="1:21" ht="21.75" thickBot="1" x14ac:dyDescent="0.6">
      <c r="A63" s="27" t="s">
        <v>94</v>
      </c>
      <c r="C63" s="9">
        <f>IFERROR(VLOOKUP(A63,'درآمد سود سهام'!A:S,13,0),0)</f>
        <v>0</v>
      </c>
      <c r="D63" s="9"/>
      <c r="E63" s="9">
        <f>IFERROR(VLOOKUP(A63,'درآمد ناشی از تغییر قیمت اوراق'!A:Q,9,0),0)</f>
        <v>9481145980</v>
      </c>
      <c r="F63" s="9"/>
      <c r="G63" s="9">
        <f>IFERROR(VLOOKUP(A63,'درآمد ناشی از فروش'!A:Q,9,0),0)</f>
        <v>-2945302392</v>
      </c>
      <c r="H63" s="9"/>
      <c r="I63" s="9">
        <f t="shared" si="0"/>
        <v>6535843588</v>
      </c>
      <c r="J63" s="9"/>
      <c r="K63" s="1">
        <f t="shared" si="1"/>
        <v>5.12176117301645E-3</v>
      </c>
      <c r="L63" s="9"/>
      <c r="M63" s="9">
        <f>IFERROR(VLOOKUP(A63,'درآمد سود سهام'!A:S,19,0),0)</f>
        <v>3622155069</v>
      </c>
      <c r="N63" s="9"/>
      <c r="O63" s="9">
        <f>IFERROR(VLOOKUP(A63,'درآمد ناشی از تغییر قیمت اوراق'!A:Q,17,0),0)</f>
        <v>-3377351197</v>
      </c>
      <c r="P63" s="9"/>
      <c r="Q63" s="9">
        <f>IFERROR(VLOOKUP(A63,'درآمد ناشی از فروش'!A:Q,17,0),0)</f>
        <v>-2945302392</v>
      </c>
      <c r="R63" s="9"/>
      <c r="S63" s="9">
        <f t="shared" si="2"/>
        <v>-2700498520</v>
      </c>
      <c r="T63" s="9"/>
      <c r="U63" s="1">
        <f t="shared" si="3"/>
        <v>-2.5912084798022802E-3</v>
      </c>
    </row>
    <row r="64" spans="1:21" s="27" customFormat="1" ht="21.75" thickBot="1" x14ac:dyDescent="0.6">
      <c r="A64" s="27" t="s">
        <v>15</v>
      </c>
      <c r="C64" s="4">
        <f>SUM(C8:C63)</f>
        <v>62932829638</v>
      </c>
      <c r="D64" s="3"/>
      <c r="E64" s="4">
        <f>SUM(E8:E63)</f>
        <v>1205618680826</v>
      </c>
      <c r="F64" s="3"/>
      <c r="G64" s="4">
        <f>SUM(G8:G63)</f>
        <v>7541490989</v>
      </c>
      <c r="H64" s="3"/>
      <c r="I64" s="4">
        <f>SUM(I8:I63)</f>
        <v>1276093001453</v>
      </c>
      <c r="J64" s="3"/>
      <c r="K64" s="8">
        <f>SUM(K8:K63)</f>
        <v>0.99999999999999989</v>
      </c>
      <c r="L64" s="3"/>
      <c r="M64" s="4">
        <f>SUM(M8:M63)</f>
        <v>792540861743</v>
      </c>
      <c r="N64" s="3"/>
      <c r="O64" s="4">
        <f>SUM(O8:O63)</f>
        <v>12498638696</v>
      </c>
      <c r="P64" s="3"/>
      <c r="Q64" s="4">
        <f>SUM(Q8:Q63)</f>
        <v>237137746606</v>
      </c>
      <c r="R64" s="3"/>
      <c r="S64" s="4">
        <f>SUM(S8:S63)</f>
        <v>1042177247045</v>
      </c>
      <c r="T64" s="3"/>
      <c r="U64" s="8">
        <f>SUM(U8:U63)</f>
        <v>1.0000000000000002</v>
      </c>
    </row>
    <row r="65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S44"/>
  <sheetViews>
    <sheetView rightToLeft="1" topLeftCell="A34" zoomScale="85" zoomScaleNormal="85" workbookViewId="0">
      <selection activeCell="C71" sqref="A71:C71"/>
    </sheetView>
  </sheetViews>
  <sheetFormatPr defaultRowHeight="18.75" x14ac:dyDescent="0.2"/>
  <cols>
    <col min="1" max="1" width="29.875" style="9" bestFit="1" customWidth="1"/>
    <col min="2" max="2" width="0.875" style="9" customWidth="1"/>
    <col min="3" max="3" width="17.5" style="9" customWidth="1"/>
    <col min="4" max="4" width="0.875" style="9" customWidth="1"/>
    <col min="5" max="5" width="30.625" style="9" customWidth="1"/>
    <col min="6" max="6" width="0.875" style="9" customWidth="1"/>
    <col min="7" max="7" width="21" style="9" customWidth="1"/>
    <col min="8" max="8" width="0.875" style="9" customWidth="1"/>
    <col min="9" max="9" width="20.125" style="9" customWidth="1"/>
    <col min="10" max="10" width="0.875" style="9" customWidth="1"/>
    <col min="11" max="11" width="17.5" style="9" customWidth="1"/>
    <col min="12" max="12" width="0.875" style="9" customWidth="1"/>
    <col min="13" max="13" width="21" style="9" customWidth="1"/>
    <col min="14" max="14" width="0.875" style="9" customWidth="1"/>
    <col min="15" max="15" width="20.125" style="9" customWidth="1"/>
    <col min="16" max="16" width="0.875" style="9" customWidth="1"/>
    <col min="17" max="17" width="17.5" style="9" customWidth="1"/>
    <col min="18" max="18" width="0.875" style="9" customWidth="1"/>
    <col min="19" max="19" width="21" style="9" customWidth="1"/>
    <col min="20" max="20" width="0.875" style="9" customWidth="1"/>
    <col min="21" max="21" width="9.875" style="9" bestFit="1" customWidth="1"/>
    <col min="22" max="16384" width="9" style="9"/>
  </cols>
  <sheetData>
    <row r="2" spans="1:19" ht="26.25" x14ac:dyDescent="0.2">
      <c r="A2" s="53" t="str">
        <f>+درآمدها!A2</f>
        <v>صندوق سرمایه‌گذاری بخشی صنایع مفید - اکتان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  <c r="I2" s="53" t="s">
        <v>0</v>
      </c>
      <c r="J2" s="53" t="s">
        <v>0</v>
      </c>
      <c r="K2" s="53" t="s">
        <v>0</v>
      </c>
      <c r="L2" s="53" t="s">
        <v>0</v>
      </c>
      <c r="M2" s="53" t="s">
        <v>0</v>
      </c>
      <c r="N2" s="53" t="s">
        <v>0</v>
      </c>
      <c r="O2" s="53" t="s">
        <v>0</v>
      </c>
      <c r="P2" s="53" t="s">
        <v>0</v>
      </c>
      <c r="Q2" s="53" t="s">
        <v>0</v>
      </c>
      <c r="R2" s="53" t="s">
        <v>0</v>
      </c>
      <c r="S2" s="53" t="s">
        <v>0</v>
      </c>
    </row>
    <row r="3" spans="1:19" ht="26.25" x14ac:dyDescent="0.2">
      <c r="A3" s="53" t="s">
        <v>23</v>
      </c>
      <c r="B3" s="53" t="s">
        <v>23</v>
      </c>
      <c r="C3" s="53" t="s">
        <v>23</v>
      </c>
      <c r="D3" s="53" t="s">
        <v>23</v>
      </c>
      <c r="E3" s="53" t="s">
        <v>23</v>
      </c>
      <c r="F3" s="53" t="s">
        <v>23</v>
      </c>
      <c r="G3" s="53" t="s">
        <v>23</v>
      </c>
      <c r="H3" s="53" t="s">
        <v>23</v>
      </c>
      <c r="I3" s="53" t="s">
        <v>23</v>
      </c>
      <c r="J3" s="53" t="s">
        <v>23</v>
      </c>
      <c r="K3" s="53" t="s">
        <v>23</v>
      </c>
      <c r="L3" s="53" t="s">
        <v>23</v>
      </c>
      <c r="M3" s="53" t="s">
        <v>23</v>
      </c>
      <c r="N3" s="53" t="s">
        <v>23</v>
      </c>
      <c r="O3" s="53" t="s">
        <v>23</v>
      </c>
      <c r="P3" s="53" t="s">
        <v>23</v>
      </c>
      <c r="Q3" s="53" t="s">
        <v>23</v>
      </c>
      <c r="R3" s="53" t="s">
        <v>23</v>
      </c>
      <c r="S3" s="53" t="s">
        <v>23</v>
      </c>
    </row>
    <row r="4" spans="1:19" ht="26.25" x14ac:dyDescent="0.2">
      <c r="A4" s="53" t="str">
        <f>+سهام!A4</f>
        <v>برای ماه منتهی به 1404/07/30</v>
      </c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  <c r="G4" s="53" t="s">
        <v>2</v>
      </c>
      <c r="H4" s="53" t="s">
        <v>2</v>
      </c>
      <c r="I4" s="53" t="s">
        <v>2</v>
      </c>
      <c r="J4" s="53" t="s">
        <v>2</v>
      </c>
      <c r="K4" s="53" t="s">
        <v>2</v>
      </c>
      <c r="L4" s="53" t="s">
        <v>2</v>
      </c>
      <c r="M4" s="53" t="s">
        <v>2</v>
      </c>
      <c r="N4" s="53" t="s">
        <v>2</v>
      </c>
      <c r="O4" s="53" t="s">
        <v>2</v>
      </c>
      <c r="P4" s="53" t="s">
        <v>2</v>
      </c>
      <c r="Q4" s="53" t="s">
        <v>2</v>
      </c>
      <c r="R4" s="53" t="s">
        <v>2</v>
      </c>
      <c r="S4" s="53" t="s">
        <v>2</v>
      </c>
    </row>
    <row r="6" spans="1:19" ht="27" thickBot="1" x14ac:dyDescent="0.25">
      <c r="A6" s="54" t="s">
        <v>3</v>
      </c>
      <c r="C6" s="54" t="s">
        <v>31</v>
      </c>
      <c r="D6" s="54" t="s">
        <v>31</v>
      </c>
      <c r="E6" s="54" t="s">
        <v>31</v>
      </c>
      <c r="F6" s="54" t="s">
        <v>31</v>
      </c>
      <c r="G6" s="54" t="s">
        <v>31</v>
      </c>
      <c r="I6" s="54" t="s">
        <v>25</v>
      </c>
      <c r="J6" s="54" t="s">
        <v>25</v>
      </c>
      <c r="K6" s="54" t="s">
        <v>25</v>
      </c>
      <c r="L6" s="54" t="s">
        <v>25</v>
      </c>
      <c r="M6" s="54" t="s">
        <v>25</v>
      </c>
      <c r="O6" s="54" t="s">
        <v>26</v>
      </c>
      <c r="P6" s="54" t="s">
        <v>26</v>
      </c>
      <c r="Q6" s="54" t="s">
        <v>26</v>
      </c>
      <c r="R6" s="54" t="s">
        <v>26</v>
      </c>
      <c r="S6" s="54" t="s">
        <v>26</v>
      </c>
    </row>
    <row r="7" spans="1:19" ht="27" thickBot="1" x14ac:dyDescent="0.25">
      <c r="A7" s="54" t="s">
        <v>3</v>
      </c>
      <c r="C7" s="37" t="s">
        <v>32</v>
      </c>
      <c r="E7" s="37" t="s">
        <v>33</v>
      </c>
      <c r="G7" s="37" t="s">
        <v>34</v>
      </c>
      <c r="I7" s="37" t="s">
        <v>35</v>
      </c>
      <c r="K7" s="37" t="s">
        <v>29</v>
      </c>
      <c r="M7" s="37" t="s">
        <v>36</v>
      </c>
      <c r="O7" s="37" t="s">
        <v>35</v>
      </c>
      <c r="Q7" s="37" t="s">
        <v>29</v>
      </c>
      <c r="S7" s="37" t="s">
        <v>36</v>
      </c>
    </row>
    <row r="8" spans="1:19" ht="21" x14ac:dyDescent="0.2">
      <c r="A8" s="3" t="s">
        <v>121</v>
      </c>
      <c r="C8" s="9" t="s">
        <v>120</v>
      </c>
      <c r="E8" s="9">
        <v>134638729</v>
      </c>
      <c r="G8" s="9">
        <v>510</v>
      </c>
      <c r="I8" s="9">
        <f>+G8*E8</f>
        <v>68665751790</v>
      </c>
      <c r="K8" s="9">
        <v>-5732922152</v>
      </c>
      <c r="M8" s="9">
        <f>+K8+I8</f>
        <v>62932829638</v>
      </c>
      <c r="O8" s="9">
        <v>68665751790</v>
      </c>
      <c r="Q8" s="9">
        <v>-5732922152</v>
      </c>
      <c r="S8" s="9">
        <f>+Q8+O8</f>
        <v>62932829638</v>
      </c>
    </row>
    <row r="9" spans="1:19" ht="21" x14ac:dyDescent="0.2">
      <c r="A9" s="3" t="s">
        <v>107</v>
      </c>
      <c r="C9" s="9" t="s">
        <v>118</v>
      </c>
      <c r="E9" s="9">
        <v>0</v>
      </c>
      <c r="G9" s="9">
        <v>0</v>
      </c>
      <c r="I9" s="9">
        <v>0</v>
      </c>
      <c r="K9" s="9">
        <v>0</v>
      </c>
      <c r="M9" s="9">
        <v>0</v>
      </c>
      <c r="O9" s="9">
        <v>5995538850</v>
      </c>
      <c r="Q9" s="9">
        <v>0</v>
      </c>
      <c r="S9" s="9">
        <f t="shared" ref="S9:S42" si="0">+Q9+O9</f>
        <v>5995538850</v>
      </c>
    </row>
    <row r="10" spans="1:19" ht="21" x14ac:dyDescent="0.2">
      <c r="A10" s="3" t="s">
        <v>67</v>
      </c>
      <c r="C10" s="9" t="s">
        <v>118</v>
      </c>
      <c r="E10" s="9">
        <v>0</v>
      </c>
      <c r="G10" s="9">
        <v>0</v>
      </c>
      <c r="I10" s="9">
        <v>0</v>
      </c>
      <c r="K10" s="9">
        <v>0</v>
      </c>
      <c r="M10" s="9">
        <v>0</v>
      </c>
      <c r="O10" s="9">
        <v>60373018030</v>
      </c>
      <c r="Q10" s="9">
        <v>0</v>
      </c>
      <c r="S10" s="9">
        <f t="shared" si="0"/>
        <v>60373018030</v>
      </c>
    </row>
    <row r="11" spans="1:19" ht="21" x14ac:dyDescent="0.2">
      <c r="A11" s="3" t="s">
        <v>68</v>
      </c>
      <c r="C11" s="9" t="s">
        <v>118</v>
      </c>
      <c r="E11" s="9">
        <v>0</v>
      </c>
      <c r="G11" s="9">
        <v>0</v>
      </c>
      <c r="I11" s="9">
        <v>0</v>
      </c>
      <c r="K11" s="9">
        <v>0</v>
      </c>
      <c r="M11" s="9">
        <v>0</v>
      </c>
      <c r="O11" s="9">
        <v>33088482180</v>
      </c>
      <c r="S11" s="9">
        <f t="shared" si="0"/>
        <v>33088482180</v>
      </c>
    </row>
    <row r="12" spans="1:19" ht="21" x14ac:dyDescent="0.2">
      <c r="A12" s="3" t="s">
        <v>104</v>
      </c>
      <c r="C12" s="9" t="s">
        <v>118</v>
      </c>
      <c r="E12" s="9">
        <v>0</v>
      </c>
      <c r="G12" s="9">
        <v>0</v>
      </c>
      <c r="I12" s="9">
        <v>0</v>
      </c>
      <c r="K12" s="9">
        <v>0</v>
      </c>
      <c r="M12" s="9">
        <v>0</v>
      </c>
      <c r="O12" s="9">
        <v>48845248424</v>
      </c>
      <c r="Q12" s="9">
        <v>-4824222067</v>
      </c>
      <c r="S12" s="9">
        <f t="shared" si="0"/>
        <v>44021026357</v>
      </c>
    </row>
    <row r="13" spans="1:19" ht="21" x14ac:dyDescent="0.2">
      <c r="A13" s="3" t="s">
        <v>114</v>
      </c>
      <c r="C13" s="9" t="s">
        <v>118</v>
      </c>
      <c r="E13" s="9">
        <v>0</v>
      </c>
      <c r="G13" s="9">
        <v>0</v>
      </c>
      <c r="I13" s="9">
        <v>0</v>
      </c>
      <c r="K13" s="9">
        <v>0</v>
      </c>
      <c r="M13" s="9">
        <v>0</v>
      </c>
      <c r="O13" s="9">
        <v>9786824000</v>
      </c>
      <c r="S13" s="9">
        <f t="shared" si="0"/>
        <v>9786824000</v>
      </c>
    </row>
    <row r="14" spans="1:19" ht="21" x14ac:dyDescent="0.2">
      <c r="A14" s="3" t="s">
        <v>100</v>
      </c>
      <c r="C14" s="9" t="s">
        <v>118</v>
      </c>
      <c r="E14" s="9">
        <v>0</v>
      </c>
      <c r="G14" s="9">
        <v>0</v>
      </c>
      <c r="I14" s="9">
        <v>0</v>
      </c>
      <c r="K14" s="9">
        <v>0</v>
      </c>
      <c r="M14" s="9">
        <v>0</v>
      </c>
      <c r="O14" s="9">
        <v>17063377500</v>
      </c>
      <c r="S14" s="9">
        <f t="shared" si="0"/>
        <v>17063377500</v>
      </c>
    </row>
    <row r="15" spans="1:19" ht="21" x14ac:dyDescent="0.2">
      <c r="A15" s="3" t="s">
        <v>108</v>
      </c>
      <c r="C15" s="9" t="s">
        <v>118</v>
      </c>
      <c r="E15" s="9">
        <v>0</v>
      </c>
      <c r="G15" s="9">
        <v>0</v>
      </c>
      <c r="I15" s="9">
        <v>0</v>
      </c>
      <c r="K15" s="9">
        <v>0</v>
      </c>
      <c r="M15" s="9">
        <v>0</v>
      </c>
      <c r="O15" s="9">
        <v>19126250000</v>
      </c>
      <c r="S15" s="9">
        <f t="shared" si="0"/>
        <v>19126250000</v>
      </c>
    </row>
    <row r="16" spans="1:19" ht="21" x14ac:dyDescent="0.2">
      <c r="A16" s="3" t="s">
        <v>59</v>
      </c>
      <c r="C16" s="9" t="s">
        <v>118</v>
      </c>
      <c r="E16" s="9">
        <v>0</v>
      </c>
      <c r="G16" s="9">
        <v>0</v>
      </c>
      <c r="I16" s="9">
        <v>0</v>
      </c>
      <c r="K16" s="9">
        <v>0</v>
      </c>
      <c r="M16" s="9">
        <v>0</v>
      </c>
      <c r="O16" s="9">
        <v>903159000</v>
      </c>
      <c r="S16" s="9">
        <f t="shared" si="0"/>
        <v>903159000</v>
      </c>
    </row>
    <row r="17" spans="1:19" ht="21" x14ac:dyDescent="0.2">
      <c r="A17" s="3" t="s">
        <v>80</v>
      </c>
      <c r="C17" s="9" t="s">
        <v>118</v>
      </c>
      <c r="E17" s="9">
        <v>0</v>
      </c>
      <c r="G17" s="9">
        <v>0</v>
      </c>
      <c r="I17" s="9">
        <v>0</v>
      </c>
      <c r="K17" s="9">
        <v>0</v>
      </c>
      <c r="M17" s="9">
        <v>0</v>
      </c>
      <c r="O17" s="9">
        <v>36002296400</v>
      </c>
      <c r="Q17" s="9">
        <v>-772167215</v>
      </c>
      <c r="S17" s="9">
        <f t="shared" si="0"/>
        <v>35230129185</v>
      </c>
    </row>
    <row r="18" spans="1:19" ht="21" x14ac:dyDescent="0.2">
      <c r="A18" s="3" t="s">
        <v>74</v>
      </c>
      <c r="C18" s="9" t="s">
        <v>118</v>
      </c>
      <c r="E18" s="9">
        <v>0</v>
      </c>
      <c r="G18" s="9">
        <v>0</v>
      </c>
      <c r="I18" s="9">
        <v>0</v>
      </c>
      <c r="K18" s="9">
        <v>0</v>
      </c>
      <c r="M18" s="9">
        <v>0</v>
      </c>
      <c r="O18" s="9">
        <v>82510153200</v>
      </c>
      <c r="S18" s="9">
        <f t="shared" si="0"/>
        <v>82510153200</v>
      </c>
    </row>
    <row r="19" spans="1:19" ht="21" x14ac:dyDescent="0.2">
      <c r="A19" s="3" t="s">
        <v>55</v>
      </c>
      <c r="C19" s="9" t="s">
        <v>118</v>
      </c>
      <c r="E19" s="9">
        <v>0</v>
      </c>
      <c r="G19" s="9">
        <v>0</v>
      </c>
      <c r="I19" s="9">
        <v>0</v>
      </c>
      <c r="K19" s="9">
        <v>0</v>
      </c>
      <c r="M19" s="9">
        <v>0</v>
      </c>
      <c r="O19" s="9">
        <v>134303552000</v>
      </c>
      <c r="Q19" s="9">
        <v>-3755492133</v>
      </c>
      <c r="S19" s="9">
        <f t="shared" si="0"/>
        <v>130548059867</v>
      </c>
    </row>
    <row r="20" spans="1:19" ht="21" x14ac:dyDescent="0.2">
      <c r="A20" s="3" t="s">
        <v>71</v>
      </c>
      <c r="C20" s="9" t="s">
        <v>118</v>
      </c>
      <c r="E20" s="9">
        <v>0</v>
      </c>
      <c r="G20" s="9">
        <v>0</v>
      </c>
      <c r="I20" s="9">
        <v>0</v>
      </c>
      <c r="K20" s="9">
        <v>0</v>
      </c>
      <c r="M20" s="9">
        <v>0</v>
      </c>
      <c r="O20" s="9">
        <v>6613432840</v>
      </c>
      <c r="S20" s="9">
        <f t="shared" si="0"/>
        <v>6613432840</v>
      </c>
    </row>
    <row r="21" spans="1:19" ht="21" x14ac:dyDescent="0.2">
      <c r="A21" s="3" t="s">
        <v>66</v>
      </c>
      <c r="C21" s="9" t="s">
        <v>118</v>
      </c>
      <c r="E21" s="9">
        <v>0</v>
      </c>
      <c r="G21" s="9">
        <v>0</v>
      </c>
      <c r="I21" s="9">
        <v>0</v>
      </c>
      <c r="K21" s="9">
        <v>0</v>
      </c>
      <c r="M21" s="9">
        <v>0</v>
      </c>
      <c r="O21" s="9">
        <v>17764140000</v>
      </c>
      <c r="S21" s="9">
        <f t="shared" si="0"/>
        <v>17764140000</v>
      </c>
    </row>
    <row r="22" spans="1:19" ht="21" x14ac:dyDescent="0.2">
      <c r="A22" s="3" t="s">
        <v>77</v>
      </c>
      <c r="C22" s="9" t="s">
        <v>118</v>
      </c>
      <c r="E22" s="9">
        <v>0</v>
      </c>
      <c r="G22" s="9">
        <v>0</v>
      </c>
      <c r="I22" s="9">
        <v>0</v>
      </c>
      <c r="K22" s="9">
        <v>0</v>
      </c>
      <c r="M22" s="9">
        <v>0</v>
      </c>
      <c r="O22" s="9">
        <v>9863869600</v>
      </c>
      <c r="S22" s="9">
        <f t="shared" si="0"/>
        <v>9863869600</v>
      </c>
    </row>
    <row r="23" spans="1:19" ht="21" x14ac:dyDescent="0.2">
      <c r="A23" s="3" t="s">
        <v>65</v>
      </c>
      <c r="C23" s="9" t="s">
        <v>118</v>
      </c>
      <c r="E23" s="9">
        <v>0</v>
      </c>
      <c r="G23" s="9">
        <v>0</v>
      </c>
      <c r="I23" s="9">
        <v>0</v>
      </c>
      <c r="K23" s="9">
        <v>0</v>
      </c>
      <c r="M23" s="9">
        <v>0</v>
      </c>
      <c r="O23" s="9">
        <v>25036790400</v>
      </c>
      <c r="S23" s="9">
        <f t="shared" si="0"/>
        <v>25036790400</v>
      </c>
    </row>
    <row r="24" spans="1:19" ht="21" x14ac:dyDescent="0.2">
      <c r="A24" s="3" t="s">
        <v>91</v>
      </c>
      <c r="C24" s="9" t="s">
        <v>118</v>
      </c>
      <c r="E24" s="9">
        <v>0</v>
      </c>
      <c r="G24" s="9">
        <v>0</v>
      </c>
      <c r="I24" s="9">
        <v>0</v>
      </c>
      <c r="K24" s="9">
        <v>0</v>
      </c>
      <c r="M24" s="9">
        <v>0</v>
      </c>
      <c r="O24" s="9">
        <v>1586968173</v>
      </c>
      <c r="S24" s="9">
        <f t="shared" si="0"/>
        <v>1586968173</v>
      </c>
    </row>
    <row r="25" spans="1:19" ht="21" x14ac:dyDescent="0.2">
      <c r="A25" s="3" t="s">
        <v>75</v>
      </c>
      <c r="C25" s="9" t="s">
        <v>118</v>
      </c>
      <c r="E25" s="9">
        <v>0</v>
      </c>
      <c r="G25" s="9">
        <v>0</v>
      </c>
      <c r="I25" s="9">
        <v>0</v>
      </c>
      <c r="K25" s="9">
        <v>0</v>
      </c>
      <c r="M25" s="9">
        <v>0</v>
      </c>
      <c r="O25" s="9">
        <v>22247628390</v>
      </c>
      <c r="S25" s="9">
        <f t="shared" si="0"/>
        <v>22247628390</v>
      </c>
    </row>
    <row r="26" spans="1:19" ht="21" x14ac:dyDescent="0.2">
      <c r="A26" s="3" t="s">
        <v>57</v>
      </c>
      <c r="C26" s="9" t="s">
        <v>118</v>
      </c>
      <c r="E26" s="9">
        <v>0</v>
      </c>
      <c r="G26" s="9">
        <v>0</v>
      </c>
      <c r="I26" s="9">
        <v>0</v>
      </c>
      <c r="K26" s="9">
        <v>0</v>
      </c>
      <c r="M26" s="9">
        <v>0</v>
      </c>
      <c r="O26" s="9">
        <v>31878336000</v>
      </c>
      <c r="S26" s="9">
        <f t="shared" si="0"/>
        <v>31878336000</v>
      </c>
    </row>
    <row r="27" spans="1:19" ht="21" x14ac:dyDescent="0.2">
      <c r="A27" s="3" t="s">
        <v>72</v>
      </c>
      <c r="C27" s="9" t="s">
        <v>118</v>
      </c>
      <c r="E27" s="9">
        <v>0</v>
      </c>
      <c r="G27" s="9">
        <v>0</v>
      </c>
      <c r="I27" s="9">
        <v>0</v>
      </c>
      <c r="K27" s="9">
        <v>0</v>
      </c>
      <c r="M27" s="9">
        <v>0</v>
      </c>
      <c r="O27" s="9">
        <v>26841894000</v>
      </c>
      <c r="S27" s="9">
        <f t="shared" si="0"/>
        <v>26841894000</v>
      </c>
    </row>
    <row r="28" spans="1:19" ht="21" x14ac:dyDescent="0.2">
      <c r="A28" s="3" t="s">
        <v>94</v>
      </c>
      <c r="C28" s="9" t="s">
        <v>118</v>
      </c>
      <c r="E28" s="9">
        <v>0</v>
      </c>
      <c r="G28" s="9">
        <v>0</v>
      </c>
      <c r="I28" s="9">
        <v>0</v>
      </c>
      <c r="K28" s="9">
        <v>0</v>
      </c>
      <c r="M28" s="9">
        <v>0</v>
      </c>
      <c r="O28" s="9">
        <v>3686659200</v>
      </c>
      <c r="Q28" s="9">
        <v>-64504131</v>
      </c>
      <c r="S28" s="9">
        <f t="shared" si="0"/>
        <v>3622155069</v>
      </c>
    </row>
    <row r="29" spans="1:19" ht="21" x14ac:dyDescent="0.2">
      <c r="A29" s="3" t="s">
        <v>54</v>
      </c>
      <c r="C29" s="9" t="s">
        <v>118</v>
      </c>
      <c r="E29" s="9">
        <v>0</v>
      </c>
      <c r="G29" s="9">
        <v>0</v>
      </c>
      <c r="I29" s="9">
        <v>0</v>
      </c>
      <c r="K29" s="9">
        <v>0</v>
      </c>
      <c r="M29" s="9">
        <v>0</v>
      </c>
      <c r="O29" s="9">
        <v>22410084160</v>
      </c>
      <c r="S29" s="9">
        <f t="shared" si="0"/>
        <v>22410084160</v>
      </c>
    </row>
    <row r="30" spans="1:19" ht="21" x14ac:dyDescent="0.2">
      <c r="A30" s="3" t="s">
        <v>61</v>
      </c>
      <c r="C30" s="9" t="s">
        <v>118</v>
      </c>
      <c r="E30" s="9">
        <v>0</v>
      </c>
      <c r="G30" s="9">
        <v>0</v>
      </c>
      <c r="I30" s="9">
        <v>0</v>
      </c>
      <c r="K30" s="9">
        <v>0</v>
      </c>
      <c r="M30" s="9">
        <v>0</v>
      </c>
      <c r="O30" s="9">
        <v>19722672400</v>
      </c>
      <c r="S30" s="9">
        <f t="shared" si="0"/>
        <v>19722672400</v>
      </c>
    </row>
    <row r="31" spans="1:19" ht="21" x14ac:dyDescent="0.2">
      <c r="A31" s="3" t="s">
        <v>84</v>
      </c>
      <c r="C31" s="9" t="s">
        <v>118</v>
      </c>
      <c r="E31" s="9">
        <v>0</v>
      </c>
      <c r="G31" s="9">
        <v>0</v>
      </c>
      <c r="I31" s="9">
        <v>0</v>
      </c>
      <c r="K31" s="9">
        <v>0</v>
      </c>
      <c r="M31" s="9">
        <v>0</v>
      </c>
      <c r="O31" s="9">
        <v>9302881000</v>
      </c>
      <c r="S31" s="9">
        <f t="shared" si="0"/>
        <v>9302881000</v>
      </c>
    </row>
    <row r="32" spans="1:19" ht="21" x14ac:dyDescent="0.2">
      <c r="A32" s="3" t="s">
        <v>81</v>
      </c>
      <c r="C32" s="9" t="s">
        <v>118</v>
      </c>
      <c r="E32" s="9">
        <v>0</v>
      </c>
      <c r="G32" s="9">
        <v>0</v>
      </c>
      <c r="I32" s="9">
        <v>0</v>
      </c>
      <c r="K32" s="9">
        <v>0</v>
      </c>
      <c r="M32" s="9">
        <v>0</v>
      </c>
      <c r="O32" s="9">
        <v>4774000000</v>
      </c>
      <c r="Q32" s="9">
        <v>-188447368</v>
      </c>
      <c r="S32" s="9">
        <f t="shared" si="0"/>
        <v>4585552632</v>
      </c>
    </row>
    <row r="33" spans="1:19" ht="21" x14ac:dyDescent="0.2">
      <c r="A33" s="3" t="s">
        <v>63</v>
      </c>
      <c r="C33" s="9" t="s">
        <v>118</v>
      </c>
      <c r="E33" s="9">
        <v>0</v>
      </c>
      <c r="G33" s="9">
        <v>0</v>
      </c>
      <c r="I33" s="9">
        <v>0</v>
      </c>
      <c r="K33" s="9">
        <v>0</v>
      </c>
      <c r="M33" s="9">
        <v>0</v>
      </c>
      <c r="O33" s="9">
        <v>6187087800</v>
      </c>
      <c r="S33" s="9">
        <f t="shared" si="0"/>
        <v>6187087800</v>
      </c>
    </row>
    <row r="34" spans="1:19" ht="21" x14ac:dyDescent="0.2">
      <c r="A34" s="3" t="s">
        <v>56</v>
      </c>
      <c r="C34" s="9" t="s">
        <v>118</v>
      </c>
      <c r="E34" s="9">
        <v>0</v>
      </c>
      <c r="G34" s="9">
        <v>0</v>
      </c>
      <c r="I34" s="9">
        <v>0</v>
      </c>
      <c r="K34" s="9">
        <v>0</v>
      </c>
      <c r="M34" s="9">
        <v>0</v>
      </c>
      <c r="O34" s="9">
        <v>10255046000</v>
      </c>
      <c r="S34" s="9">
        <f t="shared" si="0"/>
        <v>10255046000</v>
      </c>
    </row>
    <row r="35" spans="1:19" ht="21" x14ac:dyDescent="0.2">
      <c r="A35" s="3" t="s">
        <v>64</v>
      </c>
      <c r="C35" s="9" t="s">
        <v>118</v>
      </c>
      <c r="E35" s="9">
        <v>0</v>
      </c>
      <c r="G35" s="9">
        <v>0</v>
      </c>
      <c r="I35" s="9">
        <v>0</v>
      </c>
      <c r="K35" s="9">
        <v>0</v>
      </c>
      <c r="M35" s="9">
        <v>0</v>
      </c>
      <c r="O35" s="9">
        <v>60923450884</v>
      </c>
      <c r="S35" s="9">
        <f t="shared" si="0"/>
        <v>60923450884</v>
      </c>
    </row>
    <row r="36" spans="1:19" ht="21" x14ac:dyDescent="0.2">
      <c r="A36" s="3" t="s">
        <v>99</v>
      </c>
      <c r="C36" s="9" t="s">
        <v>118</v>
      </c>
      <c r="E36" s="9">
        <v>0</v>
      </c>
      <c r="G36" s="9">
        <v>0</v>
      </c>
      <c r="I36" s="9">
        <v>0</v>
      </c>
      <c r="K36" s="9">
        <v>0</v>
      </c>
      <c r="M36" s="9">
        <v>0</v>
      </c>
      <c r="O36" s="9">
        <v>2258010000</v>
      </c>
      <c r="S36" s="9">
        <f t="shared" si="0"/>
        <v>2258010000</v>
      </c>
    </row>
    <row r="37" spans="1:19" ht="21" x14ac:dyDescent="0.2">
      <c r="A37" s="3" t="s">
        <v>53</v>
      </c>
      <c r="C37" s="9" t="s">
        <v>118</v>
      </c>
      <c r="E37" s="9">
        <v>0</v>
      </c>
      <c r="G37" s="9">
        <v>0</v>
      </c>
      <c r="I37" s="9">
        <v>0</v>
      </c>
      <c r="K37" s="9">
        <v>0</v>
      </c>
      <c r="M37" s="9">
        <v>0</v>
      </c>
      <c r="O37" s="9">
        <v>5024694000</v>
      </c>
      <c r="S37" s="9">
        <f t="shared" si="0"/>
        <v>5024694000</v>
      </c>
    </row>
    <row r="38" spans="1:19" ht="21" x14ac:dyDescent="0.2">
      <c r="A38" s="3" t="s">
        <v>60</v>
      </c>
      <c r="C38" s="9" t="s">
        <v>118</v>
      </c>
      <c r="E38" s="9">
        <v>0</v>
      </c>
      <c r="G38" s="9">
        <v>0</v>
      </c>
      <c r="I38" s="9">
        <v>0</v>
      </c>
      <c r="K38" s="9">
        <v>0</v>
      </c>
      <c r="M38" s="9">
        <v>0</v>
      </c>
      <c r="O38" s="9">
        <v>2272917500</v>
      </c>
      <c r="Q38" s="9">
        <v>-6210157</v>
      </c>
      <c r="S38" s="9">
        <f t="shared" si="0"/>
        <v>2266707343</v>
      </c>
    </row>
    <row r="39" spans="1:19" ht="21" x14ac:dyDescent="0.2">
      <c r="A39" s="3" t="s">
        <v>73</v>
      </c>
      <c r="C39" s="9" t="s">
        <v>118</v>
      </c>
      <c r="E39" s="9">
        <v>0</v>
      </c>
      <c r="G39" s="9">
        <v>0</v>
      </c>
      <c r="I39" s="9">
        <v>0</v>
      </c>
      <c r="K39" s="9">
        <v>0</v>
      </c>
      <c r="M39" s="9">
        <v>0</v>
      </c>
      <c r="O39" s="9">
        <v>522888100</v>
      </c>
      <c r="Q39" s="9">
        <v>-7066055</v>
      </c>
      <c r="S39" s="9">
        <f t="shared" si="0"/>
        <v>515822045</v>
      </c>
    </row>
    <row r="40" spans="1:19" ht="21" x14ac:dyDescent="0.2">
      <c r="A40" s="3" t="s">
        <v>96</v>
      </c>
      <c r="C40" s="9" t="s">
        <v>118</v>
      </c>
      <c r="E40" s="9">
        <v>0</v>
      </c>
      <c r="G40" s="9">
        <v>0</v>
      </c>
      <c r="I40" s="9">
        <v>0</v>
      </c>
      <c r="K40" s="9">
        <v>0</v>
      </c>
      <c r="M40" s="9">
        <v>0</v>
      </c>
      <c r="O40" s="9">
        <v>1257291200</v>
      </c>
      <c r="S40" s="9">
        <f t="shared" si="0"/>
        <v>1257291200</v>
      </c>
    </row>
    <row r="41" spans="1:19" ht="21" x14ac:dyDescent="0.2">
      <c r="A41" s="3" t="s">
        <v>113</v>
      </c>
      <c r="C41" s="9" t="s">
        <v>118</v>
      </c>
      <c r="E41" s="9">
        <v>0</v>
      </c>
      <c r="G41" s="9">
        <v>0</v>
      </c>
      <c r="I41" s="9">
        <v>0</v>
      </c>
      <c r="K41" s="9">
        <v>0</v>
      </c>
      <c r="M41" s="9">
        <v>0</v>
      </c>
      <c r="O41" s="9">
        <v>562500000</v>
      </c>
      <c r="S41" s="9">
        <f t="shared" si="0"/>
        <v>562500000</v>
      </c>
    </row>
    <row r="42" spans="1:19" ht="21.75" thickBot="1" x14ac:dyDescent="0.25">
      <c r="A42" s="3" t="s">
        <v>112</v>
      </c>
      <c r="C42" s="9" t="s">
        <v>118</v>
      </c>
      <c r="E42" s="9">
        <v>0</v>
      </c>
      <c r="G42" s="9">
        <v>0</v>
      </c>
      <c r="I42" s="9">
        <v>0</v>
      </c>
      <c r="K42" s="9">
        <v>0</v>
      </c>
      <c r="M42" s="9">
        <v>0</v>
      </c>
      <c r="O42" s="9">
        <v>235000000</v>
      </c>
      <c r="S42" s="9">
        <f t="shared" si="0"/>
        <v>235000000</v>
      </c>
    </row>
    <row r="43" spans="1:19" ht="24.75" thickBot="1" x14ac:dyDescent="0.25">
      <c r="I43" s="17">
        <f>SUM(I8:I42)</f>
        <v>68665751790</v>
      </c>
      <c r="J43" s="18"/>
      <c r="K43" s="17">
        <f>SUM(K8:K42)</f>
        <v>-5732922152</v>
      </c>
      <c r="L43" s="18"/>
      <c r="M43" s="17">
        <f>SUM(M8:M42)</f>
        <v>62932829638</v>
      </c>
      <c r="N43" s="18"/>
      <c r="O43" s="17">
        <f>SUM(O8:O42)</f>
        <v>807891893021</v>
      </c>
      <c r="P43" s="18"/>
      <c r="Q43" s="17">
        <f>SUM(Q8:Q42)</f>
        <v>-15351031278</v>
      </c>
      <c r="R43" s="18"/>
      <c r="S43" s="17">
        <f>SUM(S8:S42)</f>
        <v>792540861743</v>
      </c>
    </row>
    <row r="44" spans="1:19" ht="19.5" thickTop="1" x14ac:dyDescent="0.2"/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1"/>
  <sheetViews>
    <sheetView rightToLeft="1" workbookViewId="0">
      <selection activeCell="C71" sqref="A71:C71"/>
    </sheetView>
  </sheetViews>
  <sheetFormatPr defaultRowHeight="18.75" x14ac:dyDescent="0.45"/>
  <cols>
    <col min="1" max="1" width="17.125" style="15" customWidth="1"/>
    <col min="2" max="2" width="0.875" style="15" customWidth="1"/>
    <col min="3" max="3" width="32.125" style="15" bestFit="1" customWidth="1"/>
    <col min="4" max="4" width="0.875" style="15" customWidth="1"/>
    <col min="5" max="5" width="27.875" style="15" bestFit="1" customWidth="1"/>
    <col min="6" max="6" width="0.875" style="15" customWidth="1"/>
    <col min="7" max="7" width="32.125" style="15" bestFit="1" customWidth="1"/>
    <col min="8" max="8" width="0.875" style="15" customWidth="1"/>
    <col min="9" max="9" width="27.875" style="15" bestFit="1" customWidth="1"/>
    <col min="10" max="10" width="0.875" style="15" customWidth="1"/>
    <col min="11" max="11" width="8" style="15" customWidth="1"/>
    <col min="12" max="16384" width="9" style="15"/>
  </cols>
  <sheetData>
    <row r="2" spans="1:9" ht="26.25" x14ac:dyDescent="0.45">
      <c r="A2" s="53" t="str">
        <f>+درآمدها!A2</f>
        <v>صندوق سرمایه‌گذاری بخشی صنایع مفید - اکتان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  <c r="I2" s="53" t="s">
        <v>0</v>
      </c>
    </row>
    <row r="3" spans="1:9" ht="26.25" x14ac:dyDescent="0.45">
      <c r="A3" s="53" t="s">
        <v>23</v>
      </c>
      <c r="B3" s="53" t="s">
        <v>23</v>
      </c>
      <c r="C3" s="53" t="s">
        <v>23</v>
      </c>
      <c r="D3" s="53" t="s">
        <v>23</v>
      </c>
      <c r="E3" s="53" t="s">
        <v>23</v>
      </c>
      <c r="F3" s="53" t="s">
        <v>23</v>
      </c>
      <c r="G3" s="53" t="s">
        <v>23</v>
      </c>
      <c r="H3" s="53" t="s">
        <v>23</v>
      </c>
      <c r="I3" s="53" t="s">
        <v>23</v>
      </c>
    </row>
    <row r="4" spans="1:9" ht="26.25" x14ac:dyDescent="0.45">
      <c r="A4" s="53" t="str">
        <f>+سهام!A4</f>
        <v>برای ماه منتهی به 1404/07/30</v>
      </c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  <c r="G4" s="53" t="s">
        <v>2</v>
      </c>
      <c r="H4" s="53" t="s">
        <v>2</v>
      </c>
      <c r="I4" s="53" t="s">
        <v>2</v>
      </c>
    </row>
    <row r="6" spans="1:9" ht="27" thickBot="1" x14ac:dyDescent="0.5">
      <c r="A6" s="37" t="s">
        <v>45</v>
      </c>
      <c r="C6" s="54" t="s">
        <v>25</v>
      </c>
      <c r="D6" s="54" t="s">
        <v>25</v>
      </c>
      <c r="E6" s="54" t="s">
        <v>25</v>
      </c>
      <c r="G6" s="54" t="s">
        <v>26</v>
      </c>
      <c r="H6" s="54" t="s">
        <v>26</v>
      </c>
      <c r="I6" s="54" t="s">
        <v>26</v>
      </c>
    </row>
    <row r="7" spans="1:9" ht="27" thickBot="1" x14ac:dyDescent="0.5">
      <c r="A7" s="37" t="s">
        <v>46</v>
      </c>
      <c r="C7" s="37" t="s">
        <v>47</v>
      </c>
      <c r="E7" s="37" t="s">
        <v>48</v>
      </c>
      <c r="G7" s="37" t="s">
        <v>47</v>
      </c>
      <c r="I7" s="37" t="s">
        <v>48</v>
      </c>
    </row>
    <row r="8" spans="1:9" ht="22.5" x14ac:dyDescent="0.55000000000000004">
      <c r="A8" s="25" t="s">
        <v>22</v>
      </c>
      <c r="B8" s="26"/>
      <c r="C8" s="25">
        <f>+'سود سپرده بانکی'!G8</f>
        <v>754940070</v>
      </c>
      <c r="D8" s="26"/>
      <c r="E8" s="47">
        <f>+C8/$C$10</f>
        <v>0.999870268784954</v>
      </c>
      <c r="F8" s="26"/>
      <c r="G8" s="25">
        <f>+'سود سپرده بانکی'!M8</f>
        <v>23523262004</v>
      </c>
      <c r="H8" s="26"/>
      <c r="I8" s="47">
        <f>+G8/$G$10</f>
        <v>0.99996183995467025</v>
      </c>
    </row>
    <row r="9" spans="1:9" ht="23.25" thickBot="1" x14ac:dyDescent="0.6">
      <c r="A9" s="25" t="s">
        <v>102</v>
      </c>
      <c r="B9" s="26"/>
      <c r="C9" s="25">
        <f>+'سود سپرده بانکی'!G9</f>
        <v>97952</v>
      </c>
      <c r="D9" s="26"/>
      <c r="E9" s="47">
        <f>+C9/$C$10</f>
        <v>1.2973121504601526E-4</v>
      </c>
      <c r="F9" s="26"/>
      <c r="G9" s="25">
        <f>+'سود سپرده بانکی'!M9</f>
        <v>897683</v>
      </c>
      <c r="H9" s="26"/>
      <c r="I9" s="47">
        <f>+G9/$G$10</f>
        <v>3.8160045329741602E-5</v>
      </c>
    </row>
    <row r="10" spans="1:9" ht="21.75" thickBot="1" x14ac:dyDescent="0.6">
      <c r="A10" s="15" t="s">
        <v>15</v>
      </c>
      <c r="B10" s="27"/>
      <c r="C10" s="4">
        <f>SUM(C8:C9)</f>
        <v>755038022</v>
      </c>
      <c r="D10" s="3"/>
      <c r="E10" s="8">
        <f>SUM(E8:E9)</f>
        <v>1</v>
      </c>
      <c r="F10" s="3"/>
      <c r="G10" s="4">
        <f>SUM(G8:G9)</f>
        <v>23524159687</v>
      </c>
      <c r="H10" s="3"/>
      <c r="I10" s="8">
        <f>SUM(I8:I9)</f>
        <v>1</v>
      </c>
    </row>
    <row r="11" spans="1:9" ht="19.5" thickTop="1" x14ac:dyDescent="0.45">
      <c r="E11" s="28"/>
    </row>
  </sheetData>
  <mergeCells count="5">
    <mergeCell ref="A2:I2"/>
    <mergeCell ref="A3:I3"/>
    <mergeCell ref="A4:I4"/>
    <mergeCell ref="C6:E6"/>
    <mergeCell ref="G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85D44-482F-4A43-9DF2-6D03A1A57554}">
  <dimension ref="A2:E10"/>
  <sheetViews>
    <sheetView rightToLeft="1" workbookViewId="0">
      <selection activeCell="P47" sqref="P47"/>
    </sheetView>
  </sheetViews>
  <sheetFormatPr defaultRowHeight="18.75" x14ac:dyDescent="0.2"/>
  <cols>
    <col min="1" max="1" width="15" style="9" customWidth="1"/>
    <col min="2" max="2" width="0.875" style="9" customWidth="1"/>
    <col min="3" max="3" width="25.125" style="9" customWidth="1"/>
    <col min="4" max="4" width="0.875" style="9" customWidth="1"/>
    <col min="5" max="5" width="28.875" style="9" bestFit="1" customWidth="1"/>
    <col min="6" max="6" width="0.875" style="9" customWidth="1"/>
    <col min="7" max="7" width="8" style="9" customWidth="1"/>
    <col min="8" max="16384" width="9" style="9"/>
  </cols>
  <sheetData>
    <row r="2" spans="1:5" ht="26.25" x14ac:dyDescent="0.2">
      <c r="A2" s="53" t="str">
        <f>+سهام!A2</f>
        <v>صندوق سرمایه‌گذاری بخشی صنایع مفید - اکتان</v>
      </c>
      <c r="B2" s="53" t="s">
        <v>0</v>
      </c>
      <c r="C2" s="53" t="s">
        <v>0</v>
      </c>
      <c r="D2" s="53" t="s">
        <v>0</v>
      </c>
      <c r="E2" s="53" t="s">
        <v>0</v>
      </c>
    </row>
    <row r="3" spans="1:5" ht="26.25" x14ac:dyDescent="0.2">
      <c r="A3" s="53" t="s">
        <v>23</v>
      </c>
      <c r="B3" s="53" t="s">
        <v>23</v>
      </c>
      <c r="C3" s="53" t="s">
        <v>23</v>
      </c>
      <c r="D3" s="53" t="s">
        <v>23</v>
      </c>
      <c r="E3" s="53" t="s">
        <v>23</v>
      </c>
    </row>
    <row r="4" spans="1:5" ht="26.25" x14ac:dyDescent="0.2">
      <c r="A4" s="53" t="str">
        <f>+سهام!A4</f>
        <v>برای ماه منتهی به 1404/07/30</v>
      </c>
      <c r="B4" s="53" t="s">
        <v>2</v>
      </c>
      <c r="C4" s="53" t="s">
        <v>2</v>
      </c>
      <c r="D4" s="53" t="s">
        <v>2</v>
      </c>
      <c r="E4" s="53" t="s">
        <v>2</v>
      </c>
    </row>
    <row r="6" spans="1:5" ht="27" thickBot="1" x14ac:dyDescent="0.25">
      <c r="A6" s="54" t="s">
        <v>97</v>
      </c>
      <c r="C6" s="16" t="s">
        <v>25</v>
      </c>
      <c r="E6" s="16" t="s">
        <v>26</v>
      </c>
    </row>
    <row r="7" spans="1:5" ht="27" thickBot="1" x14ac:dyDescent="0.25">
      <c r="A7" s="54" t="s">
        <v>97</v>
      </c>
      <c r="C7" s="16" t="s">
        <v>18</v>
      </c>
      <c r="E7" s="16" t="s">
        <v>18</v>
      </c>
    </row>
    <row r="8" spans="1:5" ht="24.75" thickBot="1" x14ac:dyDescent="0.25">
      <c r="A8" s="18" t="s">
        <v>97</v>
      </c>
      <c r="B8" s="14"/>
      <c r="C8" s="14">
        <v>0</v>
      </c>
      <c r="D8" s="14"/>
      <c r="E8" s="14">
        <v>735259583</v>
      </c>
    </row>
    <row r="9" spans="1:5" ht="24.75" thickBot="1" x14ac:dyDescent="0.25">
      <c r="A9" s="14" t="s">
        <v>15</v>
      </c>
      <c r="B9" s="14"/>
      <c r="C9" s="17">
        <f>SUM(C8:C8)</f>
        <v>0</v>
      </c>
      <c r="D9" s="14"/>
      <c r="E9" s="17">
        <f>SUM(E8:E8)</f>
        <v>735259583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0"/>
  <sheetViews>
    <sheetView rightToLeft="1" workbookViewId="0">
      <selection activeCell="C71" sqref="A71:C71"/>
    </sheetView>
  </sheetViews>
  <sheetFormatPr defaultRowHeight="18.75" x14ac:dyDescent="0.2"/>
  <cols>
    <col min="1" max="1" width="17.125" style="9" bestFit="1" customWidth="1"/>
    <col min="2" max="2" width="0.875" style="9" customWidth="1"/>
    <col min="3" max="3" width="18.375" style="9" customWidth="1"/>
    <col min="4" max="4" width="0.875" style="9" customWidth="1"/>
    <col min="5" max="5" width="15.75" style="9" customWidth="1"/>
    <col min="6" max="6" width="0.875" style="9" customWidth="1"/>
    <col min="7" max="7" width="18.375" style="9" customWidth="1"/>
    <col min="8" max="8" width="0.875" style="9" customWidth="1"/>
    <col min="9" max="9" width="19.25" style="9" customWidth="1"/>
    <col min="10" max="10" width="0.875" style="9" customWidth="1"/>
    <col min="11" max="11" width="14" style="9" customWidth="1"/>
    <col min="12" max="12" width="0.875" style="9" customWidth="1"/>
    <col min="13" max="13" width="19.25" style="9" customWidth="1"/>
    <col min="14" max="14" width="0.875" style="9" customWidth="1"/>
    <col min="15" max="15" width="8" style="9" customWidth="1"/>
    <col min="16" max="16384" width="9" style="9"/>
  </cols>
  <sheetData>
    <row r="2" spans="1:13" ht="26.25" x14ac:dyDescent="0.2">
      <c r="A2" s="53" t="str">
        <f>+درآمدها!A2</f>
        <v>صندوق سرمایه‌گذاری بخشی صنایع مفید - اکتان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  <c r="I2" s="53" t="s">
        <v>0</v>
      </c>
      <c r="J2" s="53" t="s">
        <v>0</v>
      </c>
      <c r="K2" s="53" t="s">
        <v>0</v>
      </c>
      <c r="L2" s="53" t="s">
        <v>0</v>
      </c>
      <c r="M2" s="53" t="s">
        <v>0</v>
      </c>
    </row>
    <row r="3" spans="1:13" ht="26.25" x14ac:dyDescent="0.2">
      <c r="A3" s="53" t="s">
        <v>23</v>
      </c>
      <c r="B3" s="53" t="s">
        <v>23</v>
      </c>
      <c r="C3" s="53" t="s">
        <v>23</v>
      </c>
      <c r="D3" s="53" t="s">
        <v>23</v>
      </c>
      <c r="E3" s="53" t="s">
        <v>23</v>
      </c>
      <c r="F3" s="53" t="s">
        <v>23</v>
      </c>
      <c r="G3" s="53" t="s">
        <v>23</v>
      </c>
      <c r="H3" s="53" t="s">
        <v>23</v>
      </c>
      <c r="I3" s="53" t="s">
        <v>23</v>
      </c>
      <c r="J3" s="53" t="s">
        <v>23</v>
      </c>
      <c r="K3" s="53" t="s">
        <v>23</v>
      </c>
      <c r="L3" s="53" t="s">
        <v>23</v>
      </c>
      <c r="M3" s="53" t="s">
        <v>23</v>
      </c>
    </row>
    <row r="4" spans="1:13" ht="26.25" x14ac:dyDescent="0.2">
      <c r="A4" s="53" t="str">
        <f>+سهام!A4</f>
        <v>برای ماه منتهی به 1404/07/30</v>
      </c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  <c r="G4" s="53" t="s">
        <v>2</v>
      </c>
      <c r="H4" s="53" t="s">
        <v>2</v>
      </c>
      <c r="I4" s="53" t="s">
        <v>2</v>
      </c>
      <c r="J4" s="53" t="s">
        <v>2</v>
      </c>
      <c r="K4" s="53" t="s">
        <v>2</v>
      </c>
      <c r="L4" s="53" t="s">
        <v>2</v>
      </c>
      <c r="M4" s="53" t="s">
        <v>2</v>
      </c>
    </row>
    <row r="6" spans="1:13" ht="27" thickBot="1" x14ac:dyDescent="0.25">
      <c r="A6" s="54" t="s">
        <v>24</v>
      </c>
      <c r="B6" s="54" t="s">
        <v>24</v>
      </c>
      <c r="C6" s="54" t="s">
        <v>25</v>
      </c>
      <c r="D6" s="54" t="s">
        <v>25</v>
      </c>
      <c r="E6" s="54" t="s">
        <v>25</v>
      </c>
      <c r="F6" s="54" t="s">
        <v>25</v>
      </c>
      <c r="G6" s="54" t="s">
        <v>25</v>
      </c>
      <c r="I6" s="54" t="s">
        <v>26</v>
      </c>
      <c r="J6" s="54" t="s">
        <v>26</v>
      </c>
      <c r="K6" s="54" t="s">
        <v>26</v>
      </c>
      <c r="L6" s="54" t="s">
        <v>26</v>
      </c>
      <c r="M6" s="54" t="s">
        <v>26</v>
      </c>
    </row>
    <row r="7" spans="1:13" ht="27" thickBot="1" x14ac:dyDescent="0.25">
      <c r="A7" s="37" t="s">
        <v>27</v>
      </c>
      <c r="C7" s="37" t="s">
        <v>28</v>
      </c>
      <c r="E7" s="37" t="s">
        <v>29</v>
      </c>
      <c r="G7" s="37" t="s">
        <v>30</v>
      </c>
      <c r="I7" s="37" t="s">
        <v>28</v>
      </c>
      <c r="K7" s="37" t="s">
        <v>29</v>
      </c>
      <c r="M7" s="37" t="s">
        <v>30</v>
      </c>
    </row>
    <row r="8" spans="1:13" ht="19.5" customHeight="1" x14ac:dyDescent="0.2">
      <c r="A8" s="3" t="s">
        <v>22</v>
      </c>
      <c r="C8" s="9">
        <v>754940070</v>
      </c>
      <c r="G8" s="9">
        <f>+C8-E8</f>
        <v>754940070</v>
      </c>
      <c r="I8" s="9">
        <v>23523262004</v>
      </c>
      <c r="K8" s="9">
        <v>0</v>
      </c>
      <c r="M8" s="9">
        <f>+I8-K8</f>
        <v>23523262004</v>
      </c>
    </row>
    <row r="9" spans="1:13" ht="19.5" customHeight="1" thickBot="1" x14ac:dyDescent="0.25">
      <c r="A9" s="3" t="s">
        <v>102</v>
      </c>
      <c r="C9" s="9">
        <v>97952</v>
      </c>
      <c r="E9" s="9">
        <v>0</v>
      </c>
      <c r="G9" s="9">
        <f>+C9-E9</f>
        <v>97952</v>
      </c>
      <c r="I9" s="9">
        <v>897683</v>
      </c>
      <c r="K9" s="9">
        <v>0</v>
      </c>
      <c r="M9" s="9">
        <f>+I9-K9</f>
        <v>897683</v>
      </c>
    </row>
    <row r="10" spans="1:13" ht="21.75" thickBot="1" x14ac:dyDescent="0.25">
      <c r="A10" s="9" t="s">
        <v>15</v>
      </c>
      <c r="C10" s="4">
        <f>SUM(C8:C9)</f>
        <v>755038022</v>
      </c>
      <c r="D10" s="3"/>
      <c r="E10" s="4">
        <f>SUM(E8:E9)</f>
        <v>0</v>
      </c>
      <c r="F10" s="3"/>
      <c r="G10" s="4">
        <f>SUM(G8:G9)</f>
        <v>755038022</v>
      </c>
      <c r="H10" s="3"/>
      <c r="I10" s="4">
        <f>SUM(I8:I9)</f>
        <v>23524159687</v>
      </c>
      <c r="J10" s="3"/>
      <c r="K10" s="4">
        <f>SUM(K8:K9)</f>
        <v>0</v>
      </c>
      <c r="L10" s="3"/>
      <c r="M10" s="4">
        <f>SUM(M8:M9)</f>
        <v>23524159687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S71"/>
  <sheetViews>
    <sheetView rightToLeft="1" topLeftCell="A34" zoomScale="70" zoomScaleNormal="70" workbookViewId="0">
      <selection activeCell="C71" sqref="A71:C71"/>
    </sheetView>
  </sheetViews>
  <sheetFormatPr defaultRowHeight="22.5" x14ac:dyDescent="0.2"/>
  <cols>
    <col min="1" max="1" width="36.75" style="7" customWidth="1"/>
    <col min="2" max="2" width="0.875" style="7" customWidth="1"/>
    <col min="3" max="3" width="15.75" style="7" customWidth="1"/>
    <col min="4" max="4" width="0.875" style="7" customWidth="1"/>
    <col min="5" max="5" width="19.25" style="7" customWidth="1"/>
    <col min="6" max="6" width="0.875" style="7" customWidth="1"/>
    <col min="7" max="7" width="19.25" style="7" customWidth="1"/>
    <col min="8" max="8" width="0.875" style="7" customWidth="1"/>
    <col min="9" max="9" width="24.5" style="7" customWidth="1"/>
    <col min="10" max="10" width="0.875" style="7" customWidth="1"/>
    <col min="11" max="11" width="16.625" style="7" customWidth="1"/>
    <col min="12" max="12" width="0.875" style="7" customWidth="1"/>
    <col min="13" max="13" width="20.125" style="7" customWidth="1"/>
    <col min="14" max="14" width="0.875" style="7" customWidth="1"/>
    <col min="15" max="15" width="20.125" style="7" customWidth="1"/>
    <col min="16" max="16" width="0.875" style="7" customWidth="1"/>
    <col min="17" max="17" width="24.5" style="7" customWidth="1"/>
    <col min="18" max="18" width="0.875" style="7" customWidth="1"/>
    <col min="19" max="16384" width="9" style="7"/>
  </cols>
  <sheetData>
    <row r="2" spans="1:17" ht="24" x14ac:dyDescent="0.2">
      <c r="A2" s="55" t="str">
        <f>+درآمدها!A2</f>
        <v>صندوق سرمایه‌گذاری بخشی صنایع مفید - اکتان</v>
      </c>
      <c r="B2" s="55" t="s">
        <v>0</v>
      </c>
      <c r="C2" s="55" t="s">
        <v>0</v>
      </c>
      <c r="D2" s="55" t="s">
        <v>0</v>
      </c>
      <c r="E2" s="55" t="s">
        <v>0</v>
      </c>
      <c r="F2" s="55" t="s">
        <v>0</v>
      </c>
      <c r="G2" s="55" t="s">
        <v>0</v>
      </c>
      <c r="H2" s="55" t="s">
        <v>0</v>
      </c>
      <c r="I2" s="55" t="s">
        <v>0</v>
      </c>
      <c r="J2" s="55" t="s">
        <v>0</v>
      </c>
      <c r="K2" s="55" t="s">
        <v>0</v>
      </c>
      <c r="L2" s="55" t="s">
        <v>0</v>
      </c>
      <c r="M2" s="55" t="s">
        <v>0</v>
      </c>
      <c r="N2" s="55" t="s">
        <v>0</v>
      </c>
      <c r="O2" s="55" t="s">
        <v>0</v>
      </c>
      <c r="P2" s="55" t="s">
        <v>0</v>
      </c>
      <c r="Q2" s="55" t="s">
        <v>0</v>
      </c>
    </row>
    <row r="3" spans="1:17" ht="24" x14ac:dyDescent="0.2">
      <c r="A3" s="55" t="s">
        <v>23</v>
      </c>
      <c r="B3" s="55" t="s">
        <v>23</v>
      </c>
      <c r="C3" s="55" t="s">
        <v>23</v>
      </c>
      <c r="D3" s="55" t="s">
        <v>23</v>
      </c>
      <c r="E3" s="55" t="s">
        <v>23</v>
      </c>
      <c r="F3" s="55" t="s">
        <v>23</v>
      </c>
      <c r="G3" s="55" t="s">
        <v>23</v>
      </c>
      <c r="H3" s="55" t="s">
        <v>23</v>
      </c>
      <c r="I3" s="55" t="s">
        <v>23</v>
      </c>
      <c r="J3" s="55" t="s">
        <v>23</v>
      </c>
      <c r="K3" s="55" t="s">
        <v>23</v>
      </c>
      <c r="L3" s="55" t="s">
        <v>23</v>
      </c>
      <c r="M3" s="55" t="s">
        <v>23</v>
      </c>
      <c r="N3" s="55" t="s">
        <v>23</v>
      </c>
      <c r="O3" s="55" t="s">
        <v>23</v>
      </c>
      <c r="P3" s="55" t="s">
        <v>23</v>
      </c>
      <c r="Q3" s="55" t="s">
        <v>23</v>
      </c>
    </row>
    <row r="4" spans="1:17" ht="24" x14ac:dyDescent="0.2">
      <c r="A4" s="55" t="str">
        <f>+سهام!A4</f>
        <v>برای ماه منتهی به 1404/07/30</v>
      </c>
      <c r="B4" s="55" t="s">
        <v>2</v>
      </c>
      <c r="C4" s="55" t="s">
        <v>2</v>
      </c>
      <c r="D4" s="55" t="s">
        <v>2</v>
      </c>
      <c r="E4" s="55" t="s">
        <v>2</v>
      </c>
      <c r="F4" s="55" t="s">
        <v>2</v>
      </c>
      <c r="G4" s="55" t="s">
        <v>2</v>
      </c>
      <c r="H4" s="55" t="s">
        <v>2</v>
      </c>
      <c r="I4" s="55" t="s">
        <v>2</v>
      </c>
      <c r="J4" s="55" t="s">
        <v>2</v>
      </c>
      <c r="K4" s="55" t="s">
        <v>2</v>
      </c>
      <c r="L4" s="55" t="s">
        <v>2</v>
      </c>
      <c r="M4" s="55" t="s">
        <v>2</v>
      </c>
      <c r="N4" s="55" t="s">
        <v>2</v>
      </c>
      <c r="O4" s="55" t="s">
        <v>2</v>
      </c>
      <c r="P4" s="55" t="s">
        <v>2</v>
      </c>
      <c r="Q4" s="55" t="s">
        <v>2</v>
      </c>
    </row>
    <row r="6" spans="1:17" ht="24.75" thickBot="1" x14ac:dyDescent="0.25">
      <c r="A6" s="56" t="s">
        <v>3</v>
      </c>
      <c r="C6" s="57" t="s">
        <v>25</v>
      </c>
      <c r="D6" s="57" t="s">
        <v>25</v>
      </c>
      <c r="E6" s="57" t="s">
        <v>25</v>
      </c>
      <c r="F6" s="57" t="s">
        <v>25</v>
      </c>
      <c r="G6" s="57" t="s">
        <v>25</v>
      </c>
      <c r="H6" s="57" t="s">
        <v>25</v>
      </c>
      <c r="I6" s="57" t="s">
        <v>25</v>
      </c>
      <c r="K6" s="57" t="s">
        <v>26</v>
      </c>
      <c r="L6" s="57" t="s">
        <v>26</v>
      </c>
      <c r="M6" s="57" t="s">
        <v>26</v>
      </c>
      <c r="N6" s="57" t="s">
        <v>26</v>
      </c>
      <c r="O6" s="57" t="s">
        <v>26</v>
      </c>
      <c r="P6" s="57" t="s">
        <v>26</v>
      </c>
      <c r="Q6" s="57" t="s">
        <v>26</v>
      </c>
    </row>
    <row r="7" spans="1:17" ht="24.75" thickBot="1" x14ac:dyDescent="0.25">
      <c r="A7" s="57" t="s">
        <v>3</v>
      </c>
      <c r="C7" s="39" t="s">
        <v>7</v>
      </c>
      <c r="E7" s="39" t="s">
        <v>37</v>
      </c>
      <c r="G7" s="39" t="s">
        <v>38</v>
      </c>
      <c r="I7" s="39" t="s">
        <v>40</v>
      </c>
      <c r="K7" s="39" t="s">
        <v>7</v>
      </c>
      <c r="M7" s="39" t="s">
        <v>37</v>
      </c>
      <c r="O7" s="39" t="s">
        <v>38</v>
      </c>
      <c r="Q7" s="39" t="s">
        <v>40</v>
      </c>
    </row>
    <row r="8" spans="1:17" ht="24" x14ac:dyDescent="0.2">
      <c r="A8" s="38" t="s">
        <v>61</v>
      </c>
      <c r="C8" s="14">
        <v>0</v>
      </c>
      <c r="D8" s="14"/>
      <c r="E8" s="14">
        <v>0</v>
      </c>
      <c r="F8" s="14"/>
      <c r="G8" s="14">
        <v>0</v>
      </c>
      <c r="H8" s="14"/>
      <c r="I8" s="14">
        <f>+E8-G8</f>
        <v>0</v>
      </c>
      <c r="J8" s="14"/>
      <c r="K8" s="14">
        <v>1</v>
      </c>
      <c r="L8" s="14"/>
      <c r="M8" s="14">
        <v>1</v>
      </c>
      <c r="N8" s="14"/>
      <c r="O8" s="14">
        <v>38056</v>
      </c>
      <c r="P8" s="14"/>
      <c r="Q8" s="14">
        <f>+M8-O8</f>
        <v>-38055</v>
      </c>
    </row>
    <row r="9" spans="1:17" ht="24" x14ac:dyDescent="0.2">
      <c r="A9" s="38" t="s">
        <v>75</v>
      </c>
      <c r="C9" s="14">
        <v>0</v>
      </c>
      <c r="D9" s="14"/>
      <c r="E9" s="14">
        <v>0</v>
      </c>
      <c r="F9" s="14"/>
      <c r="G9" s="14">
        <v>0</v>
      </c>
      <c r="H9" s="14"/>
      <c r="I9" s="14">
        <f t="shared" ref="I9:I59" si="0">+E9-G9</f>
        <v>0</v>
      </c>
      <c r="J9" s="14"/>
      <c r="K9" s="14">
        <v>3792070</v>
      </c>
      <c r="L9" s="14"/>
      <c r="M9" s="14">
        <v>49089338980</v>
      </c>
      <c r="N9" s="14"/>
      <c r="O9" s="14">
        <v>34867941444</v>
      </c>
      <c r="P9" s="14"/>
      <c r="Q9" s="14">
        <f t="shared" ref="Q9:Q59" si="1">+M9-O9</f>
        <v>14221397536</v>
      </c>
    </row>
    <row r="10" spans="1:17" ht="24" x14ac:dyDescent="0.2">
      <c r="A10" s="38" t="s">
        <v>116</v>
      </c>
      <c r="C10" s="14">
        <v>1090879</v>
      </c>
      <c r="D10" s="14"/>
      <c r="E10" s="14">
        <v>5644270533</v>
      </c>
      <c r="F10" s="14"/>
      <c r="G10" s="14">
        <v>4875297636</v>
      </c>
      <c r="H10" s="14"/>
      <c r="I10" s="14">
        <f t="shared" si="0"/>
        <v>768972897</v>
      </c>
      <c r="J10" s="14"/>
      <c r="K10" s="14">
        <v>1090879</v>
      </c>
      <c r="L10" s="14"/>
      <c r="M10" s="14">
        <v>5644270533</v>
      </c>
      <c r="N10" s="14"/>
      <c r="O10" s="14">
        <v>4875297636</v>
      </c>
      <c r="P10" s="14"/>
      <c r="Q10" s="14">
        <f t="shared" si="1"/>
        <v>768972897</v>
      </c>
    </row>
    <row r="11" spans="1:17" ht="24" x14ac:dyDescent="0.2">
      <c r="A11" s="42" t="s">
        <v>108</v>
      </c>
      <c r="C11" s="14"/>
      <c r="D11" s="14"/>
      <c r="E11" s="14"/>
      <c r="F11" s="14"/>
      <c r="G11" s="14"/>
      <c r="H11" s="14"/>
      <c r="I11" s="14">
        <f t="shared" si="0"/>
        <v>0</v>
      </c>
      <c r="J11" s="14"/>
      <c r="K11" s="14">
        <v>2900671</v>
      </c>
      <c r="L11" s="14"/>
      <c r="M11" s="14">
        <v>255079666918</v>
      </c>
      <c r="N11" s="14"/>
      <c r="O11" s="14">
        <v>228007653668</v>
      </c>
      <c r="P11" s="14"/>
      <c r="Q11" s="14">
        <f t="shared" si="1"/>
        <v>27072013250</v>
      </c>
    </row>
    <row r="12" spans="1:17" ht="24" x14ac:dyDescent="0.2">
      <c r="A12" s="42" t="s">
        <v>74</v>
      </c>
      <c r="C12" s="14"/>
      <c r="D12" s="14"/>
      <c r="E12" s="14"/>
      <c r="F12" s="14"/>
      <c r="G12" s="14"/>
      <c r="H12" s="14"/>
      <c r="I12" s="14">
        <f t="shared" si="0"/>
        <v>0</v>
      </c>
      <c r="J12" s="14"/>
      <c r="K12" s="14">
        <v>3608265</v>
      </c>
      <c r="L12" s="14"/>
      <c r="M12" s="14">
        <v>209095979834</v>
      </c>
      <c r="N12" s="14"/>
      <c r="O12" s="14">
        <v>220586988523</v>
      </c>
      <c r="P12" s="14"/>
      <c r="Q12" s="14">
        <f t="shared" si="1"/>
        <v>-11491008689</v>
      </c>
    </row>
    <row r="13" spans="1:17" ht="24" x14ac:dyDescent="0.2">
      <c r="A13" s="42" t="s">
        <v>79</v>
      </c>
      <c r="C13" s="14"/>
      <c r="D13" s="14"/>
      <c r="E13" s="14"/>
      <c r="F13" s="14"/>
      <c r="G13" s="14"/>
      <c r="H13" s="14"/>
      <c r="I13" s="14">
        <f t="shared" si="0"/>
        <v>0</v>
      </c>
      <c r="J13" s="14"/>
      <c r="K13" s="14">
        <v>500000</v>
      </c>
      <c r="L13" s="14"/>
      <c r="M13" s="14">
        <v>8422072685</v>
      </c>
      <c r="N13" s="14"/>
      <c r="O13" s="14">
        <v>9080646750</v>
      </c>
      <c r="P13" s="14"/>
      <c r="Q13" s="14">
        <f t="shared" si="1"/>
        <v>-658574065</v>
      </c>
    </row>
    <row r="14" spans="1:17" ht="24" x14ac:dyDescent="0.2">
      <c r="A14" s="42" t="s">
        <v>93</v>
      </c>
      <c r="C14" s="14"/>
      <c r="D14" s="14"/>
      <c r="E14" s="14"/>
      <c r="F14" s="14"/>
      <c r="G14" s="14"/>
      <c r="H14" s="14"/>
      <c r="I14" s="14">
        <f t="shared" si="0"/>
        <v>0</v>
      </c>
      <c r="J14" s="14"/>
      <c r="K14" s="14">
        <v>450000</v>
      </c>
      <c r="L14" s="14"/>
      <c r="M14" s="14">
        <v>5166574923</v>
      </c>
      <c r="N14" s="14"/>
      <c r="O14" s="14">
        <v>2031793193</v>
      </c>
      <c r="P14" s="14"/>
      <c r="Q14" s="14">
        <f t="shared" si="1"/>
        <v>3134781730</v>
      </c>
    </row>
    <row r="15" spans="1:17" ht="24" x14ac:dyDescent="0.2">
      <c r="A15" s="38" t="s">
        <v>69</v>
      </c>
      <c r="C15" s="14">
        <v>0</v>
      </c>
      <c r="D15" s="14"/>
      <c r="E15" s="14">
        <v>0</v>
      </c>
      <c r="F15" s="14"/>
      <c r="G15" s="14">
        <v>0</v>
      </c>
      <c r="H15" s="14"/>
      <c r="I15" s="14">
        <f t="shared" si="0"/>
        <v>0</v>
      </c>
      <c r="J15" s="14"/>
      <c r="K15" s="14">
        <v>49886</v>
      </c>
      <c r="L15" s="14"/>
      <c r="M15" s="14">
        <v>459554309850</v>
      </c>
      <c r="N15" s="14"/>
      <c r="O15" s="14">
        <v>328854435998</v>
      </c>
      <c r="P15" s="14"/>
      <c r="Q15" s="14">
        <f t="shared" si="1"/>
        <v>130699873852</v>
      </c>
    </row>
    <row r="16" spans="1:17" ht="24" x14ac:dyDescent="0.2">
      <c r="A16" s="38" t="s">
        <v>55</v>
      </c>
      <c r="C16" s="14">
        <v>0</v>
      </c>
      <c r="D16" s="14"/>
      <c r="E16" s="14">
        <v>0</v>
      </c>
      <c r="F16" s="14"/>
      <c r="G16" s="14">
        <v>0</v>
      </c>
      <c r="H16" s="14"/>
      <c r="I16" s="14">
        <f t="shared" si="0"/>
        <v>0</v>
      </c>
      <c r="J16" s="14"/>
      <c r="K16" s="14">
        <v>1331756</v>
      </c>
      <c r="L16" s="14"/>
      <c r="M16" s="14">
        <v>341459015877</v>
      </c>
      <c r="N16" s="14"/>
      <c r="O16" s="14">
        <v>315801632493</v>
      </c>
      <c r="P16" s="14"/>
      <c r="Q16" s="14">
        <f t="shared" si="1"/>
        <v>25657383384</v>
      </c>
    </row>
    <row r="17" spans="1:17" ht="24" x14ac:dyDescent="0.2">
      <c r="A17" s="38" t="s">
        <v>88</v>
      </c>
      <c r="C17" s="14">
        <v>0</v>
      </c>
      <c r="D17" s="14"/>
      <c r="E17" s="14">
        <v>0</v>
      </c>
      <c r="F17" s="14"/>
      <c r="G17" s="14">
        <v>0</v>
      </c>
      <c r="H17" s="14"/>
      <c r="I17" s="14">
        <f t="shared" si="0"/>
        <v>0</v>
      </c>
      <c r="J17" s="14"/>
      <c r="K17" s="14">
        <v>595000</v>
      </c>
      <c r="L17" s="14"/>
      <c r="M17" s="14">
        <v>17462849258</v>
      </c>
      <c r="N17" s="14"/>
      <c r="O17" s="14">
        <v>10726275618</v>
      </c>
      <c r="P17" s="14"/>
      <c r="Q17" s="14">
        <f t="shared" si="1"/>
        <v>6736573640</v>
      </c>
    </row>
    <row r="18" spans="1:17" ht="24" x14ac:dyDescent="0.2">
      <c r="A18" s="38" t="s">
        <v>60</v>
      </c>
      <c r="C18" s="14">
        <v>0</v>
      </c>
      <c r="D18" s="14"/>
      <c r="E18" s="14">
        <v>0</v>
      </c>
      <c r="F18" s="14"/>
      <c r="G18" s="14">
        <v>0</v>
      </c>
      <c r="H18" s="14"/>
      <c r="I18" s="14">
        <f t="shared" si="0"/>
        <v>0</v>
      </c>
      <c r="J18" s="14"/>
      <c r="K18" s="14">
        <v>456797</v>
      </c>
      <c r="L18" s="14"/>
      <c r="M18" s="14">
        <v>24152183489</v>
      </c>
      <c r="N18" s="14"/>
      <c r="O18" s="14">
        <v>30732430688</v>
      </c>
      <c r="P18" s="14"/>
      <c r="Q18" s="14">
        <f t="shared" si="1"/>
        <v>-6580247199</v>
      </c>
    </row>
    <row r="19" spans="1:17" ht="24" x14ac:dyDescent="0.2">
      <c r="A19" s="38" t="s">
        <v>89</v>
      </c>
      <c r="C19" s="14">
        <v>0</v>
      </c>
      <c r="D19" s="14"/>
      <c r="E19" s="14">
        <v>0</v>
      </c>
      <c r="F19" s="14"/>
      <c r="G19" s="14">
        <v>0</v>
      </c>
      <c r="H19" s="14"/>
      <c r="I19" s="14">
        <f t="shared" si="0"/>
        <v>0</v>
      </c>
      <c r="J19" s="14"/>
      <c r="K19" s="14">
        <v>8598231</v>
      </c>
      <c r="L19" s="14"/>
      <c r="M19" s="14">
        <v>129383991456</v>
      </c>
      <c r="N19" s="14"/>
      <c r="O19" s="14">
        <v>117021838475</v>
      </c>
      <c r="P19" s="14"/>
      <c r="Q19" s="14">
        <f t="shared" si="1"/>
        <v>12362152981</v>
      </c>
    </row>
    <row r="20" spans="1:17" ht="24" x14ac:dyDescent="0.2">
      <c r="A20" s="38" t="s">
        <v>117</v>
      </c>
      <c r="C20" s="14">
        <v>101976</v>
      </c>
      <c r="D20" s="14"/>
      <c r="E20" s="14">
        <v>612059814</v>
      </c>
      <c r="F20" s="14"/>
      <c r="G20" s="14">
        <v>541940536</v>
      </c>
      <c r="H20" s="14"/>
      <c r="I20" s="14">
        <f t="shared" si="0"/>
        <v>70119278</v>
      </c>
      <c r="J20" s="14"/>
      <c r="K20" s="14">
        <v>101976</v>
      </c>
      <c r="L20" s="14"/>
      <c r="M20" s="14">
        <v>612059814</v>
      </c>
      <c r="N20" s="14"/>
      <c r="O20" s="14">
        <v>541940536</v>
      </c>
      <c r="P20" s="14"/>
      <c r="Q20" s="14">
        <f t="shared" si="1"/>
        <v>70119278</v>
      </c>
    </row>
    <row r="21" spans="1:17" ht="24" x14ac:dyDescent="0.2">
      <c r="A21" s="38" t="s">
        <v>56</v>
      </c>
      <c r="C21" s="14">
        <v>0</v>
      </c>
      <c r="D21" s="14"/>
      <c r="E21" s="14">
        <v>0</v>
      </c>
      <c r="F21" s="14"/>
      <c r="G21" s="14">
        <v>0</v>
      </c>
      <c r="H21" s="14"/>
      <c r="I21" s="14">
        <f t="shared" si="0"/>
        <v>0</v>
      </c>
      <c r="J21" s="14"/>
      <c r="K21" s="14">
        <v>2112964</v>
      </c>
      <c r="L21" s="14"/>
      <c r="M21" s="14">
        <v>18889307423</v>
      </c>
      <c r="N21" s="14"/>
      <c r="O21" s="14">
        <v>20810335538</v>
      </c>
      <c r="P21" s="14"/>
      <c r="Q21" s="14">
        <f t="shared" si="1"/>
        <v>-1921028115</v>
      </c>
    </row>
    <row r="22" spans="1:17" ht="24" x14ac:dyDescent="0.2">
      <c r="A22" s="38" t="s">
        <v>70</v>
      </c>
      <c r="C22" s="14">
        <v>0</v>
      </c>
      <c r="D22" s="14"/>
      <c r="E22" s="14">
        <v>0</v>
      </c>
      <c r="F22" s="14"/>
      <c r="G22" s="14">
        <v>0</v>
      </c>
      <c r="H22" s="14"/>
      <c r="I22" s="14">
        <f t="shared" si="0"/>
        <v>0</v>
      </c>
      <c r="J22" s="14"/>
      <c r="K22" s="14">
        <v>45062933</v>
      </c>
      <c r="L22" s="14"/>
      <c r="M22" s="14">
        <v>425445419055</v>
      </c>
      <c r="N22" s="14"/>
      <c r="O22" s="14">
        <v>395210564254</v>
      </c>
      <c r="P22" s="14"/>
      <c r="Q22" s="14">
        <f t="shared" si="1"/>
        <v>30234854801</v>
      </c>
    </row>
    <row r="23" spans="1:17" ht="24" x14ac:dyDescent="0.2">
      <c r="A23" s="38" t="s">
        <v>52</v>
      </c>
      <c r="C23" s="14">
        <v>0</v>
      </c>
      <c r="D23" s="14"/>
      <c r="E23" s="14">
        <v>0</v>
      </c>
      <c r="F23" s="14"/>
      <c r="G23" s="14">
        <v>0</v>
      </c>
      <c r="H23" s="14"/>
      <c r="I23" s="14">
        <f t="shared" si="0"/>
        <v>0</v>
      </c>
      <c r="J23" s="14"/>
      <c r="K23" s="14">
        <v>311144</v>
      </c>
      <c r="L23" s="14"/>
      <c r="M23" s="14">
        <v>2675381807</v>
      </c>
      <c r="N23" s="14"/>
      <c r="O23" s="14">
        <v>2251650806</v>
      </c>
      <c r="P23" s="14"/>
      <c r="Q23" s="14">
        <f t="shared" si="1"/>
        <v>423731001</v>
      </c>
    </row>
    <row r="24" spans="1:17" ht="24" x14ac:dyDescent="0.2">
      <c r="A24" s="38" t="s">
        <v>66</v>
      </c>
      <c r="C24" s="14">
        <v>0</v>
      </c>
      <c r="D24" s="14"/>
      <c r="E24" s="14">
        <v>0</v>
      </c>
      <c r="F24" s="14"/>
      <c r="G24" s="14">
        <v>0</v>
      </c>
      <c r="H24" s="14"/>
      <c r="I24" s="14">
        <f t="shared" si="0"/>
        <v>0</v>
      </c>
      <c r="J24" s="14"/>
      <c r="K24" s="14">
        <v>2987572</v>
      </c>
      <c r="L24" s="14"/>
      <c r="M24" s="14">
        <v>55613382182</v>
      </c>
      <c r="N24" s="14"/>
      <c r="O24" s="14">
        <v>59138371114</v>
      </c>
      <c r="P24" s="14"/>
      <c r="Q24" s="14">
        <f t="shared" si="1"/>
        <v>-3524988932</v>
      </c>
    </row>
    <row r="25" spans="1:17" ht="24" x14ac:dyDescent="0.2">
      <c r="A25" s="38" t="s">
        <v>86</v>
      </c>
      <c r="C25" s="14">
        <v>0</v>
      </c>
      <c r="D25" s="14"/>
      <c r="E25" s="14">
        <v>0</v>
      </c>
      <c r="F25" s="14"/>
      <c r="G25" s="14">
        <v>0</v>
      </c>
      <c r="H25" s="14"/>
      <c r="I25" s="14">
        <f t="shared" si="0"/>
        <v>0</v>
      </c>
      <c r="J25" s="14"/>
      <c r="K25" s="14">
        <v>1715262</v>
      </c>
      <c r="L25" s="14"/>
      <c r="M25" s="14">
        <v>67995747341</v>
      </c>
      <c r="N25" s="14"/>
      <c r="O25" s="14">
        <v>47696311694</v>
      </c>
      <c r="P25" s="14"/>
      <c r="Q25" s="14">
        <f t="shared" si="1"/>
        <v>20299435647</v>
      </c>
    </row>
    <row r="26" spans="1:17" ht="24" x14ac:dyDescent="0.2">
      <c r="A26" s="38" t="s">
        <v>95</v>
      </c>
      <c r="C26" s="14">
        <v>0</v>
      </c>
      <c r="D26" s="14"/>
      <c r="E26" s="14">
        <v>0</v>
      </c>
      <c r="F26" s="14"/>
      <c r="G26" s="14">
        <v>0</v>
      </c>
      <c r="H26" s="14"/>
      <c r="I26" s="14">
        <f t="shared" si="0"/>
        <v>0</v>
      </c>
      <c r="J26" s="14"/>
      <c r="K26" s="14">
        <v>3400000</v>
      </c>
      <c r="L26" s="14"/>
      <c r="M26" s="14">
        <v>25211788881</v>
      </c>
      <c r="N26" s="14"/>
      <c r="O26" s="14">
        <v>20737599625</v>
      </c>
      <c r="P26" s="14"/>
      <c r="Q26" s="14">
        <f t="shared" si="1"/>
        <v>4474189256</v>
      </c>
    </row>
    <row r="27" spans="1:17" ht="24" x14ac:dyDescent="0.2">
      <c r="A27" s="38" t="s">
        <v>64</v>
      </c>
      <c r="C27" s="14">
        <v>0</v>
      </c>
      <c r="D27" s="14"/>
      <c r="E27" s="14">
        <v>0</v>
      </c>
      <c r="F27" s="14"/>
      <c r="G27" s="14">
        <v>0</v>
      </c>
      <c r="H27" s="14"/>
      <c r="I27" s="14">
        <f t="shared" si="0"/>
        <v>0</v>
      </c>
      <c r="J27" s="14"/>
      <c r="K27" s="14">
        <v>960504</v>
      </c>
      <c r="L27" s="14"/>
      <c r="M27" s="14">
        <v>72334494823</v>
      </c>
      <c r="N27" s="14"/>
      <c r="O27" s="14">
        <v>96719518103</v>
      </c>
      <c r="P27" s="14"/>
      <c r="Q27" s="14">
        <f t="shared" si="1"/>
        <v>-24385023280</v>
      </c>
    </row>
    <row r="28" spans="1:17" ht="24" x14ac:dyDescent="0.2">
      <c r="A28" s="38" t="s">
        <v>59</v>
      </c>
      <c r="C28" s="14">
        <v>0</v>
      </c>
      <c r="D28" s="14"/>
      <c r="E28" s="14">
        <v>0</v>
      </c>
      <c r="F28" s="14"/>
      <c r="G28" s="14">
        <v>0</v>
      </c>
      <c r="H28" s="14"/>
      <c r="I28" s="14">
        <f t="shared" si="0"/>
        <v>0</v>
      </c>
      <c r="J28" s="14"/>
      <c r="K28" s="14">
        <v>3982477</v>
      </c>
      <c r="L28" s="14"/>
      <c r="M28" s="14">
        <v>41466481397</v>
      </c>
      <c r="N28" s="14"/>
      <c r="O28" s="14">
        <v>64193691480</v>
      </c>
      <c r="P28" s="14"/>
      <c r="Q28" s="14">
        <f t="shared" si="1"/>
        <v>-22727210083</v>
      </c>
    </row>
    <row r="29" spans="1:17" ht="24" x14ac:dyDescent="0.2">
      <c r="A29" s="38" t="s">
        <v>94</v>
      </c>
      <c r="C29" s="14">
        <v>2166009</v>
      </c>
      <c r="D29" s="14"/>
      <c r="E29" s="14">
        <v>7725680170</v>
      </c>
      <c r="F29" s="14"/>
      <c r="G29" s="14">
        <v>10670982562</v>
      </c>
      <c r="H29" s="14"/>
      <c r="I29" s="14">
        <f t="shared" si="0"/>
        <v>-2945302392</v>
      </c>
      <c r="J29" s="14"/>
      <c r="K29" s="14">
        <v>2166009</v>
      </c>
      <c r="L29" s="14"/>
      <c r="M29" s="14">
        <v>7725680170</v>
      </c>
      <c r="N29" s="14"/>
      <c r="O29" s="14">
        <v>10670982562</v>
      </c>
      <c r="P29" s="14"/>
      <c r="Q29" s="14">
        <f t="shared" si="1"/>
        <v>-2945302392</v>
      </c>
    </row>
    <row r="30" spans="1:17" ht="24" x14ac:dyDescent="0.2">
      <c r="A30" s="38" t="s">
        <v>63</v>
      </c>
      <c r="C30" s="14">
        <v>0</v>
      </c>
      <c r="D30" s="14"/>
      <c r="E30" s="14">
        <v>0</v>
      </c>
      <c r="F30" s="14"/>
      <c r="G30" s="14">
        <v>0</v>
      </c>
      <c r="H30" s="14"/>
      <c r="I30" s="14">
        <f t="shared" si="0"/>
        <v>0</v>
      </c>
      <c r="J30" s="14"/>
      <c r="K30" s="14">
        <v>4850393</v>
      </c>
      <c r="L30" s="14"/>
      <c r="M30" s="14">
        <v>61468001039</v>
      </c>
      <c r="N30" s="14"/>
      <c r="O30" s="14">
        <v>60222131881</v>
      </c>
      <c r="P30" s="14"/>
      <c r="Q30" s="14">
        <f t="shared" si="1"/>
        <v>1245869158</v>
      </c>
    </row>
    <row r="31" spans="1:17" ht="24" x14ac:dyDescent="0.2">
      <c r="A31" s="21" t="s">
        <v>67</v>
      </c>
      <c r="C31" s="14">
        <v>0</v>
      </c>
      <c r="D31" s="14"/>
      <c r="E31" s="14">
        <v>0</v>
      </c>
      <c r="F31" s="14"/>
      <c r="G31" s="14">
        <v>0</v>
      </c>
      <c r="H31" s="14"/>
      <c r="I31" s="14">
        <f t="shared" si="0"/>
        <v>0</v>
      </c>
      <c r="J31" s="14"/>
      <c r="K31" s="14">
        <v>5126096</v>
      </c>
      <c r="L31" s="14"/>
      <c r="M31" s="14">
        <v>111559858689</v>
      </c>
      <c r="N31" s="14"/>
      <c r="O31" s="14">
        <v>122025157533</v>
      </c>
      <c r="P31" s="14"/>
      <c r="Q31" s="14">
        <f t="shared" si="1"/>
        <v>-10465298844</v>
      </c>
    </row>
    <row r="32" spans="1:17" ht="24" x14ac:dyDescent="0.2">
      <c r="A32" s="21" t="s">
        <v>112</v>
      </c>
      <c r="C32" s="14">
        <v>100000</v>
      </c>
      <c r="D32" s="14"/>
      <c r="E32" s="14">
        <v>3017710734</v>
      </c>
      <c r="F32" s="14"/>
      <c r="G32" s="14">
        <v>2559321757</v>
      </c>
      <c r="H32" s="14"/>
      <c r="I32" s="14">
        <f t="shared" si="0"/>
        <v>458388977</v>
      </c>
      <c r="J32" s="14"/>
      <c r="K32" s="14">
        <v>200000</v>
      </c>
      <c r="L32" s="14"/>
      <c r="M32" s="14">
        <v>6094295484</v>
      </c>
      <c r="N32" s="14"/>
      <c r="O32" s="14">
        <v>5118643512</v>
      </c>
      <c r="P32" s="14"/>
      <c r="Q32" s="14">
        <f t="shared" si="1"/>
        <v>975651972</v>
      </c>
    </row>
    <row r="33" spans="1:19" s="23" customFormat="1" ht="24" x14ac:dyDescent="0.2">
      <c r="A33" s="22" t="s">
        <v>53</v>
      </c>
      <c r="C33" s="14">
        <v>0</v>
      </c>
      <c r="D33" s="14"/>
      <c r="E33" s="14">
        <v>0</v>
      </c>
      <c r="F33" s="14"/>
      <c r="G33" s="14">
        <v>0</v>
      </c>
      <c r="H33" s="14"/>
      <c r="I33" s="14">
        <f t="shared" si="0"/>
        <v>0</v>
      </c>
      <c r="J33" s="14"/>
      <c r="K33" s="14">
        <v>1877235</v>
      </c>
      <c r="L33" s="14"/>
      <c r="M33" s="14">
        <v>18282579918</v>
      </c>
      <c r="N33" s="14"/>
      <c r="O33" s="14">
        <v>21129821689</v>
      </c>
      <c r="P33" s="14"/>
      <c r="Q33" s="14">
        <f t="shared" si="1"/>
        <v>-2847241771</v>
      </c>
      <c r="S33" s="7"/>
    </row>
    <row r="34" spans="1:19" ht="24" x14ac:dyDescent="0.2">
      <c r="A34" s="21" t="s">
        <v>107</v>
      </c>
      <c r="C34" s="14">
        <v>3590857</v>
      </c>
      <c r="D34" s="14"/>
      <c r="E34" s="14">
        <v>55310983221</v>
      </c>
      <c r="F34" s="14"/>
      <c r="G34" s="14">
        <v>55902806705</v>
      </c>
      <c r="H34" s="14"/>
      <c r="I34" s="14">
        <f t="shared" si="0"/>
        <v>-591823484</v>
      </c>
      <c r="J34" s="14"/>
      <c r="K34" s="14">
        <v>5890707</v>
      </c>
      <c r="L34" s="14"/>
      <c r="M34" s="14">
        <v>92391364613</v>
      </c>
      <c r="N34" s="14"/>
      <c r="O34" s="14">
        <v>92461430831</v>
      </c>
      <c r="P34" s="14"/>
      <c r="Q34" s="14">
        <f t="shared" si="1"/>
        <v>-70066218</v>
      </c>
    </row>
    <row r="35" spans="1:19" ht="24" x14ac:dyDescent="0.2">
      <c r="A35" s="21" t="s">
        <v>105</v>
      </c>
      <c r="C35" s="14">
        <v>0</v>
      </c>
      <c r="D35" s="14"/>
      <c r="E35" s="14">
        <v>0</v>
      </c>
      <c r="F35" s="14"/>
      <c r="G35" s="14">
        <v>0</v>
      </c>
      <c r="H35" s="14"/>
      <c r="I35" s="14">
        <f t="shared" si="0"/>
        <v>0</v>
      </c>
      <c r="J35" s="14"/>
      <c r="K35" s="14">
        <v>2000000</v>
      </c>
      <c r="L35" s="14"/>
      <c r="M35" s="14">
        <v>10498169748</v>
      </c>
      <c r="N35" s="14"/>
      <c r="O35" s="14">
        <v>6121320615</v>
      </c>
      <c r="P35" s="14"/>
      <c r="Q35" s="14">
        <f t="shared" si="1"/>
        <v>4376849133</v>
      </c>
    </row>
    <row r="36" spans="1:19" ht="24" x14ac:dyDescent="0.2">
      <c r="A36" s="21" t="s">
        <v>91</v>
      </c>
      <c r="C36" s="14">
        <v>0</v>
      </c>
      <c r="D36" s="14"/>
      <c r="E36" s="14">
        <v>0</v>
      </c>
      <c r="F36" s="14"/>
      <c r="G36" s="14">
        <v>0</v>
      </c>
      <c r="H36" s="14"/>
      <c r="I36" s="14">
        <f t="shared" si="0"/>
        <v>0</v>
      </c>
      <c r="J36" s="14"/>
      <c r="K36" s="14">
        <v>20973335</v>
      </c>
      <c r="L36" s="14"/>
      <c r="M36" s="14">
        <v>95680550886</v>
      </c>
      <c r="N36" s="14"/>
      <c r="O36" s="14">
        <v>82436813967</v>
      </c>
      <c r="P36" s="14"/>
      <c r="Q36" s="14">
        <f t="shared" si="1"/>
        <v>13243736919</v>
      </c>
    </row>
    <row r="37" spans="1:19" ht="24" x14ac:dyDescent="0.2">
      <c r="A37" s="21" t="s">
        <v>80</v>
      </c>
      <c r="C37" s="14">
        <v>0</v>
      </c>
      <c r="D37" s="14"/>
      <c r="E37" s="14">
        <v>0</v>
      </c>
      <c r="F37" s="14"/>
      <c r="G37" s="14">
        <v>0</v>
      </c>
      <c r="H37" s="14"/>
      <c r="I37" s="14">
        <f t="shared" si="0"/>
        <v>0</v>
      </c>
      <c r="J37" s="14"/>
      <c r="K37" s="14">
        <v>2989919</v>
      </c>
      <c r="L37" s="14"/>
      <c r="M37" s="14">
        <v>31776503489</v>
      </c>
      <c r="N37" s="14"/>
      <c r="O37" s="14">
        <v>32328551514</v>
      </c>
      <c r="P37" s="14"/>
      <c r="Q37" s="14">
        <f t="shared" si="1"/>
        <v>-552048025</v>
      </c>
    </row>
    <row r="38" spans="1:19" ht="24" x14ac:dyDescent="0.2">
      <c r="A38" s="21" t="s">
        <v>104</v>
      </c>
      <c r="C38" s="14">
        <v>0</v>
      </c>
      <c r="D38" s="14"/>
      <c r="E38" s="14">
        <v>0</v>
      </c>
      <c r="F38" s="14"/>
      <c r="G38" s="14">
        <v>0</v>
      </c>
      <c r="H38" s="14"/>
      <c r="I38" s="14">
        <f t="shared" si="0"/>
        <v>0</v>
      </c>
      <c r="J38" s="14"/>
      <c r="K38" s="14">
        <v>1042727</v>
      </c>
      <c r="L38" s="14"/>
      <c r="M38" s="14">
        <v>30346153080</v>
      </c>
      <c r="N38" s="14"/>
      <c r="O38" s="14">
        <v>36093328724</v>
      </c>
      <c r="P38" s="14"/>
      <c r="Q38" s="14">
        <f t="shared" si="1"/>
        <v>-5747175644</v>
      </c>
    </row>
    <row r="39" spans="1:19" ht="24" x14ac:dyDescent="0.2">
      <c r="A39" s="21" t="s">
        <v>101</v>
      </c>
      <c r="C39" s="14">
        <v>0</v>
      </c>
      <c r="D39" s="14"/>
      <c r="E39" s="14">
        <v>0</v>
      </c>
      <c r="F39" s="14"/>
      <c r="G39" s="14">
        <v>0</v>
      </c>
      <c r="H39" s="14"/>
      <c r="I39" s="14">
        <f t="shared" si="0"/>
        <v>0</v>
      </c>
      <c r="J39" s="14"/>
      <c r="K39" s="14">
        <v>3000000</v>
      </c>
      <c r="L39" s="14"/>
      <c r="M39" s="14">
        <v>12395666015</v>
      </c>
      <c r="N39" s="14"/>
      <c r="O39" s="14">
        <v>7960221324</v>
      </c>
      <c r="P39" s="14"/>
      <c r="Q39" s="14">
        <f t="shared" si="1"/>
        <v>4435444691</v>
      </c>
    </row>
    <row r="40" spans="1:19" ht="24" x14ac:dyDescent="0.2">
      <c r="A40" s="21" t="s">
        <v>87</v>
      </c>
      <c r="C40" s="14">
        <v>0</v>
      </c>
      <c r="D40" s="14"/>
      <c r="E40" s="14">
        <v>0</v>
      </c>
      <c r="F40" s="14"/>
      <c r="G40" s="14">
        <v>0</v>
      </c>
      <c r="H40" s="14"/>
      <c r="I40" s="14">
        <f t="shared" si="0"/>
        <v>0</v>
      </c>
      <c r="J40" s="14"/>
      <c r="K40" s="14">
        <v>202824</v>
      </c>
      <c r="L40" s="14"/>
      <c r="M40" s="14">
        <v>7514697090</v>
      </c>
      <c r="N40" s="14"/>
      <c r="O40" s="14">
        <v>6430063473</v>
      </c>
      <c r="P40" s="14"/>
      <c r="Q40" s="14">
        <f t="shared" si="1"/>
        <v>1084633617</v>
      </c>
    </row>
    <row r="41" spans="1:19" ht="24" x14ac:dyDescent="0.2">
      <c r="A41" s="21" t="s">
        <v>84</v>
      </c>
      <c r="C41" s="14">
        <v>126237</v>
      </c>
      <c r="D41" s="14"/>
      <c r="E41" s="14">
        <v>15034624890</v>
      </c>
      <c r="F41" s="14"/>
      <c r="G41" s="14">
        <v>14859917311</v>
      </c>
      <c r="H41" s="14"/>
      <c r="I41" s="14">
        <f t="shared" si="0"/>
        <v>174707579</v>
      </c>
      <c r="J41" s="14"/>
      <c r="K41" s="14">
        <v>641578</v>
      </c>
      <c r="L41" s="14"/>
      <c r="M41" s="14">
        <v>75959229654</v>
      </c>
      <c r="N41" s="14"/>
      <c r="O41" s="14">
        <v>75522992685</v>
      </c>
      <c r="P41" s="14"/>
      <c r="Q41" s="14">
        <f t="shared" si="1"/>
        <v>436236969</v>
      </c>
    </row>
    <row r="42" spans="1:19" ht="24" x14ac:dyDescent="0.2">
      <c r="A42" s="21" t="s">
        <v>85</v>
      </c>
      <c r="C42" s="14">
        <v>0</v>
      </c>
      <c r="D42" s="14"/>
      <c r="E42" s="14">
        <v>0</v>
      </c>
      <c r="F42" s="14"/>
      <c r="G42" s="14">
        <v>0</v>
      </c>
      <c r="H42" s="14"/>
      <c r="I42" s="14">
        <f t="shared" si="0"/>
        <v>0</v>
      </c>
      <c r="J42" s="14"/>
      <c r="K42" s="14">
        <v>634682</v>
      </c>
      <c r="L42" s="14"/>
      <c r="M42" s="14">
        <v>20796783092</v>
      </c>
      <c r="N42" s="14"/>
      <c r="O42" s="14">
        <v>16212747184</v>
      </c>
      <c r="P42" s="14"/>
      <c r="Q42" s="14">
        <f t="shared" si="1"/>
        <v>4584035908</v>
      </c>
    </row>
    <row r="43" spans="1:19" ht="24" x14ac:dyDescent="0.2">
      <c r="A43" s="21" t="s">
        <v>58</v>
      </c>
      <c r="C43" s="14">
        <v>0</v>
      </c>
      <c r="D43" s="14"/>
      <c r="E43" s="14">
        <v>0</v>
      </c>
      <c r="F43" s="14"/>
      <c r="G43" s="14">
        <v>0</v>
      </c>
      <c r="H43" s="14"/>
      <c r="I43" s="14">
        <f t="shared" si="0"/>
        <v>0</v>
      </c>
      <c r="J43" s="14"/>
      <c r="K43" s="14">
        <v>523161</v>
      </c>
      <c r="L43" s="14"/>
      <c r="M43" s="14">
        <v>59302064270</v>
      </c>
      <c r="N43" s="14"/>
      <c r="O43" s="14">
        <v>83279217354</v>
      </c>
      <c r="P43" s="14"/>
      <c r="Q43" s="14">
        <f t="shared" si="1"/>
        <v>-23977153084</v>
      </c>
    </row>
    <row r="44" spans="1:19" ht="24" x14ac:dyDescent="0.2">
      <c r="A44" s="21" t="s">
        <v>77</v>
      </c>
      <c r="C44" s="14">
        <v>0</v>
      </c>
      <c r="D44" s="14"/>
      <c r="E44" s="14">
        <v>0</v>
      </c>
      <c r="F44" s="14"/>
      <c r="G44" s="14">
        <v>0</v>
      </c>
      <c r="H44" s="14"/>
      <c r="I44" s="14">
        <f t="shared" si="0"/>
        <v>0</v>
      </c>
      <c r="J44" s="14"/>
      <c r="K44" s="14">
        <v>9929938</v>
      </c>
      <c r="L44" s="14"/>
      <c r="M44" s="14">
        <v>60765674593</v>
      </c>
      <c r="N44" s="14"/>
      <c r="O44" s="14">
        <v>65847373358</v>
      </c>
      <c r="P44" s="14"/>
      <c r="Q44" s="14">
        <f t="shared" si="1"/>
        <v>-5081698765</v>
      </c>
    </row>
    <row r="45" spans="1:19" ht="24" x14ac:dyDescent="0.2">
      <c r="A45" s="21" t="s">
        <v>98</v>
      </c>
      <c r="C45" s="14">
        <v>0</v>
      </c>
      <c r="D45" s="14"/>
      <c r="E45" s="14">
        <v>0</v>
      </c>
      <c r="F45" s="14"/>
      <c r="G45" s="14">
        <v>0</v>
      </c>
      <c r="H45" s="14"/>
      <c r="I45" s="14">
        <f t="shared" si="0"/>
        <v>0</v>
      </c>
      <c r="J45" s="14"/>
      <c r="K45" s="14">
        <v>490000</v>
      </c>
      <c r="L45" s="14"/>
      <c r="M45" s="14">
        <v>4456483543</v>
      </c>
      <c r="N45" s="14"/>
      <c r="O45" s="14">
        <v>3678827342</v>
      </c>
      <c r="P45" s="14"/>
      <c r="Q45" s="14">
        <f t="shared" si="1"/>
        <v>777656201</v>
      </c>
    </row>
    <row r="46" spans="1:19" ht="24" x14ac:dyDescent="0.2">
      <c r="A46" s="21" t="s">
        <v>51</v>
      </c>
      <c r="C46" s="14">
        <v>0</v>
      </c>
      <c r="D46" s="14"/>
      <c r="E46" s="14">
        <v>0</v>
      </c>
      <c r="F46" s="14"/>
      <c r="G46" s="14">
        <v>0</v>
      </c>
      <c r="H46" s="14"/>
      <c r="I46" s="14">
        <f t="shared" si="0"/>
        <v>0</v>
      </c>
      <c r="J46" s="14"/>
      <c r="K46" s="14">
        <v>1340000</v>
      </c>
      <c r="L46" s="14"/>
      <c r="M46" s="14">
        <v>9649671178</v>
      </c>
      <c r="N46" s="14"/>
      <c r="O46" s="14">
        <v>8764737660</v>
      </c>
      <c r="P46" s="14"/>
      <c r="Q46" s="14">
        <f t="shared" si="1"/>
        <v>884933518</v>
      </c>
    </row>
    <row r="47" spans="1:19" ht="24" x14ac:dyDescent="0.2">
      <c r="A47" s="21" t="s">
        <v>68</v>
      </c>
      <c r="C47" s="14">
        <v>0</v>
      </c>
      <c r="D47" s="14"/>
      <c r="E47" s="14">
        <v>0</v>
      </c>
      <c r="F47" s="14"/>
      <c r="G47" s="14">
        <v>0</v>
      </c>
      <c r="H47" s="14"/>
      <c r="I47" s="14">
        <f t="shared" si="0"/>
        <v>0</v>
      </c>
      <c r="J47" s="14"/>
      <c r="K47" s="14">
        <v>17822884</v>
      </c>
      <c r="L47" s="14"/>
      <c r="M47" s="14">
        <v>166657294640</v>
      </c>
      <c r="N47" s="14"/>
      <c r="O47" s="14">
        <v>188708274548</v>
      </c>
      <c r="P47" s="14"/>
      <c r="Q47" s="14">
        <f t="shared" si="1"/>
        <v>-22050979908</v>
      </c>
    </row>
    <row r="48" spans="1:19" ht="24" x14ac:dyDescent="0.2">
      <c r="A48" s="21" t="s">
        <v>100</v>
      </c>
      <c r="C48" s="14">
        <v>1600000</v>
      </c>
      <c r="D48" s="14"/>
      <c r="E48" s="14">
        <v>7707466404</v>
      </c>
      <c r="F48" s="14"/>
      <c r="G48" s="14">
        <v>9634686380</v>
      </c>
      <c r="H48" s="14"/>
      <c r="I48" s="14">
        <f t="shared" si="0"/>
        <v>-1927219976</v>
      </c>
      <c r="J48" s="14"/>
      <c r="K48" s="14">
        <v>1600000</v>
      </c>
      <c r="L48" s="14"/>
      <c r="M48" s="14">
        <v>7707466404</v>
      </c>
      <c r="N48" s="14"/>
      <c r="O48" s="14">
        <v>9634686380</v>
      </c>
      <c r="P48" s="14"/>
      <c r="Q48" s="14">
        <f t="shared" si="1"/>
        <v>-1927219976</v>
      </c>
    </row>
    <row r="49" spans="1:17" ht="24" x14ac:dyDescent="0.2">
      <c r="A49" s="21" t="s">
        <v>92</v>
      </c>
      <c r="C49" s="14">
        <v>0</v>
      </c>
      <c r="D49" s="14"/>
      <c r="E49" s="14">
        <v>0</v>
      </c>
      <c r="F49" s="14"/>
      <c r="G49" s="14">
        <v>0</v>
      </c>
      <c r="H49" s="14"/>
      <c r="I49" s="14">
        <f t="shared" si="0"/>
        <v>0</v>
      </c>
      <c r="J49" s="14"/>
      <c r="K49" s="14">
        <v>1600000</v>
      </c>
      <c r="L49" s="14"/>
      <c r="M49" s="14">
        <v>26125938565</v>
      </c>
      <c r="N49" s="14"/>
      <c r="O49" s="14">
        <v>22854332908</v>
      </c>
      <c r="P49" s="14"/>
      <c r="Q49" s="14">
        <f t="shared" si="1"/>
        <v>3271605657</v>
      </c>
    </row>
    <row r="50" spans="1:17" ht="24" x14ac:dyDescent="0.2">
      <c r="A50" s="21" t="s">
        <v>73</v>
      </c>
      <c r="C50" s="14">
        <v>0</v>
      </c>
      <c r="D50" s="14"/>
      <c r="E50" s="14">
        <v>0</v>
      </c>
      <c r="F50" s="14"/>
      <c r="G50" s="14">
        <v>0</v>
      </c>
      <c r="H50" s="14"/>
      <c r="I50" s="14">
        <f t="shared" si="0"/>
        <v>0</v>
      </c>
      <c r="J50" s="14"/>
      <c r="K50" s="14">
        <v>24610407</v>
      </c>
      <c r="L50" s="14"/>
      <c r="M50" s="14">
        <v>34880002709</v>
      </c>
      <c r="N50" s="14"/>
      <c r="O50" s="14">
        <v>37234170094</v>
      </c>
      <c r="P50" s="14"/>
      <c r="Q50" s="14">
        <f t="shared" si="1"/>
        <v>-2354167385</v>
      </c>
    </row>
    <row r="51" spans="1:17" ht="24" x14ac:dyDescent="0.2">
      <c r="A51" s="21" t="s">
        <v>113</v>
      </c>
      <c r="C51" s="14">
        <v>1875000</v>
      </c>
      <c r="D51" s="14"/>
      <c r="E51" s="14">
        <v>5900417717</v>
      </c>
      <c r="F51" s="14"/>
      <c r="G51" s="14">
        <v>5952900331</v>
      </c>
      <c r="H51" s="14"/>
      <c r="I51" s="14">
        <f t="shared" si="0"/>
        <v>-52482614</v>
      </c>
      <c r="J51" s="14"/>
      <c r="K51" s="14">
        <v>3750000</v>
      </c>
      <c r="L51" s="14"/>
      <c r="M51" s="14">
        <v>12509069876</v>
      </c>
      <c r="N51" s="14"/>
      <c r="O51" s="14">
        <v>11905800660</v>
      </c>
      <c r="P51" s="14"/>
      <c r="Q51" s="14">
        <f t="shared" si="1"/>
        <v>603269216</v>
      </c>
    </row>
    <row r="52" spans="1:17" ht="24" x14ac:dyDescent="0.2">
      <c r="A52" s="21" t="s">
        <v>90</v>
      </c>
      <c r="C52" s="14">
        <v>0</v>
      </c>
      <c r="D52" s="14"/>
      <c r="E52" s="14">
        <v>0</v>
      </c>
      <c r="F52" s="14"/>
      <c r="G52" s="14">
        <v>0</v>
      </c>
      <c r="H52" s="14"/>
      <c r="I52" s="14">
        <f t="shared" si="0"/>
        <v>0</v>
      </c>
      <c r="J52" s="14"/>
      <c r="K52" s="14">
        <v>500000</v>
      </c>
      <c r="L52" s="14"/>
      <c r="M52" s="14">
        <v>4300774444</v>
      </c>
      <c r="N52" s="14"/>
      <c r="O52" s="14">
        <v>3578746544</v>
      </c>
      <c r="P52" s="14"/>
      <c r="Q52" s="14">
        <f t="shared" si="1"/>
        <v>722027900</v>
      </c>
    </row>
    <row r="53" spans="1:17" ht="24" x14ac:dyDescent="0.2">
      <c r="A53" s="21" t="s">
        <v>114</v>
      </c>
      <c r="C53" s="14">
        <v>332075</v>
      </c>
      <c r="D53" s="14"/>
      <c r="E53" s="14">
        <v>39093561322</v>
      </c>
      <c r="F53" s="14"/>
      <c r="G53" s="14">
        <v>27507430598</v>
      </c>
      <c r="H53" s="14"/>
      <c r="I53" s="14">
        <f t="shared" si="0"/>
        <v>11586130724</v>
      </c>
      <c r="J53" s="14"/>
      <c r="K53" s="14">
        <v>1920807</v>
      </c>
      <c r="L53" s="14"/>
      <c r="M53" s="14">
        <v>238341724372</v>
      </c>
      <c r="N53" s="14"/>
      <c r="O53" s="14">
        <v>159110036107</v>
      </c>
      <c r="P53" s="14"/>
      <c r="Q53" s="14">
        <f t="shared" si="1"/>
        <v>79231688265</v>
      </c>
    </row>
    <row r="54" spans="1:17" ht="24" x14ac:dyDescent="0.2">
      <c r="A54" s="21" t="s">
        <v>71</v>
      </c>
      <c r="C54" s="14">
        <v>0</v>
      </c>
      <c r="D54" s="14"/>
      <c r="E54" s="14">
        <v>0</v>
      </c>
      <c r="F54" s="14"/>
      <c r="G54" s="14">
        <v>0</v>
      </c>
      <c r="H54" s="14"/>
      <c r="I54" s="14">
        <f t="shared" si="0"/>
        <v>0</v>
      </c>
      <c r="J54" s="14"/>
      <c r="K54" s="14">
        <v>6414281</v>
      </c>
      <c r="L54" s="14"/>
      <c r="M54" s="14">
        <v>121578178043</v>
      </c>
      <c r="N54" s="14"/>
      <c r="O54" s="14">
        <v>155222372293</v>
      </c>
      <c r="P54" s="14"/>
      <c r="Q54" s="14">
        <f t="shared" si="1"/>
        <v>-33644194250</v>
      </c>
    </row>
    <row r="55" spans="1:17" ht="24" x14ac:dyDescent="0.2">
      <c r="A55" s="21" t="s">
        <v>76</v>
      </c>
      <c r="C55" s="14">
        <v>0</v>
      </c>
      <c r="D55" s="14"/>
      <c r="E55" s="14">
        <v>0</v>
      </c>
      <c r="F55" s="14"/>
      <c r="G55" s="14">
        <v>0</v>
      </c>
      <c r="H55" s="14"/>
      <c r="I55" s="14">
        <f t="shared" si="0"/>
        <v>0</v>
      </c>
      <c r="J55" s="14"/>
      <c r="K55" s="14">
        <v>18000</v>
      </c>
      <c r="L55" s="14"/>
      <c r="M55" s="14">
        <v>1622486557</v>
      </c>
      <c r="N55" s="14"/>
      <c r="O55" s="14">
        <v>1636305705</v>
      </c>
      <c r="P55" s="14"/>
      <c r="Q55" s="14">
        <f t="shared" si="1"/>
        <v>-13819148</v>
      </c>
    </row>
    <row r="56" spans="1:17" ht="24" x14ac:dyDescent="0.2">
      <c r="A56" s="21" t="s">
        <v>65</v>
      </c>
      <c r="C56" s="14">
        <v>0</v>
      </c>
      <c r="D56" s="14"/>
      <c r="E56" s="14">
        <v>0</v>
      </c>
      <c r="F56" s="14"/>
      <c r="G56" s="14">
        <v>0</v>
      </c>
      <c r="H56" s="14"/>
      <c r="I56" s="14">
        <f t="shared" si="0"/>
        <v>0</v>
      </c>
      <c r="J56" s="14"/>
      <c r="K56" s="14">
        <v>1</v>
      </c>
      <c r="L56" s="14"/>
      <c r="M56" s="14">
        <v>1</v>
      </c>
      <c r="N56" s="14"/>
      <c r="O56" s="14">
        <v>12434</v>
      </c>
      <c r="P56" s="14"/>
      <c r="Q56" s="14">
        <f t="shared" si="1"/>
        <v>-12433</v>
      </c>
    </row>
    <row r="57" spans="1:17" ht="24" x14ac:dyDescent="0.2">
      <c r="A57" s="21" t="s">
        <v>57</v>
      </c>
      <c r="C57" s="14">
        <v>0</v>
      </c>
      <c r="D57" s="14"/>
      <c r="E57" s="14">
        <v>0</v>
      </c>
      <c r="F57" s="14"/>
      <c r="G57" s="14">
        <v>0</v>
      </c>
      <c r="H57" s="14"/>
      <c r="I57" s="14">
        <f t="shared" si="0"/>
        <v>0</v>
      </c>
      <c r="J57" s="14"/>
      <c r="K57" s="14">
        <v>4853639</v>
      </c>
      <c r="L57" s="14"/>
      <c r="M57" s="14">
        <v>297789476994</v>
      </c>
      <c r="N57" s="14"/>
      <c r="O57" s="14">
        <v>290758595913</v>
      </c>
      <c r="P57" s="14"/>
      <c r="Q57" s="14">
        <f t="shared" si="1"/>
        <v>7030881081</v>
      </c>
    </row>
    <row r="58" spans="1:17" ht="24" x14ac:dyDescent="0.2">
      <c r="A58" s="21" t="s">
        <v>54</v>
      </c>
      <c r="C58" s="14">
        <v>0</v>
      </c>
      <c r="D58" s="14"/>
      <c r="E58" s="14">
        <v>0</v>
      </c>
      <c r="F58" s="14"/>
      <c r="G58" s="14">
        <v>0</v>
      </c>
      <c r="H58" s="14"/>
      <c r="I58" s="14">
        <f t="shared" si="0"/>
        <v>0</v>
      </c>
      <c r="J58" s="14"/>
      <c r="K58" s="14">
        <v>57584816</v>
      </c>
      <c r="L58" s="14"/>
      <c r="M58" s="14">
        <v>201643576326</v>
      </c>
      <c r="N58" s="14"/>
      <c r="O58" s="14">
        <v>186232285470</v>
      </c>
      <c r="P58" s="14"/>
      <c r="Q58" s="14">
        <f t="shared" si="1"/>
        <v>15411290856</v>
      </c>
    </row>
    <row r="59" spans="1:17" ht="24.75" thickBot="1" x14ac:dyDescent="0.25">
      <c r="A59" s="21" t="s">
        <v>96</v>
      </c>
      <c r="C59" s="14">
        <v>0</v>
      </c>
      <c r="D59" s="14"/>
      <c r="E59" s="14">
        <v>0</v>
      </c>
      <c r="F59" s="14"/>
      <c r="G59" s="14">
        <v>0</v>
      </c>
      <c r="H59" s="14"/>
      <c r="I59" s="14">
        <f t="shared" si="0"/>
        <v>0</v>
      </c>
      <c r="J59" s="14"/>
      <c r="K59" s="14">
        <v>571500</v>
      </c>
      <c r="L59" s="14"/>
      <c r="M59" s="14">
        <v>30800357133</v>
      </c>
      <c r="N59" s="14"/>
      <c r="O59" s="14">
        <v>25169404580</v>
      </c>
      <c r="P59" s="14"/>
      <c r="Q59" s="14">
        <f t="shared" si="1"/>
        <v>5630952553</v>
      </c>
    </row>
    <row r="60" spans="1:17" ht="24.75" thickBot="1" x14ac:dyDescent="0.25">
      <c r="E60" s="24">
        <f>SUM(E8:E59)</f>
        <v>140046774805</v>
      </c>
      <c r="F60" s="21"/>
      <c r="G60" s="24">
        <f>SUM(G8:G59)</f>
        <v>132505283816</v>
      </c>
      <c r="H60" s="21"/>
      <c r="I60" s="24">
        <f>SUM(I8:I59)</f>
        <v>7541490989</v>
      </c>
      <c r="K60" s="7" t="s">
        <v>15</v>
      </c>
      <c r="M60" s="24">
        <f>SUM(M8:M59)</f>
        <v>4075374089142</v>
      </c>
      <c r="N60" s="21"/>
      <c r="O60" s="24">
        <f>SUM(O8:O59)</f>
        <v>3838236342536</v>
      </c>
      <c r="P60" s="21"/>
      <c r="Q60" s="24">
        <f>SUM(Q8:Q59)</f>
        <v>237137746606</v>
      </c>
    </row>
    <row r="61" spans="1:17" ht="23.25" thickTop="1" x14ac:dyDescent="0.2">
      <c r="Q61" s="14"/>
    </row>
    <row r="62" spans="1:17" x14ac:dyDescent="0.2">
      <c r="H62" s="14"/>
    </row>
    <row r="63" spans="1:17" x14ac:dyDescent="0.2">
      <c r="H63" s="14"/>
    </row>
    <row r="64" spans="1:17" x14ac:dyDescent="0.2">
      <c r="H64" s="14"/>
    </row>
    <row r="65" spans="8:8" x14ac:dyDescent="0.2">
      <c r="H65" s="14"/>
    </row>
    <row r="66" spans="8:8" x14ac:dyDescent="0.2">
      <c r="H66" s="14"/>
    </row>
    <row r="67" spans="8:8" x14ac:dyDescent="0.2">
      <c r="H67" s="14"/>
    </row>
    <row r="68" spans="8:8" x14ac:dyDescent="0.2">
      <c r="H68" s="14"/>
    </row>
    <row r="69" spans="8:8" x14ac:dyDescent="0.2">
      <c r="H69" s="14"/>
    </row>
    <row r="70" spans="8:8" x14ac:dyDescent="0.2">
      <c r="H70" s="14"/>
    </row>
    <row r="71" spans="8:8" x14ac:dyDescent="0.2">
      <c r="H71" s="14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درآمد سرمایه‌گذاری در سهام</vt:lpstr>
      <vt:lpstr>درآمد سود سهام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2025-10-29T01:47:45Z</dcterms:modified>
</cp:coreProperties>
</file>