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7\بخشی\"/>
    </mc:Choice>
  </mc:AlternateContent>
  <xr:revisionPtr revIDLastSave="0" documentId="13_ncr:1_{8E5E16DD-4AB0-47CA-9AD3-9097E021ECEB}" xr6:coauthVersionLast="47" xr6:coauthVersionMax="47" xr10:uidLastSave="{00000000-0000-0000-0000-000000000000}"/>
  <bookViews>
    <workbookView xWindow="-120" yWindow="-120" windowWidth="29040" windowHeight="15720" tabRatio="798" activeTab="2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ود سهام" sheetId="13" r:id="rId5"/>
    <sheet name="درآمد سپرده بانکی" sheetId="8" r:id="rId6"/>
    <sheet name="سود سپرده بانکی" sheetId="3" r:id="rId7"/>
    <sheet name="درآمد ناشی از فروش" sheetId="12" r:id="rId8"/>
    <sheet name="درآمد ناشی از تغییر قیمت اوراق" sheetId="5" r:id="rId9"/>
  </sheets>
  <definedNames>
    <definedName name="_xlnm._FilterDatabase" localSheetId="7" hidden="1">'درآمد ناشی از فروش'!$K$6:$Q$57</definedName>
    <definedName name="_xlnm._FilterDatabase" localSheetId="0" hidden="1">سهام!$A$6:$A$47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0" l="1"/>
  <c r="C55" i="7"/>
  <c r="E55" i="7"/>
  <c r="M55" i="7"/>
  <c r="O55" i="7"/>
  <c r="Q9" i="12" l="1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8" i="12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8" i="13"/>
  <c r="I11" i="5"/>
  <c r="I16" i="5"/>
  <c r="I19" i="5"/>
  <c r="I24" i="5"/>
  <c r="I27" i="5"/>
  <c r="I32" i="5"/>
  <c r="I35" i="5"/>
  <c r="I40" i="5"/>
  <c r="I43" i="5"/>
  <c r="I44" i="5"/>
  <c r="I45" i="5"/>
  <c r="I9" i="5"/>
  <c r="I10" i="5"/>
  <c r="I12" i="5"/>
  <c r="I13" i="5"/>
  <c r="I14" i="5"/>
  <c r="I15" i="5"/>
  <c r="I17" i="5"/>
  <c r="I18" i="5"/>
  <c r="I20" i="5"/>
  <c r="I21" i="5"/>
  <c r="I22" i="5"/>
  <c r="I23" i="5"/>
  <c r="I25" i="5"/>
  <c r="I26" i="5"/>
  <c r="I28" i="5"/>
  <c r="I29" i="5"/>
  <c r="I30" i="5"/>
  <c r="I31" i="5"/>
  <c r="I33" i="5"/>
  <c r="I34" i="5"/>
  <c r="I36" i="5"/>
  <c r="I37" i="5"/>
  <c r="I38" i="5"/>
  <c r="I39" i="5"/>
  <c r="I41" i="5"/>
  <c r="I42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8" i="5"/>
  <c r="I6" i="2"/>
  <c r="C6" i="2"/>
  <c r="O59" i="12"/>
  <c r="M59" i="12"/>
  <c r="O46" i="13"/>
  <c r="Q46" i="13"/>
  <c r="G48" i="1"/>
  <c r="S46" i="13" l="1"/>
  <c r="I8" i="5"/>
  <c r="I59" i="12"/>
  <c r="Y48" i="1"/>
  <c r="G59" i="12"/>
  <c r="E59" i="12"/>
  <c r="Q59" i="12"/>
  <c r="K46" i="13"/>
  <c r="M46" i="13"/>
  <c r="I46" i="13"/>
  <c r="I46" i="5"/>
  <c r="K48" i="1"/>
  <c r="O48" i="1"/>
  <c r="U48" i="1"/>
  <c r="W48" i="1"/>
  <c r="A4" i="13"/>
  <c r="M10" i="7" l="1"/>
  <c r="M18" i="7"/>
  <c r="M26" i="7"/>
  <c r="M34" i="7"/>
  <c r="M42" i="7"/>
  <c r="M50" i="7"/>
  <c r="M59" i="7"/>
  <c r="C15" i="7"/>
  <c r="C23" i="7"/>
  <c r="C31" i="7"/>
  <c r="C39" i="7"/>
  <c r="C47" i="7"/>
  <c r="C56" i="7"/>
  <c r="M49" i="7"/>
  <c r="C46" i="7"/>
  <c r="M11" i="7"/>
  <c r="M19" i="7"/>
  <c r="M27" i="7"/>
  <c r="M35" i="7"/>
  <c r="M43" i="7"/>
  <c r="M51" i="7"/>
  <c r="M8" i="7"/>
  <c r="C16" i="7"/>
  <c r="C24" i="7"/>
  <c r="C32" i="7"/>
  <c r="C40" i="7"/>
  <c r="C48" i="7"/>
  <c r="C57" i="7"/>
  <c r="M33" i="7"/>
  <c r="C54" i="7"/>
  <c r="M12" i="7"/>
  <c r="M20" i="7"/>
  <c r="M28" i="7"/>
  <c r="M36" i="7"/>
  <c r="M44" i="7"/>
  <c r="M52" i="7"/>
  <c r="C9" i="7"/>
  <c r="C17" i="7"/>
  <c r="C25" i="7"/>
  <c r="C33" i="7"/>
  <c r="C41" i="7"/>
  <c r="C49" i="7"/>
  <c r="C58" i="7"/>
  <c r="M41" i="7"/>
  <c r="C14" i="7"/>
  <c r="M13" i="7"/>
  <c r="M21" i="7"/>
  <c r="M29" i="7"/>
  <c r="M37" i="7"/>
  <c r="M45" i="7"/>
  <c r="M53" i="7"/>
  <c r="C10" i="7"/>
  <c r="C18" i="7"/>
  <c r="C26" i="7"/>
  <c r="C34" i="7"/>
  <c r="C42" i="7"/>
  <c r="C50" i="7"/>
  <c r="C59" i="7"/>
  <c r="C30" i="7"/>
  <c r="M14" i="7"/>
  <c r="M22" i="7"/>
  <c r="M30" i="7"/>
  <c r="M38" i="7"/>
  <c r="M46" i="7"/>
  <c r="M54" i="7"/>
  <c r="C11" i="7"/>
  <c r="C19" i="7"/>
  <c r="C27" i="7"/>
  <c r="C35" i="7"/>
  <c r="C43" i="7"/>
  <c r="C51" i="7"/>
  <c r="C8" i="7"/>
  <c r="M25" i="7"/>
  <c r="C38" i="7"/>
  <c r="M15" i="7"/>
  <c r="M23" i="7"/>
  <c r="M31" i="7"/>
  <c r="M39" i="7"/>
  <c r="M47" i="7"/>
  <c r="M56" i="7"/>
  <c r="C12" i="7"/>
  <c r="C20" i="7"/>
  <c r="C28" i="7"/>
  <c r="C36" i="7"/>
  <c r="C44" i="7"/>
  <c r="C52" i="7"/>
  <c r="M17" i="7"/>
  <c r="C22" i="7"/>
  <c r="M16" i="7"/>
  <c r="M24" i="7"/>
  <c r="M32" i="7"/>
  <c r="M40" i="7"/>
  <c r="M48" i="7"/>
  <c r="M57" i="7"/>
  <c r="C13" i="7"/>
  <c r="C21" i="7"/>
  <c r="C29" i="7"/>
  <c r="C37" i="7"/>
  <c r="C45" i="7"/>
  <c r="C53" i="7"/>
  <c r="M9" i="7"/>
  <c r="M58" i="7"/>
  <c r="A4" i="12"/>
  <c r="A2" i="12"/>
  <c r="G55" i="7" l="1"/>
  <c r="I55" i="7" s="1"/>
  <c r="Q55" i="7"/>
  <c r="S55" i="7" s="1"/>
  <c r="C60" i="7"/>
  <c r="Q37" i="7"/>
  <c r="G38" i="7"/>
  <c r="Q38" i="7"/>
  <c r="G37" i="7"/>
  <c r="Q16" i="7"/>
  <c r="Q24" i="7"/>
  <c r="Q32" i="7"/>
  <c r="Q42" i="7"/>
  <c r="Q50" i="7"/>
  <c r="Q59" i="7"/>
  <c r="G15" i="7"/>
  <c r="G23" i="7"/>
  <c r="G31" i="7"/>
  <c r="G41" i="7"/>
  <c r="G49" i="7"/>
  <c r="G58" i="7"/>
  <c r="Q39" i="7"/>
  <c r="G46" i="7"/>
  <c r="Q9" i="7"/>
  <c r="Q17" i="7"/>
  <c r="Q25" i="7"/>
  <c r="Q33" i="7"/>
  <c r="Q43" i="7"/>
  <c r="Q51" i="7"/>
  <c r="Q8" i="7"/>
  <c r="G16" i="7"/>
  <c r="G24" i="7"/>
  <c r="G32" i="7"/>
  <c r="G42" i="7"/>
  <c r="G50" i="7"/>
  <c r="G59" i="7"/>
  <c r="Q47" i="7"/>
  <c r="G36" i="7"/>
  <c r="Q10" i="7"/>
  <c r="Q18" i="7"/>
  <c r="Q26" i="7"/>
  <c r="Q34" i="7"/>
  <c r="Q44" i="7"/>
  <c r="Q52" i="7"/>
  <c r="G9" i="7"/>
  <c r="G17" i="7"/>
  <c r="G25" i="7"/>
  <c r="G33" i="7"/>
  <c r="G43" i="7"/>
  <c r="G51" i="7"/>
  <c r="G8" i="7"/>
  <c r="Q11" i="7"/>
  <c r="Q19" i="7"/>
  <c r="Q27" i="7"/>
  <c r="Q35" i="7"/>
  <c r="Q45" i="7"/>
  <c r="Q53" i="7"/>
  <c r="G10" i="7"/>
  <c r="G18" i="7"/>
  <c r="G26" i="7"/>
  <c r="G34" i="7"/>
  <c r="G44" i="7"/>
  <c r="G52" i="7"/>
  <c r="Q21" i="7"/>
  <c r="G20" i="7"/>
  <c r="G54" i="7"/>
  <c r="Q12" i="7"/>
  <c r="Q20" i="7"/>
  <c r="Q28" i="7"/>
  <c r="Q36" i="7"/>
  <c r="Q46" i="7"/>
  <c r="Q54" i="7"/>
  <c r="G11" i="7"/>
  <c r="G19" i="7"/>
  <c r="G27" i="7"/>
  <c r="G35" i="7"/>
  <c r="G45" i="7"/>
  <c r="G53" i="7"/>
  <c r="Q29" i="7"/>
  <c r="G28" i="7"/>
  <c r="Q13" i="7"/>
  <c r="Q14" i="7"/>
  <c r="Q22" i="7"/>
  <c r="Q30" i="7"/>
  <c r="Q40" i="7"/>
  <c r="Q48" i="7"/>
  <c r="Q57" i="7"/>
  <c r="G13" i="7"/>
  <c r="G21" i="7"/>
  <c r="G29" i="7"/>
  <c r="G39" i="7"/>
  <c r="G47" i="7"/>
  <c r="G56" i="7"/>
  <c r="Q56" i="7"/>
  <c r="Q15" i="7"/>
  <c r="Q23" i="7"/>
  <c r="Q31" i="7"/>
  <c r="Q41" i="7"/>
  <c r="Q49" i="7"/>
  <c r="Q58" i="7"/>
  <c r="G14" i="7"/>
  <c r="G22" i="7"/>
  <c r="G30" i="7"/>
  <c r="G40" i="7"/>
  <c r="G48" i="7"/>
  <c r="G57" i="7"/>
  <c r="G12" i="7"/>
  <c r="I8" i="2"/>
  <c r="A4" i="5"/>
  <c r="A4" i="3"/>
  <c r="A4" i="8"/>
  <c r="A4" i="7"/>
  <c r="A4" i="10"/>
  <c r="A4" i="2"/>
  <c r="A2" i="5"/>
  <c r="A2" i="3"/>
  <c r="A2" i="8"/>
  <c r="A2" i="7"/>
  <c r="A2" i="10"/>
  <c r="A2" i="2"/>
  <c r="E38" i="7" l="1"/>
  <c r="I38" i="7" s="1"/>
  <c r="O37" i="7"/>
  <c r="S37" i="7" s="1"/>
  <c r="E37" i="7"/>
  <c r="I37" i="7" s="1"/>
  <c r="O38" i="7"/>
  <c r="S38" i="7" s="1"/>
  <c r="E56" i="7"/>
  <c r="I56" i="7" s="1"/>
  <c r="O16" i="7"/>
  <c r="S16" i="7" s="1"/>
  <c r="O24" i="7"/>
  <c r="S24" i="7" s="1"/>
  <c r="O32" i="7"/>
  <c r="S32" i="7" s="1"/>
  <c r="O42" i="7"/>
  <c r="S42" i="7" s="1"/>
  <c r="O50" i="7"/>
  <c r="S50" i="7" s="1"/>
  <c r="O59" i="7"/>
  <c r="S59" i="7" s="1"/>
  <c r="O39" i="7"/>
  <c r="S39" i="7" s="1"/>
  <c r="O9" i="7"/>
  <c r="S9" i="7" s="1"/>
  <c r="O17" i="7"/>
  <c r="S17" i="7" s="1"/>
  <c r="O25" i="7"/>
  <c r="S25" i="7" s="1"/>
  <c r="O33" i="7"/>
  <c r="S33" i="7" s="1"/>
  <c r="O43" i="7"/>
  <c r="S43" i="7" s="1"/>
  <c r="O51" i="7"/>
  <c r="S51" i="7" s="1"/>
  <c r="O8" i="7"/>
  <c r="S8" i="7" s="1"/>
  <c r="O47" i="7"/>
  <c r="S47" i="7" s="1"/>
  <c r="O10" i="7"/>
  <c r="S10" i="7" s="1"/>
  <c r="O18" i="7"/>
  <c r="S18" i="7" s="1"/>
  <c r="O26" i="7"/>
  <c r="S26" i="7" s="1"/>
  <c r="O34" i="7"/>
  <c r="S34" i="7" s="1"/>
  <c r="O44" i="7"/>
  <c r="S44" i="7" s="1"/>
  <c r="O52" i="7"/>
  <c r="S52" i="7" s="1"/>
  <c r="O29" i="7"/>
  <c r="S29" i="7" s="1"/>
  <c r="E40" i="7"/>
  <c r="I40" i="7" s="1"/>
  <c r="O11" i="7"/>
  <c r="S11" i="7" s="1"/>
  <c r="O19" i="7"/>
  <c r="S19" i="7" s="1"/>
  <c r="O27" i="7"/>
  <c r="S27" i="7" s="1"/>
  <c r="O35" i="7"/>
  <c r="S35" i="7" s="1"/>
  <c r="O45" i="7"/>
  <c r="S45" i="7" s="1"/>
  <c r="O53" i="7"/>
  <c r="S53" i="7" s="1"/>
  <c r="E43" i="7"/>
  <c r="I43" i="7" s="1"/>
  <c r="O12" i="7"/>
  <c r="S12" i="7" s="1"/>
  <c r="O20" i="7"/>
  <c r="S20" i="7" s="1"/>
  <c r="O28" i="7"/>
  <c r="S28" i="7" s="1"/>
  <c r="O36" i="7"/>
  <c r="S36" i="7" s="1"/>
  <c r="O46" i="7"/>
  <c r="S46" i="7" s="1"/>
  <c r="O54" i="7"/>
  <c r="S54" i="7" s="1"/>
  <c r="O21" i="7"/>
  <c r="S21" i="7" s="1"/>
  <c r="E47" i="7"/>
  <c r="I47" i="7" s="1"/>
  <c r="O14" i="7"/>
  <c r="S14" i="7" s="1"/>
  <c r="O22" i="7"/>
  <c r="S22" i="7" s="1"/>
  <c r="O30" i="7"/>
  <c r="S30" i="7" s="1"/>
  <c r="O40" i="7"/>
  <c r="S40" i="7" s="1"/>
  <c r="O48" i="7"/>
  <c r="S48" i="7" s="1"/>
  <c r="O57" i="7"/>
  <c r="S57" i="7" s="1"/>
  <c r="O13" i="7"/>
  <c r="S13" i="7" s="1"/>
  <c r="O56" i="7"/>
  <c r="S56" i="7" s="1"/>
  <c r="E51" i="7"/>
  <c r="I51" i="7" s="1"/>
  <c r="O15" i="7"/>
  <c r="S15" i="7" s="1"/>
  <c r="O23" i="7"/>
  <c r="S23" i="7" s="1"/>
  <c r="O31" i="7"/>
  <c r="S31" i="7" s="1"/>
  <c r="O41" i="7"/>
  <c r="S41" i="7" s="1"/>
  <c r="O49" i="7"/>
  <c r="S49" i="7" s="1"/>
  <c r="O58" i="7"/>
  <c r="S58" i="7" s="1"/>
  <c r="E45" i="7"/>
  <c r="I45" i="7" s="1"/>
  <c r="E34" i="7"/>
  <c r="I34" i="7" s="1"/>
  <c r="E14" i="7"/>
  <c r="I14" i="7" s="1"/>
  <c r="E59" i="7"/>
  <c r="I59" i="7" s="1"/>
  <c r="E42" i="7"/>
  <c r="I42" i="7" s="1"/>
  <c r="E8" i="7"/>
  <c r="I8" i="7" s="1"/>
  <c r="E25" i="7"/>
  <c r="I25" i="7" s="1"/>
  <c r="E52" i="7"/>
  <c r="I52" i="7" s="1"/>
  <c r="E24" i="7"/>
  <c r="I24" i="7" s="1"/>
  <c r="E48" i="7"/>
  <c r="I48" i="7" s="1"/>
  <c r="E49" i="7"/>
  <c r="I49" i="7" s="1"/>
  <c r="E30" i="7"/>
  <c r="I30" i="7" s="1"/>
  <c r="E41" i="7"/>
  <c r="I41" i="7" s="1"/>
  <c r="E19" i="7"/>
  <c r="I19" i="7" s="1"/>
  <c r="E12" i="7"/>
  <c r="I12" i="7" s="1"/>
  <c r="E17" i="7"/>
  <c r="I17" i="7" s="1"/>
  <c r="E9" i="7"/>
  <c r="I9" i="7" s="1"/>
  <c r="E26" i="7"/>
  <c r="I26" i="7" s="1"/>
  <c r="E58" i="7"/>
  <c r="I58" i="7" s="1"/>
  <c r="E57" i="7"/>
  <c r="I57" i="7" s="1"/>
  <c r="E13" i="7"/>
  <c r="I13" i="7" s="1"/>
  <c r="E20" i="7"/>
  <c r="I20" i="7" s="1"/>
  <c r="E10" i="7"/>
  <c r="I10" i="7" s="1"/>
  <c r="E31" i="7"/>
  <c r="I31" i="7" s="1"/>
  <c r="E36" i="7"/>
  <c r="I36" i="7" s="1"/>
  <c r="E35" i="7"/>
  <c r="I35" i="7" s="1"/>
  <c r="E28" i="7"/>
  <c r="I28" i="7" s="1"/>
  <c r="E27" i="7"/>
  <c r="I27" i="7" s="1"/>
  <c r="E54" i="7"/>
  <c r="I54" i="7" s="1"/>
  <c r="E18" i="7"/>
  <c r="I18" i="7" s="1"/>
  <c r="E53" i="7"/>
  <c r="I53" i="7" s="1"/>
  <c r="E22" i="7"/>
  <c r="I22" i="7" s="1"/>
  <c r="E21" i="7"/>
  <c r="I21" i="7" s="1"/>
  <c r="E44" i="7"/>
  <c r="I44" i="7" s="1"/>
  <c r="E11" i="7"/>
  <c r="I11" i="7" s="1"/>
  <c r="E39" i="7"/>
  <c r="I39" i="7" s="1"/>
  <c r="E33" i="7"/>
  <c r="I33" i="7" s="1"/>
  <c r="E16" i="7"/>
  <c r="I16" i="7" s="1"/>
  <c r="E15" i="7"/>
  <c r="I15" i="7" s="1"/>
  <c r="E32" i="7"/>
  <c r="I32" i="7" s="1"/>
  <c r="E46" i="7"/>
  <c r="I46" i="7" s="1"/>
  <c r="E29" i="7"/>
  <c r="I29" i="7" s="1"/>
  <c r="E50" i="7"/>
  <c r="I50" i="7" s="1"/>
  <c r="E23" i="7"/>
  <c r="I23" i="7" s="1"/>
  <c r="G8" i="3"/>
  <c r="M8" i="3" l="1"/>
  <c r="G8" i="8" s="1"/>
  <c r="G9" i="8" s="1"/>
  <c r="I8" i="8" s="1"/>
  <c r="I9" i="8" s="1"/>
  <c r="C8" i="8"/>
  <c r="C9" i="8" s="1"/>
  <c r="C8" i="10" s="1"/>
  <c r="I60" i="7"/>
  <c r="K55" i="7" s="1"/>
  <c r="I9" i="2"/>
  <c r="K9" i="2" s="1"/>
  <c r="G9" i="2"/>
  <c r="E9" i="2"/>
  <c r="C9" i="2"/>
  <c r="K8" i="7" l="1"/>
  <c r="K38" i="7"/>
  <c r="K37" i="7"/>
  <c r="K28" i="7"/>
  <c r="K16" i="7"/>
  <c r="K53" i="7"/>
  <c r="K34" i="7"/>
  <c r="K50" i="7"/>
  <c r="K11" i="7"/>
  <c r="K17" i="7"/>
  <c r="K15" i="7"/>
  <c r="K26" i="7"/>
  <c r="K13" i="7"/>
  <c r="K57" i="7"/>
  <c r="K42" i="7"/>
  <c r="K52" i="7"/>
  <c r="K35" i="7"/>
  <c r="K18" i="7"/>
  <c r="K23" i="7"/>
  <c r="K43" i="7"/>
  <c r="K32" i="7"/>
  <c r="K44" i="7"/>
  <c r="C7" i="10"/>
  <c r="K22" i="7"/>
  <c r="K10" i="7"/>
  <c r="K41" i="7"/>
  <c r="K14" i="7"/>
  <c r="K51" i="7"/>
  <c r="K30" i="7"/>
  <c r="K48" i="7"/>
  <c r="K31" i="7"/>
  <c r="K12" i="7"/>
  <c r="K27" i="7"/>
  <c r="K40" i="7"/>
  <c r="K19" i="7"/>
  <c r="K45" i="7"/>
  <c r="K47" i="7"/>
  <c r="K29" i="7"/>
  <c r="K56" i="7"/>
  <c r="K54" i="7"/>
  <c r="K9" i="7"/>
  <c r="K24" i="7"/>
  <c r="K49" i="7"/>
  <c r="K33" i="7"/>
  <c r="K21" i="7"/>
  <c r="K46" i="7"/>
  <c r="K59" i="7"/>
  <c r="K58" i="7"/>
  <c r="K20" i="7"/>
  <c r="K25" i="7"/>
  <c r="K36" i="7"/>
  <c r="K39" i="7"/>
  <c r="E8" i="8"/>
  <c r="E9" i="8" s="1"/>
  <c r="E48" i="1"/>
  <c r="G46" i="5"/>
  <c r="M46" i="5"/>
  <c r="O46" i="5"/>
  <c r="Q46" i="5"/>
  <c r="M9" i="3"/>
  <c r="K9" i="3"/>
  <c r="I9" i="3"/>
  <c r="G9" i="3"/>
  <c r="E9" i="3"/>
  <c r="C9" i="3"/>
  <c r="G60" i="7"/>
  <c r="M60" i="7" l="1"/>
  <c r="E60" i="7"/>
  <c r="Q60" i="7"/>
  <c r="O60" i="7"/>
  <c r="S60" i="7" l="1"/>
  <c r="U55" i="7" s="1"/>
  <c r="E46" i="5"/>
  <c r="U37" i="7" l="1"/>
  <c r="U38" i="7"/>
  <c r="U52" i="7"/>
  <c r="U53" i="7"/>
  <c r="U14" i="7"/>
  <c r="U22" i="7"/>
  <c r="U30" i="7"/>
  <c r="U40" i="7"/>
  <c r="U48" i="7"/>
  <c r="U57" i="7"/>
  <c r="U15" i="7"/>
  <c r="U23" i="7"/>
  <c r="U31" i="7"/>
  <c r="U41" i="7"/>
  <c r="U58" i="7"/>
  <c r="U16" i="7"/>
  <c r="U24" i="7"/>
  <c r="U32" i="7"/>
  <c r="U42" i="7"/>
  <c r="U59" i="7"/>
  <c r="U26" i="7"/>
  <c r="U44" i="7"/>
  <c r="U19" i="7"/>
  <c r="U27" i="7"/>
  <c r="U51" i="7"/>
  <c r="U9" i="7"/>
  <c r="U17" i="7"/>
  <c r="U25" i="7"/>
  <c r="U33" i="7"/>
  <c r="U43" i="7"/>
  <c r="U49" i="7"/>
  <c r="U8" i="7"/>
  <c r="U10" i="7"/>
  <c r="U18" i="7"/>
  <c r="U34" i="7"/>
  <c r="U50" i="7"/>
  <c r="U35" i="7"/>
  <c r="U11" i="7"/>
  <c r="U45" i="7"/>
  <c r="U12" i="7"/>
  <c r="U20" i="7"/>
  <c r="U28" i="7"/>
  <c r="U36" i="7"/>
  <c r="U46" i="7"/>
  <c r="U54" i="7"/>
  <c r="U13" i="7"/>
  <c r="U21" i="7"/>
  <c r="U29" i="7"/>
  <c r="U39" i="7"/>
  <c r="U47" i="7"/>
  <c r="U56" i="7"/>
  <c r="K60" i="7"/>
  <c r="U60" i="7" l="1"/>
  <c r="C9" i="10"/>
  <c r="E7" i="10" l="1"/>
  <c r="E8" i="10"/>
  <c r="E9" i="10" l="1"/>
</calcChain>
</file>

<file path=xl/sharedStrings.xml><?xml version="1.0" encoding="utf-8"?>
<sst xmlns="http://schemas.openxmlformats.org/spreadsheetml/2006/main" count="874" uniqueCount="121">
  <si>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</si>
  <si>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</si>
  <si>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</si>
  <si>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</si>
  <si>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</si>
  <si>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</si>
  <si>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</si>
  <si>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</si>
  <si>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</si>
  <si>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</si>
  <si>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</si>
  <si>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</si>
  <si>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</si>
  <si>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</si>
  <si>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</si>
  <si>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</si>
  <si>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</si>
  <si>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</si>
  <si>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</si>
  <si>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</si>
  <si>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</si>
  <si>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</si>
  <si>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</si>
  <si>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</si>
  <si>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</si>
  <si>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</si>
  <si>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</si>
  <si>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</si>
  <si>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</si>
  <si>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</si>
  <si>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</si>
  <si>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</si>
  <si>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</si>
  <si>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</si>
  <si>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</si>
  <si>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</si>
  <si>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</si>
  <si>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</si>
  <si>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</si>
  <si>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</si>
  <si>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</si>
  <si>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</si>
  <si>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</si>
  <si>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</si>
  <si>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</si>
  <si>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شمش طلا</t>
  </si>
  <si>
    <t>البرزدارو</t>
  </si>
  <si>
    <t>پارس‌ دارو</t>
  </si>
  <si>
    <t>پخش البرز</t>
  </si>
  <si>
    <t>پخش هجرت</t>
  </si>
  <si>
    <t>توزیع دارو پخش</t>
  </si>
  <si>
    <t>تولید ژلاتین کپسول ایران</t>
  </si>
  <si>
    <t>تولیدمواداولیه‌داروپخش‌</t>
  </si>
  <si>
    <t>داروپخش‌ (هلدینگ‌</t>
  </si>
  <si>
    <t>داروسازی سبحان انکولوژی</t>
  </si>
  <si>
    <t>داروسازی شهید قاضی</t>
  </si>
  <si>
    <t>داروسازی کاسپین تامین</t>
  </si>
  <si>
    <t>داروسازی‌ ابوریحان‌</t>
  </si>
  <si>
    <t>داروسازی‌ اسوه‌</t>
  </si>
  <si>
    <t>داروسازی‌ اکسیر</t>
  </si>
  <si>
    <t>داروسازی‌ سینا</t>
  </si>
  <si>
    <t>داروسازی‌ فارابی‌</t>
  </si>
  <si>
    <t>داروسازی‌زهراوی‌</t>
  </si>
  <si>
    <t>دارویی‌ رازک‌</t>
  </si>
  <si>
    <t>سبحان دارو</t>
  </si>
  <si>
    <t>سرمایه گذاری دارویی تامین</t>
  </si>
  <si>
    <t>سرمایه گذاری شفادارو</t>
  </si>
  <si>
    <t>سرمایه‌ گذاری‌ البرز(هلدینگ‌</t>
  </si>
  <si>
    <t>فرآورده‌های‌ تزریقی‌ ایران‌</t>
  </si>
  <si>
    <t>گروه دارویی سبحان</t>
  </si>
  <si>
    <t>لابراتوارداروسازی‌  دکترعبیدی‌</t>
  </si>
  <si>
    <t>کارخانجات‌داروپخش‌</t>
  </si>
  <si>
    <t>لابراتوارداروسازی‌ دکترعبیدی‌</t>
  </si>
  <si>
    <t>صندوق سرمایه‌گذاری بخشی صنایع مفید - دارونو</t>
  </si>
  <si>
    <t>آنتی بیوتیک سازی ایران</t>
  </si>
  <si>
    <t>داروسازی آوه سینا</t>
  </si>
  <si>
    <t>داروسازی دانا</t>
  </si>
  <si>
    <t>داروسازی‌ امین‌</t>
  </si>
  <si>
    <t>داروسازی‌ کوثر</t>
  </si>
  <si>
    <t>دارویی ره آورد تامین</t>
  </si>
  <si>
    <t>دارویی و نهاده های زاگرس دارو</t>
  </si>
  <si>
    <t>صنایع ارتباطی آوا</t>
  </si>
  <si>
    <t>مدیریت نیروگاهی ایرانیان مپنا</t>
  </si>
  <si>
    <t>نساجی بابکان</t>
  </si>
  <si>
    <t>کیمیدارو</t>
  </si>
  <si>
    <t>سود و زیان ناشی از فروش</t>
  </si>
  <si>
    <t>توسعه نیشکر و صنایع جانبی</t>
  </si>
  <si>
    <t>اخشان خراسان</t>
  </si>
  <si>
    <t>ح . البرزدارو</t>
  </si>
  <si>
    <t>ح. سبحان دارو</t>
  </si>
  <si>
    <t>داروسازی تولید دارو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</si>
  <si>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</si>
  <si>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</si>
  <si>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</si>
  <si>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</si>
  <si>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</si>
  <si>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</si>
  <si>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ح . پارس‌ دارو</t>
  </si>
  <si>
    <t>داروسازی  کوثر</t>
  </si>
  <si>
    <t>دارویی‌  رازک‌</t>
  </si>
  <si>
    <t>داروسازی ‌ اسوه‌</t>
  </si>
  <si>
    <t>داروسازی ‌ ابوریحان‌</t>
  </si>
  <si>
    <t>مهرمام میهن</t>
  </si>
  <si>
    <t>دارویی رازک</t>
  </si>
  <si>
    <t>داروسازی اسوه</t>
  </si>
  <si>
    <t>داروسازی ابوریحان</t>
  </si>
  <si>
    <t>داروسازی فارابی</t>
  </si>
  <si>
    <t>داروسازی کوثر</t>
  </si>
  <si>
    <t>جام‌دارو</t>
  </si>
  <si>
    <t>داروسازی‌ جابرابن‌حیان‌</t>
  </si>
  <si>
    <t>سرمایه گذاری مهر</t>
  </si>
  <si>
    <t>شیمی‌ داروئی‌ داروپخش‌</t>
  </si>
  <si>
    <t>ح . سرمایه گذاری‌البرز(هلدینگ‌</t>
  </si>
  <si>
    <t>مواد اولیه دارویی البرز بالک</t>
  </si>
  <si>
    <t>-</t>
  </si>
  <si>
    <t>1404/06/31</t>
  </si>
  <si>
    <t>1404/07/30</t>
  </si>
  <si>
    <t>برای ماه منتهی به 1404/07/30</t>
  </si>
  <si>
    <t>داروسازی زاگرس فارمد پارس</t>
  </si>
  <si>
    <t>ح . داروسازی سبحان انکولوژی</t>
  </si>
  <si>
    <t>ح. داروسازی تولید دارو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</si>
</sst>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</cellStyleXfs>
  <cellXfs count="55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 vertical="center"/>
    </xf>
    <xf numFmtId="164" fontId="9" fillId="0" borderId="2" xfId="5" applyNumberFormat="1" applyFont="1" applyFill="1" applyBorder="1" applyAlignment="1">
      <alignment horizontal="center" vertical="center"/>
    </xf>
    <xf numFmtId="3" fontId="11" fillId="0" borderId="0" xfId="0" applyNumberFormat="1" applyFont="1"/>
    <xf numFmtId="164" fontId="6" fillId="0" borderId="1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6" fillId="0" borderId="1" xfId="5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9" fillId="0" borderId="0" xfId="5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/>
    <xf numFmtId="164" fontId="4" fillId="0" borderId="0" xfId="2" applyNumberFormat="1" applyFont="1" applyFill="1"/>
    <xf numFmtId="164" fontId="11" fillId="0" borderId="0" xfId="0" applyNumberFormat="1" applyFont="1" applyFill="1"/>
    <xf numFmtId="164" fontId="13" fillId="0" borderId="0" xfId="0" applyNumberFormat="1" applyFont="1" applyFill="1"/>
    <xf numFmtId="164" fontId="0" fillId="0" borderId="0" xfId="0" applyNumberFormat="1" applyFill="1" applyAlignment="1">
      <alignment horizontal="left"/>
    </xf>
    <xf numFmtId="164" fontId="7" fillId="0" borderId="0" xfId="2" applyNumberFormat="1" applyFont="1" applyFill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9" fontId="7" fillId="0" borderId="0" xfId="1" applyFont="1" applyFill="1" applyAlignment="1">
      <alignment horizontal="center"/>
    </xf>
    <xf numFmtId="9" fontId="12" fillId="0" borderId="0" xfId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5" applyNumberFormat="1" applyFont="1" applyFill="1" applyAlignment="1">
      <alignment horizontal="center" vertical="center"/>
    </xf>
    <xf numFmtId="164" fontId="6" fillId="0" borderId="1" xfId="5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00C065AD-ADCD-4D92-802E-827F8297E228}"/>
    <cellStyle name="Percent" xfId="1" builtinId="5"/>
    <cellStyle name="Percent 2" xfId="3" xr:uid="{939923A2-5A58-4323-BED6-7D01AB1F4A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49"/>
  <sheetViews>
    <sheetView rightToLeft="1" topLeftCell="A24" zoomScale="70" zoomScaleNormal="70" workbookViewId="0">
      <selection activeCell="O44" sqref="O44"/>
    </sheetView>
  </sheetViews>
  <sheetFormatPr defaultRowHeight="22.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12" style="4" bestFit="1" customWidth="1"/>
    <col min="27" max="16384" width="9" style="4"/>
  </cols>
  <sheetData>
    <row r="2" spans="1:25" ht="24" x14ac:dyDescent="0.2">
      <c r="A2" s="44" t="s">
        <v>73</v>
      </c>
      <c r="B2" s="44" t="s">
        <v>0</v>
      </c>
      <c r="C2" s="44" t="s">
        <v>0</v>
      </c>
      <c r="D2" s="44" t="s">
        <v>0</v>
      </c>
      <c r="E2" s="44" t="s">
        <v>0</v>
      </c>
      <c r="F2" s="44" t="s">
        <v>0</v>
      </c>
      <c r="G2" s="44" t="s">
        <v>0</v>
      </c>
      <c r="H2" s="44" t="s">
        <v>0</v>
      </c>
      <c r="I2" s="44" t="s">
        <v>0</v>
      </c>
      <c r="J2" s="44" t="s">
        <v>0</v>
      </c>
      <c r="K2" s="44" t="s">
        <v>0</v>
      </c>
      <c r="L2" s="44" t="s">
        <v>0</v>
      </c>
      <c r="M2" s="44" t="s">
        <v>0</v>
      </c>
      <c r="N2" s="44" t="s">
        <v>0</v>
      </c>
      <c r="O2" s="44" t="s">
        <v>0</v>
      </c>
      <c r="P2" s="44" t="s">
        <v>0</v>
      </c>
      <c r="Q2" s="44" t="s">
        <v>0</v>
      </c>
      <c r="R2" s="44" t="s">
        <v>0</v>
      </c>
      <c r="S2" s="44" t="s">
        <v>0</v>
      </c>
      <c r="T2" s="44" t="s">
        <v>0</v>
      </c>
      <c r="U2" s="44" t="s">
        <v>0</v>
      </c>
      <c r="V2" s="44" t="s">
        <v>0</v>
      </c>
      <c r="W2" s="44" t="s">
        <v>0</v>
      </c>
      <c r="X2" s="44" t="s">
        <v>0</v>
      </c>
      <c r="Y2" s="44" t="s">
        <v>0</v>
      </c>
    </row>
    <row r="3" spans="1:25" ht="24" x14ac:dyDescent="0.2">
      <c r="A3" s="44" t="s">
        <v>1</v>
      </c>
      <c r="B3" s="44" t="s">
        <v>1</v>
      </c>
      <c r="C3" s="44" t="s">
        <v>1</v>
      </c>
      <c r="D3" s="44" t="s">
        <v>1</v>
      </c>
      <c r="E3" s="44" t="s">
        <v>1</v>
      </c>
      <c r="F3" s="44" t="s">
        <v>1</v>
      </c>
      <c r="G3" s="44" t="s">
        <v>1</v>
      </c>
      <c r="H3" s="44" t="s">
        <v>1</v>
      </c>
      <c r="I3" s="44" t="s">
        <v>1</v>
      </c>
      <c r="J3" s="44" t="s">
        <v>1</v>
      </c>
      <c r="K3" s="44" t="s">
        <v>1</v>
      </c>
      <c r="L3" s="44" t="s">
        <v>1</v>
      </c>
      <c r="M3" s="44" t="s">
        <v>1</v>
      </c>
      <c r="N3" s="44" t="s">
        <v>1</v>
      </c>
      <c r="O3" s="44" t="s">
        <v>1</v>
      </c>
      <c r="P3" s="44" t="s">
        <v>1</v>
      </c>
      <c r="Q3" s="44" t="s">
        <v>1</v>
      </c>
      <c r="R3" s="44" t="s">
        <v>1</v>
      </c>
      <c r="S3" s="44" t="s">
        <v>1</v>
      </c>
      <c r="T3" s="44" t="s">
        <v>1</v>
      </c>
      <c r="U3" s="44" t="s">
        <v>1</v>
      </c>
      <c r="V3" s="44" t="s">
        <v>1</v>
      </c>
      <c r="W3" s="44" t="s">
        <v>1</v>
      </c>
      <c r="X3" s="44" t="s">
        <v>1</v>
      </c>
      <c r="Y3" s="44" t="s">
        <v>1</v>
      </c>
    </row>
    <row r="4" spans="1:25" ht="24" x14ac:dyDescent="0.2">
      <c r="A4" s="44" t="s">
        <v>117</v>
      </c>
      <c r="B4" s="44" t="s">
        <v>2</v>
      </c>
      <c r="C4" s="44" t="s">
        <v>2</v>
      </c>
      <c r="D4" s="44" t="s">
        <v>2</v>
      </c>
      <c r="E4" s="44" t="s">
        <v>2</v>
      </c>
      <c r="F4" s="44" t="s">
        <v>2</v>
      </c>
      <c r="G4" s="44" t="s">
        <v>2</v>
      </c>
      <c r="H4" s="44" t="s">
        <v>2</v>
      </c>
      <c r="I4" s="44" t="s">
        <v>2</v>
      </c>
      <c r="J4" s="44" t="s">
        <v>2</v>
      </c>
      <c r="K4" s="44" t="s">
        <v>2</v>
      </c>
      <c r="L4" s="44" t="s">
        <v>2</v>
      </c>
      <c r="M4" s="44" t="s">
        <v>2</v>
      </c>
      <c r="N4" s="44" t="s">
        <v>2</v>
      </c>
      <c r="O4" s="44" t="s">
        <v>2</v>
      </c>
      <c r="P4" s="44" t="s">
        <v>2</v>
      </c>
      <c r="Q4" s="44" t="s">
        <v>2</v>
      </c>
      <c r="R4" s="44" t="s">
        <v>2</v>
      </c>
      <c r="S4" s="44" t="s">
        <v>2</v>
      </c>
      <c r="T4" s="44" t="s">
        <v>2</v>
      </c>
      <c r="U4" s="44" t="s">
        <v>2</v>
      </c>
      <c r="V4" s="44" t="s">
        <v>2</v>
      </c>
      <c r="W4" s="44" t="s">
        <v>2</v>
      </c>
      <c r="X4" s="44" t="s">
        <v>2</v>
      </c>
      <c r="Y4" s="44" t="s">
        <v>2</v>
      </c>
    </row>
    <row r="6" spans="1:25" ht="24.75" thickBot="1" x14ac:dyDescent="0.25">
      <c r="A6" s="43" t="s">
        <v>3</v>
      </c>
      <c r="C6" s="43" t="s">
        <v>115</v>
      </c>
      <c r="D6" s="43" t="s">
        <v>4</v>
      </c>
      <c r="E6" s="43" t="s">
        <v>4</v>
      </c>
      <c r="F6" s="43" t="s">
        <v>4</v>
      </c>
      <c r="G6" s="43" t="s">
        <v>4</v>
      </c>
      <c r="I6" s="43" t="s">
        <v>5</v>
      </c>
      <c r="J6" s="43" t="s">
        <v>5</v>
      </c>
      <c r="K6" s="43" t="s">
        <v>5</v>
      </c>
      <c r="L6" s="43" t="s">
        <v>5</v>
      </c>
      <c r="M6" s="43" t="s">
        <v>5</v>
      </c>
      <c r="N6" s="43" t="s">
        <v>5</v>
      </c>
      <c r="O6" s="43" t="s">
        <v>5</v>
      </c>
      <c r="Q6" s="43" t="s">
        <v>116</v>
      </c>
      <c r="R6" s="43" t="s">
        <v>6</v>
      </c>
      <c r="S6" s="43" t="s">
        <v>6</v>
      </c>
      <c r="T6" s="43" t="s">
        <v>6</v>
      </c>
      <c r="U6" s="43" t="s">
        <v>6</v>
      </c>
      <c r="V6" s="43" t="s">
        <v>6</v>
      </c>
      <c r="W6" s="43" t="s">
        <v>6</v>
      </c>
      <c r="X6" s="43" t="s">
        <v>6</v>
      </c>
      <c r="Y6" s="43" t="s">
        <v>6</v>
      </c>
    </row>
    <row r="7" spans="1:25" ht="24.75" thickBot="1" x14ac:dyDescent="0.25">
      <c r="A7" s="43" t="s">
        <v>3</v>
      </c>
      <c r="C7" s="43" t="s">
        <v>7</v>
      </c>
      <c r="E7" s="43" t="s">
        <v>8</v>
      </c>
      <c r="G7" s="43" t="s">
        <v>9</v>
      </c>
      <c r="I7" s="43" t="s">
        <v>10</v>
      </c>
      <c r="J7" s="43" t="s">
        <v>10</v>
      </c>
      <c r="K7" s="43" t="s">
        <v>10</v>
      </c>
      <c r="M7" s="43" t="s">
        <v>11</v>
      </c>
      <c r="N7" s="43" t="s">
        <v>11</v>
      </c>
      <c r="O7" s="43" t="s">
        <v>11</v>
      </c>
      <c r="Q7" s="43" t="s">
        <v>7</v>
      </c>
      <c r="S7" s="43" t="s">
        <v>12</v>
      </c>
      <c r="U7" s="43" t="s">
        <v>8</v>
      </c>
      <c r="W7" s="43" t="s">
        <v>9</v>
      </c>
      <c r="Y7" s="43" t="s">
        <v>13</v>
      </c>
    </row>
    <row r="8" spans="1:25" ht="24.75" thickBot="1" x14ac:dyDescent="0.25">
      <c r="A8" s="43" t="s">
        <v>3</v>
      </c>
      <c r="C8" s="43" t="s">
        <v>7</v>
      </c>
      <c r="E8" s="43" t="s">
        <v>8</v>
      </c>
      <c r="G8" s="43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43" t="s">
        <v>7</v>
      </c>
      <c r="S8" s="43" t="s">
        <v>12</v>
      </c>
      <c r="U8" s="43" t="s">
        <v>8</v>
      </c>
      <c r="W8" s="43" t="s">
        <v>9</v>
      </c>
      <c r="Y8" s="43" t="s">
        <v>13</v>
      </c>
    </row>
    <row r="9" spans="1:25" ht="24" x14ac:dyDescent="0.2">
      <c r="A9" s="15" t="s">
        <v>46</v>
      </c>
      <c r="C9" s="4">
        <v>128435874</v>
      </c>
      <c r="E9" s="4">
        <v>376774089417</v>
      </c>
      <c r="G9" s="4">
        <v>492812686921.84198</v>
      </c>
      <c r="I9" s="4">
        <v>0</v>
      </c>
      <c r="K9" s="4">
        <v>0</v>
      </c>
      <c r="M9" s="4">
        <v>-15994753</v>
      </c>
      <c r="O9" s="4">
        <v>60548216448</v>
      </c>
      <c r="Q9" s="4">
        <v>112441121</v>
      </c>
      <c r="S9" s="4">
        <v>4097</v>
      </c>
      <c r="U9" s="4">
        <v>329852553328</v>
      </c>
      <c r="W9" s="4">
        <v>457930278664.21503</v>
      </c>
      <c r="Y9" s="5">
        <v>3.9121270744231142E-2</v>
      </c>
    </row>
    <row r="10" spans="1:25" ht="24" x14ac:dyDescent="0.2">
      <c r="A10" s="15" t="s">
        <v>47</v>
      </c>
      <c r="C10" s="4">
        <v>10862715</v>
      </c>
      <c r="E10" s="4">
        <v>260431085768</v>
      </c>
      <c r="G10" s="4">
        <v>265740794223.90799</v>
      </c>
      <c r="I10" s="4">
        <v>0</v>
      </c>
      <c r="K10" s="4">
        <v>0</v>
      </c>
      <c r="M10" s="4">
        <v>0</v>
      </c>
      <c r="O10" s="4">
        <v>0</v>
      </c>
      <c r="Q10" s="4">
        <v>10862715</v>
      </c>
      <c r="S10" s="4">
        <v>24670</v>
      </c>
      <c r="U10" s="4">
        <v>260431085768</v>
      </c>
      <c r="W10" s="4">
        <v>266388679134.65201</v>
      </c>
      <c r="Y10" s="5">
        <v>2.2757751835114075E-2</v>
      </c>
    </row>
    <row r="11" spans="1:25" ht="24" x14ac:dyDescent="0.2">
      <c r="A11" s="15" t="s">
        <v>48</v>
      </c>
      <c r="C11" s="4">
        <v>63487862</v>
      </c>
      <c r="E11" s="4">
        <v>294190568816</v>
      </c>
      <c r="G11" s="4">
        <v>319968253750.97699</v>
      </c>
      <c r="I11" s="4">
        <v>3755100</v>
      </c>
      <c r="K11" s="4">
        <v>21109515293</v>
      </c>
      <c r="M11" s="4">
        <v>0</v>
      </c>
      <c r="O11" s="4">
        <v>0</v>
      </c>
      <c r="Q11" s="4">
        <v>67242962</v>
      </c>
      <c r="S11" s="4">
        <v>5770</v>
      </c>
      <c r="U11" s="4">
        <v>315300084109</v>
      </c>
      <c r="W11" s="4">
        <v>385683338990.09698</v>
      </c>
      <c r="Y11" s="5">
        <v>3.2949169402345851E-2</v>
      </c>
    </row>
    <row r="12" spans="1:25" ht="24" x14ac:dyDescent="0.2">
      <c r="A12" s="15" t="s">
        <v>49</v>
      </c>
      <c r="C12" s="4">
        <v>151251831</v>
      </c>
      <c r="E12" s="4">
        <v>361235915599</v>
      </c>
      <c r="G12" s="4">
        <v>264318609620.55701</v>
      </c>
      <c r="I12" s="4">
        <v>14012278</v>
      </c>
      <c r="K12" s="4">
        <v>26769985197</v>
      </c>
      <c r="M12" s="4">
        <v>0</v>
      </c>
      <c r="O12" s="4">
        <v>0</v>
      </c>
      <c r="Q12" s="4">
        <v>165264109</v>
      </c>
      <c r="S12" s="4">
        <v>1931</v>
      </c>
      <c r="U12" s="4">
        <v>388005900796</v>
      </c>
      <c r="W12" s="4">
        <v>317226200761.84998</v>
      </c>
      <c r="Y12" s="5">
        <v>2.710083317348886E-2</v>
      </c>
    </row>
    <row r="13" spans="1:25" ht="24" x14ac:dyDescent="0.2">
      <c r="A13" s="15" t="s">
        <v>50</v>
      </c>
      <c r="C13" s="4">
        <v>181721518</v>
      </c>
      <c r="E13" s="4">
        <v>282438135216</v>
      </c>
      <c r="G13" s="4">
        <v>290469562148.383</v>
      </c>
      <c r="I13" s="4">
        <v>1752083</v>
      </c>
      <c r="K13" s="4">
        <v>3135862928</v>
      </c>
      <c r="M13" s="4">
        <v>-416848</v>
      </c>
      <c r="O13" s="4">
        <v>668875313</v>
      </c>
      <c r="Q13" s="4">
        <v>183056753</v>
      </c>
      <c r="S13" s="4">
        <v>1796</v>
      </c>
      <c r="U13" s="4">
        <v>284926117954</v>
      </c>
      <c r="W13" s="4">
        <v>326813747314.091</v>
      </c>
      <c r="Y13" s="5">
        <v>2.791990328507275E-2</v>
      </c>
    </row>
    <row r="14" spans="1:25" ht="24" x14ac:dyDescent="0.2">
      <c r="A14" s="15" t="s">
        <v>51</v>
      </c>
      <c r="C14" s="4">
        <v>2388348</v>
      </c>
      <c r="E14" s="4">
        <v>272778513005</v>
      </c>
      <c r="G14" s="4">
        <v>289288633587.39001</v>
      </c>
      <c r="I14" s="4">
        <v>38953</v>
      </c>
      <c r="K14" s="4">
        <v>4609840666</v>
      </c>
      <c r="M14" s="4">
        <v>-143078</v>
      </c>
      <c r="O14" s="4">
        <v>17601577737</v>
      </c>
      <c r="Q14" s="4">
        <v>2284223</v>
      </c>
      <c r="S14" s="4">
        <v>119450</v>
      </c>
      <c r="U14" s="4">
        <v>261047098507</v>
      </c>
      <c r="W14" s="4">
        <v>271226977247.767</v>
      </c>
      <c r="Y14" s="5">
        <v>2.3171090675639331E-2</v>
      </c>
    </row>
    <row r="15" spans="1:25" ht="24" x14ac:dyDescent="0.2">
      <c r="A15" s="15" t="s">
        <v>52</v>
      </c>
      <c r="C15" s="4">
        <v>7008331</v>
      </c>
      <c r="E15" s="4">
        <v>491888448808</v>
      </c>
      <c r="G15" s="4">
        <v>320116714233.77301</v>
      </c>
      <c r="I15" s="4">
        <v>489599</v>
      </c>
      <c r="K15" s="4">
        <v>25957459985</v>
      </c>
      <c r="M15" s="4">
        <v>0</v>
      </c>
      <c r="O15" s="4">
        <v>0</v>
      </c>
      <c r="Q15" s="4">
        <v>7497930</v>
      </c>
      <c r="S15" s="4">
        <v>55240</v>
      </c>
      <c r="U15" s="4">
        <v>517845908793</v>
      </c>
      <c r="W15" s="4">
        <v>411721248563.46002</v>
      </c>
      <c r="Y15" s="5">
        <v>3.5173604338172133E-2</v>
      </c>
    </row>
    <row r="16" spans="1:25" ht="24" x14ac:dyDescent="0.2">
      <c r="A16" s="15" t="s">
        <v>53</v>
      </c>
      <c r="C16" s="4">
        <v>26908578</v>
      </c>
      <c r="E16" s="4">
        <v>379220273428</v>
      </c>
      <c r="G16" s="4">
        <v>352544860444.66199</v>
      </c>
      <c r="I16" s="4">
        <v>0</v>
      </c>
      <c r="K16" s="4">
        <v>0</v>
      </c>
      <c r="M16" s="4">
        <v>-4011029</v>
      </c>
      <c r="O16" s="4">
        <v>63317327770</v>
      </c>
      <c r="Q16" s="4">
        <v>22897549</v>
      </c>
      <c r="S16" s="4">
        <v>16950</v>
      </c>
      <c r="U16" s="4">
        <v>322693187000</v>
      </c>
      <c r="W16" s="4">
        <v>385804180489.47699</v>
      </c>
      <c r="Y16" s="5">
        <v>3.295949296738325E-2</v>
      </c>
    </row>
    <row r="17" spans="1:25" ht="24" x14ac:dyDescent="0.2">
      <c r="A17" s="15" t="s">
        <v>54</v>
      </c>
      <c r="C17" s="4">
        <v>90291386</v>
      </c>
      <c r="E17" s="4">
        <v>187727146213</v>
      </c>
      <c r="G17" s="4">
        <v>116052118863.517</v>
      </c>
      <c r="I17" s="4">
        <v>522645</v>
      </c>
      <c r="K17" s="4">
        <v>764189977</v>
      </c>
      <c r="M17" s="4">
        <v>0</v>
      </c>
      <c r="O17" s="4">
        <v>0</v>
      </c>
      <c r="Q17" s="4">
        <v>90814031</v>
      </c>
      <c r="S17" s="4">
        <v>1505</v>
      </c>
      <c r="U17" s="4">
        <v>188491336190</v>
      </c>
      <c r="W17" s="4">
        <v>135861899710.903</v>
      </c>
      <c r="Y17" s="5">
        <v>1.1606767252691743E-2</v>
      </c>
    </row>
    <row r="18" spans="1:25" ht="24" x14ac:dyDescent="0.2">
      <c r="A18" s="15" t="s">
        <v>55</v>
      </c>
      <c r="C18" s="4">
        <v>66758152</v>
      </c>
      <c r="E18" s="4">
        <v>383738708294</v>
      </c>
      <c r="G18" s="4">
        <v>377593754264.96399</v>
      </c>
      <c r="I18" s="4">
        <v>137446</v>
      </c>
      <c r="K18" s="4">
        <v>935311751</v>
      </c>
      <c r="M18" s="4">
        <v>-121289</v>
      </c>
      <c r="O18" s="4">
        <v>831371486</v>
      </c>
      <c r="Q18" s="4">
        <v>66774309</v>
      </c>
      <c r="S18" s="4">
        <v>7580</v>
      </c>
      <c r="U18" s="4">
        <v>383976791281</v>
      </c>
      <c r="W18" s="4">
        <v>503137674109.79102</v>
      </c>
      <c r="Y18" s="5">
        <v>4.2983366873857752E-2</v>
      </c>
    </row>
    <row r="19" spans="1:25" ht="24" x14ac:dyDescent="0.2">
      <c r="A19" s="15" t="s">
        <v>56</v>
      </c>
      <c r="C19" s="4">
        <v>59344168</v>
      </c>
      <c r="E19" s="4">
        <v>312815201227</v>
      </c>
      <c r="G19" s="4">
        <v>464849633179.15198</v>
      </c>
      <c r="I19" s="4">
        <v>0</v>
      </c>
      <c r="K19" s="4">
        <v>0</v>
      </c>
      <c r="M19" s="4">
        <v>-6247975</v>
      </c>
      <c r="O19" s="4">
        <v>54415367924</v>
      </c>
      <c r="Q19" s="4">
        <v>53096193</v>
      </c>
      <c r="S19" s="4">
        <v>10520</v>
      </c>
      <c r="U19" s="4">
        <v>279880851935</v>
      </c>
      <c r="W19" s="4">
        <v>555248447255.35803</v>
      </c>
      <c r="Y19" s="5">
        <v>4.7435222887541012E-2</v>
      </c>
    </row>
    <row r="20" spans="1:25" ht="24" x14ac:dyDescent="0.2">
      <c r="A20" s="15" t="s">
        <v>101</v>
      </c>
      <c r="C20" s="4">
        <v>24675473</v>
      </c>
      <c r="E20" s="4">
        <v>391925123548</v>
      </c>
      <c r="G20" s="4">
        <v>447402647786.25598</v>
      </c>
      <c r="I20" s="4">
        <v>19890</v>
      </c>
      <c r="K20" s="4">
        <v>418363577</v>
      </c>
      <c r="M20" s="4">
        <v>-3365694</v>
      </c>
      <c r="O20" s="4">
        <v>72419859397</v>
      </c>
      <c r="Q20" s="4">
        <v>21329669</v>
      </c>
      <c r="S20" s="4">
        <v>24600</v>
      </c>
      <c r="U20" s="4">
        <v>338877047392</v>
      </c>
      <c r="W20" s="4">
        <v>521587833748.46997</v>
      </c>
      <c r="Y20" s="5">
        <v>4.4559575576642203E-2</v>
      </c>
    </row>
    <row r="21" spans="1:25" ht="24" x14ac:dyDescent="0.2">
      <c r="A21" s="15" t="s">
        <v>100</v>
      </c>
      <c r="C21" s="4">
        <v>2775905</v>
      </c>
      <c r="E21" s="4">
        <v>107932990337</v>
      </c>
      <c r="G21" s="4">
        <v>70750717685.009995</v>
      </c>
      <c r="I21" s="4">
        <v>0</v>
      </c>
      <c r="K21" s="4">
        <v>0</v>
      </c>
      <c r="M21" s="4">
        <v>-436810</v>
      </c>
      <c r="O21" s="4">
        <v>11412744272</v>
      </c>
      <c r="Q21" s="4">
        <v>2339095</v>
      </c>
      <c r="S21" s="4">
        <v>27330</v>
      </c>
      <c r="U21" s="4">
        <v>90948904242</v>
      </c>
      <c r="W21" s="4">
        <v>63547097925.217499</v>
      </c>
      <c r="Y21" s="5">
        <v>5.4288684080781987E-3</v>
      </c>
    </row>
    <row r="22" spans="1:25" ht="24" x14ac:dyDescent="0.2">
      <c r="A22" s="15" t="s">
        <v>59</v>
      </c>
      <c r="C22" s="4">
        <v>50897904</v>
      </c>
      <c r="E22" s="4">
        <v>411161128330</v>
      </c>
      <c r="G22" s="4">
        <v>293451356532.96002</v>
      </c>
      <c r="I22" s="4">
        <v>12188321</v>
      </c>
      <c r="K22" s="4">
        <v>78597065693</v>
      </c>
      <c r="M22" s="4">
        <v>0</v>
      </c>
      <c r="O22" s="4">
        <v>0</v>
      </c>
      <c r="Q22" s="4">
        <v>63086225</v>
      </c>
      <c r="S22" s="4">
        <v>6960</v>
      </c>
      <c r="U22" s="4">
        <v>489758194023</v>
      </c>
      <c r="W22" s="4">
        <v>436467599250.29999</v>
      </c>
      <c r="Y22" s="5">
        <v>3.7287700588753192E-2</v>
      </c>
    </row>
    <row r="23" spans="1:25" ht="24" x14ac:dyDescent="0.2">
      <c r="A23" s="15" t="s">
        <v>60</v>
      </c>
      <c r="C23" s="4">
        <v>12757157</v>
      </c>
      <c r="E23" s="4">
        <v>262284452138</v>
      </c>
      <c r="G23" s="4">
        <v>370165743423.66101</v>
      </c>
      <c r="I23" s="4">
        <v>0</v>
      </c>
      <c r="K23" s="4">
        <v>0</v>
      </c>
      <c r="M23" s="4">
        <v>-368560</v>
      </c>
      <c r="O23" s="4">
        <v>12082089000</v>
      </c>
      <c r="Q23" s="4">
        <v>12388597</v>
      </c>
      <c r="S23" s="4">
        <v>35080</v>
      </c>
      <c r="U23" s="4">
        <v>254706936421</v>
      </c>
      <c r="W23" s="4">
        <v>432006160462.578</v>
      </c>
      <c r="Y23" s="5">
        <v>3.6906557076617649E-2</v>
      </c>
    </row>
    <row r="24" spans="1:25" ht="24" x14ac:dyDescent="0.2">
      <c r="A24" s="15" t="s">
        <v>106</v>
      </c>
      <c r="C24" s="4">
        <v>87950566</v>
      </c>
      <c r="E24" s="4">
        <v>425202197999</v>
      </c>
      <c r="G24" s="4">
        <v>376549209389.81598</v>
      </c>
      <c r="I24" s="4">
        <v>7500</v>
      </c>
      <c r="K24" s="4">
        <v>34532016</v>
      </c>
      <c r="M24" s="4">
        <v>-2263765</v>
      </c>
      <c r="O24" s="4">
        <v>10481218050</v>
      </c>
      <c r="Q24" s="4">
        <v>85694301</v>
      </c>
      <c r="S24" s="4">
        <v>4870</v>
      </c>
      <c r="U24" s="4">
        <v>414292446903</v>
      </c>
      <c r="W24" s="4">
        <v>414848124957.073</v>
      </c>
      <c r="Y24" s="5">
        <v>3.5440735348454107E-2</v>
      </c>
    </row>
    <row r="25" spans="1:25" ht="24" x14ac:dyDescent="0.2">
      <c r="A25" s="15" t="s">
        <v>62</v>
      </c>
      <c r="C25" s="4">
        <v>114250262</v>
      </c>
      <c r="E25" s="4">
        <v>213167398850</v>
      </c>
      <c r="G25" s="4">
        <v>137533842731.672</v>
      </c>
      <c r="I25" s="4">
        <v>6026883</v>
      </c>
      <c r="K25" s="4">
        <v>7839524612</v>
      </c>
      <c r="M25" s="4">
        <v>0</v>
      </c>
      <c r="O25" s="4">
        <v>0</v>
      </c>
      <c r="Q25" s="4">
        <v>120277145</v>
      </c>
      <c r="S25" s="4">
        <v>1493</v>
      </c>
      <c r="U25" s="4">
        <v>221006923462</v>
      </c>
      <c r="W25" s="4">
        <v>178505313508.96399</v>
      </c>
      <c r="Y25" s="5">
        <v>1.5249820823026864E-2</v>
      </c>
    </row>
    <row r="26" spans="1:25" ht="24" x14ac:dyDescent="0.2">
      <c r="A26" s="15" t="s">
        <v>99</v>
      </c>
      <c r="C26" s="4">
        <v>65054697</v>
      </c>
      <c r="E26" s="4">
        <v>82983831729</v>
      </c>
      <c r="G26" s="4">
        <v>60011552801.0448</v>
      </c>
      <c r="I26" s="4">
        <v>0</v>
      </c>
      <c r="K26" s="4">
        <v>0</v>
      </c>
      <c r="M26" s="4">
        <v>-12082417</v>
      </c>
      <c r="O26" s="4">
        <v>11245887173</v>
      </c>
      <c r="Q26" s="4">
        <v>52972280</v>
      </c>
      <c r="S26" s="4">
        <v>1196</v>
      </c>
      <c r="U26" s="4">
        <v>67571489405</v>
      </c>
      <c r="W26" s="4">
        <v>62977885541.064003</v>
      </c>
      <c r="Y26" s="5">
        <v>5.3802402373086325E-3</v>
      </c>
    </row>
    <row r="27" spans="1:25" ht="24" x14ac:dyDescent="0.2">
      <c r="A27" s="15" t="s">
        <v>64</v>
      </c>
      <c r="C27" s="4">
        <v>63108388</v>
      </c>
      <c r="E27" s="4">
        <v>178857951279</v>
      </c>
      <c r="G27" s="4">
        <v>142215468638.20401</v>
      </c>
      <c r="I27" s="4">
        <v>1225890</v>
      </c>
      <c r="K27" s="4">
        <v>3131991876</v>
      </c>
      <c r="M27" s="4">
        <v>-2596256</v>
      </c>
      <c r="O27" s="4">
        <v>5664874749</v>
      </c>
      <c r="Q27" s="4">
        <v>61738022</v>
      </c>
      <c r="S27" s="4">
        <v>2607</v>
      </c>
      <c r="U27" s="4">
        <v>174631792457</v>
      </c>
      <c r="W27" s="4">
        <v>159993364765.04401</v>
      </c>
      <c r="Y27" s="5">
        <v>1.3668333438251282E-2</v>
      </c>
    </row>
    <row r="28" spans="1:25" ht="24" x14ac:dyDescent="0.2">
      <c r="A28" s="15" t="s">
        <v>65</v>
      </c>
      <c r="C28" s="4">
        <v>19112344</v>
      </c>
      <c r="E28" s="4">
        <v>491905051409</v>
      </c>
      <c r="G28" s="4">
        <v>419869624725.71997</v>
      </c>
      <c r="I28" s="4">
        <v>1430100</v>
      </c>
      <c r="K28" s="4">
        <v>34428153034</v>
      </c>
      <c r="M28" s="4">
        <v>-429273</v>
      </c>
      <c r="O28" s="4">
        <v>10277318383</v>
      </c>
      <c r="Q28" s="4">
        <v>20113171</v>
      </c>
      <c r="S28" s="4">
        <v>26260</v>
      </c>
      <c r="U28" s="4">
        <v>515310890300</v>
      </c>
      <c r="W28" s="4">
        <v>525029247830.763</v>
      </c>
      <c r="Y28" s="5">
        <v>4.4853577738825319E-2</v>
      </c>
    </row>
    <row r="29" spans="1:25" ht="24" x14ac:dyDescent="0.2">
      <c r="A29" s="15" t="s">
        <v>66</v>
      </c>
      <c r="C29" s="4">
        <v>12800064</v>
      </c>
      <c r="E29" s="4">
        <v>179747547940</v>
      </c>
      <c r="G29" s="4">
        <v>132074119567.29601</v>
      </c>
      <c r="I29" s="4">
        <v>0</v>
      </c>
      <c r="K29" s="4">
        <v>0</v>
      </c>
      <c r="M29" s="4">
        <v>-100000</v>
      </c>
      <c r="O29" s="4">
        <v>1060651355</v>
      </c>
      <c r="Q29" s="4">
        <v>12700064</v>
      </c>
      <c r="S29" s="4">
        <v>10560</v>
      </c>
      <c r="U29" s="4">
        <v>178343277243</v>
      </c>
      <c r="W29" s="4">
        <v>133314705418.752</v>
      </c>
      <c r="Y29" s="5">
        <v>1.138915884769158E-2</v>
      </c>
    </row>
    <row r="30" spans="1:25" ht="24" x14ac:dyDescent="0.2">
      <c r="A30" s="15" t="s">
        <v>67</v>
      </c>
      <c r="C30" s="4">
        <v>90413886</v>
      </c>
      <c r="E30" s="4">
        <v>222804508955</v>
      </c>
      <c r="G30" s="4">
        <v>149463660578.11301</v>
      </c>
      <c r="I30" s="4">
        <v>0</v>
      </c>
      <c r="K30" s="4">
        <v>0</v>
      </c>
      <c r="M30" s="4">
        <v>0</v>
      </c>
      <c r="O30" s="4">
        <v>0</v>
      </c>
      <c r="Q30" s="4">
        <v>90413886</v>
      </c>
      <c r="S30" s="4">
        <v>1926</v>
      </c>
      <c r="U30" s="4">
        <v>222804508955</v>
      </c>
      <c r="W30" s="4">
        <v>173101028426.60599</v>
      </c>
      <c r="Y30" s="5">
        <v>1.4788129360949587E-2</v>
      </c>
    </row>
    <row r="31" spans="1:25" ht="24" x14ac:dyDescent="0.2">
      <c r="A31" s="15" t="s">
        <v>45</v>
      </c>
      <c r="C31" s="4">
        <v>4610</v>
      </c>
      <c r="E31" s="4">
        <v>30813249520</v>
      </c>
      <c r="G31" s="4">
        <v>57569480848</v>
      </c>
      <c r="I31" s="4">
        <v>0</v>
      </c>
      <c r="K31" s="4">
        <v>0</v>
      </c>
      <c r="M31" s="4">
        <v>0</v>
      </c>
      <c r="O31" s="4">
        <v>0</v>
      </c>
      <c r="Q31" s="4">
        <v>4610</v>
      </c>
      <c r="S31" s="4">
        <v>14100000</v>
      </c>
      <c r="U31" s="4">
        <v>30813249520</v>
      </c>
      <c r="W31" s="4">
        <v>64844997600</v>
      </c>
      <c r="Y31" s="5">
        <v>5.5397487908389279E-3</v>
      </c>
    </row>
    <row r="32" spans="1:25" ht="24" x14ac:dyDescent="0.2">
      <c r="A32" s="15" t="s">
        <v>111</v>
      </c>
      <c r="C32" s="4">
        <v>8216684</v>
      </c>
      <c r="E32" s="4">
        <v>175534676490</v>
      </c>
      <c r="G32" s="4">
        <v>102179112074.802</v>
      </c>
      <c r="I32" s="4">
        <v>217653</v>
      </c>
      <c r="K32" s="4">
        <v>3011271021</v>
      </c>
      <c r="M32" s="4">
        <v>0</v>
      </c>
      <c r="O32" s="4">
        <v>0</v>
      </c>
      <c r="Q32" s="4">
        <v>8434337</v>
      </c>
      <c r="S32" s="4">
        <v>14100</v>
      </c>
      <c r="U32" s="4">
        <v>178545947511</v>
      </c>
      <c r="W32" s="4">
        <v>118216552997.38499</v>
      </c>
      <c r="Y32" s="5">
        <v>1.009931422257327E-2</v>
      </c>
    </row>
    <row r="33" spans="1:25" ht="24" x14ac:dyDescent="0.2">
      <c r="A33" s="15" t="s">
        <v>68</v>
      </c>
      <c r="C33" s="4">
        <v>5302039</v>
      </c>
      <c r="E33" s="4">
        <v>120162479468</v>
      </c>
      <c r="G33" s="4">
        <v>173926231642.35001</v>
      </c>
      <c r="I33" s="4">
        <v>6501</v>
      </c>
      <c r="K33" s="4">
        <v>214190227</v>
      </c>
      <c r="M33" s="4">
        <v>0</v>
      </c>
      <c r="O33" s="4">
        <v>0</v>
      </c>
      <c r="Q33" s="4">
        <v>5308540</v>
      </c>
      <c r="S33" s="4">
        <v>40560</v>
      </c>
      <c r="U33" s="4">
        <v>120376669695</v>
      </c>
      <c r="W33" s="4">
        <v>214033261824.72</v>
      </c>
      <c r="Y33" s="5">
        <v>1.8284995717122277E-2</v>
      </c>
    </row>
    <row r="34" spans="1:25" ht="24" x14ac:dyDescent="0.2">
      <c r="A34" s="15" t="s">
        <v>70</v>
      </c>
      <c r="C34" s="4">
        <v>39271342</v>
      </c>
      <c r="E34" s="4">
        <v>443035409786</v>
      </c>
      <c r="G34" s="4">
        <v>385692253849.18799</v>
      </c>
      <c r="I34" s="4">
        <v>52644914</v>
      </c>
      <c r="K34" s="4">
        <v>264942726264</v>
      </c>
      <c r="M34" s="4">
        <v>-1</v>
      </c>
      <c r="O34" s="4">
        <v>1</v>
      </c>
      <c r="Q34" s="4">
        <v>91916255</v>
      </c>
      <c r="S34" s="4">
        <v>6740</v>
      </c>
      <c r="U34" s="4">
        <v>707978128345</v>
      </c>
      <c r="W34" s="4">
        <v>615829441125.73499</v>
      </c>
      <c r="Y34" s="5">
        <v>5.2610695167013215E-2</v>
      </c>
    </row>
    <row r="35" spans="1:25" ht="24" x14ac:dyDescent="0.2">
      <c r="A35" s="15" t="s">
        <v>71</v>
      </c>
      <c r="C35" s="4">
        <v>319791072</v>
      </c>
      <c r="E35" s="4">
        <v>307114184760</v>
      </c>
      <c r="G35" s="4">
        <v>439639539813.17297</v>
      </c>
      <c r="I35" s="4">
        <v>0</v>
      </c>
      <c r="K35" s="4">
        <v>0</v>
      </c>
      <c r="M35" s="4">
        <v>-46022979</v>
      </c>
      <c r="O35" s="4">
        <v>73914074188</v>
      </c>
      <c r="Q35" s="4">
        <v>273768093</v>
      </c>
      <c r="S35" s="4">
        <v>1944</v>
      </c>
      <c r="U35" s="4">
        <v>262915609778</v>
      </c>
      <c r="W35" s="4">
        <v>529038552013.888</v>
      </c>
      <c r="Y35" s="5">
        <v>4.5196095108285012E-2</v>
      </c>
    </row>
    <row r="36" spans="1:25" ht="24" x14ac:dyDescent="0.2">
      <c r="A36" s="15" t="s">
        <v>74</v>
      </c>
      <c r="C36" s="4">
        <v>13758613</v>
      </c>
      <c r="E36" s="4">
        <v>406548695862</v>
      </c>
      <c r="G36" s="4">
        <v>385684328924.72998</v>
      </c>
      <c r="I36" s="4">
        <v>57894</v>
      </c>
      <c r="K36" s="4">
        <v>1648090537</v>
      </c>
      <c r="M36" s="4">
        <v>-450000</v>
      </c>
      <c r="O36" s="4">
        <v>13598604134</v>
      </c>
      <c r="Q36" s="4">
        <v>13366507</v>
      </c>
      <c r="S36" s="4">
        <v>30800</v>
      </c>
      <c r="U36" s="4">
        <v>394902285994</v>
      </c>
      <c r="W36" s="4">
        <v>409238869527.17999</v>
      </c>
      <c r="Y36" s="5">
        <v>3.4961533141108253E-2</v>
      </c>
    </row>
    <row r="37" spans="1:25" ht="24" x14ac:dyDescent="0.2">
      <c r="A37" s="15" t="s">
        <v>113</v>
      </c>
      <c r="C37" s="4">
        <v>3680847</v>
      </c>
      <c r="E37" s="4">
        <v>11709163445</v>
      </c>
      <c r="G37" s="4">
        <v>10812185312.8342</v>
      </c>
      <c r="I37" s="4">
        <v>12350</v>
      </c>
      <c r="K37" s="4">
        <v>40569501</v>
      </c>
      <c r="M37" s="4">
        <v>0</v>
      </c>
      <c r="O37" s="4">
        <v>0</v>
      </c>
      <c r="Q37" s="4">
        <v>3693197</v>
      </c>
      <c r="S37" s="4">
        <v>3438</v>
      </c>
      <c r="U37" s="4">
        <v>11749732946</v>
      </c>
      <c r="W37" s="4">
        <v>12621662878.848301</v>
      </c>
      <c r="Y37" s="5">
        <v>1.0782765711980914E-3</v>
      </c>
    </row>
    <row r="38" spans="1:25" ht="24" x14ac:dyDescent="0.2">
      <c r="A38" s="15" t="s">
        <v>75</v>
      </c>
      <c r="C38" s="4">
        <v>15757560</v>
      </c>
      <c r="E38" s="4">
        <v>123108199401</v>
      </c>
      <c r="G38" s="4">
        <v>57313853413.362</v>
      </c>
      <c r="I38" s="4">
        <v>6285709</v>
      </c>
      <c r="K38" s="4">
        <v>27275710879</v>
      </c>
      <c r="M38" s="4">
        <v>0</v>
      </c>
      <c r="O38" s="4">
        <v>0</v>
      </c>
      <c r="Q38" s="4">
        <v>22043269</v>
      </c>
      <c r="S38" s="4">
        <v>4510</v>
      </c>
      <c r="U38" s="4">
        <v>150383910280</v>
      </c>
      <c r="W38" s="4">
        <v>98823623088.019501</v>
      </c>
      <c r="Y38" s="5">
        <v>8.4425640646207389E-3</v>
      </c>
    </row>
    <row r="39" spans="1:25" ht="24" x14ac:dyDescent="0.2">
      <c r="A39" s="15" t="s">
        <v>76</v>
      </c>
      <c r="C39" s="4">
        <v>25717677</v>
      </c>
      <c r="E39" s="4">
        <v>335732263063</v>
      </c>
      <c r="G39" s="4">
        <v>270474069175.173</v>
      </c>
      <c r="I39" s="4">
        <v>3028578</v>
      </c>
      <c r="K39" s="4">
        <v>33652710855</v>
      </c>
      <c r="M39" s="4">
        <v>0</v>
      </c>
      <c r="O39" s="4">
        <v>0</v>
      </c>
      <c r="Q39" s="4">
        <v>28746255</v>
      </c>
      <c r="S39" s="4">
        <v>11680</v>
      </c>
      <c r="U39" s="4">
        <v>369384973918</v>
      </c>
      <c r="W39" s="4">
        <v>333758508662.52002</v>
      </c>
      <c r="Y39" s="5">
        <v>2.8513198600155384E-2</v>
      </c>
    </row>
    <row r="40" spans="1:25" ht="24" x14ac:dyDescent="0.2">
      <c r="A40" s="15" t="s">
        <v>110</v>
      </c>
      <c r="C40" s="4">
        <v>750000</v>
      </c>
      <c r="E40" s="4">
        <v>2282820921</v>
      </c>
      <c r="G40" s="4">
        <v>2289545662.5</v>
      </c>
      <c r="I40" s="4">
        <v>0</v>
      </c>
      <c r="K40" s="4">
        <v>0</v>
      </c>
      <c r="M40" s="4">
        <v>-750000</v>
      </c>
      <c r="O40" s="4">
        <v>2358135154</v>
      </c>
      <c r="Q40" s="4">
        <v>0</v>
      </c>
      <c r="S40" s="4">
        <v>0</v>
      </c>
      <c r="U40" s="4">
        <v>0</v>
      </c>
      <c r="W40" s="4">
        <v>0</v>
      </c>
      <c r="Y40" s="5">
        <v>0</v>
      </c>
    </row>
    <row r="41" spans="1:25" ht="24" x14ac:dyDescent="0.2">
      <c r="A41" s="15" t="s">
        <v>108</v>
      </c>
      <c r="C41" s="4">
        <v>8341396</v>
      </c>
      <c r="E41" s="4">
        <v>66818619919</v>
      </c>
      <c r="G41" s="4">
        <v>62602823438.190002</v>
      </c>
      <c r="I41" s="4">
        <v>0</v>
      </c>
      <c r="K41" s="4">
        <v>0</v>
      </c>
      <c r="M41" s="4">
        <v>-1170978</v>
      </c>
      <c r="O41" s="4">
        <v>10039606061</v>
      </c>
      <c r="Q41" s="4">
        <v>7170418</v>
      </c>
      <c r="S41" s="4">
        <v>9110</v>
      </c>
      <c r="U41" s="4">
        <v>57438519287</v>
      </c>
      <c r="W41" s="4">
        <v>64933839057.518997</v>
      </c>
      <c r="Y41" s="5">
        <v>5.5473385722420079E-3</v>
      </c>
    </row>
    <row r="42" spans="1:25" ht="24" x14ac:dyDescent="0.2">
      <c r="A42" s="15" t="s">
        <v>98</v>
      </c>
      <c r="C42" s="4">
        <v>8639934</v>
      </c>
      <c r="E42" s="4">
        <v>134117857386</v>
      </c>
      <c r="G42" s="4">
        <v>100657529322.444</v>
      </c>
      <c r="I42" s="4">
        <v>7789343</v>
      </c>
      <c r="K42" s="4">
        <v>0</v>
      </c>
      <c r="M42" s="4">
        <v>-850591</v>
      </c>
      <c r="O42" s="4">
        <v>9732447778</v>
      </c>
      <c r="Q42" s="4">
        <v>15578686</v>
      </c>
      <c r="S42" s="4">
        <v>7305</v>
      </c>
      <c r="U42" s="4">
        <v>120914117353</v>
      </c>
      <c r="W42" s="4">
        <v>113125177537.68201</v>
      </c>
      <c r="Y42" s="5">
        <v>9.6643548256961139E-3</v>
      </c>
    </row>
    <row r="43" spans="1:25" ht="24" x14ac:dyDescent="0.2">
      <c r="A43" s="15" t="s">
        <v>79</v>
      </c>
      <c r="C43" s="4">
        <v>43423112</v>
      </c>
      <c r="E43" s="4">
        <v>461189079898</v>
      </c>
      <c r="G43" s="4">
        <v>340569833975.604</v>
      </c>
      <c r="I43" s="4">
        <v>3346266</v>
      </c>
      <c r="K43" s="4">
        <v>30587222375</v>
      </c>
      <c r="M43" s="4">
        <v>0</v>
      </c>
      <c r="O43" s="4">
        <v>0</v>
      </c>
      <c r="Q43" s="4">
        <v>46769378</v>
      </c>
      <c r="S43" s="4">
        <v>9520</v>
      </c>
      <c r="U43" s="4">
        <v>491776302273</v>
      </c>
      <c r="W43" s="4">
        <v>442595273912.56799</v>
      </c>
      <c r="Y43" s="5">
        <v>3.7811191676074218E-2</v>
      </c>
    </row>
    <row r="44" spans="1:25" ht="24" x14ac:dyDescent="0.2">
      <c r="A44" s="15" t="s">
        <v>118</v>
      </c>
      <c r="C44" s="4">
        <v>0</v>
      </c>
      <c r="E44" s="4">
        <v>0</v>
      </c>
      <c r="G44" s="4">
        <v>0</v>
      </c>
      <c r="I44" s="4">
        <v>1538731</v>
      </c>
      <c r="K44" s="4">
        <v>6983368455</v>
      </c>
      <c r="M44" s="4">
        <v>0</v>
      </c>
      <c r="O44" s="4">
        <v>0</v>
      </c>
      <c r="Q44" s="4">
        <v>1538731</v>
      </c>
      <c r="S44" s="4">
        <v>4496</v>
      </c>
      <c r="U44" s="4">
        <v>6983368455</v>
      </c>
      <c r="W44" s="4">
        <v>6876971675.2728004</v>
      </c>
      <c r="Y44" s="5">
        <v>5.875040008132571E-4</v>
      </c>
    </row>
    <row r="45" spans="1:25" ht="24" x14ac:dyDescent="0.2">
      <c r="A45" s="15" t="s">
        <v>80</v>
      </c>
      <c r="C45" s="4">
        <v>12041360</v>
      </c>
      <c r="E45" s="4">
        <v>367598393663</v>
      </c>
      <c r="G45" s="4">
        <v>329765618165.40002</v>
      </c>
      <c r="I45" s="4">
        <v>0</v>
      </c>
      <c r="K45" s="4">
        <v>0</v>
      </c>
      <c r="M45" s="4">
        <v>-750000</v>
      </c>
      <c r="O45" s="4">
        <v>26138544882</v>
      </c>
      <c r="Q45" s="4">
        <v>11291360</v>
      </c>
      <c r="S45" s="4">
        <v>38100</v>
      </c>
      <c r="U45" s="4">
        <v>344702408883</v>
      </c>
      <c r="W45" s="4">
        <v>427641121144.79999</v>
      </c>
      <c r="Y45" s="5">
        <v>3.6533649031624135E-2</v>
      </c>
    </row>
    <row r="46" spans="1:25" ht="24" x14ac:dyDescent="0.2">
      <c r="A46" s="15" t="s">
        <v>84</v>
      </c>
      <c r="C46" s="4">
        <v>610207</v>
      </c>
      <c r="E46" s="4">
        <v>16400362375</v>
      </c>
      <c r="G46" s="4">
        <v>9844732835.3204994</v>
      </c>
      <c r="I46" s="4">
        <v>0</v>
      </c>
      <c r="K46" s="4">
        <v>0</v>
      </c>
      <c r="M46" s="4">
        <v>0</v>
      </c>
      <c r="O46" s="4">
        <v>0</v>
      </c>
      <c r="Q46" s="4">
        <v>610207</v>
      </c>
      <c r="S46" s="4">
        <v>16670</v>
      </c>
      <c r="U46" s="4">
        <v>16400362375</v>
      </c>
      <c r="W46" s="4">
        <v>10111626393.394501</v>
      </c>
      <c r="Y46" s="5">
        <v>8.6384258091517271E-4</v>
      </c>
    </row>
    <row r="47" spans="1:25" ht="24.75" thickBot="1" x14ac:dyDescent="0.25">
      <c r="A47" s="15" t="s">
        <v>102</v>
      </c>
      <c r="C47" s="4">
        <v>13958287</v>
      </c>
      <c r="E47" s="4">
        <v>62027464818</v>
      </c>
      <c r="G47" s="4">
        <v>60745779672.108299</v>
      </c>
      <c r="I47" s="4">
        <v>0</v>
      </c>
      <c r="K47" s="4">
        <v>0</v>
      </c>
      <c r="M47" s="4">
        <v>-527793</v>
      </c>
      <c r="O47" s="4">
        <v>2347216655</v>
      </c>
      <c r="Q47" s="4">
        <v>13430494</v>
      </c>
      <c r="S47" s="4">
        <v>5190</v>
      </c>
      <c r="U47" s="4">
        <v>59682072311</v>
      </c>
      <c r="W47" s="4">
        <v>69289523490.033005</v>
      </c>
      <c r="Y47" s="5">
        <v>5.9194474235236281E-3</v>
      </c>
    </row>
    <row r="48" spans="1:25" s="15" customFormat="1" ht="24.75" thickBot="1" x14ac:dyDescent="0.25">
      <c r="E48" s="19">
        <f>SUM(E9:E47)</f>
        <v>9635403189080</v>
      </c>
      <c r="G48" s="19">
        <f>SUM(G9:G47)</f>
        <v>8943010483224.0547</v>
      </c>
      <c r="I48" s="15" t="s">
        <v>15</v>
      </c>
      <c r="K48" s="19">
        <f>SUM(K9:K47)</f>
        <v>576087656719</v>
      </c>
      <c r="M48" s="15" t="s">
        <v>15</v>
      </c>
      <c r="O48" s="19">
        <f>SUM(O9:O47)</f>
        <v>470156007910</v>
      </c>
      <c r="S48" s="15" t="s">
        <v>15</v>
      </c>
      <c r="U48" s="19">
        <f>SUM(U9:U47)</f>
        <v>9825650985388</v>
      </c>
      <c r="W48" s="19">
        <f>SUM(W9:W47)</f>
        <v>10649400037006.059</v>
      </c>
      <c r="Y48" s="42">
        <f>SUM(Y9:Y47)</f>
        <v>0.90978492037394043</v>
      </c>
    </row>
    <row r="49" ht="23.25" thickTop="1" x14ac:dyDescent="0.2"/>
  </sheetData>
  <mergeCells count="17"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workbookViewId="0">
      <selection activeCell="A10" sqref="A10"/>
    </sheetView>
  </sheetViews>
  <sheetFormatPr defaultRowHeight="22.5" x14ac:dyDescent="0.2"/>
  <cols>
    <col min="1" max="1" width="24.75" style="37" bestFit="1" customWidth="1"/>
    <col min="2" max="2" width="0.875" style="37" customWidth="1"/>
    <col min="3" max="3" width="18" style="37" bestFit="1" customWidth="1"/>
    <col min="4" max="4" width="0.875" style="37" customWidth="1"/>
    <col min="5" max="5" width="19.125" style="37" bestFit="1" customWidth="1"/>
    <col min="6" max="6" width="0.875" style="37" customWidth="1"/>
    <col min="7" max="7" width="19.125" style="37" bestFit="1" customWidth="1"/>
    <col min="8" max="8" width="0.875" style="37" customWidth="1"/>
    <col min="9" max="9" width="19" style="37" bestFit="1" customWidth="1"/>
    <col min="10" max="10" width="0.875" style="37" customWidth="1"/>
    <col min="11" max="11" width="18.25" style="37" bestFit="1" customWidth="1"/>
    <col min="12" max="12" width="0.875" style="37" customWidth="1"/>
    <col min="13" max="13" width="8" style="37" customWidth="1"/>
    <col min="14" max="16384" width="9" style="37"/>
  </cols>
  <sheetData>
    <row r="2" spans="1:20" ht="24" x14ac:dyDescent="0.2">
      <c r="A2" s="45" t="str">
        <f>+سهام!A2</f>
        <v>صندوق سرمایه‌گذاری بخشی صنایع مفید - دارونو</v>
      </c>
      <c r="B2" s="45" t="s">
        <v>0</v>
      </c>
      <c r="C2" s="45" t="s">
        <v>0</v>
      </c>
      <c r="D2" s="45" t="s">
        <v>0</v>
      </c>
      <c r="E2" s="45" t="s">
        <v>0</v>
      </c>
      <c r="F2" s="45" t="s">
        <v>0</v>
      </c>
      <c r="G2" s="45" t="s">
        <v>0</v>
      </c>
      <c r="H2" s="45" t="s">
        <v>0</v>
      </c>
      <c r="I2" s="45" t="s">
        <v>0</v>
      </c>
      <c r="J2" s="45" t="s">
        <v>0</v>
      </c>
      <c r="K2" s="45" t="s">
        <v>0</v>
      </c>
    </row>
    <row r="3" spans="1:20" ht="24" x14ac:dyDescent="0.2">
      <c r="A3" s="45" t="s">
        <v>1</v>
      </c>
      <c r="B3" s="45" t="s">
        <v>1</v>
      </c>
      <c r="C3" s="45" t="s">
        <v>1</v>
      </c>
      <c r="D3" s="45" t="s">
        <v>1</v>
      </c>
      <c r="E3" s="45" t="s">
        <v>1</v>
      </c>
      <c r="F3" s="45" t="s">
        <v>1</v>
      </c>
      <c r="G3" s="45" t="s">
        <v>1</v>
      </c>
      <c r="H3" s="45" t="s">
        <v>1</v>
      </c>
      <c r="I3" s="45" t="s">
        <v>1</v>
      </c>
      <c r="J3" s="45" t="s">
        <v>1</v>
      </c>
      <c r="K3" s="45" t="s">
        <v>1</v>
      </c>
    </row>
    <row r="4" spans="1:20" ht="24" x14ac:dyDescent="0.2">
      <c r="A4" s="45" t="str">
        <f>+سهام!A4</f>
        <v>برای ماه منتهی به 1404/07/30</v>
      </c>
      <c r="B4" s="45" t="s">
        <v>16</v>
      </c>
      <c r="C4" s="45" t="s">
        <v>16</v>
      </c>
      <c r="D4" s="45" t="s">
        <v>16</v>
      </c>
      <c r="E4" s="45" t="s">
        <v>16</v>
      </c>
      <c r="F4" s="45" t="s">
        <v>16</v>
      </c>
      <c r="G4" s="45" t="s">
        <v>16</v>
      </c>
      <c r="H4" s="45" t="s">
        <v>16</v>
      </c>
      <c r="I4" s="45" t="s">
        <v>16</v>
      </c>
      <c r="J4" s="45" t="s">
        <v>16</v>
      </c>
      <c r="K4" s="45" t="s">
        <v>16</v>
      </c>
    </row>
    <row r="5" spans="1:20" ht="25.5" x14ac:dyDescent="0.2">
      <c r="A5" s="46" t="s">
        <v>17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ht="24.75" thickBot="1" x14ac:dyDescent="0.25">
      <c r="A6" s="47" t="s">
        <v>18</v>
      </c>
      <c r="C6" s="38" t="str">
        <f>+سهام!C6</f>
        <v>1404/06/31</v>
      </c>
      <c r="E6" s="47" t="s">
        <v>5</v>
      </c>
      <c r="F6" s="47" t="s">
        <v>5</v>
      </c>
      <c r="G6" s="47" t="s">
        <v>5</v>
      </c>
      <c r="I6" s="47" t="str">
        <f>+سهام!Q6</f>
        <v>1404/07/30</v>
      </c>
      <c r="J6" s="47" t="s">
        <v>4</v>
      </c>
      <c r="K6" s="47" t="s">
        <v>4</v>
      </c>
    </row>
    <row r="7" spans="1:20" ht="24.75" thickBot="1" x14ac:dyDescent="0.25">
      <c r="A7" s="47" t="s">
        <v>18</v>
      </c>
      <c r="C7" s="38" t="s">
        <v>19</v>
      </c>
      <c r="E7" s="38" t="s">
        <v>20</v>
      </c>
      <c r="G7" s="38" t="s">
        <v>21</v>
      </c>
      <c r="I7" s="38" t="s">
        <v>19</v>
      </c>
      <c r="K7" s="38" t="s">
        <v>22</v>
      </c>
    </row>
    <row r="8" spans="1:20" ht="24.75" thickBot="1" x14ac:dyDescent="0.25">
      <c r="A8" s="39" t="s">
        <v>23</v>
      </c>
      <c r="C8" s="37">
        <v>92965495869</v>
      </c>
      <c r="E8" s="37">
        <v>639357614268</v>
      </c>
      <c r="G8" s="37">
        <v>375534899713</v>
      </c>
      <c r="I8" s="37">
        <f>+C8+E8-G8</f>
        <v>356788210424</v>
      </c>
      <c r="K8" s="12">
        <v>3.048064045702022E-2</v>
      </c>
    </row>
    <row r="9" spans="1:20" ht="24.75" thickBot="1" x14ac:dyDescent="0.25">
      <c r="A9" s="37" t="s">
        <v>15</v>
      </c>
      <c r="C9" s="29">
        <f>SUM(C8:C8)</f>
        <v>92965495869</v>
      </c>
      <c r="D9" s="30"/>
      <c r="E9" s="29">
        <f>SUM(E8:E8)</f>
        <v>639357614268</v>
      </c>
      <c r="F9" s="30"/>
      <c r="G9" s="29">
        <f>SUM(G8:G8)</f>
        <v>375534899713</v>
      </c>
      <c r="H9" s="30"/>
      <c r="I9" s="29">
        <f>SUM(I8:I8)</f>
        <v>356788210424</v>
      </c>
      <c r="J9" s="30"/>
      <c r="K9" s="42">
        <f>SUM(K8:K8)</f>
        <v>3.048064045702022E-2</v>
      </c>
    </row>
    <row r="10" spans="1:20" ht="23.25" thickTop="1" x14ac:dyDescent="0.2"/>
    <row r="11" spans="1:20" x14ac:dyDescent="0.45">
      <c r="I11" s="34"/>
    </row>
    <row r="12" spans="1:20" x14ac:dyDescent="0.45">
      <c r="K12" s="34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9"/>
  <sheetViews>
    <sheetView rightToLeft="1" tabSelected="1" zoomScale="90" zoomScaleNormal="90" workbookViewId="0">
      <selection activeCell="E11" sqref="E11"/>
    </sheetView>
  </sheetViews>
  <sheetFormatPr defaultRowHeight="18.75" x14ac:dyDescent="0.45"/>
  <cols>
    <col min="1" max="1" width="20.875" style="32" bestFit="1" customWidth="1"/>
    <col min="2" max="2" width="0.875" style="32" customWidth="1"/>
    <col min="3" max="3" width="20.125" style="32" customWidth="1"/>
    <col min="4" max="4" width="0.875" style="32" customWidth="1"/>
    <col min="5" max="5" width="20.125" style="32" customWidth="1"/>
    <col min="6" max="6" width="0.875" style="32" customWidth="1"/>
    <col min="7" max="7" width="28" style="32" customWidth="1"/>
    <col min="8" max="8" width="0.875" style="32" customWidth="1"/>
    <col min="9" max="9" width="8" style="32" customWidth="1"/>
    <col min="10" max="16384" width="9" style="32"/>
  </cols>
  <sheetData>
    <row r="2" spans="1:7" ht="26.25" x14ac:dyDescent="0.45">
      <c r="A2" s="48" t="str">
        <f>+سهام!A2</f>
        <v>صندوق سرمایه‌گذاری بخشی صنایع مفید - دارونو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</row>
    <row r="3" spans="1:7" ht="26.25" x14ac:dyDescent="0.45">
      <c r="A3" s="48" t="s">
        <v>24</v>
      </c>
      <c r="B3" s="48" t="s">
        <v>24</v>
      </c>
      <c r="C3" s="48" t="s">
        <v>24</v>
      </c>
      <c r="D3" s="48" t="s">
        <v>24</v>
      </c>
      <c r="E3" s="48" t="s">
        <v>24</v>
      </c>
      <c r="F3" s="48" t="s">
        <v>24</v>
      </c>
      <c r="G3" s="48" t="s">
        <v>24</v>
      </c>
    </row>
    <row r="4" spans="1:7" ht="26.25" x14ac:dyDescent="0.45">
      <c r="A4" s="48" t="str">
        <f>+سهام!A4</f>
        <v>برای ماه منتهی به 1404/07/30</v>
      </c>
      <c r="B4" s="48" t="s">
        <v>2</v>
      </c>
      <c r="C4" s="48" t="s">
        <v>2</v>
      </c>
      <c r="D4" s="48" t="s">
        <v>2</v>
      </c>
      <c r="E4" s="48" t="s">
        <v>2</v>
      </c>
      <c r="F4" s="48" t="s">
        <v>2</v>
      </c>
      <c r="G4" s="48" t="s">
        <v>2</v>
      </c>
    </row>
    <row r="6" spans="1:7" ht="27" thickBot="1" x14ac:dyDescent="0.5">
      <c r="A6" s="26" t="s">
        <v>28</v>
      </c>
      <c r="C6" s="26" t="s">
        <v>19</v>
      </c>
      <c r="E6" s="26" t="s">
        <v>38</v>
      </c>
      <c r="G6" s="26" t="s">
        <v>13</v>
      </c>
    </row>
    <row r="7" spans="1:7" ht="21" x14ac:dyDescent="0.55000000000000004">
      <c r="A7" s="33" t="s">
        <v>43</v>
      </c>
      <c r="C7" s="8">
        <f>+'درآمد سرمایه‌گذاری در سهام'!I60</f>
        <v>1600464629730</v>
      </c>
      <c r="D7" s="8"/>
      <c r="E7" s="1">
        <f>+C7/$C$9</f>
        <v>0.99859095772889905</v>
      </c>
      <c r="F7" s="8"/>
      <c r="G7" s="1">
        <v>0.13672869651439759</v>
      </c>
    </row>
    <row r="8" spans="1:7" ht="21.75" thickBot="1" x14ac:dyDescent="0.6">
      <c r="A8" s="33" t="s">
        <v>44</v>
      </c>
      <c r="C8" s="8">
        <f>+'درآمد سپرده بانکی'!C9</f>
        <v>2258304363</v>
      </c>
      <c r="D8" s="8"/>
      <c r="E8" s="1">
        <f>+C8/$C$9</f>
        <v>1.4090422711009632E-3</v>
      </c>
      <c r="F8" s="8"/>
      <c r="G8" s="1">
        <v>1.9292835727201146E-4</v>
      </c>
    </row>
    <row r="9" spans="1:7" ht="21.75" thickBot="1" x14ac:dyDescent="0.5">
      <c r="A9" s="32" t="s">
        <v>15</v>
      </c>
      <c r="C9" s="9">
        <f>SUM(C7:C8)</f>
        <v>1602722934093</v>
      </c>
      <c r="D9" s="3"/>
      <c r="E9" s="10">
        <f>SUM(E7:E8)</f>
        <v>1</v>
      </c>
      <c r="F9" s="3"/>
      <c r="G9" s="11">
        <f>SUM(G7:G8)</f>
        <v>0.13692162487166959</v>
      </c>
    </row>
    <row r="10" spans="1:7" ht="19.5" thickTop="1" x14ac:dyDescent="0.45"/>
    <row r="11" spans="1:7" x14ac:dyDescent="0.45">
      <c r="C11" s="34"/>
    </row>
    <row r="12" spans="1:7" x14ac:dyDescent="0.45">
      <c r="C12" s="17"/>
      <c r="G12" s="17"/>
    </row>
    <row r="13" spans="1:7" x14ac:dyDescent="0.45">
      <c r="C13" s="17"/>
      <c r="G13" s="17"/>
    </row>
    <row r="15" spans="1:7" x14ac:dyDescent="0.45">
      <c r="C15" s="35"/>
    </row>
    <row r="19" spans="7:7" x14ac:dyDescent="0.45">
      <c r="G19" s="36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61"/>
  <sheetViews>
    <sheetView rightToLeft="1" topLeftCell="A37" zoomScale="85" zoomScaleNormal="85" workbookViewId="0">
      <selection activeCell="A10" sqref="A10"/>
    </sheetView>
  </sheetViews>
  <sheetFormatPr defaultRowHeight="18.75" x14ac:dyDescent="0.45"/>
  <cols>
    <col min="1" max="1" width="35.25" style="14" bestFit="1" customWidth="1"/>
    <col min="2" max="2" width="0.875" style="14" customWidth="1"/>
    <col min="3" max="3" width="19.25" style="14" customWidth="1"/>
    <col min="4" max="4" width="0.875" style="14" customWidth="1"/>
    <col min="5" max="5" width="19.25" style="14" customWidth="1"/>
    <col min="6" max="6" width="0.875" style="14" customWidth="1"/>
    <col min="7" max="7" width="19.25" style="14" customWidth="1"/>
    <col min="8" max="8" width="0.875" style="14" customWidth="1"/>
    <col min="9" max="9" width="19.25" style="14" customWidth="1"/>
    <col min="10" max="10" width="0.875" style="14" customWidth="1"/>
    <col min="11" max="11" width="20.125" style="14" customWidth="1"/>
    <col min="12" max="12" width="0.875" style="14" customWidth="1"/>
    <col min="13" max="13" width="19.25" style="14" customWidth="1"/>
    <col min="14" max="14" width="0.875" style="14" customWidth="1"/>
    <col min="15" max="15" width="20.125" style="14" customWidth="1"/>
    <col min="16" max="16" width="0.875" style="14" customWidth="1"/>
    <col min="17" max="17" width="19.25" style="14" customWidth="1"/>
    <col min="18" max="18" width="0.875" style="14" customWidth="1"/>
    <col min="19" max="19" width="20.125" style="14" customWidth="1"/>
    <col min="20" max="20" width="0.875" style="14" customWidth="1"/>
    <col min="21" max="21" width="20.125" style="14" customWidth="1"/>
    <col min="22" max="22" width="0.875" style="14" customWidth="1"/>
    <col min="23" max="23" width="8" style="14" customWidth="1"/>
    <col min="24" max="16384" width="9" style="14"/>
  </cols>
  <sheetData>
    <row r="2" spans="1:21" ht="26.25" x14ac:dyDescent="0.45">
      <c r="A2" s="48" t="str">
        <f>+سهام!A2</f>
        <v>صندوق سرمایه‌گذاری بخشی صنایع مفید - دارونو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  <c r="H2" s="48" t="s">
        <v>0</v>
      </c>
      <c r="I2" s="48" t="s">
        <v>0</v>
      </c>
      <c r="J2" s="48" t="s">
        <v>0</v>
      </c>
      <c r="K2" s="48" t="s">
        <v>0</v>
      </c>
      <c r="L2" s="48" t="s">
        <v>0</v>
      </c>
      <c r="M2" s="48" t="s">
        <v>0</v>
      </c>
      <c r="N2" s="48" t="s">
        <v>0</v>
      </c>
      <c r="O2" s="48" t="s">
        <v>0</v>
      </c>
      <c r="P2" s="48" t="s">
        <v>0</v>
      </c>
      <c r="Q2" s="48" t="s">
        <v>0</v>
      </c>
      <c r="R2" s="48" t="s">
        <v>0</v>
      </c>
      <c r="S2" s="48" t="s">
        <v>0</v>
      </c>
      <c r="T2" s="48" t="s">
        <v>0</v>
      </c>
      <c r="U2" s="48" t="s">
        <v>0</v>
      </c>
    </row>
    <row r="3" spans="1:21" ht="26.25" x14ac:dyDescent="0.45">
      <c r="A3" s="48" t="s">
        <v>24</v>
      </c>
      <c r="B3" s="48" t="s">
        <v>24</v>
      </c>
      <c r="C3" s="48" t="s">
        <v>24</v>
      </c>
      <c r="D3" s="48" t="s">
        <v>24</v>
      </c>
      <c r="E3" s="48" t="s">
        <v>24</v>
      </c>
      <c r="F3" s="48" t="s">
        <v>24</v>
      </c>
      <c r="G3" s="48" t="s">
        <v>24</v>
      </c>
      <c r="H3" s="48" t="s">
        <v>24</v>
      </c>
      <c r="I3" s="48" t="s">
        <v>24</v>
      </c>
      <c r="J3" s="48" t="s">
        <v>24</v>
      </c>
      <c r="K3" s="48" t="s">
        <v>24</v>
      </c>
      <c r="L3" s="48" t="s">
        <v>24</v>
      </c>
      <c r="M3" s="48" t="s">
        <v>24</v>
      </c>
      <c r="N3" s="48" t="s">
        <v>24</v>
      </c>
      <c r="O3" s="48" t="s">
        <v>24</v>
      </c>
      <c r="P3" s="48" t="s">
        <v>24</v>
      </c>
      <c r="Q3" s="48" t="s">
        <v>24</v>
      </c>
      <c r="R3" s="48" t="s">
        <v>24</v>
      </c>
      <c r="S3" s="48" t="s">
        <v>24</v>
      </c>
      <c r="T3" s="48" t="s">
        <v>24</v>
      </c>
      <c r="U3" s="48" t="s">
        <v>24</v>
      </c>
    </row>
    <row r="4" spans="1:21" ht="26.25" x14ac:dyDescent="0.45">
      <c r="A4" s="48" t="str">
        <f>+سهام!A4</f>
        <v>برای ماه منتهی به 1404/07/30</v>
      </c>
      <c r="B4" s="48" t="s">
        <v>2</v>
      </c>
      <c r="C4" s="48" t="s">
        <v>2</v>
      </c>
      <c r="D4" s="48" t="s">
        <v>2</v>
      </c>
      <c r="E4" s="48" t="s">
        <v>2</v>
      </c>
      <c r="F4" s="48" t="s">
        <v>2</v>
      </c>
      <c r="G4" s="48" t="s">
        <v>2</v>
      </c>
      <c r="H4" s="48" t="s">
        <v>2</v>
      </c>
      <c r="I4" s="48" t="s">
        <v>2</v>
      </c>
      <c r="J4" s="48" t="s">
        <v>2</v>
      </c>
      <c r="K4" s="48" t="s">
        <v>2</v>
      </c>
      <c r="L4" s="48" t="s">
        <v>2</v>
      </c>
      <c r="M4" s="48" t="s">
        <v>2</v>
      </c>
      <c r="N4" s="48" t="s">
        <v>2</v>
      </c>
      <c r="O4" s="48" t="s">
        <v>2</v>
      </c>
      <c r="P4" s="48" t="s">
        <v>2</v>
      </c>
      <c r="Q4" s="48" t="s">
        <v>2</v>
      </c>
      <c r="R4" s="48" t="s">
        <v>2</v>
      </c>
      <c r="S4" s="48" t="s">
        <v>2</v>
      </c>
      <c r="T4" s="48" t="s">
        <v>2</v>
      </c>
      <c r="U4" s="48" t="s">
        <v>2</v>
      </c>
    </row>
    <row r="6" spans="1:21" ht="27" thickBot="1" x14ac:dyDescent="0.5">
      <c r="A6" s="49" t="s">
        <v>3</v>
      </c>
      <c r="C6" s="49" t="s">
        <v>26</v>
      </c>
      <c r="D6" s="49" t="s">
        <v>26</v>
      </c>
      <c r="E6" s="49" t="s">
        <v>26</v>
      </c>
      <c r="F6" s="49" t="s">
        <v>26</v>
      </c>
      <c r="G6" s="49" t="s">
        <v>26</v>
      </c>
      <c r="H6" s="49" t="s">
        <v>26</v>
      </c>
      <c r="I6" s="49" t="s">
        <v>26</v>
      </c>
      <c r="J6" s="49" t="s">
        <v>26</v>
      </c>
      <c r="K6" s="49" t="s">
        <v>26</v>
      </c>
      <c r="M6" s="49" t="s">
        <v>27</v>
      </c>
      <c r="N6" s="49" t="s">
        <v>27</v>
      </c>
      <c r="O6" s="49" t="s">
        <v>27</v>
      </c>
      <c r="P6" s="49" t="s">
        <v>27</v>
      </c>
      <c r="Q6" s="49" t="s">
        <v>27</v>
      </c>
      <c r="R6" s="49" t="s">
        <v>27</v>
      </c>
      <c r="S6" s="49" t="s">
        <v>27</v>
      </c>
      <c r="T6" s="49" t="s">
        <v>27</v>
      </c>
      <c r="U6" s="49" t="s">
        <v>27</v>
      </c>
    </row>
    <row r="7" spans="1:21" ht="27" thickBot="1" x14ac:dyDescent="0.5">
      <c r="A7" s="49" t="s">
        <v>3</v>
      </c>
      <c r="C7" s="26" t="s">
        <v>35</v>
      </c>
      <c r="E7" s="26" t="s">
        <v>36</v>
      </c>
      <c r="G7" s="26" t="s">
        <v>37</v>
      </c>
      <c r="I7" s="26" t="s">
        <v>19</v>
      </c>
      <c r="K7" s="26" t="s">
        <v>38</v>
      </c>
      <c r="M7" s="26" t="s">
        <v>35</v>
      </c>
      <c r="O7" s="26" t="s">
        <v>36</v>
      </c>
      <c r="Q7" s="26" t="s">
        <v>37</v>
      </c>
      <c r="S7" s="26" t="s">
        <v>19</v>
      </c>
      <c r="U7" s="26" t="s">
        <v>38</v>
      </c>
    </row>
    <row r="8" spans="1:21" ht="21" x14ac:dyDescent="0.55000000000000004">
      <c r="A8" s="24" t="s">
        <v>66</v>
      </c>
      <c r="C8" s="8">
        <f>IFERROR(VLOOKUP(A8,'درآمد سود سهام'!A:S,13,0),0)</f>
        <v>0</v>
      </c>
      <c r="D8" s="8"/>
      <c r="E8" s="8">
        <f>IFERROR(VLOOKUP(A8,'درآمد ناشی از تغییر قیمت اوراق'!A:Q,9,0),0)</f>
        <v>2642957301</v>
      </c>
      <c r="F8" s="8"/>
      <c r="G8" s="8">
        <f>IFERROR(VLOOKUP(A8,'درآمد ناشی از فروش'!A:Q,9,0),0)</f>
        <v>-341720094</v>
      </c>
      <c r="H8" s="8"/>
      <c r="I8" s="8">
        <f>+G8+E8+C8</f>
        <v>2301237207</v>
      </c>
      <c r="J8" s="8"/>
      <c r="K8" s="1">
        <f t="shared" ref="K8:K39" si="0">+I8/$I$60</f>
        <v>1.4378557103059634E-3</v>
      </c>
      <c r="L8" s="8"/>
      <c r="M8" s="8">
        <f>IFERROR(VLOOKUP(A8,'درآمد سود سهام'!A:S,19,0),0)</f>
        <v>11723661670</v>
      </c>
      <c r="N8" s="8"/>
      <c r="O8" s="8">
        <f>IFERROR(VLOOKUP(A8,'درآمد ناشی از تغییر قیمت اوراق'!A:Q,17,0),0)</f>
        <v>-44787366130</v>
      </c>
      <c r="P8" s="8"/>
      <c r="Q8" s="8">
        <f>IFERROR(VLOOKUP(A8,'درآمد ناشی از فروش'!A:Q,17,0),0)</f>
        <v>-23713640361</v>
      </c>
      <c r="R8" s="8"/>
      <c r="S8" s="8">
        <f>+Q8+O8+M8</f>
        <v>-56777344821</v>
      </c>
      <c r="T8" s="8"/>
      <c r="U8" s="1">
        <f t="shared" ref="U8:U39" si="1">+S8/$S$60</f>
        <v>-2.7617737249788627E-2</v>
      </c>
    </row>
    <row r="9" spans="1:21" ht="21" x14ac:dyDescent="0.55000000000000004">
      <c r="A9" s="24" t="s">
        <v>77</v>
      </c>
      <c r="C9" s="8">
        <f>IFERROR(VLOOKUP(A9,'درآمد سود سهام'!A:S,13,0),0)</f>
        <v>0</v>
      </c>
      <c r="D9" s="8"/>
      <c r="E9" s="8">
        <f>IFERROR(VLOOKUP(A9,'درآمد ناشی از تغییر قیمت اوراق'!A:Q,9,0),0)</f>
        <v>0</v>
      </c>
      <c r="F9" s="8"/>
      <c r="G9" s="8">
        <f>IFERROR(VLOOKUP(A9,'درآمد ناشی از فروش'!A:Q,9,0),0)</f>
        <v>0</v>
      </c>
      <c r="H9" s="8"/>
      <c r="I9" s="8">
        <f t="shared" ref="I9:I59" si="2">+G9+E9+C9</f>
        <v>0</v>
      </c>
      <c r="J9" s="8"/>
      <c r="K9" s="1">
        <f t="shared" si="0"/>
        <v>0</v>
      </c>
      <c r="L9" s="8"/>
      <c r="M9" s="8">
        <f>IFERROR(VLOOKUP(A9,'درآمد سود سهام'!A:S,19,0),0)</f>
        <v>75200214</v>
      </c>
      <c r="N9" s="8"/>
      <c r="O9" s="8">
        <f>IFERROR(VLOOKUP(A9,'درآمد ناشی از تغییر قیمت اوراق'!A:Q,17,0),0)</f>
        <v>0</v>
      </c>
      <c r="P9" s="8"/>
      <c r="Q9" s="8">
        <f>IFERROR(VLOOKUP(A9,'درآمد ناشی از فروش'!A:Q,17,0),0)</f>
        <v>54415580550</v>
      </c>
      <c r="R9" s="8"/>
      <c r="S9" s="8">
        <f t="shared" ref="S9:S59" si="3">+Q9+O9+M9</f>
        <v>54490780764</v>
      </c>
      <c r="T9" s="8"/>
      <c r="U9" s="1">
        <f t="shared" si="1"/>
        <v>2.6505502686335072E-2</v>
      </c>
    </row>
    <row r="10" spans="1:21" ht="21" x14ac:dyDescent="0.55000000000000004">
      <c r="A10" s="24" t="s">
        <v>53</v>
      </c>
      <c r="C10" s="8">
        <f>IFERROR(VLOOKUP(A10,'درآمد سود سهام'!A:S,13,0),0)</f>
        <v>0</v>
      </c>
      <c r="D10" s="8"/>
      <c r="E10" s="8">
        <f>IFERROR(VLOOKUP(A10,'درآمد ناشی از تغییر قیمت اوراق'!A:Q,9,0),0)</f>
        <v>89456784198</v>
      </c>
      <c r="F10" s="8"/>
      <c r="G10" s="8">
        <f>IFERROR(VLOOKUP(A10,'درآمد ناشی از فروش'!A:Q,9,0),0)</f>
        <v>7119863617</v>
      </c>
      <c r="H10" s="8"/>
      <c r="I10" s="8">
        <f t="shared" si="2"/>
        <v>96576647815</v>
      </c>
      <c r="J10" s="8"/>
      <c r="K10" s="1">
        <f t="shared" si="0"/>
        <v>6.0342881698855523E-2</v>
      </c>
      <c r="L10" s="8"/>
      <c r="M10" s="8">
        <f>IFERROR(VLOOKUP(A10,'درآمد سود سهام'!A:S,19,0),0)</f>
        <v>41159973049</v>
      </c>
      <c r="N10" s="8"/>
      <c r="O10" s="8">
        <f>IFERROR(VLOOKUP(A10,'درآمد ناشی از تغییر قیمت اوراق'!A:Q,17,0),0)</f>
        <v>64992690809</v>
      </c>
      <c r="P10" s="8"/>
      <c r="Q10" s="8">
        <f>IFERROR(VLOOKUP(A10,'درآمد ناشی از فروش'!A:Q,17,0),0)</f>
        <v>4934316830</v>
      </c>
      <c r="R10" s="8"/>
      <c r="S10" s="8">
        <f t="shared" si="3"/>
        <v>111086980688</v>
      </c>
      <c r="T10" s="8"/>
      <c r="U10" s="1">
        <f t="shared" si="1"/>
        <v>5.4035127112509664E-2</v>
      </c>
    </row>
    <row r="11" spans="1:21" ht="21" x14ac:dyDescent="0.55000000000000004">
      <c r="A11" s="24" t="s">
        <v>109</v>
      </c>
      <c r="C11" s="8">
        <f>IFERROR(VLOOKUP(A11,'درآمد سود سهام'!A:S,13,0),0)</f>
        <v>0</v>
      </c>
      <c r="D11" s="8"/>
      <c r="E11" s="8">
        <f>IFERROR(VLOOKUP(A11,'درآمد ناشی از تغییر قیمت اوراق'!A:Q,9,0),0)</f>
        <v>0</v>
      </c>
      <c r="F11" s="8"/>
      <c r="G11" s="8">
        <f>IFERROR(VLOOKUP(A11,'درآمد ناشی از فروش'!A:Q,9,0),0)</f>
        <v>0</v>
      </c>
      <c r="H11" s="8"/>
      <c r="I11" s="8">
        <f t="shared" si="2"/>
        <v>0</v>
      </c>
      <c r="J11" s="8"/>
      <c r="K11" s="1">
        <f t="shared" si="0"/>
        <v>0</v>
      </c>
      <c r="L11" s="8"/>
      <c r="M11" s="8">
        <f>IFERROR(VLOOKUP(A11,'درآمد سود سهام'!A:S,19,0),0)</f>
        <v>11864870277</v>
      </c>
      <c r="N11" s="8"/>
      <c r="O11" s="8">
        <f>IFERROR(VLOOKUP(A11,'درآمد ناشی از تغییر قیمت اوراق'!A:Q,17,0),0)</f>
        <v>0</v>
      </c>
      <c r="P11" s="8"/>
      <c r="Q11" s="8">
        <f>IFERROR(VLOOKUP(A11,'درآمد ناشی از فروش'!A:Q,17,0),0)</f>
        <v>-24981070636</v>
      </c>
      <c r="R11" s="8"/>
      <c r="S11" s="8">
        <f t="shared" si="3"/>
        <v>-13116200359</v>
      </c>
      <c r="T11" s="8"/>
      <c r="U11" s="1">
        <f t="shared" si="1"/>
        <v>-6.380005552786349E-3</v>
      </c>
    </row>
    <row r="12" spans="1:21" ht="21" x14ac:dyDescent="0.55000000000000004">
      <c r="A12" s="24" t="s">
        <v>54</v>
      </c>
      <c r="C12" s="8">
        <f>IFERROR(VLOOKUP(A12,'درآمد سود سهام'!A:S,13,0),0)</f>
        <v>0</v>
      </c>
      <c r="D12" s="8"/>
      <c r="E12" s="8">
        <f>IFERROR(VLOOKUP(A12,'درآمد ناشی از تغییر قیمت اوراق'!A:Q,9,0),0)</f>
        <v>19045590871</v>
      </c>
      <c r="F12" s="8"/>
      <c r="G12" s="8">
        <f>IFERROR(VLOOKUP(A12,'درآمد ناشی از فروش'!A:Q,9,0),0)</f>
        <v>0</v>
      </c>
      <c r="H12" s="8"/>
      <c r="I12" s="8">
        <f t="shared" si="2"/>
        <v>19045590871</v>
      </c>
      <c r="J12" s="8"/>
      <c r="K12" s="1">
        <f t="shared" si="0"/>
        <v>1.1900038599549063E-2</v>
      </c>
      <c r="L12" s="8"/>
      <c r="M12" s="8">
        <f>IFERROR(VLOOKUP(A12,'درآمد سود سهام'!A:S,19,0),0)</f>
        <v>1413330240</v>
      </c>
      <c r="N12" s="8"/>
      <c r="O12" s="8">
        <f>IFERROR(VLOOKUP(A12,'درآمد ناشی از تغییر قیمت اوراق'!A:Q,17,0),0)</f>
        <v>-49065611266</v>
      </c>
      <c r="P12" s="8"/>
      <c r="Q12" s="8">
        <f>IFERROR(VLOOKUP(A12,'درآمد ناشی از فروش'!A:Q,17,0),0)</f>
        <v>-7400505770</v>
      </c>
      <c r="R12" s="8"/>
      <c r="S12" s="8">
        <f t="shared" si="3"/>
        <v>-55052786796</v>
      </c>
      <c r="T12" s="8"/>
      <c r="U12" s="1">
        <f t="shared" si="1"/>
        <v>-2.6778874661962077E-2</v>
      </c>
    </row>
    <row r="13" spans="1:21" ht="21" x14ac:dyDescent="0.55000000000000004">
      <c r="A13" s="24" t="s">
        <v>111</v>
      </c>
      <c r="C13" s="8">
        <f>IFERROR(VLOOKUP(A13,'درآمد سود سهام'!A:S,13,0),0)</f>
        <v>0</v>
      </c>
      <c r="D13" s="8"/>
      <c r="E13" s="8">
        <f>IFERROR(VLOOKUP(A13,'درآمد ناشی از تغییر قیمت اوراق'!A:Q,9,0),0)</f>
        <v>13026169902</v>
      </c>
      <c r="F13" s="8"/>
      <c r="G13" s="8">
        <f>IFERROR(VLOOKUP(A13,'درآمد ناشی از فروش'!A:Q,9,0),0)</f>
        <v>0</v>
      </c>
      <c r="H13" s="8"/>
      <c r="I13" s="8">
        <f t="shared" si="2"/>
        <v>13026169902</v>
      </c>
      <c r="J13" s="8"/>
      <c r="K13" s="1">
        <f t="shared" si="0"/>
        <v>8.1389926775186083E-3</v>
      </c>
      <c r="L13" s="8"/>
      <c r="M13" s="8">
        <f>IFERROR(VLOOKUP(A13,'درآمد سود سهام'!A:S,19,0),0)</f>
        <v>8174644335</v>
      </c>
      <c r="N13" s="8"/>
      <c r="O13" s="8">
        <f>IFERROR(VLOOKUP(A13,'درآمد ناشی از تغییر قیمت اوراق'!A:Q,17,0),0)</f>
        <v>-58075810395</v>
      </c>
      <c r="P13" s="8"/>
      <c r="Q13" s="8">
        <f>IFERROR(VLOOKUP(A13,'درآمد ناشی از فروش'!A:Q,17,0),0)</f>
        <v>-2075417302</v>
      </c>
      <c r="R13" s="8"/>
      <c r="S13" s="8">
        <f t="shared" si="3"/>
        <v>-51976583362</v>
      </c>
      <c r="T13" s="8"/>
      <c r="U13" s="1">
        <f t="shared" si="1"/>
        <v>-2.5282542305545042E-2</v>
      </c>
    </row>
    <row r="14" spans="1:21" ht="21" x14ac:dyDescent="0.55000000000000004">
      <c r="A14" s="24" t="s">
        <v>64</v>
      </c>
      <c r="C14" s="8">
        <f>IFERROR(VLOOKUP(A14,'درآمد سود سهام'!A:S,13,0),0)</f>
        <v>0</v>
      </c>
      <c r="D14" s="8"/>
      <c r="E14" s="8">
        <f>IFERROR(VLOOKUP(A14,'درآمد ناشی از تغییر قیمت اوراق'!A:Q,9,0),0)</f>
        <v>22002199182</v>
      </c>
      <c r="F14" s="8"/>
      <c r="G14" s="8">
        <f>IFERROR(VLOOKUP(A14,'درآمد ناشی از فروش'!A:Q,9,0),0)</f>
        <v>-1691420182</v>
      </c>
      <c r="H14" s="8"/>
      <c r="I14" s="8">
        <f t="shared" si="2"/>
        <v>20310779000</v>
      </c>
      <c r="J14" s="8"/>
      <c r="K14" s="1">
        <f t="shared" si="0"/>
        <v>1.2690551620266952E-2</v>
      </c>
      <c r="L14" s="8"/>
      <c r="M14" s="8">
        <f>IFERROR(VLOOKUP(A14,'درآمد سود سهام'!A:S,19,0),0)</f>
        <v>10825875600</v>
      </c>
      <c r="N14" s="8"/>
      <c r="O14" s="8">
        <f>IFERROR(VLOOKUP(A14,'درآمد ناشی از تغییر قیمت اوراق'!A:Q,17,0),0)</f>
        <v>-14595174315</v>
      </c>
      <c r="P14" s="8"/>
      <c r="Q14" s="8">
        <f>IFERROR(VLOOKUP(A14,'درآمد ناشی از فروش'!A:Q,17,0),0)</f>
        <v>-25961857537</v>
      </c>
      <c r="R14" s="8"/>
      <c r="S14" s="8">
        <f t="shared" si="3"/>
        <v>-29731156252</v>
      </c>
      <c r="T14" s="8"/>
      <c r="U14" s="1">
        <f t="shared" si="1"/>
        <v>-1.4461882007494773E-2</v>
      </c>
    </row>
    <row r="15" spans="1:21" ht="21" x14ac:dyDescent="0.55000000000000004">
      <c r="A15" s="24" t="s">
        <v>63</v>
      </c>
      <c r="C15" s="8">
        <f>IFERROR(VLOOKUP(A15,'درآمد سود سهام'!A:S,13,0),0)</f>
        <v>0</v>
      </c>
      <c r="D15" s="8"/>
      <c r="E15" s="8">
        <f>IFERROR(VLOOKUP(A15,'درآمد ناشی از تغییر قیمت اوراق'!A:Q,9,0),0)</f>
        <v>17676998064</v>
      </c>
      <c r="F15" s="8"/>
      <c r="G15" s="8">
        <f>IFERROR(VLOOKUP(A15,'درآمد ناشی از فروش'!A:Q,9,0),0)</f>
        <v>-3464778151</v>
      </c>
      <c r="H15" s="8"/>
      <c r="I15" s="8">
        <f t="shared" si="2"/>
        <v>14212219913</v>
      </c>
      <c r="J15" s="8"/>
      <c r="K15" s="1">
        <f t="shared" si="0"/>
        <v>8.880058733567649E-3</v>
      </c>
      <c r="L15" s="8"/>
      <c r="M15" s="8">
        <f>IFERROR(VLOOKUP(A15,'درآمد سود سهام'!A:S,19,0),0)</f>
        <v>12165628</v>
      </c>
      <c r="N15" s="8"/>
      <c r="O15" s="8">
        <f>IFERROR(VLOOKUP(A15,'درآمد ناشی از تغییر قیمت اوراق'!A:Q,17,0),0)</f>
        <v>-1517279782</v>
      </c>
      <c r="P15" s="8"/>
      <c r="Q15" s="8">
        <f>IFERROR(VLOOKUP(A15,'درآمد ناشی از فروش'!A:Q,17,0),0)</f>
        <v>-15517132971</v>
      </c>
      <c r="R15" s="8"/>
      <c r="S15" s="8">
        <f t="shared" si="3"/>
        <v>-17022247125</v>
      </c>
      <c r="T15" s="8"/>
      <c r="U15" s="1">
        <f t="shared" si="1"/>
        <v>-8.279991781604764E-3</v>
      </c>
    </row>
    <row r="16" spans="1:21" ht="21" x14ac:dyDescent="0.55000000000000004">
      <c r="A16" s="24" t="s">
        <v>69</v>
      </c>
      <c r="C16" s="8">
        <f>IFERROR(VLOOKUP(A16,'درآمد سود سهام'!A:S,13,0),0)</f>
        <v>0</v>
      </c>
      <c r="D16" s="8"/>
      <c r="E16" s="8">
        <f>IFERROR(VLOOKUP(A16,'درآمد ناشی از تغییر قیمت اوراق'!A:Q,9,0),0)</f>
        <v>0</v>
      </c>
      <c r="F16" s="8"/>
      <c r="G16" s="8">
        <f>IFERROR(VLOOKUP(A16,'درآمد ناشی از فروش'!A:Q,9,0),0)</f>
        <v>0</v>
      </c>
      <c r="H16" s="8"/>
      <c r="I16" s="8">
        <f t="shared" si="2"/>
        <v>0</v>
      </c>
      <c r="J16" s="8"/>
      <c r="K16" s="1">
        <f t="shared" si="0"/>
        <v>0</v>
      </c>
      <c r="L16" s="8"/>
      <c r="M16" s="8">
        <f>IFERROR(VLOOKUP(A16,'درآمد سود سهام'!A:S,19,0),0)</f>
        <v>839261520</v>
      </c>
      <c r="N16" s="8"/>
      <c r="O16" s="8">
        <f>IFERROR(VLOOKUP(A16,'درآمد ناشی از تغییر قیمت اوراق'!A:Q,17,0),0)</f>
        <v>0</v>
      </c>
      <c r="P16" s="8"/>
      <c r="Q16" s="8">
        <f>IFERROR(VLOOKUP(A16,'درآمد ناشی از فروش'!A:Q,17,0),0)</f>
        <v>-44236479025</v>
      </c>
      <c r="R16" s="8"/>
      <c r="S16" s="8">
        <f t="shared" si="3"/>
        <v>-43397217505</v>
      </c>
      <c r="T16" s="8"/>
      <c r="U16" s="1">
        <f t="shared" si="1"/>
        <v>-2.1109351876238514E-2</v>
      </c>
    </row>
    <row r="17" spans="1:21" ht="21" x14ac:dyDescent="0.55000000000000004">
      <c r="A17" s="24" t="s">
        <v>67</v>
      </c>
      <c r="C17" s="8">
        <f>IFERROR(VLOOKUP(A17,'درآمد سود سهام'!A:S,13,0),0)</f>
        <v>0</v>
      </c>
      <c r="D17" s="8"/>
      <c r="E17" s="8">
        <f>IFERROR(VLOOKUP(A17,'درآمد ناشی از تغییر قیمت اوراق'!A:Q,9,0),0)</f>
        <v>23637367849</v>
      </c>
      <c r="F17" s="8"/>
      <c r="G17" s="8">
        <f>IFERROR(VLOOKUP(A17,'درآمد ناشی از فروش'!A:Q,9,0),0)</f>
        <v>0</v>
      </c>
      <c r="H17" s="8"/>
      <c r="I17" s="8">
        <f t="shared" si="2"/>
        <v>23637367849</v>
      </c>
      <c r="J17" s="8"/>
      <c r="K17" s="1">
        <f t="shared" si="0"/>
        <v>1.4769066063639062E-2</v>
      </c>
      <c r="L17" s="8"/>
      <c r="M17" s="8">
        <f>IFERROR(VLOOKUP(A17,'درآمد سود سهام'!A:S,19,0),0)</f>
        <v>7537537563</v>
      </c>
      <c r="N17" s="8"/>
      <c r="O17" s="8">
        <f>IFERROR(VLOOKUP(A17,'درآمد ناشی از تغییر قیمت اوراق'!A:Q,17,0),0)</f>
        <v>-41486802180</v>
      </c>
      <c r="P17" s="8"/>
      <c r="Q17" s="8">
        <f>IFERROR(VLOOKUP(A17,'درآمد ناشی از فروش'!A:Q,17,0),0)</f>
        <v>-14520915115</v>
      </c>
      <c r="R17" s="8"/>
      <c r="S17" s="8">
        <f t="shared" si="3"/>
        <v>-48470179732</v>
      </c>
      <c r="T17" s="8"/>
      <c r="U17" s="1">
        <f t="shared" si="1"/>
        <v>-2.3576951203137103E-2</v>
      </c>
    </row>
    <row r="18" spans="1:21" ht="21" x14ac:dyDescent="0.55000000000000004">
      <c r="A18" s="24" t="s">
        <v>58</v>
      </c>
      <c r="C18" s="8">
        <f>IFERROR(VLOOKUP(A18,'درآمد سود سهام'!A:S,13,0),0)</f>
        <v>0</v>
      </c>
      <c r="D18" s="8"/>
      <c r="E18" s="8">
        <f>IFERROR(VLOOKUP(A18,'درآمد ناشی از تغییر قیمت اوراق'!A:Q,9,0),0)</f>
        <v>9781701778</v>
      </c>
      <c r="F18" s="8"/>
      <c r="G18" s="8">
        <f>IFERROR(VLOOKUP(A18,'درآمد ناشی از فروش'!A:Q,9,0),0)</f>
        <v>-5572577266</v>
      </c>
      <c r="H18" s="8"/>
      <c r="I18" s="8">
        <f t="shared" si="2"/>
        <v>4209124512</v>
      </c>
      <c r="J18" s="8"/>
      <c r="K18" s="1">
        <f t="shared" si="0"/>
        <v>2.6299391025655368E-3</v>
      </c>
      <c r="L18" s="8"/>
      <c r="M18" s="8">
        <f>IFERROR(VLOOKUP(A18,'درآمد سود سهام'!A:S,19,0),0)</f>
        <v>0</v>
      </c>
      <c r="N18" s="8"/>
      <c r="O18" s="8">
        <f>IFERROR(VLOOKUP(A18,'درآمد ناشی از تغییر قیمت اوراق'!A:Q,17,0),0)</f>
        <v>-27408422075</v>
      </c>
      <c r="P18" s="8"/>
      <c r="Q18" s="8">
        <f>IFERROR(VLOOKUP(A18,'درآمد ناشی از فروش'!A:Q,17,0),0)</f>
        <v>-22046999997</v>
      </c>
      <c r="R18" s="8"/>
      <c r="S18" s="8">
        <f t="shared" si="3"/>
        <v>-49455422072</v>
      </c>
      <c r="T18" s="8"/>
      <c r="U18" s="1">
        <f t="shared" si="1"/>
        <v>-2.4056194537943817E-2</v>
      </c>
    </row>
    <row r="19" spans="1:21" ht="21" x14ac:dyDescent="0.55000000000000004">
      <c r="A19" s="24" t="s">
        <v>74</v>
      </c>
      <c r="C19" s="8">
        <f>IFERROR(VLOOKUP(A19,'درآمد سود سهام'!A:S,13,0),0)</f>
        <v>0</v>
      </c>
      <c r="D19" s="8"/>
      <c r="E19" s="8">
        <f>IFERROR(VLOOKUP(A19,'درآمد ناشی از تغییر قیمت اوراق'!A:Q,9,0),0)</f>
        <v>35200950471</v>
      </c>
      <c r="F19" s="8"/>
      <c r="G19" s="8">
        <f>IFERROR(VLOOKUP(A19,'درآمد ناشی از فروش'!A:Q,9,0),0)</f>
        <v>304103729</v>
      </c>
      <c r="H19" s="8"/>
      <c r="I19" s="8">
        <f t="shared" si="2"/>
        <v>35505054200</v>
      </c>
      <c r="J19" s="8"/>
      <c r="K19" s="1">
        <f t="shared" si="0"/>
        <v>2.2184216720859202E-2</v>
      </c>
      <c r="L19" s="8"/>
      <c r="M19" s="8">
        <f>IFERROR(VLOOKUP(A19,'درآمد سود سهام'!A:S,19,0),0)</f>
        <v>44472384680</v>
      </c>
      <c r="N19" s="8"/>
      <c r="O19" s="8">
        <f>IFERROR(VLOOKUP(A19,'درآمد ناشی از تغییر قیمت اوراق'!A:Q,17,0),0)</f>
        <v>14336583533</v>
      </c>
      <c r="P19" s="8"/>
      <c r="Q19" s="8">
        <f>IFERROR(VLOOKUP(A19,'درآمد ناشی از فروش'!A:Q,17,0),0)</f>
        <v>-1036906823</v>
      </c>
      <c r="R19" s="8"/>
      <c r="S19" s="8">
        <f t="shared" si="3"/>
        <v>57772061390</v>
      </c>
      <c r="T19" s="8"/>
      <c r="U19" s="1">
        <f t="shared" si="1"/>
        <v>2.8101589055949387E-2</v>
      </c>
    </row>
    <row r="20" spans="1:21" ht="21" x14ac:dyDescent="0.55000000000000004">
      <c r="A20" s="24" t="s">
        <v>50</v>
      </c>
      <c r="C20" s="8">
        <f>IFERROR(VLOOKUP(A20,'درآمد سود سهام'!A:S,13,0),0)</f>
        <v>0</v>
      </c>
      <c r="D20" s="8"/>
      <c r="E20" s="8">
        <f>IFERROR(VLOOKUP(A20,'درآمد ناشی از تغییر قیمت اوراق'!A:Q,9,0),0)</f>
        <v>33857281874</v>
      </c>
      <c r="F20" s="8"/>
      <c r="G20" s="8">
        <f>IFERROR(VLOOKUP(A20,'درآمد ناشی از فروش'!A:Q,9,0),0)</f>
        <v>19915677</v>
      </c>
      <c r="H20" s="8"/>
      <c r="I20" s="8">
        <f t="shared" si="2"/>
        <v>33877197551</v>
      </c>
      <c r="J20" s="8"/>
      <c r="K20" s="1">
        <f t="shared" si="0"/>
        <v>2.1167101678913777E-2</v>
      </c>
      <c r="L20" s="8"/>
      <c r="M20" s="8">
        <f>IFERROR(VLOOKUP(A20,'درآمد سود سهام'!A:S,19,0),0)</f>
        <v>31965781622</v>
      </c>
      <c r="N20" s="8"/>
      <c r="O20" s="8">
        <f>IFERROR(VLOOKUP(A20,'درآمد ناشی از تغییر قیمت اوراق'!A:Q,17,0),0)</f>
        <v>41418133710</v>
      </c>
      <c r="P20" s="8"/>
      <c r="Q20" s="8">
        <f>IFERROR(VLOOKUP(A20,'درآمد ناشی از فروش'!A:Q,17,0),0)</f>
        <v>-1713483566</v>
      </c>
      <c r="R20" s="8"/>
      <c r="S20" s="8">
        <f t="shared" si="3"/>
        <v>71670431766</v>
      </c>
      <c r="T20" s="8"/>
      <c r="U20" s="1">
        <f t="shared" si="1"/>
        <v>3.4862059142297001E-2</v>
      </c>
    </row>
    <row r="21" spans="1:21" ht="21" x14ac:dyDescent="0.55000000000000004">
      <c r="A21" s="24" t="s">
        <v>56</v>
      </c>
      <c r="C21" s="8">
        <f>IFERROR(VLOOKUP(A21,'درآمد سود سهام'!A:S,13,0),0)</f>
        <v>0</v>
      </c>
      <c r="D21" s="8"/>
      <c r="E21" s="8">
        <f>IFERROR(VLOOKUP(A21,'درآمد ناشی از تغییر قیمت اوراق'!A:Q,9,0),0)</f>
        <v>122998515673</v>
      </c>
      <c r="F21" s="8"/>
      <c r="G21" s="8">
        <f>IFERROR(VLOOKUP(A21,'درآمد ناشی از فروش'!A:Q,9,0),0)</f>
        <v>21815666327</v>
      </c>
      <c r="H21" s="8"/>
      <c r="I21" s="8">
        <f t="shared" si="2"/>
        <v>144814182000</v>
      </c>
      <c r="J21" s="8"/>
      <c r="K21" s="1">
        <f t="shared" si="0"/>
        <v>9.0482588187175556E-2</v>
      </c>
      <c r="L21" s="8"/>
      <c r="M21" s="8">
        <f>IFERROR(VLOOKUP(A21,'درآمد سود سهام'!A:S,19,0),0)</f>
        <v>63903002100</v>
      </c>
      <c r="N21" s="8"/>
      <c r="O21" s="8">
        <f>IFERROR(VLOOKUP(A21,'درآمد ناشی از تغییر قیمت اوراق'!A:Q,17,0),0)</f>
        <v>278211479732</v>
      </c>
      <c r="P21" s="8"/>
      <c r="Q21" s="8">
        <f>IFERROR(VLOOKUP(A21,'درآمد ناشی از فروش'!A:Q,17,0),0)</f>
        <v>68908441273</v>
      </c>
      <c r="R21" s="8"/>
      <c r="S21" s="8">
        <f t="shared" si="3"/>
        <v>411022923105</v>
      </c>
      <c r="T21" s="8"/>
      <c r="U21" s="1">
        <f t="shared" si="1"/>
        <v>0.19993050273381971</v>
      </c>
    </row>
    <row r="22" spans="1:21" ht="21" x14ac:dyDescent="0.55000000000000004">
      <c r="A22" s="24" t="s">
        <v>57</v>
      </c>
      <c r="C22" s="8">
        <f>IFERROR(VLOOKUP(A22,'درآمد سود سهام'!A:S,13,0),0)</f>
        <v>0</v>
      </c>
      <c r="D22" s="8"/>
      <c r="E22" s="8">
        <f>IFERROR(VLOOKUP(A22,'درآمد ناشی از تغییر قیمت اوراق'!A:Q,9,0),0)</f>
        <v>127152782357</v>
      </c>
      <c r="F22" s="8"/>
      <c r="G22" s="8">
        <f>IFERROR(VLOOKUP(A22,'درآمد ناشی از فروش'!A:Q,9,0),0)</f>
        <v>19033899425</v>
      </c>
      <c r="H22" s="8"/>
      <c r="I22" s="8">
        <f t="shared" si="2"/>
        <v>146186681782</v>
      </c>
      <c r="J22" s="8"/>
      <c r="K22" s="1">
        <f t="shared" si="0"/>
        <v>9.1340151520038174E-2</v>
      </c>
      <c r="L22" s="8"/>
      <c r="M22" s="8">
        <f>IFERROR(VLOOKUP(A22,'درآمد سود سهام'!A:S,19,0),0)</f>
        <v>15846447555</v>
      </c>
      <c r="N22" s="8"/>
      <c r="O22" s="8">
        <f>IFERROR(VLOOKUP(A22,'درآمد ناشی از تغییر قیمت اوراق'!A:Q,17,0),0)</f>
        <v>183220630577</v>
      </c>
      <c r="P22" s="8"/>
      <c r="Q22" s="8">
        <f>IFERROR(VLOOKUP(A22,'درآمد ناشی از فروش'!A:Q,17,0),0)</f>
        <v>21028665908</v>
      </c>
      <c r="R22" s="8"/>
      <c r="S22" s="8">
        <f t="shared" si="3"/>
        <v>220095744040</v>
      </c>
      <c r="T22" s="8"/>
      <c r="U22" s="1">
        <f t="shared" si="1"/>
        <v>0.10705936404488581</v>
      </c>
    </row>
    <row r="23" spans="1:21" ht="21" x14ac:dyDescent="0.55000000000000004">
      <c r="A23" s="24" t="s">
        <v>60</v>
      </c>
      <c r="C23" s="8">
        <f>IFERROR(VLOOKUP(A23,'درآمد سود سهام'!A:S,13,0),0)</f>
        <v>0</v>
      </c>
      <c r="D23" s="8"/>
      <c r="E23" s="8">
        <f>IFERROR(VLOOKUP(A23,'درآمد ناشی از تغییر قیمت اوراق'!A:Q,9,0),0)</f>
        <v>69414263633</v>
      </c>
      <c r="F23" s="8"/>
      <c r="G23" s="8">
        <f>IFERROR(VLOOKUP(A23,'درآمد ناشی از فروش'!A:Q,9,0),0)</f>
        <v>4508242406</v>
      </c>
      <c r="H23" s="8"/>
      <c r="I23" s="8">
        <f t="shared" si="2"/>
        <v>73922506039</v>
      </c>
      <c r="J23" s="8"/>
      <c r="K23" s="1">
        <f t="shared" si="0"/>
        <v>4.6188153531059789E-2</v>
      </c>
      <c r="L23" s="8"/>
      <c r="M23" s="8">
        <f>IFERROR(VLOOKUP(A23,'درآمد سود سهام'!A:S,19,0),0)</f>
        <v>30734088720</v>
      </c>
      <c r="N23" s="8"/>
      <c r="O23" s="8">
        <f>IFERROR(VLOOKUP(A23,'درآمد ناشی از تغییر قیمت اوراق'!A:Q,17,0),0)</f>
        <v>177422556307</v>
      </c>
      <c r="P23" s="8"/>
      <c r="Q23" s="8">
        <f>IFERROR(VLOOKUP(A23,'درآمد ناشی از فروش'!A:Q,17,0),0)</f>
        <v>55054193042</v>
      </c>
      <c r="R23" s="8"/>
      <c r="S23" s="8">
        <f t="shared" si="3"/>
        <v>263210838069</v>
      </c>
      <c r="T23" s="8"/>
      <c r="U23" s="1">
        <f t="shared" si="1"/>
        <v>0.12803148491716088</v>
      </c>
    </row>
    <row r="24" spans="1:21" ht="21" x14ac:dyDescent="0.55000000000000004">
      <c r="A24" s="24" t="s">
        <v>61</v>
      </c>
      <c r="C24" s="8">
        <f>IFERROR(VLOOKUP(A24,'درآمد سود سهام'!A:S,13,0),0)</f>
        <v>0</v>
      </c>
      <c r="D24" s="8"/>
      <c r="E24" s="8">
        <f>IFERROR(VLOOKUP(A24,'درآمد ناشی از تغییر قیمت اوراق'!A:Q,9,0),0)</f>
        <v>49196604161</v>
      </c>
      <c r="F24" s="8"/>
      <c r="G24" s="8">
        <f>IFERROR(VLOOKUP(A24,'درآمد ناشی از فروش'!A:Q,9,0),0)</f>
        <v>-451002559</v>
      </c>
      <c r="H24" s="8"/>
      <c r="I24" s="8">
        <f t="shared" si="2"/>
        <v>48745601602</v>
      </c>
      <c r="J24" s="8"/>
      <c r="K24" s="1">
        <f t="shared" si="0"/>
        <v>3.0457156438517128E-2</v>
      </c>
      <c r="L24" s="8"/>
      <c r="M24" s="8">
        <f>IFERROR(VLOOKUP(A24,'درآمد سود سهام'!A:S,19,0),0)</f>
        <v>104491343750</v>
      </c>
      <c r="N24" s="8"/>
      <c r="O24" s="8">
        <f>IFERROR(VLOOKUP(A24,'درآمد ناشی از تغییر قیمت اوراق'!A:Q,17,0),0)</f>
        <v>1012281147</v>
      </c>
      <c r="P24" s="8"/>
      <c r="Q24" s="8">
        <f>IFERROR(VLOOKUP(A24,'درآمد ناشی از فروش'!A:Q,17,0),0)</f>
        <v>18320698195</v>
      </c>
      <c r="R24" s="8"/>
      <c r="S24" s="8">
        <f t="shared" si="3"/>
        <v>123824323092</v>
      </c>
      <c r="T24" s="8"/>
      <c r="U24" s="1">
        <f t="shared" si="1"/>
        <v>6.0230847903668477E-2</v>
      </c>
    </row>
    <row r="25" spans="1:21" ht="21" x14ac:dyDescent="0.55000000000000004">
      <c r="A25" s="24" t="s">
        <v>59</v>
      </c>
      <c r="C25" s="8">
        <f>IFERROR(VLOOKUP(A25,'درآمد سود سهام'!A:S,13,0),0)</f>
        <v>0</v>
      </c>
      <c r="D25" s="8"/>
      <c r="E25" s="8">
        <f>IFERROR(VLOOKUP(A25,'درآمد ناشی از تغییر قیمت اوراق'!A:Q,9,0),0)</f>
        <v>64419177025</v>
      </c>
      <c r="F25" s="8"/>
      <c r="G25" s="8">
        <f>IFERROR(VLOOKUP(A25,'درآمد ناشی از فروش'!A:Q,9,0),0)</f>
        <v>0</v>
      </c>
      <c r="H25" s="8"/>
      <c r="I25" s="8">
        <f t="shared" si="2"/>
        <v>64419177025</v>
      </c>
      <c r="J25" s="8"/>
      <c r="K25" s="1">
        <f t="shared" si="0"/>
        <v>4.0250297212671038E-2</v>
      </c>
      <c r="L25" s="8"/>
      <c r="M25" s="8">
        <f>IFERROR(VLOOKUP(A25,'درآمد سود سهام'!A:S,19,0),0)</f>
        <v>46502841240</v>
      </c>
      <c r="N25" s="8"/>
      <c r="O25" s="8">
        <f>IFERROR(VLOOKUP(A25,'درآمد ناشی از تغییر قیمت اوراق'!A:Q,17,0),0)</f>
        <v>-52508155256</v>
      </c>
      <c r="P25" s="8"/>
      <c r="Q25" s="8">
        <f>IFERROR(VLOOKUP(A25,'درآمد ناشی از فروش'!A:Q,17,0),0)</f>
        <v>-9156856815</v>
      </c>
      <c r="R25" s="8"/>
      <c r="S25" s="8">
        <f t="shared" si="3"/>
        <v>-15162170831</v>
      </c>
      <c r="T25" s="8"/>
      <c r="U25" s="1">
        <f t="shared" si="1"/>
        <v>-7.3752101558663911E-3</v>
      </c>
    </row>
    <row r="26" spans="1:21" ht="21" x14ac:dyDescent="0.55000000000000004">
      <c r="A26" s="24" t="s">
        <v>49</v>
      </c>
      <c r="C26" s="8">
        <f>IFERROR(VLOOKUP(A26,'درآمد سود سهام'!A:S,13,0),0)</f>
        <v>0</v>
      </c>
      <c r="D26" s="8"/>
      <c r="E26" s="8">
        <f>IFERROR(VLOOKUP(A26,'درآمد ناشی از تغییر قیمت اوراق'!A:Q,9,0),0)</f>
        <v>26137605945</v>
      </c>
      <c r="F26" s="8"/>
      <c r="G26" s="8">
        <f>IFERROR(VLOOKUP(A26,'درآمد ناشی از فروش'!A:Q,9,0),0)</f>
        <v>0</v>
      </c>
      <c r="H26" s="8"/>
      <c r="I26" s="8">
        <f t="shared" si="2"/>
        <v>26137605945</v>
      </c>
      <c r="J26" s="8"/>
      <c r="K26" s="1">
        <f t="shared" si="0"/>
        <v>1.6331261222192358E-2</v>
      </c>
      <c r="L26" s="8"/>
      <c r="M26" s="8">
        <f>IFERROR(VLOOKUP(A26,'درآمد سود سهام'!A:S,19,0),0)</f>
        <v>51044696622</v>
      </c>
      <c r="N26" s="8"/>
      <c r="O26" s="8">
        <f>IFERROR(VLOOKUP(A26,'درآمد ناشی از تغییر قیمت اوراق'!A:Q,17,0),0)</f>
        <v>-69171269015</v>
      </c>
      <c r="P26" s="8"/>
      <c r="Q26" s="8">
        <f>IFERROR(VLOOKUP(A26,'درآمد ناشی از فروش'!A:Q,17,0),0)</f>
        <v>2434905779</v>
      </c>
      <c r="R26" s="8"/>
      <c r="S26" s="8">
        <f t="shared" si="3"/>
        <v>-15691666614</v>
      </c>
      <c r="T26" s="8"/>
      <c r="U26" s="1">
        <f t="shared" si="1"/>
        <v>-7.6327684382388418E-3</v>
      </c>
    </row>
    <row r="27" spans="1:21" ht="21" x14ac:dyDescent="0.55000000000000004">
      <c r="A27" s="24" t="s">
        <v>51</v>
      </c>
      <c r="C27" s="8">
        <f>IFERROR(VLOOKUP(A27,'درآمد سود سهام'!A:S,13,0),0)</f>
        <v>0</v>
      </c>
      <c r="D27" s="8"/>
      <c r="E27" s="8">
        <f>IFERROR(VLOOKUP(A27,'درآمد ناشی از تغییر قیمت اوراق'!A:Q,9,0),0)</f>
        <v>-6393212777</v>
      </c>
      <c r="F27" s="8"/>
      <c r="G27" s="8">
        <f>IFERROR(VLOOKUP(A27,'درآمد ناشی از فروش'!A:Q,9,0),0)</f>
        <v>1323293509</v>
      </c>
      <c r="H27" s="8"/>
      <c r="I27" s="8">
        <f t="shared" si="2"/>
        <v>-5069919268</v>
      </c>
      <c r="J27" s="8"/>
      <c r="K27" s="1">
        <f t="shared" si="0"/>
        <v>-3.1677796396258383E-3</v>
      </c>
      <c r="L27" s="8"/>
      <c r="M27" s="8">
        <f>IFERROR(VLOOKUP(A27,'درآمد سود سهام'!A:S,19,0),0)</f>
        <v>49376705000</v>
      </c>
      <c r="N27" s="8"/>
      <c r="O27" s="8">
        <f>IFERROR(VLOOKUP(A27,'درآمد ناشی از تغییر قیمت اوراق'!A:Q,17,0),0)</f>
        <v>11168058303</v>
      </c>
      <c r="P27" s="8"/>
      <c r="Q27" s="8">
        <f>IFERROR(VLOOKUP(A27,'درآمد ناشی از فروش'!A:Q,17,0),0)</f>
        <v>6786239372</v>
      </c>
      <c r="R27" s="8"/>
      <c r="S27" s="8">
        <f t="shared" si="3"/>
        <v>67331002675</v>
      </c>
      <c r="T27" s="8"/>
      <c r="U27" s="1">
        <f t="shared" si="1"/>
        <v>3.2751266310628684E-2</v>
      </c>
    </row>
    <row r="28" spans="1:21" ht="21" x14ac:dyDescent="0.55000000000000004">
      <c r="A28" s="24" t="s">
        <v>71</v>
      </c>
      <c r="C28" s="8">
        <f>IFERROR(VLOOKUP(A28,'درآمد سود سهام'!A:S,13,0),0)</f>
        <v>0</v>
      </c>
      <c r="D28" s="8"/>
      <c r="E28" s="8">
        <f>IFERROR(VLOOKUP(A28,'درآمد ناشی از تغییر قیمت اوراق'!A:Q,9,0),0)</f>
        <v>133765509330</v>
      </c>
      <c r="F28" s="8"/>
      <c r="G28" s="8">
        <f>IFERROR(VLOOKUP(A28,'درآمد ناشی از فروش'!A:Q,9,0),0)</f>
        <v>29547577059</v>
      </c>
      <c r="H28" s="8"/>
      <c r="I28" s="8">
        <f t="shared" si="2"/>
        <v>163313086389</v>
      </c>
      <c r="J28" s="8"/>
      <c r="K28" s="1">
        <f t="shared" si="0"/>
        <v>0.10204104692807306</v>
      </c>
      <c r="L28" s="8"/>
      <c r="M28" s="8">
        <f>IFERROR(VLOOKUP(A28,'درآمد سود سهام'!A:S,19,0),0)</f>
        <v>19075037660</v>
      </c>
      <c r="N28" s="8"/>
      <c r="O28" s="8">
        <f>IFERROR(VLOOKUP(A28,'درآمد ناشی از تغییر قیمت اوراق'!A:Q,17,0),0)</f>
        <v>265124055875</v>
      </c>
      <c r="P28" s="8"/>
      <c r="Q28" s="8">
        <f>IFERROR(VLOOKUP(A28,'درآمد ناشی از فروش'!A:Q,17,0),0)</f>
        <v>42649609570</v>
      </c>
      <c r="R28" s="8"/>
      <c r="S28" s="8">
        <f t="shared" si="3"/>
        <v>326848703105</v>
      </c>
      <c r="T28" s="8"/>
      <c r="U28" s="1">
        <f t="shared" si="1"/>
        <v>0.15898632863594828</v>
      </c>
    </row>
    <row r="29" spans="1:21" ht="21" x14ac:dyDescent="0.55000000000000004">
      <c r="A29" s="24" t="s">
        <v>55</v>
      </c>
      <c r="C29" s="8">
        <f>IFERROR(VLOOKUP(A29,'درآمد سود سهام'!A:S,13,0),0)</f>
        <v>0</v>
      </c>
      <c r="D29" s="8"/>
      <c r="E29" s="8">
        <f>IFERROR(VLOOKUP(A29,'درآمد ناشی از تغییر قیمت اوراق'!A:Q,9,0),0)</f>
        <v>125305796286</v>
      </c>
      <c r="F29" s="8"/>
      <c r="G29" s="8">
        <f>IFERROR(VLOOKUP(A29,'درآمد ناشی از فروش'!A:Q,9,0),0)</f>
        <v>134183295</v>
      </c>
      <c r="H29" s="8"/>
      <c r="I29" s="8">
        <f t="shared" si="2"/>
        <v>125439979581</v>
      </c>
      <c r="J29" s="8"/>
      <c r="K29" s="1">
        <f t="shared" si="0"/>
        <v>7.8377226994489624E-2</v>
      </c>
      <c r="L29" s="8"/>
      <c r="M29" s="8">
        <f>IFERROR(VLOOKUP(A29,'درآمد سود سهام'!A:S,19,0),0)</f>
        <v>34886255446</v>
      </c>
      <c r="N29" s="8"/>
      <c r="O29" s="8">
        <f>IFERROR(VLOOKUP(A29,'درآمد ناشی از تغییر قیمت اوراق'!A:Q,17,0),0)</f>
        <v>119183190753</v>
      </c>
      <c r="P29" s="8"/>
      <c r="Q29" s="8">
        <f>IFERROR(VLOOKUP(A29,'درآمد ناشی از فروش'!A:Q,17,0),0)</f>
        <v>2705590005</v>
      </c>
      <c r="R29" s="8"/>
      <c r="S29" s="8">
        <f t="shared" si="3"/>
        <v>156775036204</v>
      </c>
      <c r="T29" s="8"/>
      <c r="U29" s="1">
        <f t="shared" si="1"/>
        <v>7.6258792496522954E-2</v>
      </c>
    </row>
    <row r="30" spans="1:21" ht="21" x14ac:dyDescent="0.55000000000000004">
      <c r="A30" s="24" t="s">
        <v>47</v>
      </c>
      <c r="C30" s="8">
        <f>IFERROR(VLOOKUP(A30,'درآمد سود سهام'!A:S,13,0),0)</f>
        <v>0</v>
      </c>
      <c r="D30" s="8"/>
      <c r="E30" s="8">
        <f>IFERROR(VLOOKUP(A30,'درآمد ناشی از تغییر قیمت اوراق'!A:Q,9,0),0)</f>
        <v>647884912</v>
      </c>
      <c r="F30" s="8"/>
      <c r="G30" s="8">
        <f>IFERROR(VLOOKUP(A30,'درآمد ناشی از فروش'!A:Q,9,0),0)</f>
        <v>0</v>
      </c>
      <c r="H30" s="8"/>
      <c r="I30" s="8">
        <f t="shared" si="2"/>
        <v>647884912</v>
      </c>
      <c r="J30" s="8"/>
      <c r="K30" s="1">
        <f t="shared" si="0"/>
        <v>4.0481051562464012E-4</v>
      </c>
      <c r="L30" s="8"/>
      <c r="M30" s="8">
        <f>IFERROR(VLOOKUP(A30,'درآمد سود سهام'!A:S,19,0),0)</f>
        <v>43285103040</v>
      </c>
      <c r="N30" s="8"/>
      <c r="O30" s="8">
        <f>IFERROR(VLOOKUP(A30,'درآمد ناشی از تغییر قیمت اوراق'!A:Q,17,0),0)</f>
        <v>5755044395</v>
      </c>
      <c r="P30" s="8"/>
      <c r="Q30" s="8">
        <f>IFERROR(VLOOKUP(A30,'درآمد ناشی از فروش'!A:Q,17,0),0)</f>
        <v>8118072340</v>
      </c>
      <c r="R30" s="8"/>
      <c r="S30" s="8">
        <f t="shared" si="3"/>
        <v>57158219775</v>
      </c>
      <c r="T30" s="8"/>
      <c r="U30" s="1">
        <f t="shared" si="1"/>
        <v>2.78030031236642E-2</v>
      </c>
    </row>
    <row r="31" spans="1:21" ht="21" x14ac:dyDescent="0.55000000000000004">
      <c r="A31" s="24" t="s">
        <v>79</v>
      </c>
      <c r="C31" s="8">
        <f>IFERROR(VLOOKUP(A31,'درآمد سود سهام'!A:S,13,0),0)</f>
        <v>0</v>
      </c>
      <c r="D31" s="8"/>
      <c r="E31" s="8">
        <f>IFERROR(VLOOKUP(A31,'درآمد ناشی از تغییر قیمت اوراق'!A:Q,9,0),0)</f>
        <v>71438217562</v>
      </c>
      <c r="F31" s="8"/>
      <c r="G31" s="8">
        <f>IFERROR(VLOOKUP(A31,'درآمد ناشی از فروش'!A:Q,9,0),0)</f>
        <v>0</v>
      </c>
      <c r="H31" s="8"/>
      <c r="I31" s="8">
        <f t="shared" si="2"/>
        <v>71438217562</v>
      </c>
      <c r="J31" s="8"/>
      <c r="K31" s="1">
        <f t="shared" si="0"/>
        <v>4.4635923990430017E-2</v>
      </c>
      <c r="L31" s="8"/>
      <c r="M31" s="8">
        <f>IFERROR(VLOOKUP(A31,'درآمد سود سهام'!A:S,19,0),0)</f>
        <v>32308405200</v>
      </c>
      <c r="N31" s="8"/>
      <c r="O31" s="8">
        <f>IFERROR(VLOOKUP(A31,'درآمد ناشی از تغییر قیمت اوراق'!A:Q,17,0),0)</f>
        <v>-49181028361</v>
      </c>
      <c r="P31" s="8"/>
      <c r="Q31" s="8">
        <f>IFERROR(VLOOKUP(A31,'درآمد ناشی از فروش'!A:Q,17,0),0)</f>
        <v>654114816</v>
      </c>
      <c r="R31" s="8"/>
      <c r="S31" s="8">
        <f t="shared" si="3"/>
        <v>-16218508345</v>
      </c>
      <c r="T31" s="8"/>
      <c r="U31" s="1">
        <f t="shared" si="1"/>
        <v>-7.8890357319077106E-3</v>
      </c>
    </row>
    <row r="32" spans="1:21" ht="21" x14ac:dyDescent="0.55000000000000004">
      <c r="A32" s="24" t="s">
        <v>48</v>
      </c>
      <c r="C32" s="8">
        <f>IFERROR(VLOOKUP(A32,'درآمد سود سهام'!A:S,13,0),0)</f>
        <v>0</v>
      </c>
      <c r="D32" s="8"/>
      <c r="E32" s="8">
        <f>IFERROR(VLOOKUP(A32,'درآمد ناشی از تغییر قیمت اوراق'!A:Q,9,0),0)</f>
        <v>44605569947</v>
      </c>
      <c r="F32" s="8"/>
      <c r="G32" s="8">
        <f>IFERROR(VLOOKUP(A32,'درآمد ناشی از فروش'!A:Q,9,0),0)</f>
        <v>0</v>
      </c>
      <c r="H32" s="8"/>
      <c r="I32" s="8">
        <f t="shared" si="2"/>
        <v>44605569947</v>
      </c>
      <c r="J32" s="8"/>
      <c r="K32" s="1">
        <f t="shared" si="0"/>
        <v>2.7870387835140727E-2</v>
      </c>
      <c r="L32" s="8"/>
      <c r="M32" s="8">
        <f>IFERROR(VLOOKUP(A32,'درآمد سود سهام'!A:S,19,0),0)</f>
        <v>18449049328</v>
      </c>
      <c r="N32" s="8"/>
      <c r="O32" s="8">
        <f>IFERROR(VLOOKUP(A32,'درآمد ناشی از تغییر قیمت اوراق'!A:Q,17,0),0)</f>
        <v>73961698600</v>
      </c>
      <c r="P32" s="8"/>
      <c r="Q32" s="8">
        <f>IFERROR(VLOOKUP(A32,'درآمد ناشی از فروش'!A:Q,17,0),0)</f>
        <v>5954567187</v>
      </c>
      <c r="R32" s="8"/>
      <c r="S32" s="8">
        <f t="shared" si="3"/>
        <v>98365315115</v>
      </c>
      <c r="T32" s="8"/>
      <c r="U32" s="1">
        <f t="shared" si="1"/>
        <v>4.784703187342329E-2</v>
      </c>
    </row>
    <row r="33" spans="1:21" ht="21" x14ac:dyDescent="0.55000000000000004">
      <c r="A33" s="24" t="s">
        <v>75</v>
      </c>
      <c r="C33" s="8">
        <f>IFERROR(VLOOKUP(A33,'درآمد سود سهام'!A:S,13,0),0)</f>
        <v>0</v>
      </c>
      <c r="D33" s="8"/>
      <c r="E33" s="8">
        <f>IFERROR(VLOOKUP(A33,'درآمد ناشی از تغییر قیمت اوراق'!A:Q,9,0),0)</f>
        <v>14234058796</v>
      </c>
      <c r="F33" s="8"/>
      <c r="G33" s="8">
        <f>IFERROR(VLOOKUP(A33,'درآمد ناشی از فروش'!A:Q,9,0),0)</f>
        <v>0</v>
      </c>
      <c r="H33" s="8"/>
      <c r="I33" s="8">
        <f t="shared" si="2"/>
        <v>14234058796</v>
      </c>
      <c r="J33" s="8"/>
      <c r="K33" s="1">
        <f t="shared" si="0"/>
        <v>8.8937040729236867E-3</v>
      </c>
      <c r="L33" s="8"/>
      <c r="M33" s="8">
        <f>IFERROR(VLOOKUP(A33,'درآمد سود سهام'!A:S,19,0),0)</f>
        <v>861466819</v>
      </c>
      <c r="N33" s="8"/>
      <c r="O33" s="8">
        <f>IFERROR(VLOOKUP(A33,'درآمد ناشی از تغییر قیمت اوراق'!A:Q,17,0),0)</f>
        <v>-51560287192</v>
      </c>
      <c r="P33" s="8"/>
      <c r="Q33" s="8">
        <f>IFERROR(VLOOKUP(A33,'درآمد ناشی از فروش'!A:Q,17,0),0)</f>
        <v>-19344682236</v>
      </c>
      <c r="R33" s="8"/>
      <c r="S33" s="8">
        <f t="shared" si="3"/>
        <v>-70043502609</v>
      </c>
      <c r="T33" s="8"/>
      <c r="U33" s="1">
        <f t="shared" si="1"/>
        <v>-3.407068536242578E-2</v>
      </c>
    </row>
    <row r="34" spans="1:21" ht="21" x14ac:dyDescent="0.55000000000000004">
      <c r="A34" s="24" t="s">
        <v>65</v>
      </c>
      <c r="C34" s="8">
        <f>IFERROR(VLOOKUP(A34,'درآمد سود سهام'!A:S,13,0),0)</f>
        <v>0</v>
      </c>
      <c r="D34" s="8"/>
      <c r="E34" s="8">
        <f>IFERROR(VLOOKUP(A34,'درآمد ناشی از تغییر قیمت اوراق'!A:Q,9,0),0)</f>
        <v>81645250577</v>
      </c>
      <c r="F34" s="8"/>
      <c r="G34" s="8">
        <f>IFERROR(VLOOKUP(A34,'درآمد ناشی از فروش'!A:Q,9,0),0)</f>
        <v>-636462122</v>
      </c>
      <c r="H34" s="8"/>
      <c r="I34" s="8">
        <f t="shared" si="2"/>
        <v>81008788455</v>
      </c>
      <c r="J34" s="8"/>
      <c r="K34" s="1">
        <f t="shared" si="0"/>
        <v>5.0615794282605459E-2</v>
      </c>
      <c r="L34" s="8"/>
      <c r="M34" s="8">
        <f>IFERROR(VLOOKUP(A34,'درآمد سود سهام'!A:S,19,0),0)</f>
        <v>67894222697</v>
      </c>
      <c r="N34" s="8"/>
      <c r="O34" s="8">
        <f>IFERROR(VLOOKUP(A34,'درآمد ناشی از تغییر قیمت اوراق'!A:Q,17,0),0)</f>
        <v>14562623496</v>
      </c>
      <c r="P34" s="8"/>
      <c r="Q34" s="8">
        <f>IFERROR(VLOOKUP(A34,'درآمد ناشی از فروش'!A:Q,17,0),0)</f>
        <v>86383791109</v>
      </c>
      <c r="R34" s="8"/>
      <c r="S34" s="8">
        <f t="shared" si="3"/>
        <v>168840637302</v>
      </c>
      <c r="T34" s="8"/>
      <c r="U34" s="1">
        <f t="shared" si="1"/>
        <v>8.2127763684518282E-2</v>
      </c>
    </row>
    <row r="35" spans="1:21" ht="21" x14ac:dyDescent="0.55000000000000004">
      <c r="A35" s="24" t="s">
        <v>84</v>
      </c>
      <c r="C35" s="8">
        <f>IFERROR(VLOOKUP(A35,'درآمد سود سهام'!A:S,13,0),0)</f>
        <v>0</v>
      </c>
      <c r="D35" s="8"/>
      <c r="E35" s="8">
        <f>IFERROR(VLOOKUP(A35,'درآمد ناشی از تغییر قیمت اوراق'!A:Q,9,0),0)</f>
        <v>266893559</v>
      </c>
      <c r="F35" s="8"/>
      <c r="G35" s="8">
        <f>IFERROR(VLOOKUP(A35,'درآمد ناشی از فروش'!A:Q,9,0),0)</f>
        <v>0</v>
      </c>
      <c r="H35" s="8"/>
      <c r="I35" s="8">
        <f t="shared" si="2"/>
        <v>266893559</v>
      </c>
      <c r="J35" s="8"/>
      <c r="K35" s="1">
        <f t="shared" si="0"/>
        <v>1.667600483273568E-4</v>
      </c>
      <c r="L35" s="8"/>
      <c r="M35" s="8">
        <f>IFERROR(VLOOKUP(A35,'درآمد سود سهام'!A:S,19,0),0)</f>
        <v>0</v>
      </c>
      <c r="N35" s="8"/>
      <c r="O35" s="8">
        <f>IFERROR(VLOOKUP(A35,'درآمد ناشی از تغییر قیمت اوراق'!A:Q,17,0),0)</f>
        <v>-6288735981</v>
      </c>
      <c r="P35" s="8"/>
      <c r="Q35" s="8">
        <f>IFERROR(VLOOKUP(A35,'درآمد ناشی از فروش'!A:Q,17,0),0)</f>
        <v>-13174920854</v>
      </c>
      <c r="R35" s="8"/>
      <c r="S35" s="8">
        <f t="shared" si="3"/>
        <v>-19463656835</v>
      </c>
      <c r="T35" s="8"/>
      <c r="U35" s="1">
        <f t="shared" si="1"/>
        <v>-9.4675466435384277E-3</v>
      </c>
    </row>
    <row r="36" spans="1:21" ht="21" x14ac:dyDescent="0.55000000000000004">
      <c r="A36" s="24" t="s">
        <v>76</v>
      </c>
      <c r="C36" s="8">
        <f>IFERROR(VLOOKUP(A36,'درآمد سود سهام'!A:S,13,0),0)</f>
        <v>0</v>
      </c>
      <c r="D36" s="8"/>
      <c r="E36" s="8">
        <f>IFERROR(VLOOKUP(A36,'درآمد ناشی از تغییر قیمت اوراق'!A:Q,9,0),0)</f>
        <v>29631728633</v>
      </c>
      <c r="F36" s="8"/>
      <c r="G36" s="8">
        <f>IFERROR(VLOOKUP(A36,'درآمد ناشی از فروش'!A:Q,9,0),0)</f>
        <v>0</v>
      </c>
      <c r="H36" s="8"/>
      <c r="I36" s="8">
        <f t="shared" si="2"/>
        <v>29631728633</v>
      </c>
      <c r="J36" s="8"/>
      <c r="K36" s="1">
        <f t="shared" si="0"/>
        <v>1.851445391704714E-2</v>
      </c>
      <c r="L36" s="8"/>
      <c r="M36" s="8">
        <f>IFERROR(VLOOKUP(A36,'درآمد سود سهام'!A:S,19,0),0)</f>
        <v>14225519880</v>
      </c>
      <c r="N36" s="8"/>
      <c r="O36" s="8">
        <f>IFERROR(VLOOKUP(A36,'درآمد ناشی از تغییر قیمت اوراق'!A:Q,17,0),0)</f>
        <v>-35626465255</v>
      </c>
      <c r="P36" s="8"/>
      <c r="Q36" s="8">
        <f>IFERROR(VLOOKUP(A36,'درآمد ناشی از فروش'!A:Q,17,0),0)</f>
        <v>-4971046974</v>
      </c>
      <c r="R36" s="8"/>
      <c r="S36" s="8">
        <f t="shared" si="3"/>
        <v>-26371992349</v>
      </c>
      <c r="T36" s="8"/>
      <c r="U36" s="1">
        <f t="shared" si="1"/>
        <v>-1.2827911515487631E-2</v>
      </c>
    </row>
    <row r="37" spans="1:21" ht="21" x14ac:dyDescent="0.55000000000000004">
      <c r="A37" s="24" t="s">
        <v>113</v>
      </c>
      <c r="C37" s="8">
        <f>IFERROR(VLOOKUP(A37,'درآمد سود سهام'!A:S,13,0),0)</f>
        <v>0</v>
      </c>
      <c r="D37" s="8"/>
      <c r="E37" s="8">
        <f>IFERROR(VLOOKUP(A37,'درآمد ناشی از تغییر قیمت اوراق'!A:Q,9,0),0)</f>
        <v>1768908066</v>
      </c>
      <c r="F37" s="8"/>
      <c r="G37" s="8">
        <f>IFERROR(VLOOKUP(A37,'درآمد ناشی از فروش'!A:Q,9,0),0)</f>
        <v>0</v>
      </c>
      <c r="H37" s="8"/>
      <c r="I37" s="8">
        <f t="shared" si="2"/>
        <v>1768908066</v>
      </c>
      <c r="J37" s="8"/>
      <c r="K37" s="1">
        <f t="shared" si="0"/>
        <v>1.1052465847360942E-3</v>
      </c>
      <c r="L37" s="8"/>
      <c r="M37" s="8">
        <f>IFERROR(VLOOKUP(A37,'درآمد سود سهام'!A:S,19,0),0)</f>
        <v>0</v>
      </c>
      <c r="N37" s="8"/>
      <c r="O37" s="8">
        <f>IFERROR(VLOOKUP(A37,'درآمد ناشی از تغییر قیمت اوراق'!A:Q,17,0),0)</f>
        <v>871929933</v>
      </c>
      <c r="P37" s="8"/>
      <c r="Q37" s="8">
        <f>IFERROR(VLOOKUP(A37,'درآمد ناشی از فروش'!A:Q,17,0),0)</f>
        <v>0</v>
      </c>
      <c r="R37" s="8"/>
      <c r="S37" s="8">
        <f t="shared" si="3"/>
        <v>871929933</v>
      </c>
      <c r="T37" s="8"/>
      <c r="U37" s="1">
        <f t="shared" si="1"/>
        <v>4.2412571186162902E-4</v>
      </c>
    </row>
    <row r="38" spans="1:21" ht="21" x14ac:dyDescent="0.55000000000000004">
      <c r="A38" s="24" t="s">
        <v>112</v>
      </c>
      <c r="C38" s="8">
        <f>IFERROR(VLOOKUP(A38,'درآمد سود سهام'!A:S,13,0),0)</f>
        <v>0</v>
      </c>
      <c r="D38" s="8"/>
      <c r="E38" s="8">
        <f>IFERROR(VLOOKUP(A38,'درآمد ناشی از تغییر قیمت اوراق'!A:Q,9,0),0)</f>
        <v>0</v>
      </c>
      <c r="F38" s="8"/>
      <c r="G38" s="8">
        <f>IFERROR(VLOOKUP(A38,'درآمد ناشی از فروش'!A:Q,9,0),0)</f>
        <v>0</v>
      </c>
      <c r="H38" s="8"/>
      <c r="I38" s="8">
        <f t="shared" si="2"/>
        <v>0</v>
      </c>
      <c r="J38" s="8"/>
      <c r="K38" s="1">
        <f t="shared" si="0"/>
        <v>0</v>
      </c>
      <c r="L38" s="8"/>
      <c r="M38" s="8">
        <f>IFERROR(VLOOKUP(A38,'درآمد سود سهام'!A:S,19,0),0)</f>
        <v>0</v>
      </c>
      <c r="N38" s="8"/>
      <c r="O38" s="8">
        <f>IFERROR(VLOOKUP(A38,'درآمد ناشی از تغییر قیمت اوراق'!A:Q,17,0),0)</f>
        <v>0</v>
      </c>
      <c r="P38" s="8"/>
      <c r="Q38" s="8">
        <f>IFERROR(VLOOKUP(A38,'درآمد ناشی از فروش'!A:Q,17,0),0)</f>
        <v>0</v>
      </c>
      <c r="R38" s="8"/>
      <c r="S38" s="8">
        <f t="shared" si="3"/>
        <v>0</v>
      </c>
      <c r="T38" s="8"/>
      <c r="U38" s="1">
        <f t="shared" si="1"/>
        <v>0</v>
      </c>
    </row>
    <row r="39" spans="1:21" ht="21" x14ac:dyDescent="0.55000000000000004">
      <c r="A39" s="24" t="s">
        <v>62</v>
      </c>
      <c r="C39" s="8">
        <f>IFERROR(VLOOKUP(A39,'درآمد سود سهام'!A:S,13,0),0)</f>
        <v>0</v>
      </c>
      <c r="D39" s="8"/>
      <c r="E39" s="8">
        <f>IFERROR(VLOOKUP(A39,'درآمد ناشی از تغییر قیمت اوراق'!A:Q,9,0),0)</f>
        <v>33131946166</v>
      </c>
      <c r="F39" s="8"/>
      <c r="G39" s="8">
        <f>IFERROR(VLOOKUP(A39,'درآمد ناشی از فروش'!A:Q,9,0),0)</f>
        <v>0</v>
      </c>
      <c r="H39" s="8"/>
      <c r="I39" s="8">
        <f t="shared" si="2"/>
        <v>33131946166</v>
      </c>
      <c r="J39" s="8"/>
      <c r="K39" s="1">
        <f t="shared" si="0"/>
        <v>2.0701454784158142E-2</v>
      </c>
      <c r="L39" s="8"/>
      <c r="M39" s="8">
        <f>IFERROR(VLOOKUP(A39,'درآمد سود سهام'!A:S,19,0),0)</f>
        <v>1647921200</v>
      </c>
      <c r="N39" s="8"/>
      <c r="O39" s="8">
        <f>IFERROR(VLOOKUP(A39,'درآمد ناشی از تغییر قیمت اوراق'!A:Q,17,0),0)</f>
        <v>-39450792524</v>
      </c>
      <c r="P39" s="8"/>
      <c r="Q39" s="8">
        <f>IFERROR(VLOOKUP(A39,'درآمد ناشی از فروش'!A:Q,17,0),0)</f>
        <v>-1638306242</v>
      </c>
      <c r="R39" s="8"/>
      <c r="S39" s="8">
        <f t="shared" si="3"/>
        <v>-39441177566</v>
      </c>
      <c r="T39" s="8"/>
      <c r="U39" s="1">
        <f t="shared" si="1"/>
        <v>-1.9185047879117442E-2</v>
      </c>
    </row>
    <row r="40" spans="1:21" ht="21" x14ac:dyDescent="0.55000000000000004">
      <c r="A40" s="24" t="s">
        <v>83</v>
      </c>
      <c r="C40" s="8">
        <f>IFERROR(VLOOKUP(A40,'درآمد سود سهام'!A:S,13,0),0)</f>
        <v>0</v>
      </c>
      <c r="D40" s="8"/>
      <c r="E40" s="8">
        <f>IFERROR(VLOOKUP(A40,'درآمد ناشی از تغییر قیمت اوراق'!A:Q,9,0),0)</f>
        <v>0</v>
      </c>
      <c r="F40" s="8"/>
      <c r="G40" s="8">
        <f>IFERROR(VLOOKUP(A40,'درآمد ناشی از فروش'!A:Q,9,0),0)</f>
        <v>0</v>
      </c>
      <c r="H40" s="8"/>
      <c r="I40" s="8">
        <f t="shared" si="2"/>
        <v>0</v>
      </c>
      <c r="J40" s="8"/>
      <c r="K40" s="1">
        <f t="shared" ref="K40:K59" si="4">+I40/$I$60</f>
        <v>0</v>
      </c>
      <c r="L40" s="8"/>
      <c r="M40" s="8">
        <f>IFERROR(VLOOKUP(A40,'درآمد سود سهام'!A:S,19,0),0)</f>
        <v>0</v>
      </c>
      <c r="N40" s="8"/>
      <c r="O40" s="8">
        <f>IFERROR(VLOOKUP(A40,'درآمد ناشی از تغییر قیمت اوراق'!A:Q,17,0),0)</f>
        <v>0</v>
      </c>
      <c r="P40" s="8"/>
      <c r="Q40" s="8">
        <f>IFERROR(VLOOKUP(A40,'درآمد ناشی از فروش'!A:Q,17,0),0)</f>
        <v>4536896404</v>
      </c>
      <c r="R40" s="8"/>
      <c r="S40" s="8">
        <f t="shared" si="3"/>
        <v>4536896404</v>
      </c>
      <c r="T40" s="8"/>
      <c r="U40" s="1">
        <f t="shared" ref="U40:U59" si="5">+S40/$S$60</f>
        <v>2.206845233960978E-3</v>
      </c>
    </row>
    <row r="41" spans="1:21" ht="21" x14ac:dyDescent="0.55000000000000004">
      <c r="A41" s="24" t="s">
        <v>45</v>
      </c>
      <c r="C41" s="8">
        <f>IFERROR(VLOOKUP(A41,'درآمد سود سهام'!A:S,13,0),0)</f>
        <v>0</v>
      </c>
      <c r="D41" s="8"/>
      <c r="E41" s="8">
        <f>IFERROR(VLOOKUP(A41,'درآمد ناشی از تغییر قیمت اوراق'!A:Q,9,0),0)</f>
        <v>7275516752</v>
      </c>
      <c r="F41" s="8"/>
      <c r="G41" s="8">
        <f>IFERROR(VLOOKUP(A41,'درآمد ناشی از فروش'!A:Q,9,0),0)</f>
        <v>0</v>
      </c>
      <c r="H41" s="8"/>
      <c r="I41" s="8">
        <f t="shared" si="2"/>
        <v>7275516752</v>
      </c>
      <c r="J41" s="8"/>
      <c r="K41" s="1">
        <f t="shared" si="4"/>
        <v>4.5458778762435927E-3</v>
      </c>
      <c r="L41" s="8"/>
      <c r="M41" s="8">
        <f>IFERROR(VLOOKUP(A41,'درآمد سود سهام'!A:S,19,0),0)</f>
        <v>0</v>
      </c>
      <c r="N41" s="8"/>
      <c r="O41" s="8">
        <f>IFERROR(VLOOKUP(A41,'درآمد ناشی از تغییر قیمت اوراق'!A:Q,17,0),0)</f>
        <v>34706468390</v>
      </c>
      <c r="P41" s="8"/>
      <c r="Q41" s="8">
        <f>IFERROR(VLOOKUP(A41,'درآمد ناشی از فروش'!A:Q,17,0),0)</f>
        <v>148323557386</v>
      </c>
      <c r="R41" s="8"/>
      <c r="S41" s="8">
        <f t="shared" si="3"/>
        <v>183030025776</v>
      </c>
      <c r="T41" s="8"/>
      <c r="U41" s="1">
        <f t="shared" si="5"/>
        <v>8.9029791312713547E-2</v>
      </c>
    </row>
    <row r="42" spans="1:21" ht="21" x14ac:dyDescent="0.55000000000000004">
      <c r="A42" s="24" t="s">
        <v>80</v>
      </c>
      <c r="C42" s="8">
        <f>IFERROR(VLOOKUP(A42,'درآمد سود سهام'!A:S,13,0),0)</f>
        <v>0</v>
      </c>
      <c r="D42" s="8"/>
      <c r="E42" s="8">
        <f>IFERROR(VLOOKUP(A42,'درآمد ناشی از تغییر قیمت اوراق'!A:Q,9,0),0)</f>
        <v>120771487760</v>
      </c>
      <c r="F42" s="8"/>
      <c r="G42" s="8">
        <f>IFERROR(VLOOKUP(A42,'درآمد ناشی از فروش'!A:Q,9,0),0)</f>
        <v>3242560102</v>
      </c>
      <c r="H42" s="8"/>
      <c r="I42" s="8">
        <f t="shared" si="2"/>
        <v>124014047862</v>
      </c>
      <c r="J42" s="8"/>
      <c r="K42" s="1">
        <f t="shared" si="4"/>
        <v>7.7486278395868885E-2</v>
      </c>
      <c r="L42" s="8"/>
      <c r="M42" s="8">
        <f>IFERROR(VLOOKUP(A42,'درآمد سود سهام'!A:S,19,0),0)</f>
        <v>26616960065</v>
      </c>
      <c r="N42" s="8"/>
      <c r="O42" s="8">
        <f>IFERROR(VLOOKUP(A42,'درآمد ناشی از تغییر قیمت اوراق'!A:Q,17,0),0)</f>
        <v>82938712262</v>
      </c>
      <c r="P42" s="8"/>
      <c r="Q42" s="8">
        <f>IFERROR(VLOOKUP(A42,'درآمد ناشی از فروش'!A:Q,17,0),0)</f>
        <v>25898064961</v>
      </c>
      <c r="R42" s="8"/>
      <c r="S42" s="8">
        <f t="shared" si="3"/>
        <v>135453737288</v>
      </c>
      <c r="T42" s="8"/>
      <c r="U42" s="1">
        <f t="shared" si="5"/>
        <v>6.5887648281471589E-2</v>
      </c>
    </row>
    <row r="43" spans="1:21" ht="21" x14ac:dyDescent="0.55000000000000004">
      <c r="A43" s="24" t="s">
        <v>86</v>
      </c>
      <c r="C43" s="8">
        <f>IFERROR(VLOOKUP(A43,'درآمد سود سهام'!A:S,13,0),0)</f>
        <v>0</v>
      </c>
      <c r="D43" s="8"/>
      <c r="E43" s="8">
        <f>IFERROR(VLOOKUP(A43,'درآمد ناشی از تغییر قیمت اوراق'!A:Q,9,0),0)</f>
        <v>0</v>
      </c>
      <c r="F43" s="8"/>
      <c r="G43" s="8">
        <f>IFERROR(VLOOKUP(A43,'درآمد ناشی از فروش'!A:Q,9,0),0)</f>
        <v>0</v>
      </c>
      <c r="H43" s="8"/>
      <c r="I43" s="8">
        <f t="shared" si="2"/>
        <v>0</v>
      </c>
      <c r="J43" s="8"/>
      <c r="K43" s="1">
        <f t="shared" si="4"/>
        <v>0</v>
      </c>
      <c r="L43" s="8"/>
      <c r="M43" s="8">
        <f>IFERROR(VLOOKUP(A43,'درآمد سود سهام'!A:S,19,0),0)</f>
        <v>1257291200</v>
      </c>
      <c r="N43" s="8"/>
      <c r="O43" s="8">
        <f>IFERROR(VLOOKUP(A43,'درآمد ناشی از تغییر قیمت اوراق'!A:Q,17,0),0)</f>
        <v>0</v>
      </c>
      <c r="P43" s="8"/>
      <c r="Q43" s="8">
        <f>IFERROR(VLOOKUP(A43,'درآمد ناشی از فروش'!A:Q,17,0),0)</f>
        <v>5660700788</v>
      </c>
      <c r="R43" s="8"/>
      <c r="S43" s="8">
        <f t="shared" si="3"/>
        <v>6917991988</v>
      </c>
      <c r="T43" s="8"/>
      <c r="U43" s="1">
        <f t="shared" si="5"/>
        <v>3.3650619912409248E-3</v>
      </c>
    </row>
    <row r="44" spans="1:21" ht="21" x14ac:dyDescent="0.55000000000000004">
      <c r="A44" s="24" t="s">
        <v>46</v>
      </c>
      <c r="C44" s="8">
        <f>IFERROR(VLOOKUP(A44,'درآمد سود سهام'!A:S,13,0),0)</f>
        <v>0</v>
      </c>
      <c r="D44" s="8"/>
      <c r="E44" s="8">
        <f>IFERROR(VLOOKUP(A44,'درآمد ناشی از تغییر قیمت اوراق'!A:Q,9,0),0)</f>
        <v>11862856895</v>
      </c>
      <c r="F44" s="8"/>
      <c r="G44" s="8">
        <f>IFERROR(VLOOKUP(A44,'درآمد ناشی از فروش'!A:Q,9,0),0)</f>
        <v>13802951296</v>
      </c>
      <c r="H44" s="8"/>
      <c r="I44" s="8">
        <f t="shared" si="2"/>
        <v>25665808191</v>
      </c>
      <c r="J44" s="8"/>
      <c r="K44" s="1">
        <f t="shared" si="4"/>
        <v>1.6036473230482979E-2</v>
      </c>
      <c r="L44" s="8"/>
      <c r="M44" s="8">
        <f>IFERROR(VLOOKUP(A44,'درآمد سود سهام'!A:S,19,0),0)</f>
        <v>11333058930</v>
      </c>
      <c r="N44" s="8"/>
      <c r="O44" s="8">
        <f>IFERROR(VLOOKUP(A44,'درآمد ناشی از تغییر قیمت اوراق'!A:Q,17,0),0)</f>
        <v>129316887387</v>
      </c>
      <c r="P44" s="8"/>
      <c r="Q44" s="8">
        <f>IFERROR(VLOOKUP(A44,'درآمد ناشی از فروش'!A:Q,17,0),0)</f>
        <v>21039191751</v>
      </c>
      <c r="R44" s="8"/>
      <c r="S44" s="8">
        <f t="shared" si="3"/>
        <v>161689138068</v>
      </c>
      <c r="T44" s="8"/>
      <c r="U44" s="1">
        <f t="shared" si="5"/>
        <v>7.8649118682548674E-2</v>
      </c>
    </row>
    <row r="45" spans="1:21" ht="21" x14ac:dyDescent="0.55000000000000004">
      <c r="A45" s="24" t="s">
        <v>82</v>
      </c>
      <c r="C45" s="8">
        <f>IFERROR(VLOOKUP(A45,'درآمد سود سهام'!A:S,13,0),0)</f>
        <v>0</v>
      </c>
      <c r="D45" s="8"/>
      <c r="E45" s="8">
        <f>IFERROR(VLOOKUP(A45,'درآمد ناشی از تغییر قیمت اوراق'!A:Q,9,0),0)</f>
        <v>0</v>
      </c>
      <c r="F45" s="8"/>
      <c r="G45" s="8">
        <f>IFERROR(VLOOKUP(A45,'درآمد ناشی از فروش'!A:Q,9,0),0)</f>
        <v>0</v>
      </c>
      <c r="H45" s="8"/>
      <c r="I45" s="8">
        <f t="shared" si="2"/>
        <v>0</v>
      </c>
      <c r="J45" s="8"/>
      <c r="K45" s="1">
        <f t="shared" si="4"/>
        <v>0</v>
      </c>
      <c r="L45" s="8"/>
      <c r="M45" s="8">
        <f>IFERROR(VLOOKUP(A45,'درآمد سود سهام'!A:S,19,0),0)</f>
        <v>0</v>
      </c>
      <c r="N45" s="8"/>
      <c r="O45" s="8">
        <f>IFERROR(VLOOKUP(A45,'درآمد ناشی از تغییر قیمت اوراق'!A:Q,17,0),0)</f>
        <v>0</v>
      </c>
      <c r="P45" s="8"/>
      <c r="Q45" s="8">
        <f>IFERROR(VLOOKUP(A45,'درآمد ناشی از فروش'!A:Q,17,0),0)</f>
        <v>4492275817</v>
      </c>
      <c r="R45" s="8"/>
      <c r="S45" s="8">
        <f t="shared" si="3"/>
        <v>4492275817</v>
      </c>
      <c r="T45" s="8"/>
      <c r="U45" s="1">
        <f t="shared" si="5"/>
        <v>2.1851408085148353E-3</v>
      </c>
    </row>
    <row r="46" spans="1:21" ht="21" x14ac:dyDescent="0.55000000000000004">
      <c r="A46" s="24" t="s">
        <v>78</v>
      </c>
      <c r="C46" s="8">
        <f>IFERROR(VLOOKUP(A46,'درآمد سود سهام'!A:S,13,0),0)</f>
        <v>0</v>
      </c>
      <c r="D46" s="8"/>
      <c r="E46" s="8">
        <f>IFERROR(VLOOKUP(A46,'درآمد ناشی از تغییر قیمت اوراق'!A:Q,9,0),0)</f>
        <v>25671388249</v>
      </c>
      <c r="F46" s="8"/>
      <c r="G46" s="8">
        <f>IFERROR(VLOOKUP(A46,'درآمد ناشی از فروش'!A:Q,9,0),0)</f>
        <v>-3471292255</v>
      </c>
      <c r="H46" s="8"/>
      <c r="I46" s="8">
        <f t="shared" si="2"/>
        <v>22200095994</v>
      </c>
      <c r="J46" s="8"/>
      <c r="K46" s="1">
        <f t="shared" si="4"/>
        <v>1.3871031937610004E-2</v>
      </c>
      <c r="L46" s="8"/>
      <c r="M46" s="8">
        <f>IFERROR(VLOOKUP(A46,'درآمد سود سهام'!A:S,19,0),0)</f>
        <v>203966655</v>
      </c>
      <c r="N46" s="8"/>
      <c r="O46" s="8">
        <f>IFERROR(VLOOKUP(A46,'درآمد ناشی از تغییر قیمت اوراق'!A:Q,17,0),0)</f>
        <v>-7788939815</v>
      </c>
      <c r="P46" s="8"/>
      <c r="Q46" s="8">
        <f>IFERROR(VLOOKUP(A46,'درآمد ناشی از فروش'!A:Q,17,0),0)</f>
        <v>-38409339744</v>
      </c>
      <c r="R46" s="8"/>
      <c r="S46" s="8">
        <f t="shared" si="3"/>
        <v>-45994312904</v>
      </c>
      <c r="T46" s="8"/>
      <c r="U46" s="1">
        <f t="shared" si="5"/>
        <v>-2.2372635648460423E-2</v>
      </c>
    </row>
    <row r="47" spans="1:21" ht="21" x14ac:dyDescent="0.55000000000000004">
      <c r="A47" s="24" t="s">
        <v>89</v>
      </c>
      <c r="C47" s="8">
        <f>IFERROR(VLOOKUP(A47,'درآمد سود سهام'!A:S,13,0),0)</f>
        <v>0</v>
      </c>
      <c r="D47" s="8"/>
      <c r="E47" s="8">
        <f>IFERROR(VLOOKUP(A47,'درآمد ناشی از تغییر قیمت اوراق'!A:Q,9,0),0)</f>
        <v>0</v>
      </c>
      <c r="F47" s="8"/>
      <c r="G47" s="8">
        <f>IFERROR(VLOOKUP(A47,'درآمد ناشی از فروش'!A:Q,9,0),0)</f>
        <v>0</v>
      </c>
      <c r="H47" s="8"/>
      <c r="I47" s="8">
        <f t="shared" si="2"/>
        <v>0</v>
      </c>
      <c r="J47" s="8"/>
      <c r="K47" s="1">
        <f t="shared" si="4"/>
        <v>0</v>
      </c>
      <c r="L47" s="8"/>
      <c r="M47" s="8">
        <f>IFERROR(VLOOKUP(A47,'درآمد سود سهام'!A:S,19,0),0)</f>
        <v>0</v>
      </c>
      <c r="N47" s="8"/>
      <c r="O47" s="8">
        <f>IFERROR(VLOOKUP(A47,'درآمد ناشی از تغییر قیمت اوراق'!A:Q,17,0),0)</f>
        <v>0</v>
      </c>
      <c r="P47" s="8"/>
      <c r="Q47" s="8">
        <f>IFERROR(VLOOKUP(A47,'درآمد ناشی از فروش'!A:Q,17,0),0)</f>
        <v>-1833</v>
      </c>
      <c r="R47" s="8"/>
      <c r="S47" s="8">
        <f t="shared" si="3"/>
        <v>-1833</v>
      </c>
      <c r="T47" s="8"/>
      <c r="U47" s="1">
        <f t="shared" si="5"/>
        <v>-8.916111265586819E-10</v>
      </c>
    </row>
    <row r="48" spans="1:21" ht="21" x14ac:dyDescent="0.55000000000000004">
      <c r="A48" s="24" t="s">
        <v>97</v>
      </c>
      <c r="C48" s="8">
        <f>IFERROR(VLOOKUP(A48,'درآمد سود سهام'!A:S,13,0),0)</f>
        <v>0</v>
      </c>
      <c r="D48" s="8"/>
      <c r="E48" s="8">
        <f>IFERROR(VLOOKUP(A48,'درآمد ناشی از تغییر قیمت اوراق'!A:Q,9,0),0)</f>
        <v>0</v>
      </c>
      <c r="F48" s="8"/>
      <c r="G48" s="8">
        <f>IFERROR(VLOOKUP(A48,'درآمد ناشی از فروش'!A:Q,9,0),0)</f>
        <v>0</v>
      </c>
      <c r="H48" s="8"/>
      <c r="I48" s="8">
        <f t="shared" si="2"/>
        <v>0</v>
      </c>
      <c r="J48" s="8"/>
      <c r="K48" s="1">
        <f t="shared" si="4"/>
        <v>0</v>
      </c>
      <c r="L48" s="8"/>
      <c r="M48" s="8">
        <f>IFERROR(VLOOKUP(A48,'درآمد سود سهام'!A:S,19,0),0)</f>
        <v>0</v>
      </c>
      <c r="N48" s="8"/>
      <c r="O48" s="8">
        <f>IFERROR(VLOOKUP(A48,'درآمد ناشی از تغییر قیمت اوراق'!A:Q,17,0),0)</f>
        <v>0</v>
      </c>
      <c r="P48" s="8"/>
      <c r="Q48" s="8">
        <f>IFERROR(VLOOKUP(A48,'درآمد ناشی از فروش'!A:Q,17,0),0)</f>
        <v>0</v>
      </c>
      <c r="R48" s="8"/>
      <c r="S48" s="8">
        <f t="shared" si="3"/>
        <v>0</v>
      </c>
      <c r="T48" s="8"/>
      <c r="U48" s="1">
        <f t="shared" si="5"/>
        <v>0</v>
      </c>
    </row>
    <row r="49" spans="1:21" ht="21" x14ac:dyDescent="0.55000000000000004">
      <c r="A49" s="24" t="s">
        <v>87</v>
      </c>
      <c r="C49" s="8">
        <f>IFERROR(VLOOKUP(A49,'درآمد سود سهام'!A:S,13,0),0)</f>
        <v>0</v>
      </c>
      <c r="D49" s="8"/>
      <c r="E49" s="8">
        <f>IFERROR(VLOOKUP(A49,'درآمد ناشی از تغییر قیمت اوراق'!A:Q,9,0),0)</f>
        <v>0</v>
      </c>
      <c r="F49" s="8"/>
      <c r="G49" s="8">
        <f>IFERROR(VLOOKUP(A49,'درآمد ناشی از فروش'!A:Q,9,0),0)</f>
        <v>0</v>
      </c>
      <c r="H49" s="8"/>
      <c r="I49" s="8">
        <f t="shared" si="2"/>
        <v>0</v>
      </c>
      <c r="J49" s="8"/>
      <c r="K49" s="1">
        <f t="shared" si="4"/>
        <v>0</v>
      </c>
      <c r="L49" s="8"/>
      <c r="M49" s="8">
        <f>IFERROR(VLOOKUP(A49,'درآمد سود سهام'!A:S,19,0),0)</f>
        <v>0</v>
      </c>
      <c r="N49" s="8"/>
      <c r="O49" s="8">
        <f>IFERROR(VLOOKUP(A49,'درآمد ناشی از تغییر قیمت اوراق'!A:Q,17,0),0)</f>
        <v>0</v>
      </c>
      <c r="P49" s="8"/>
      <c r="Q49" s="8">
        <f>IFERROR(VLOOKUP(A49,'درآمد ناشی از فروش'!A:Q,17,0),0)</f>
        <v>137983799</v>
      </c>
      <c r="R49" s="8"/>
      <c r="S49" s="8">
        <f t="shared" si="3"/>
        <v>137983799</v>
      </c>
      <c r="T49" s="8"/>
      <c r="U49" s="1">
        <f t="shared" si="5"/>
        <v>6.7118325408203344E-5</v>
      </c>
    </row>
    <row r="50" spans="1:21" ht="21" x14ac:dyDescent="0.55000000000000004">
      <c r="A50" s="24" t="s">
        <v>90</v>
      </c>
      <c r="C50" s="8">
        <f>IFERROR(VLOOKUP(A50,'درآمد سود سهام'!A:S,13,0),0)</f>
        <v>0</v>
      </c>
      <c r="D50" s="8"/>
      <c r="E50" s="8">
        <f>IFERROR(VLOOKUP(A50,'درآمد ناشی از تغییر قیمت اوراق'!A:Q,9,0),0)</f>
        <v>0</v>
      </c>
      <c r="F50" s="8"/>
      <c r="G50" s="8">
        <f>IFERROR(VLOOKUP(A50,'درآمد ناشی از فروش'!A:Q,9,0),0)</f>
        <v>0</v>
      </c>
      <c r="H50" s="8"/>
      <c r="I50" s="8">
        <f t="shared" si="2"/>
        <v>0</v>
      </c>
      <c r="J50" s="8"/>
      <c r="K50" s="1">
        <f t="shared" si="4"/>
        <v>0</v>
      </c>
      <c r="L50" s="8"/>
      <c r="M50" s="8">
        <f>IFERROR(VLOOKUP(A50,'درآمد سود سهام'!A:S,19,0),0)</f>
        <v>8000000</v>
      </c>
      <c r="N50" s="8"/>
      <c r="O50" s="8">
        <f>IFERROR(VLOOKUP(A50,'درآمد ناشی از تغییر قیمت اوراق'!A:Q,17,0),0)</f>
        <v>0</v>
      </c>
      <c r="P50" s="8"/>
      <c r="Q50" s="8">
        <f>IFERROR(VLOOKUP(A50,'درآمد ناشی از فروش'!A:Q,17,0),0)</f>
        <v>-1229220452</v>
      </c>
      <c r="R50" s="8"/>
      <c r="S50" s="8">
        <f t="shared" si="3"/>
        <v>-1221220452</v>
      </c>
      <c r="T50" s="8"/>
      <c r="U50" s="1">
        <f t="shared" si="5"/>
        <v>-5.940282285784084E-4</v>
      </c>
    </row>
    <row r="51" spans="1:21" ht="21" x14ac:dyDescent="0.55000000000000004">
      <c r="A51" s="24" t="s">
        <v>88</v>
      </c>
      <c r="C51" s="8">
        <f>IFERROR(VLOOKUP(A51,'درآمد سود سهام'!A:S,13,0),0)</f>
        <v>0</v>
      </c>
      <c r="D51" s="8"/>
      <c r="E51" s="8">
        <f>IFERROR(VLOOKUP(A51,'درآمد ناشی از تغییر قیمت اوراق'!A:Q,9,0),0)</f>
        <v>0</v>
      </c>
      <c r="F51" s="8"/>
      <c r="G51" s="8">
        <f>IFERROR(VLOOKUP(A51,'درآمد ناشی از فروش'!A:Q,9,0),0)</f>
        <v>0</v>
      </c>
      <c r="H51" s="8"/>
      <c r="I51" s="8">
        <f t="shared" si="2"/>
        <v>0</v>
      </c>
      <c r="J51" s="8"/>
      <c r="K51" s="1">
        <f t="shared" si="4"/>
        <v>0</v>
      </c>
      <c r="L51" s="8"/>
      <c r="M51" s="8">
        <f>IFERROR(VLOOKUP(A51,'درآمد سود سهام'!A:S,19,0),0)</f>
        <v>0</v>
      </c>
      <c r="N51" s="8"/>
      <c r="O51" s="8">
        <f>IFERROR(VLOOKUP(A51,'درآمد ناشی از تغییر قیمت اوراق'!A:Q,17,0),0)</f>
        <v>0</v>
      </c>
      <c r="P51" s="8"/>
      <c r="Q51" s="8">
        <f>IFERROR(VLOOKUP(A51,'درآمد ناشی از فروش'!A:Q,17,0),0)</f>
        <v>-345795745</v>
      </c>
      <c r="R51" s="8"/>
      <c r="S51" s="8">
        <f t="shared" si="3"/>
        <v>-345795745</v>
      </c>
      <c r="T51" s="8"/>
      <c r="U51" s="1">
        <f t="shared" si="5"/>
        <v>-1.6820258251972104E-4</v>
      </c>
    </row>
    <row r="52" spans="1:21" ht="21" x14ac:dyDescent="0.55000000000000004">
      <c r="A52" s="24" t="s">
        <v>108</v>
      </c>
      <c r="C52" s="8">
        <f>IFERROR(VLOOKUP(A52,'درآمد سود سهام'!A:S,13,0),0)</f>
        <v>0</v>
      </c>
      <c r="D52" s="8"/>
      <c r="E52" s="8">
        <f>IFERROR(VLOOKUP(A52,'درآمد ناشی از تغییر قیمت اوراق'!A:Q,9,0),0)</f>
        <v>11711116251</v>
      </c>
      <c r="F52" s="8"/>
      <c r="G52" s="8">
        <f>IFERROR(VLOOKUP(A52,'درآمد ناشی از فروش'!A:Q,9,0),0)</f>
        <v>659505429</v>
      </c>
      <c r="H52" s="8"/>
      <c r="I52" s="8">
        <f t="shared" si="2"/>
        <v>12370621680</v>
      </c>
      <c r="J52" s="8"/>
      <c r="K52" s="1">
        <f t="shared" si="4"/>
        <v>7.7293939836002102E-3</v>
      </c>
      <c r="L52" s="8"/>
      <c r="M52" s="8">
        <f>IFERROR(VLOOKUP(A52,'درآمد سود سهام'!A:S,19,0),0)</f>
        <v>7786583473</v>
      </c>
      <c r="N52" s="8"/>
      <c r="O52" s="8">
        <f>IFERROR(VLOOKUP(A52,'درآمد ناشی از تغییر قیمت اوراق'!A:Q,17,0),0)</f>
        <v>7495319770</v>
      </c>
      <c r="P52" s="8"/>
      <c r="Q52" s="8">
        <f>IFERROR(VLOOKUP(A52,'درآمد ناشی از فروش'!A:Q,17,0),0)</f>
        <v>-73986697</v>
      </c>
      <c r="R52" s="8"/>
      <c r="S52" s="8">
        <f t="shared" si="3"/>
        <v>15207916546</v>
      </c>
      <c r="T52" s="8"/>
      <c r="U52" s="1">
        <f t="shared" si="5"/>
        <v>7.3974618680793663E-3</v>
      </c>
    </row>
    <row r="53" spans="1:21" ht="21" x14ac:dyDescent="0.55000000000000004">
      <c r="A53" s="24" t="s">
        <v>110</v>
      </c>
      <c r="C53" s="8">
        <f>IFERROR(VLOOKUP(A53,'درآمد سود سهام'!A:S,13,0),0)</f>
        <v>0</v>
      </c>
      <c r="D53" s="8"/>
      <c r="E53" s="8">
        <f>IFERROR(VLOOKUP(A53,'درآمد ناشی از تغییر قیمت اوراق'!A:Q,9,0),0)</f>
        <v>0</v>
      </c>
      <c r="F53" s="8"/>
      <c r="G53" s="8">
        <f>IFERROR(VLOOKUP(A53,'درآمد ناشی از فروش'!A:Q,9,0),0)</f>
        <v>75314233</v>
      </c>
      <c r="H53" s="8"/>
      <c r="I53" s="8">
        <f t="shared" si="2"/>
        <v>75314233</v>
      </c>
      <c r="J53" s="8"/>
      <c r="K53" s="1">
        <f t="shared" si="4"/>
        <v>4.7057730362154639E-5</v>
      </c>
      <c r="L53" s="8"/>
      <c r="M53" s="8">
        <f>IFERROR(VLOOKUP(A53,'درآمد سود سهام'!A:S,19,0),0)</f>
        <v>0</v>
      </c>
      <c r="N53" s="8"/>
      <c r="O53" s="8">
        <f>IFERROR(VLOOKUP(A53,'درآمد ناشی از تغییر قیمت اوراق'!A:Q,17,0),0)</f>
        <v>0</v>
      </c>
      <c r="P53" s="8"/>
      <c r="Q53" s="8">
        <f>IFERROR(VLOOKUP(A53,'درآمد ناشی از فروش'!A:Q,17,0),0)</f>
        <v>333285120</v>
      </c>
      <c r="R53" s="8"/>
      <c r="S53" s="8">
        <f t="shared" si="3"/>
        <v>333285120</v>
      </c>
      <c r="T53" s="8"/>
      <c r="U53" s="1">
        <f t="shared" si="5"/>
        <v>1.621171420122452E-4</v>
      </c>
    </row>
    <row r="54" spans="1:21" ht="21" x14ac:dyDescent="0.55000000000000004">
      <c r="A54" s="24" t="s">
        <v>102</v>
      </c>
      <c r="C54" s="8">
        <f>IFERROR(VLOOKUP(A54,'درآمد سود سهام'!A:S,13,0),0)</f>
        <v>0</v>
      </c>
      <c r="D54" s="8"/>
      <c r="E54" s="8">
        <f>IFERROR(VLOOKUP(A54,'درآمد ناشی از تغییر قیمت اوراق'!A:Q,9,0),0)</f>
        <v>10889136325</v>
      </c>
      <c r="F54" s="8"/>
      <c r="G54" s="8">
        <f>IFERROR(VLOOKUP(A54,'درآمد ناشی از فروش'!A:Q,9,0),0)</f>
        <v>1824148</v>
      </c>
      <c r="H54" s="8"/>
      <c r="I54" s="8">
        <f t="shared" si="2"/>
        <v>10890960473</v>
      </c>
      <c r="J54" s="8"/>
      <c r="K54" s="1">
        <f t="shared" si="4"/>
        <v>6.804874203834993E-3</v>
      </c>
      <c r="L54" s="8"/>
      <c r="M54" s="8">
        <f>IFERROR(VLOOKUP(A54,'درآمد سود سهام'!A:S,19,0),0)</f>
        <v>744710606</v>
      </c>
      <c r="N54" s="8"/>
      <c r="O54" s="8">
        <f>IFERROR(VLOOKUP(A54,'درآمد ناشی از تغییر قیمت اوراق'!A:Q,17,0),0)</f>
        <v>9607451179</v>
      </c>
      <c r="P54" s="8"/>
      <c r="Q54" s="8">
        <f>IFERROR(VLOOKUP(A54,'درآمد ناشی از فروش'!A:Q,17,0),0)</f>
        <v>26840881074</v>
      </c>
      <c r="R54" s="8"/>
      <c r="S54" s="8">
        <f t="shared" si="3"/>
        <v>37193042859</v>
      </c>
      <c r="T54" s="8"/>
      <c r="U54" s="1">
        <f t="shared" si="5"/>
        <v>1.8091506188575194E-2</v>
      </c>
    </row>
    <row r="55" spans="1:21" ht="21" x14ac:dyDescent="0.55000000000000004">
      <c r="A55" s="24" t="s">
        <v>118</v>
      </c>
      <c r="C55" s="8">
        <f>IFERROR(VLOOKUP(A55,'درآمد سود سهام'!A:S,13,0),0)</f>
        <v>0</v>
      </c>
      <c r="D55" s="8"/>
      <c r="E55" s="8">
        <f>IFERROR(VLOOKUP(A55,'درآمد ناشی از تغییر قیمت اوراق'!A:Q,9,0),0)</f>
        <v>-106396780</v>
      </c>
      <c r="F55" s="8"/>
      <c r="G55" s="8">
        <f>IFERROR(VLOOKUP(A55,'درآمد ناشی از فروش'!A:Q,9,0),0)</f>
        <v>0</v>
      </c>
      <c r="H55" s="8"/>
      <c r="I55" s="8">
        <f t="shared" ref="I55" si="6">+G55+E55+C55</f>
        <v>-106396780</v>
      </c>
      <c r="J55" s="8"/>
      <c r="K55" s="1">
        <f t="shared" ref="K55" si="7">+I55/$I$60</f>
        <v>-6.6478682517307017E-5</v>
      </c>
      <c r="L55" s="8"/>
      <c r="M55" s="8">
        <f>IFERROR(VLOOKUP(A55,'درآمد سود سهام'!A:S,19,0),0)</f>
        <v>0</v>
      </c>
      <c r="N55" s="8"/>
      <c r="O55" s="8">
        <f>IFERROR(VLOOKUP(A55,'درآمد ناشی از تغییر قیمت اوراق'!A:Q,17,0),0)</f>
        <v>-106396780</v>
      </c>
      <c r="P55" s="8"/>
      <c r="Q55" s="8">
        <f>IFERROR(VLOOKUP(A55,'درآمد ناشی از فروش'!A:Q,17,0),0)</f>
        <v>0</v>
      </c>
      <c r="R55" s="8"/>
      <c r="S55" s="8">
        <f t="shared" ref="S55" si="8">+Q55+O55+M55</f>
        <v>-106396780</v>
      </c>
      <c r="T55" s="8"/>
      <c r="U55" s="1">
        <f t="shared" ref="U55" si="9">+S55/$S$60</f>
        <v>-5.1753711335524403E-5</v>
      </c>
    </row>
    <row r="56" spans="1:21" ht="21" x14ac:dyDescent="0.55000000000000004">
      <c r="A56" s="24" t="s">
        <v>81</v>
      </c>
      <c r="C56" s="8">
        <f>IFERROR(VLOOKUP(A56,'درآمد سود سهام'!A:S,13,0),0)</f>
        <v>0</v>
      </c>
      <c r="D56" s="8"/>
      <c r="E56" s="8">
        <f>IFERROR(VLOOKUP(A56,'درآمد ناشی از تغییر قیمت اوراق'!A:Q,9,0),0)</f>
        <v>0</v>
      </c>
      <c r="F56" s="8"/>
      <c r="G56" s="8">
        <f>IFERROR(VLOOKUP(A56,'درآمد ناشی از فروش'!A:Q,9,0),0)</f>
        <v>0</v>
      </c>
      <c r="H56" s="8"/>
      <c r="I56" s="8">
        <f t="shared" si="2"/>
        <v>0</v>
      </c>
      <c r="J56" s="8"/>
      <c r="K56" s="1">
        <f t="shared" si="4"/>
        <v>0</v>
      </c>
      <c r="L56" s="8"/>
      <c r="M56" s="8">
        <f>IFERROR(VLOOKUP(A56,'درآمد سود سهام'!A:S,19,0),0)</f>
        <v>0</v>
      </c>
      <c r="N56" s="8"/>
      <c r="O56" s="8">
        <f>IFERROR(VLOOKUP(A56,'درآمد ناشی از تغییر قیمت اوراق'!A:Q,17,0),0)</f>
        <v>0</v>
      </c>
      <c r="P56" s="8"/>
      <c r="Q56" s="8">
        <f>IFERROR(VLOOKUP(A56,'درآمد ناشی از فروش'!A:Q,17,0),0)</f>
        <v>658391660</v>
      </c>
      <c r="R56" s="8"/>
      <c r="S56" s="8">
        <f t="shared" si="3"/>
        <v>658391660</v>
      </c>
      <c r="T56" s="8"/>
      <c r="U56" s="1">
        <f t="shared" si="5"/>
        <v>3.2025604456597959E-4</v>
      </c>
    </row>
    <row r="57" spans="1:21" ht="21" x14ac:dyDescent="0.55000000000000004">
      <c r="A57" s="24" t="s">
        <v>52</v>
      </c>
      <c r="C57" s="8">
        <f>IFERROR(VLOOKUP(A57,'درآمد سود سهام'!A:S,13,0),0)</f>
        <v>0</v>
      </c>
      <c r="D57" s="8"/>
      <c r="E57" s="8">
        <f>IFERROR(VLOOKUP(A57,'درآمد ناشی از تغییر قیمت اوراق'!A:Q,9,0),0)</f>
        <v>65647074345</v>
      </c>
      <c r="F57" s="8"/>
      <c r="G57" s="8">
        <f>IFERROR(VLOOKUP(A57,'درآمد ناشی از فروش'!A:Q,9,0),0)</f>
        <v>0</v>
      </c>
      <c r="H57" s="8"/>
      <c r="I57" s="8">
        <f t="shared" si="2"/>
        <v>65647074345</v>
      </c>
      <c r="J57" s="8"/>
      <c r="K57" s="1">
        <f t="shared" si="4"/>
        <v>4.1017510243931306E-2</v>
      </c>
      <c r="L57" s="8"/>
      <c r="M57" s="8">
        <f>IFERROR(VLOOKUP(A57,'درآمد سود سهام'!A:S,19,0),0)</f>
        <v>44490299700</v>
      </c>
      <c r="N57" s="8"/>
      <c r="O57" s="8">
        <f>IFERROR(VLOOKUP(A57,'درآمد ناشی از تغییر قیمت اوراق'!A:Q,17,0),0)</f>
        <v>-104173764027</v>
      </c>
      <c r="P57" s="8"/>
      <c r="Q57" s="8">
        <f>IFERROR(VLOOKUP(A57,'درآمد ناشی از فروش'!A:Q,17,0),0)</f>
        <v>0</v>
      </c>
      <c r="R57" s="8"/>
      <c r="S57" s="8">
        <f t="shared" si="3"/>
        <v>-59683464327</v>
      </c>
      <c r="T57" s="8"/>
      <c r="U57" s="1">
        <f t="shared" si="5"/>
        <v>-2.9031337078844175E-2</v>
      </c>
    </row>
    <row r="58" spans="1:21" ht="21" x14ac:dyDescent="0.55000000000000004">
      <c r="A58" s="24" t="s">
        <v>72</v>
      </c>
      <c r="C58" s="8">
        <f>IFERROR(VLOOKUP(A58,'درآمد سود سهام'!A:S,13,0),0)</f>
        <v>0</v>
      </c>
      <c r="D58" s="8"/>
      <c r="E58" s="8">
        <f>IFERROR(VLOOKUP(A58,'درآمد ناشی از تغییر قیمت اوراق'!A:Q,9,0),0)</f>
        <v>-34805531135</v>
      </c>
      <c r="F58" s="8"/>
      <c r="G58" s="8">
        <f>IFERROR(VLOOKUP(A58,'درآمد ناشی از فروش'!A:Q,9,0),0)</f>
        <v>-7852</v>
      </c>
      <c r="H58" s="8"/>
      <c r="I58" s="8">
        <f t="shared" si="2"/>
        <v>-34805538987</v>
      </c>
      <c r="J58" s="8"/>
      <c r="K58" s="1">
        <f t="shared" si="4"/>
        <v>-2.174714663508167E-2</v>
      </c>
      <c r="L58" s="8"/>
      <c r="M58" s="8">
        <f>IFERROR(VLOOKUP(A58,'درآمد سود سهام'!A:S,19,0),0)</f>
        <v>5073689790</v>
      </c>
      <c r="N58" s="8"/>
      <c r="O58" s="8">
        <f>IFERROR(VLOOKUP(A58,'درآمد ناشی از تغییر قیمت اوراق'!A:Q,17,0),0)</f>
        <v>-105760267267</v>
      </c>
      <c r="P58" s="8"/>
      <c r="Q58" s="8">
        <f>IFERROR(VLOOKUP(A58,'درآمد ناشی از فروش'!A:Q,17,0),0)</f>
        <v>-12918685297</v>
      </c>
      <c r="R58" s="8"/>
      <c r="S58" s="8">
        <f t="shared" si="3"/>
        <v>-113605262774</v>
      </c>
      <c r="T58" s="8"/>
      <c r="U58" s="1">
        <f t="shared" si="5"/>
        <v>-5.5260074372570224E-2</v>
      </c>
    </row>
    <row r="59" spans="1:21" ht="21.75" thickBot="1" x14ac:dyDescent="0.6">
      <c r="A59" s="24" t="s">
        <v>68</v>
      </c>
      <c r="C59" s="8">
        <f>IFERROR(VLOOKUP(A59,'درآمد سود سهام'!A:S,13,0),0)</f>
        <v>0</v>
      </c>
      <c r="D59" s="8"/>
      <c r="E59" s="8">
        <f>IFERROR(VLOOKUP(A59,'درآمد ناشی از تغییر قیمت اوراق'!A:Q,9,0),0)</f>
        <v>39892839956</v>
      </c>
      <c r="F59" s="8"/>
      <c r="G59" s="8">
        <f>IFERROR(VLOOKUP(A59,'درآمد ناشی از فروش'!A:Q,9,0),0)</f>
        <v>0</v>
      </c>
      <c r="H59" s="8"/>
      <c r="I59" s="8">
        <f t="shared" si="2"/>
        <v>39892839956</v>
      </c>
      <c r="J59" s="8"/>
      <c r="K59" s="1">
        <f t="shared" si="4"/>
        <v>2.4925786684039348E-2</v>
      </c>
      <c r="L59" s="8"/>
      <c r="M59" s="8">
        <f>IFERROR(VLOOKUP(A59,'درآمد سود سهام'!A:S,19,0),0)</f>
        <v>7973325255</v>
      </c>
      <c r="N59" s="8"/>
      <c r="O59" s="8">
        <f>IFERROR(VLOOKUP(A59,'درآمد ناشی از تغییر قیمت اوراق'!A:Q,17,0),0)</f>
        <v>92793559829</v>
      </c>
      <c r="P59" s="8"/>
      <c r="Q59" s="8">
        <f>IFERROR(VLOOKUP(A59,'درآمد ناشی از فروش'!A:Q,17,0),0)</f>
        <v>4394758553</v>
      </c>
      <c r="R59" s="8"/>
      <c r="S59" s="8">
        <f t="shared" si="3"/>
        <v>105161643637</v>
      </c>
      <c r="T59" s="8"/>
      <c r="U59" s="1">
        <f t="shared" si="5"/>
        <v>5.1152914104718061E-2</v>
      </c>
    </row>
    <row r="60" spans="1:21" s="24" customFormat="1" ht="21.75" thickBot="1" x14ac:dyDescent="0.6">
      <c r="A60" s="24" t="s">
        <v>15</v>
      </c>
      <c r="C60" s="9">
        <f>SUM(C8:C59)</f>
        <v>0</v>
      </c>
      <c r="D60" s="3"/>
      <c r="E60" s="9">
        <f>SUM(E8:E59)</f>
        <v>1514504989959</v>
      </c>
      <c r="F60" s="3"/>
      <c r="G60" s="9">
        <f>SUM(G8:G59)</f>
        <v>85959639771</v>
      </c>
      <c r="H60" s="3"/>
      <c r="I60" s="9">
        <f>SUM(I8:I59)</f>
        <v>1600464629730</v>
      </c>
      <c r="J60" s="3"/>
      <c r="K60" s="10">
        <f>SUM(K8:K59)</f>
        <v>1</v>
      </c>
      <c r="L60" s="3"/>
      <c r="M60" s="9">
        <f>SUM(M8:M59)</f>
        <v>870084678329</v>
      </c>
      <c r="N60" s="3"/>
      <c r="O60" s="9">
        <f>SUM(O8:O59)</f>
        <v>849546788371</v>
      </c>
      <c r="P60" s="3"/>
      <c r="Q60" s="9">
        <f>SUM(Q8:Q59)</f>
        <v>336197521297</v>
      </c>
      <c r="R60" s="3"/>
      <c r="S60" s="9">
        <f>SUM(S8:S59)</f>
        <v>2055828987997</v>
      </c>
      <c r="T60" s="3"/>
      <c r="U60" s="10">
        <f>SUM(U8:U59)</f>
        <v>0.99999999999999956</v>
      </c>
    </row>
    <row r="61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91C1C-66B0-469B-A3F3-E06C1F03A7A2}">
  <dimension ref="A2:S47"/>
  <sheetViews>
    <sheetView rightToLeft="1" topLeftCell="A25" zoomScale="85" zoomScaleNormal="85" workbookViewId="0">
      <selection activeCell="A10" sqref="A10"/>
    </sheetView>
  </sheetViews>
  <sheetFormatPr defaultRowHeight="18.75" x14ac:dyDescent="0.2"/>
  <cols>
    <col min="1" max="1" width="24" style="8" bestFit="1" customWidth="1"/>
    <col min="2" max="2" width="0.875" style="8" customWidth="1"/>
    <col min="3" max="3" width="17.5" style="8" customWidth="1"/>
    <col min="4" max="4" width="0.875" style="8" customWidth="1"/>
    <col min="5" max="5" width="30.625" style="8" customWidth="1"/>
    <col min="6" max="6" width="0.875" style="8" customWidth="1"/>
    <col min="7" max="7" width="21" style="8" customWidth="1"/>
    <col min="8" max="8" width="0.875" style="8" customWidth="1"/>
    <col min="9" max="9" width="20.125" style="8" customWidth="1"/>
    <col min="10" max="10" width="0.875" style="8" customWidth="1"/>
    <col min="11" max="11" width="17.5" style="8" customWidth="1"/>
    <col min="12" max="12" width="0.875" style="8" customWidth="1"/>
    <col min="13" max="13" width="21" style="8" customWidth="1"/>
    <col min="14" max="14" width="0.875" style="8" customWidth="1"/>
    <col min="15" max="15" width="20.125" style="8" customWidth="1"/>
    <col min="16" max="16" width="0.875" style="8" customWidth="1"/>
    <col min="17" max="17" width="17.5" style="8" customWidth="1"/>
    <col min="18" max="18" width="0.875" style="8" customWidth="1"/>
    <col min="19" max="19" width="21" style="8" customWidth="1"/>
    <col min="20" max="20" width="0.875" style="8" customWidth="1"/>
    <col min="21" max="21" width="12.125" style="8" bestFit="1" customWidth="1"/>
    <col min="22" max="16384" width="9" style="8"/>
  </cols>
  <sheetData>
    <row r="2" spans="1:19" ht="26.25" x14ac:dyDescent="0.2">
      <c r="A2" s="48" t="s">
        <v>73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  <c r="H2" s="48" t="s">
        <v>0</v>
      </c>
      <c r="I2" s="48" t="s">
        <v>0</v>
      </c>
      <c r="J2" s="48" t="s">
        <v>0</v>
      </c>
      <c r="K2" s="48" t="s">
        <v>0</v>
      </c>
      <c r="L2" s="48" t="s">
        <v>0</v>
      </c>
      <c r="M2" s="48" t="s">
        <v>0</v>
      </c>
      <c r="N2" s="48" t="s">
        <v>0</v>
      </c>
      <c r="O2" s="48" t="s">
        <v>0</v>
      </c>
      <c r="P2" s="48" t="s">
        <v>0</v>
      </c>
      <c r="Q2" s="48" t="s">
        <v>0</v>
      </c>
      <c r="R2" s="48" t="s">
        <v>0</v>
      </c>
      <c r="S2" s="48" t="s">
        <v>0</v>
      </c>
    </row>
    <row r="3" spans="1:19" ht="26.25" x14ac:dyDescent="0.2">
      <c r="A3" s="48" t="s">
        <v>24</v>
      </c>
      <c r="B3" s="48" t="s">
        <v>24</v>
      </c>
      <c r="C3" s="48" t="s">
        <v>24</v>
      </c>
      <c r="D3" s="48" t="s">
        <v>24</v>
      </c>
      <c r="E3" s="48" t="s">
        <v>24</v>
      </c>
      <c r="F3" s="48" t="s">
        <v>24</v>
      </c>
      <c r="G3" s="48" t="s">
        <v>24</v>
      </c>
      <c r="H3" s="48" t="s">
        <v>24</v>
      </c>
      <c r="I3" s="48" t="s">
        <v>24</v>
      </c>
      <c r="J3" s="48" t="s">
        <v>24</v>
      </c>
      <c r="K3" s="48" t="s">
        <v>24</v>
      </c>
      <c r="L3" s="48" t="s">
        <v>24</v>
      </c>
      <c r="M3" s="48" t="s">
        <v>24</v>
      </c>
      <c r="N3" s="48" t="s">
        <v>24</v>
      </c>
      <c r="O3" s="48" t="s">
        <v>24</v>
      </c>
      <c r="P3" s="48" t="s">
        <v>24</v>
      </c>
      <c r="Q3" s="48" t="s">
        <v>24</v>
      </c>
      <c r="R3" s="48" t="s">
        <v>24</v>
      </c>
      <c r="S3" s="48" t="s">
        <v>24</v>
      </c>
    </row>
    <row r="4" spans="1:19" ht="26.25" x14ac:dyDescent="0.2">
      <c r="A4" s="48" t="str">
        <f>+سهام!A4</f>
        <v>برای ماه منتهی به 1404/07/30</v>
      </c>
      <c r="B4" s="48" t="s">
        <v>2</v>
      </c>
      <c r="C4" s="48" t="s">
        <v>2</v>
      </c>
      <c r="D4" s="48" t="s">
        <v>2</v>
      </c>
      <c r="E4" s="48" t="s">
        <v>2</v>
      </c>
      <c r="F4" s="48" t="s">
        <v>2</v>
      </c>
      <c r="G4" s="48" t="s">
        <v>2</v>
      </c>
      <c r="H4" s="48" t="s">
        <v>2</v>
      </c>
      <c r="I4" s="48" t="s">
        <v>2</v>
      </c>
      <c r="J4" s="48" t="s">
        <v>2</v>
      </c>
      <c r="K4" s="48" t="s">
        <v>2</v>
      </c>
      <c r="L4" s="48" t="s">
        <v>2</v>
      </c>
      <c r="M4" s="48" t="s">
        <v>2</v>
      </c>
      <c r="N4" s="48" t="s">
        <v>2</v>
      </c>
      <c r="O4" s="48" t="s">
        <v>2</v>
      </c>
      <c r="P4" s="48" t="s">
        <v>2</v>
      </c>
      <c r="Q4" s="48" t="s">
        <v>2</v>
      </c>
      <c r="R4" s="48" t="s">
        <v>2</v>
      </c>
      <c r="S4" s="48" t="s">
        <v>2</v>
      </c>
    </row>
    <row r="6" spans="1:19" ht="27" thickBot="1" x14ac:dyDescent="0.25">
      <c r="A6" s="49" t="s">
        <v>3</v>
      </c>
      <c r="C6" s="49" t="s">
        <v>91</v>
      </c>
      <c r="D6" s="49" t="s">
        <v>91</v>
      </c>
      <c r="E6" s="49" t="s">
        <v>91</v>
      </c>
      <c r="F6" s="49" t="s">
        <v>91</v>
      </c>
      <c r="G6" s="49" t="s">
        <v>91</v>
      </c>
      <c r="I6" s="49" t="s">
        <v>26</v>
      </c>
      <c r="J6" s="49" t="s">
        <v>26</v>
      </c>
      <c r="K6" s="49" t="s">
        <v>26</v>
      </c>
      <c r="L6" s="49" t="s">
        <v>26</v>
      </c>
      <c r="M6" s="49" t="s">
        <v>26</v>
      </c>
      <c r="O6" s="49" t="s">
        <v>27</v>
      </c>
      <c r="P6" s="49" t="s">
        <v>27</v>
      </c>
      <c r="Q6" s="49" t="s">
        <v>27</v>
      </c>
      <c r="R6" s="49" t="s">
        <v>27</v>
      </c>
      <c r="S6" s="49" t="s">
        <v>27</v>
      </c>
    </row>
    <row r="7" spans="1:19" ht="27" thickBot="1" x14ac:dyDescent="0.25">
      <c r="A7" s="49" t="s">
        <v>3</v>
      </c>
      <c r="C7" s="26" t="s">
        <v>92</v>
      </c>
      <c r="E7" s="26" t="s">
        <v>93</v>
      </c>
      <c r="G7" s="26" t="s">
        <v>94</v>
      </c>
      <c r="I7" s="26" t="s">
        <v>95</v>
      </c>
      <c r="K7" s="26" t="s">
        <v>30</v>
      </c>
      <c r="M7" s="26" t="s">
        <v>96</v>
      </c>
      <c r="O7" s="26" t="s">
        <v>95</v>
      </c>
      <c r="Q7" s="26" t="s">
        <v>30</v>
      </c>
      <c r="S7" s="26" t="s">
        <v>96</v>
      </c>
    </row>
    <row r="8" spans="1:19" ht="21" x14ac:dyDescent="0.2">
      <c r="A8" s="3" t="s">
        <v>67</v>
      </c>
      <c r="C8" s="8" t="s">
        <v>114</v>
      </c>
      <c r="E8" s="8">
        <v>0</v>
      </c>
      <c r="G8" s="8">
        <v>0</v>
      </c>
      <c r="I8" s="8">
        <v>0</v>
      </c>
      <c r="K8" s="8">
        <v>0</v>
      </c>
      <c r="M8" s="8">
        <v>0</v>
      </c>
      <c r="O8" s="8">
        <v>8379057168</v>
      </c>
      <c r="Q8" s="8">
        <v>-841519605</v>
      </c>
      <c r="S8" s="8">
        <f>+Q8+O8</f>
        <v>7537537563</v>
      </c>
    </row>
    <row r="9" spans="1:19" ht="21" x14ac:dyDescent="0.2">
      <c r="A9" s="3" t="s">
        <v>108</v>
      </c>
      <c r="C9" s="8" t="s">
        <v>114</v>
      </c>
      <c r="E9" s="8">
        <v>0</v>
      </c>
      <c r="G9" s="8">
        <v>0</v>
      </c>
      <c r="I9" s="8">
        <v>0</v>
      </c>
      <c r="K9" s="8">
        <v>0</v>
      </c>
      <c r="M9" s="8">
        <v>0</v>
      </c>
      <c r="O9" s="8">
        <v>7893249000</v>
      </c>
      <c r="Q9" s="8">
        <v>-106665527</v>
      </c>
      <c r="S9" s="8">
        <f t="shared" ref="S9:S45" si="0">+Q9+O9</f>
        <v>7786583473</v>
      </c>
    </row>
    <row r="10" spans="1:19" ht="21" x14ac:dyDescent="0.2">
      <c r="A10" s="3" t="s">
        <v>103</v>
      </c>
      <c r="C10" s="8" t="s">
        <v>114</v>
      </c>
      <c r="E10" s="8">
        <v>0</v>
      </c>
      <c r="G10" s="8">
        <v>0</v>
      </c>
      <c r="I10" s="8">
        <v>0</v>
      </c>
      <c r="K10" s="8">
        <v>0</v>
      </c>
      <c r="M10" s="8">
        <v>0</v>
      </c>
      <c r="O10" s="8">
        <v>12165628</v>
      </c>
      <c r="Q10" s="8">
        <v>0</v>
      </c>
      <c r="S10" s="8">
        <f t="shared" si="0"/>
        <v>12165628</v>
      </c>
    </row>
    <row r="11" spans="1:19" ht="21" x14ac:dyDescent="0.2">
      <c r="A11" s="3" t="s">
        <v>62</v>
      </c>
      <c r="C11" s="8" t="s">
        <v>114</v>
      </c>
      <c r="E11" s="8">
        <v>0</v>
      </c>
      <c r="G11" s="8">
        <v>0</v>
      </c>
      <c r="I11" s="8">
        <v>0</v>
      </c>
      <c r="K11" s="8">
        <v>0</v>
      </c>
      <c r="M11" s="8">
        <v>0</v>
      </c>
      <c r="O11" s="8">
        <v>1647921200</v>
      </c>
      <c r="Q11" s="8">
        <v>0</v>
      </c>
      <c r="S11" s="8">
        <f t="shared" si="0"/>
        <v>1647921200</v>
      </c>
    </row>
    <row r="12" spans="1:19" ht="21" x14ac:dyDescent="0.2">
      <c r="A12" s="3" t="s">
        <v>107</v>
      </c>
      <c r="C12" s="8" t="s">
        <v>114</v>
      </c>
      <c r="E12" s="8">
        <v>0</v>
      </c>
      <c r="G12" s="8">
        <v>0</v>
      </c>
      <c r="I12" s="8">
        <v>0</v>
      </c>
      <c r="K12" s="8">
        <v>0</v>
      </c>
      <c r="M12" s="8">
        <v>0</v>
      </c>
      <c r="O12" s="8">
        <v>208157751</v>
      </c>
      <c r="Q12" s="8">
        <v>-4191096</v>
      </c>
      <c r="S12" s="8">
        <f t="shared" si="0"/>
        <v>203966655</v>
      </c>
    </row>
    <row r="13" spans="1:19" ht="21" x14ac:dyDescent="0.2">
      <c r="A13" s="3" t="s">
        <v>61</v>
      </c>
      <c r="C13" s="8" t="s">
        <v>114</v>
      </c>
      <c r="E13" s="8">
        <v>0</v>
      </c>
      <c r="G13" s="8">
        <v>0</v>
      </c>
      <c r="I13" s="8">
        <v>0</v>
      </c>
      <c r="K13" s="8">
        <v>0</v>
      </c>
      <c r="M13" s="8">
        <v>0</v>
      </c>
      <c r="O13" s="8">
        <v>104491343750</v>
      </c>
      <c r="Q13" s="8">
        <v>0</v>
      </c>
      <c r="S13" s="8">
        <f t="shared" si="0"/>
        <v>104491343750</v>
      </c>
    </row>
    <row r="14" spans="1:19" ht="21" x14ac:dyDescent="0.2">
      <c r="A14" s="3" t="s">
        <v>68</v>
      </c>
      <c r="C14" s="8" t="s">
        <v>114</v>
      </c>
      <c r="E14" s="8">
        <v>0</v>
      </c>
      <c r="G14" s="8">
        <v>0</v>
      </c>
      <c r="I14" s="8">
        <v>0</v>
      </c>
      <c r="K14" s="8">
        <v>0</v>
      </c>
      <c r="M14" s="8">
        <v>0</v>
      </c>
      <c r="O14" s="8">
        <v>8639589420</v>
      </c>
      <c r="Q14" s="8">
        <v>-666264165</v>
      </c>
      <c r="S14" s="8">
        <f t="shared" si="0"/>
        <v>7973325255</v>
      </c>
    </row>
    <row r="15" spans="1:19" ht="21" x14ac:dyDescent="0.2">
      <c r="A15" s="3" t="s">
        <v>60</v>
      </c>
      <c r="C15" s="8" t="s">
        <v>114</v>
      </c>
      <c r="E15" s="8">
        <v>0</v>
      </c>
      <c r="G15" s="8">
        <v>0</v>
      </c>
      <c r="I15" s="8">
        <v>0</v>
      </c>
      <c r="K15" s="8">
        <v>0</v>
      </c>
      <c r="M15" s="8">
        <v>0</v>
      </c>
      <c r="O15" s="8">
        <v>30734088720</v>
      </c>
      <c r="Q15" s="8">
        <v>0</v>
      </c>
      <c r="S15" s="8">
        <f t="shared" si="0"/>
        <v>30734088720</v>
      </c>
    </row>
    <row r="16" spans="1:19" ht="21" x14ac:dyDescent="0.2">
      <c r="A16" s="3" t="s">
        <v>52</v>
      </c>
      <c r="C16" s="8" t="s">
        <v>114</v>
      </c>
      <c r="E16" s="8">
        <v>0</v>
      </c>
      <c r="G16" s="8">
        <v>0</v>
      </c>
      <c r="I16" s="8">
        <v>0</v>
      </c>
      <c r="K16" s="8">
        <v>0</v>
      </c>
      <c r="M16" s="8">
        <v>0</v>
      </c>
      <c r="O16" s="8">
        <v>44490299700</v>
      </c>
      <c r="Q16" s="8">
        <v>0</v>
      </c>
      <c r="S16" s="8">
        <f t="shared" si="0"/>
        <v>44490299700</v>
      </c>
    </row>
    <row r="17" spans="1:19" ht="21" x14ac:dyDescent="0.2">
      <c r="A17" s="3" t="s">
        <v>111</v>
      </c>
      <c r="C17" s="8" t="s">
        <v>114</v>
      </c>
      <c r="E17" s="8">
        <v>0</v>
      </c>
      <c r="G17" s="8">
        <v>0</v>
      </c>
      <c r="I17" s="8">
        <v>0</v>
      </c>
      <c r="K17" s="8">
        <v>0</v>
      </c>
      <c r="M17" s="8">
        <v>0</v>
      </c>
      <c r="O17" s="8">
        <v>8174644335</v>
      </c>
      <c r="Q17" s="8">
        <v>0</v>
      </c>
      <c r="S17" s="8">
        <f t="shared" si="0"/>
        <v>8174644335</v>
      </c>
    </row>
    <row r="18" spans="1:19" ht="21" x14ac:dyDescent="0.2">
      <c r="A18" s="3" t="s">
        <v>47</v>
      </c>
      <c r="C18" s="8" t="s">
        <v>114</v>
      </c>
      <c r="E18" s="8">
        <v>0</v>
      </c>
      <c r="G18" s="8">
        <v>0</v>
      </c>
      <c r="I18" s="8">
        <v>0</v>
      </c>
      <c r="K18" s="8">
        <v>0</v>
      </c>
      <c r="M18" s="8">
        <v>0</v>
      </c>
      <c r="O18" s="8">
        <v>43966991650</v>
      </c>
      <c r="Q18" s="8">
        <v>-681888610</v>
      </c>
      <c r="S18" s="8">
        <f t="shared" si="0"/>
        <v>43285103040</v>
      </c>
    </row>
    <row r="19" spans="1:19" ht="21" x14ac:dyDescent="0.2">
      <c r="A19" s="3" t="s">
        <v>59</v>
      </c>
      <c r="C19" s="8" t="s">
        <v>114</v>
      </c>
      <c r="E19" s="8">
        <v>0</v>
      </c>
      <c r="G19" s="8">
        <v>0</v>
      </c>
      <c r="I19" s="8">
        <v>0</v>
      </c>
      <c r="K19" s="8">
        <v>0</v>
      </c>
      <c r="M19" s="8">
        <v>0</v>
      </c>
      <c r="O19" s="8">
        <v>46502841240</v>
      </c>
      <c r="Q19" s="8">
        <v>0</v>
      </c>
      <c r="S19" s="8">
        <f t="shared" si="0"/>
        <v>46502841240</v>
      </c>
    </row>
    <row r="20" spans="1:19" ht="21" x14ac:dyDescent="0.2">
      <c r="A20" s="3" t="s">
        <v>53</v>
      </c>
      <c r="C20" s="8" t="s">
        <v>114</v>
      </c>
      <c r="E20" s="8">
        <v>0</v>
      </c>
      <c r="G20" s="8">
        <v>0</v>
      </c>
      <c r="I20" s="8">
        <v>0</v>
      </c>
      <c r="K20" s="8">
        <v>0</v>
      </c>
      <c r="M20" s="8">
        <v>0</v>
      </c>
      <c r="O20" s="8">
        <v>42005725920</v>
      </c>
      <c r="Q20" s="8">
        <v>-845752871</v>
      </c>
      <c r="S20" s="8">
        <f t="shared" si="0"/>
        <v>41159973049</v>
      </c>
    </row>
    <row r="21" spans="1:19" ht="21" x14ac:dyDescent="0.2">
      <c r="A21" s="3" t="s">
        <v>71</v>
      </c>
      <c r="C21" s="8" t="s">
        <v>114</v>
      </c>
      <c r="E21" s="8">
        <v>0</v>
      </c>
      <c r="G21" s="8">
        <v>0</v>
      </c>
      <c r="I21" s="8">
        <v>0</v>
      </c>
      <c r="K21" s="8">
        <v>0</v>
      </c>
      <c r="M21" s="8">
        <v>0</v>
      </c>
      <c r="O21" s="8">
        <v>19075037660</v>
      </c>
      <c r="Q21" s="8">
        <v>0</v>
      </c>
      <c r="S21" s="8">
        <f t="shared" si="0"/>
        <v>19075037660</v>
      </c>
    </row>
    <row r="22" spans="1:19" ht="21" x14ac:dyDescent="0.2">
      <c r="A22" s="3" t="s">
        <v>69</v>
      </c>
      <c r="C22" s="8" t="s">
        <v>114</v>
      </c>
      <c r="E22" s="8">
        <v>0</v>
      </c>
      <c r="G22" s="8">
        <v>0</v>
      </c>
      <c r="I22" s="8">
        <v>0</v>
      </c>
      <c r="K22" s="8">
        <v>0</v>
      </c>
      <c r="M22" s="8">
        <v>0</v>
      </c>
      <c r="O22" s="8">
        <v>839261520</v>
      </c>
      <c r="Q22" s="8">
        <v>0</v>
      </c>
      <c r="S22" s="8">
        <f t="shared" si="0"/>
        <v>839261520</v>
      </c>
    </row>
    <row r="23" spans="1:19" ht="21" x14ac:dyDescent="0.2">
      <c r="A23" s="3" t="s">
        <v>109</v>
      </c>
      <c r="C23" s="8" t="s">
        <v>114</v>
      </c>
      <c r="E23" s="8">
        <v>0</v>
      </c>
      <c r="G23" s="8">
        <v>0</v>
      </c>
      <c r="I23" s="8">
        <v>0</v>
      </c>
      <c r="K23" s="8">
        <v>0</v>
      </c>
      <c r="M23" s="8">
        <v>0</v>
      </c>
      <c r="O23" s="8">
        <v>11872996900</v>
      </c>
      <c r="Q23" s="8">
        <v>-8126623</v>
      </c>
      <c r="S23" s="8">
        <f t="shared" si="0"/>
        <v>11864870277</v>
      </c>
    </row>
    <row r="24" spans="1:19" ht="21" x14ac:dyDescent="0.2">
      <c r="A24" s="3" t="s">
        <v>72</v>
      </c>
      <c r="C24" s="8" t="s">
        <v>114</v>
      </c>
      <c r="E24" s="8">
        <v>0</v>
      </c>
      <c r="G24" s="8">
        <v>0</v>
      </c>
      <c r="I24" s="8">
        <v>0</v>
      </c>
      <c r="K24" s="8">
        <v>0</v>
      </c>
      <c r="M24" s="8">
        <v>0</v>
      </c>
      <c r="O24" s="8">
        <v>5073689790</v>
      </c>
      <c r="Q24" s="8">
        <v>0</v>
      </c>
      <c r="S24" s="8">
        <f t="shared" si="0"/>
        <v>5073689790</v>
      </c>
    </row>
    <row r="25" spans="1:19" ht="21" x14ac:dyDescent="0.2">
      <c r="A25" s="3" t="s">
        <v>46</v>
      </c>
      <c r="C25" s="8" t="s">
        <v>114</v>
      </c>
      <c r="E25" s="8">
        <v>0</v>
      </c>
      <c r="G25" s="8">
        <v>0</v>
      </c>
      <c r="I25" s="8">
        <v>0</v>
      </c>
      <c r="K25" s="8">
        <v>0</v>
      </c>
      <c r="M25" s="8">
        <v>0</v>
      </c>
      <c r="O25" s="8">
        <v>11333058930</v>
      </c>
      <c r="Q25" s="8">
        <v>0</v>
      </c>
      <c r="S25" s="8">
        <f t="shared" si="0"/>
        <v>11333058930</v>
      </c>
    </row>
    <row r="26" spans="1:19" ht="21" x14ac:dyDescent="0.2">
      <c r="A26" s="3" t="s">
        <v>105</v>
      </c>
      <c r="C26" s="8" t="s">
        <v>114</v>
      </c>
      <c r="E26" s="8">
        <v>0</v>
      </c>
      <c r="G26" s="8">
        <v>0</v>
      </c>
      <c r="I26" s="8">
        <v>0</v>
      </c>
      <c r="K26" s="8">
        <v>0</v>
      </c>
      <c r="M26" s="8">
        <v>0</v>
      </c>
      <c r="O26" s="8">
        <v>16823283363</v>
      </c>
      <c r="Q26" s="8">
        <v>-976835808</v>
      </c>
      <c r="S26" s="8">
        <f t="shared" si="0"/>
        <v>15846447555</v>
      </c>
    </row>
    <row r="27" spans="1:19" ht="21" x14ac:dyDescent="0.2">
      <c r="A27" s="3" t="s">
        <v>77</v>
      </c>
      <c r="C27" s="8" t="s">
        <v>114</v>
      </c>
      <c r="E27" s="8">
        <v>0</v>
      </c>
      <c r="G27" s="8">
        <v>0</v>
      </c>
      <c r="I27" s="8">
        <v>0</v>
      </c>
      <c r="K27" s="8">
        <v>0</v>
      </c>
      <c r="M27" s="8">
        <v>0</v>
      </c>
      <c r="O27" s="8">
        <v>76745424</v>
      </c>
      <c r="Q27" s="8">
        <v>-1545210</v>
      </c>
      <c r="S27" s="8">
        <f t="shared" si="0"/>
        <v>75200214</v>
      </c>
    </row>
    <row r="28" spans="1:19" ht="21" x14ac:dyDescent="0.2">
      <c r="A28" s="3" t="s">
        <v>48</v>
      </c>
      <c r="C28" s="8" t="s">
        <v>114</v>
      </c>
      <c r="E28" s="8">
        <v>0</v>
      </c>
      <c r="G28" s="8">
        <v>0</v>
      </c>
      <c r="I28" s="8">
        <v>0</v>
      </c>
      <c r="K28" s="8">
        <v>0</v>
      </c>
      <c r="M28" s="8">
        <v>0</v>
      </c>
      <c r="O28" s="8">
        <v>19409410800</v>
      </c>
      <c r="Q28" s="8">
        <v>-960361472</v>
      </c>
      <c r="S28" s="8">
        <f t="shared" si="0"/>
        <v>18449049328</v>
      </c>
    </row>
    <row r="29" spans="1:19" ht="21" x14ac:dyDescent="0.2">
      <c r="A29" s="3" t="s">
        <v>90</v>
      </c>
      <c r="C29" s="8" t="s">
        <v>114</v>
      </c>
      <c r="E29" s="8">
        <v>0</v>
      </c>
      <c r="G29" s="8">
        <v>0</v>
      </c>
      <c r="I29" s="8">
        <v>0</v>
      </c>
      <c r="K29" s="8">
        <v>0</v>
      </c>
      <c r="M29" s="8">
        <v>0</v>
      </c>
      <c r="O29" s="8">
        <v>8000000</v>
      </c>
      <c r="Q29" s="8">
        <v>0</v>
      </c>
      <c r="S29" s="8">
        <f t="shared" si="0"/>
        <v>8000000</v>
      </c>
    </row>
    <row r="30" spans="1:19" ht="21" x14ac:dyDescent="0.2">
      <c r="A30" s="3" t="s">
        <v>65</v>
      </c>
      <c r="C30" s="8" t="s">
        <v>114</v>
      </c>
      <c r="E30" s="8">
        <v>0</v>
      </c>
      <c r="G30" s="8">
        <v>0</v>
      </c>
      <c r="I30" s="8">
        <v>0</v>
      </c>
      <c r="K30" s="8">
        <v>0</v>
      </c>
      <c r="M30" s="8">
        <v>0</v>
      </c>
      <c r="O30" s="8">
        <v>72079483000</v>
      </c>
      <c r="Q30" s="8">
        <v>-4185260303</v>
      </c>
      <c r="S30" s="8">
        <f t="shared" si="0"/>
        <v>67894222697</v>
      </c>
    </row>
    <row r="31" spans="1:19" ht="21" x14ac:dyDescent="0.2">
      <c r="A31" s="3" t="s">
        <v>56</v>
      </c>
      <c r="C31" s="8" t="s">
        <v>114</v>
      </c>
      <c r="E31" s="8">
        <v>0</v>
      </c>
      <c r="G31" s="8">
        <v>0</v>
      </c>
      <c r="I31" s="8">
        <v>0</v>
      </c>
      <c r="K31" s="8">
        <v>0</v>
      </c>
      <c r="M31" s="8">
        <v>0</v>
      </c>
      <c r="O31" s="8">
        <v>63903002100</v>
      </c>
      <c r="Q31" s="8">
        <v>0</v>
      </c>
      <c r="S31" s="8">
        <f t="shared" si="0"/>
        <v>63903002100</v>
      </c>
    </row>
    <row r="32" spans="1:19" ht="21" x14ac:dyDescent="0.2">
      <c r="A32" s="3" t="s">
        <v>54</v>
      </c>
      <c r="C32" s="8" t="s">
        <v>114</v>
      </c>
      <c r="E32" s="8">
        <v>0</v>
      </c>
      <c r="G32" s="8">
        <v>0</v>
      </c>
      <c r="I32" s="8">
        <v>0</v>
      </c>
      <c r="K32" s="8">
        <v>0</v>
      </c>
      <c r="M32" s="8">
        <v>0</v>
      </c>
      <c r="O32" s="8">
        <v>1413330240</v>
      </c>
      <c r="Q32" s="8">
        <v>0</v>
      </c>
      <c r="S32" s="8">
        <f t="shared" si="0"/>
        <v>1413330240</v>
      </c>
    </row>
    <row r="33" spans="1:19" ht="21" x14ac:dyDescent="0.2">
      <c r="A33" s="3" t="s">
        <v>64</v>
      </c>
      <c r="C33" s="8" t="s">
        <v>114</v>
      </c>
      <c r="E33" s="8">
        <v>0</v>
      </c>
      <c r="G33" s="8">
        <v>0</v>
      </c>
      <c r="I33" s="8">
        <v>0</v>
      </c>
      <c r="K33" s="8">
        <v>0</v>
      </c>
      <c r="M33" s="8">
        <v>0</v>
      </c>
      <c r="O33" s="8">
        <v>10825875600</v>
      </c>
      <c r="Q33" s="8">
        <v>0</v>
      </c>
      <c r="S33" s="8">
        <f t="shared" si="0"/>
        <v>10825875600</v>
      </c>
    </row>
    <row r="34" spans="1:19" ht="21" x14ac:dyDescent="0.2">
      <c r="A34" s="3" t="s">
        <v>66</v>
      </c>
      <c r="C34" s="8" t="s">
        <v>114</v>
      </c>
      <c r="E34" s="8">
        <v>0</v>
      </c>
      <c r="G34" s="8">
        <v>0</v>
      </c>
      <c r="I34" s="8">
        <v>0</v>
      </c>
      <c r="K34" s="8">
        <v>0</v>
      </c>
      <c r="M34" s="8">
        <v>0</v>
      </c>
      <c r="O34" s="8">
        <v>11723661670</v>
      </c>
      <c r="Q34" s="8">
        <v>0</v>
      </c>
      <c r="S34" s="8">
        <f t="shared" si="0"/>
        <v>11723661670</v>
      </c>
    </row>
    <row r="35" spans="1:19" ht="21" x14ac:dyDescent="0.2">
      <c r="A35" s="3" t="s">
        <v>75</v>
      </c>
      <c r="C35" s="8" t="s">
        <v>114</v>
      </c>
      <c r="E35" s="8">
        <v>0</v>
      </c>
      <c r="G35" s="8">
        <v>0</v>
      </c>
      <c r="I35" s="8">
        <v>0</v>
      </c>
      <c r="K35" s="8">
        <v>0</v>
      </c>
      <c r="M35" s="8">
        <v>0</v>
      </c>
      <c r="O35" s="8">
        <v>879168192</v>
      </c>
      <c r="Q35" s="8">
        <v>-17701373</v>
      </c>
      <c r="S35" s="8">
        <f t="shared" si="0"/>
        <v>861466819</v>
      </c>
    </row>
    <row r="36" spans="1:19" ht="21" x14ac:dyDescent="0.2">
      <c r="A36" s="3" t="s">
        <v>51</v>
      </c>
      <c r="C36" s="8" t="s">
        <v>114</v>
      </c>
      <c r="E36" s="8">
        <v>0</v>
      </c>
      <c r="G36" s="8">
        <v>0</v>
      </c>
      <c r="I36" s="8">
        <v>0</v>
      </c>
      <c r="K36" s="8">
        <v>0</v>
      </c>
      <c r="M36" s="8">
        <v>0</v>
      </c>
      <c r="O36" s="8">
        <v>49376705000</v>
      </c>
      <c r="Q36" s="8">
        <v>0</v>
      </c>
      <c r="S36" s="8">
        <f t="shared" si="0"/>
        <v>49376705000</v>
      </c>
    </row>
    <row r="37" spans="1:19" ht="21" x14ac:dyDescent="0.2">
      <c r="A37" s="3" t="s">
        <v>79</v>
      </c>
      <c r="C37" s="8" t="s">
        <v>114</v>
      </c>
      <c r="E37" s="8">
        <v>0</v>
      </c>
      <c r="G37" s="8">
        <v>0</v>
      </c>
      <c r="I37" s="8">
        <v>0</v>
      </c>
      <c r="K37" s="8">
        <v>0</v>
      </c>
      <c r="M37" s="8">
        <v>0</v>
      </c>
      <c r="O37" s="8">
        <v>32308405200</v>
      </c>
      <c r="Q37" s="8">
        <v>0</v>
      </c>
      <c r="S37" s="8">
        <f t="shared" si="0"/>
        <v>32308405200</v>
      </c>
    </row>
    <row r="38" spans="1:19" ht="21" x14ac:dyDescent="0.2">
      <c r="A38" s="3" t="s">
        <v>49</v>
      </c>
      <c r="C38" s="8" t="s">
        <v>114</v>
      </c>
      <c r="E38" s="8">
        <v>0</v>
      </c>
      <c r="G38" s="8">
        <v>0</v>
      </c>
      <c r="I38" s="8">
        <v>0</v>
      </c>
      <c r="K38" s="8">
        <v>0</v>
      </c>
      <c r="M38" s="8">
        <v>0</v>
      </c>
      <c r="O38" s="8">
        <v>53142423880</v>
      </c>
      <c r="Q38" s="8">
        <v>-2097727258</v>
      </c>
      <c r="S38" s="8">
        <f t="shared" si="0"/>
        <v>51044696622</v>
      </c>
    </row>
    <row r="39" spans="1:19" ht="21" x14ac:dyDescent="0.2">
      <c r="A39" s="3" t="s">
        <v>50</v>
      </c>
      <c r="C39" s="8" t="s">
        <v>114</v>
      </c>
      <c r="E39" s="8">
        <v>0</v>
      </c>
      <c r="G39" s="8">
        <v>0</v>
      </c>
      <c r="I39" s="8">
        <v>0</v>
      </c>
      <c r="K39" s="8">
        <v>0</v>
      </c>
      <c r="M39" s="8">
        <v>0</v>
      </c>
      <c r="O39" s="8">
        <v>31965781622</v>
      </c>
      <c r="Q39" s="8">
        <v>0</v>
      </c>
      <c r="S39" s="8">
        <f t="shared" si="0"/>
        <v>31965781622</v>
      </c>
    </row>
    <row r="40" spans="1:19" ht="21" x14ac:dyDescent="0.2">
      <c r="A40" s="3" t="s">
        <v>76</v>
      </c>
      <c r="C40" s="8" t="s">
        <v>114</v>
      </c>
      <c r="E40" s="8">
        <v>0</v>
      </c>
      <c r="G40" s="8">
        <v>0</v>
      </c>
      <c r="I40" s="8">
        <v>0</v>
      </c>
      <c r="K40" s="8">
        <v>0</v>
      </c>
      <c r="M40" s="8">
        <v>0</v>
      </c>
      <c r="O40" s="8">
        <v>14225519880</v>
      </c>
      <c r="Q40" s="8">
        <v>0</v>
      </c>
      <c r="S40" s="8">
        <f t="shared" si="0"/>
        <v>14225519880</v>
      </c>
    </row>
    <row r="41" spans="1:19" ht="21" x14ac:dyDescent="0.2">
      <c r="A41" s="3" t="s">
        <v>74</v>
      </c>
      <c r="C41" s="8" t="s">
        <v>114</v>
      </c>
      <c r="E41" s="8">
        <v>0</v>
      </c>
      <c r="G41" s="8">
        <v>0</v>
      </c>
      <c r="I41" s="8">
        <v>0</v>
      </c>
      <c r="K41" s="8">
        <v>0</v>
      </c>
      <c r="M41" s="8">
        <v>0</v>
      </c>
      <c r="O41" s="8">
        <v>44472384680</v>
      </c>
      <c r="Q41" s="8">
        <v>0</v>
      </c>
      <c r="S41" s="8">
        <f t="shared" si="0"/>
        <v>44472384680</v>
      </c>
    </row>
    <row r="42" spans="1:19" ht="21" x14ac:dyDescent="0.2">
      <c r="A42" s="3" t="s">
        <v>55</v>
      </c>
      <c r="C42" s="8" t="s">
        <v>114</v>
      </c>
      <c r="E42" s="8">
        <v>0</v>
      </c>
      <c r="G42" s="8">
        <v>0</v>
      </c>
      <c r="I42" s="8">
        <v>0</v>
      </c>
      <c r="K42" s="8">
        <v>0</v>
      </c>
      <c r="M42" s="8">
        <v>0</v>
      </c>
      <c r="O42" s="8">
        <v>36726147000</v>
      </c>
      <c r="Q42" s="8">
        <v>-1839891554</v>
      </c>
      <c r="S42" s="8">
        <f t="shared" si="0"/>
        <v>34886255446</v>
      </c>
    </row>
    <row r="43" spans="1:19" ht="21" x14ac:dyDescent="0.2">
      <c r="A43" s="3" t="s">
        <v>80</v>
      </c>
      <c r="C43" s="8" t="s">
        <v>114</v>
      </c>
      <c r="E43" s="8">
        <v>0</v>
      </c>
      <c r="G43" s="8">
        <v>0</v>
      </c>
      <c r="I43" s="8">
        <v>0</v>
      </c>
      <c r="K43" s="8">
        <v>0</v>
      </c>
      <c r="M43" s="8">
        <v>0</v>
      </c>
      <c r="O43" s="8">
        <v>26835729600</v>
      </c>
      <c r="Q43" s="8">
        <v>-218769535</v>
      </c>
      <c r="S43" s="8">
        <f t="shared" si="0"/>
        <v>26616960065</v>
      </c>
    </row>
    <row r="44" spans="1:19" ht="21" x14ac:dyDescent="0.2">
      <c r="A44" s="3" t="s">
        <v>86</v>
      </c>
      <c r="C44" s="8" t="s">
        <v>114</v>
      </c>
      <c r="E44" s="8">
        <v>0</v>
      </c>
      <c r="G44" s="8">
        <v>0</v>
      </c>
      <c r="I44" s="8">
        <v>0</v>
      </c>
      <c r="K44" s="8">
        <v>0</v>
      </c>
      <c r="M44" s="8">
        <v>0</v>
      </c>
      <c r="O44" s="8">
        <v>1257291200</v>
      </c>
      <c r="Q44" s="8">
        <v>0</v>
      </c>
      <c r="S44" s="8">
        <f t="shared" si="0"/>
        <v>1257291200</v>
      </c>
    </row>
    <row r="45" spans="1:19" ht="21.75" thickBot="1" x14ac:dyDescent="0.25">
      <c r="A45" s="3" t="s">
        <v>102</v>
      </c>
      <c r="C45" s="8" t="s">
        <v>114</v>
      </c>
      <c r="E45" s="8">
        <v>0</v>
      </c>
      <c r="G45" s="8">
        <v>0</v>
      </c>
      <c r="I45" s="8">
        <v>0</v>
      </c>
      <c r="K45" s="8">
        <v>0</v>
      </c>
      <c r="M45" s="8">
        <v>0</v>
      </c>
      <c r="O45" s="8">
        <v>757462500</v>
      </c>
      <c r="Q45" s="8">
        <v>-12751894</v>
      </c>
      <c r="S45" s="8">
        <f t="shared" si="0"/>
        <v>744710606</v>
      </c>
    </row>
    <row r="46" spans="1:19" ht="21.75" thickBot="1" x14ac:dyDescent="0.25">
      <c r="I46" s="9">
        <f>SUM(I8:I45)</f>
        <v>0</v>
      </c>
      <c r="J46" s="3"/>
      <c r="K46" s="9">
        <f>SUM(K8:K45)</f>
        <v>0</v>
      </c>
      <c r="L46" s="3"/>
      <c r="M46" s="9">
        <f>SUM(M8:M45)</f>
        <v>0</v>
      </c>
      <c r="N46" s="3"/>
      <c r="O46" s="9">
        <f>SUM(O8:O45)</f>
        <v>883549931233</v>
      </c>
      <c r="P46" s="3"/>
      <c r="Q46" s="9">
        <f>SUM(Q8:Q45)</f>
        <v>-13465252904</v>
      </c>
      <c r="R46" s="3"/>
      <c r="S46" s="9">
        <f>SUM(S8:S45)</f>
        <v>870084678329</v>
      </c>
    </row>
    <row r="47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0"/>
  <sheetViews>
    <sheetView rightToLeft="1" workbookViewId="0">
      <selection activeCell="A10" sqref="A10"/>
    </sheetView>
  </sheetViews>
  <sheetFormatPr defaultRowHeight="18.75" x14ac:dyDescent="0.45"/>
  <cols>
    <col min="1" max="1" width="17.125" style="14" bestFit="1" customWidth="1"/>
    <col min="2" max="2" width="0.875" style="14" customWidth="1"/>
    <col min="3" max="3" width="32.125" style="14" bestFit="1" customWidth="1"/>
    <col min="4" max="4" width="0.875" style="14" customWidth="1"/>
    <col min="5" max="5" width="27.875" style="14" bestFit="1" customWidth="1"/>
    <col min="6" max="6" width="0.875" style="14" customWidth="1"/>
    <col min="7" max="7" width="32.125" style="14" bestFit="1" customWidth="1"/>
    <col min="8" max="8" width="0.875" style="14" customWidth="1"/>
    <col min="9" max="9" width="27.875" style="14" bestFit="1" customWidth="1"/>
    <col min="10" max="10" width="0.875" style="14" customWidth="1"/>
    <col min="11" max="11" width="8" style="14" customWidth="1"/>
    <col min="12" max="16384" width="9" style="14"/>
  </cols>
  <sheetData>
    <row r="2" spans="1:9" ht="26.25" x14ac:dyDescent="0.45">
      <c r="A2" s="48" t="str">
        <f>+سهام!A2</f>
        <v>صندوق سرمایه‌گذاری بخشی صنایع مفید - دارونو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  <c r="H2" s="48" t="s">
        <v>0</v>
      </c>
      <c r="I2" s="48" t="s">
        <v>0</v>
      </c>
    </row>
    <row r="3" spans="1:9" ht="26.25" x14ac:dyDescent="0.45">
      <c r="A3" s="48" t="s">
        <v>24</v>
      </c>
      <c r="B3" s="48" t="s">
        <v>24</v>
      </c>
      <c r="C3" s="48" t="s">
        <v>24</v>
      </c>
      <c r="D3" s="48" t="s">
        <v>24</v>
      </c>
      <c r="E3" s="48" t="s">
        <v>24</v>
      </c>
      <c r="F3" s="48" t="s">
        <v>24</v>
      </c>
      <c r="G3" s="48" t="s">
        <v>24</v>
      </c>
      <c r="H3" s="48" t="s">
        <v>24</v>
      </c>
      <c r="I3" s="48" t="s">
        <v>24</v>
      </c>
    </row>
    <row r="4" spans="1:9" ht="26.25" x14ac:dyDescent="0.45">
      <c r="A4" s="48" t="str">
        <f>+سهام!A4</f>
        <v>برای ماه منتهی به 1404/07/30</v>
      </c>
      <c r="B4" s="48" t="s">
        <v>2</v>
      </c>
      <c r="C4" s="48" t="s">
        <v>2</v>
      </c>
      <c r="D4" s="48" t="s">
        <v>2</v>
      </c>
      <c r="E4" s="48" t="s">
        <v>2</v>
      </c>
      <c r="F4" s="48" t="s">
        <v>2</v>
      </c>
      <c r="G4" s="48" t="s">
        <v>2</v>
      </c>
      <c r="H4" s="48" t="s">
        <v>2</v>
      </c>
      <c r="I4" s="48" t="s">
        <v>2</v>
      </c>
    </row>
    <row r="6" spans="1:9" ht="27" thickBot="1" x14ac:dyDescent="0.5">
      <c r="A6" s="49" t="s">
        <v>39</v>
      </c>
      <c r="B6" s="49" t="s">
        <v>39</v>
      </c>
      <c r="C6" s="49" t="s">
        <v>26</v>
      </c>
      <c r="D6" s="49" t="s">
        <v>26</v>
      </c>
      <c r="E6" s="49" t="s">
        <v>26</v>
      </c>
      <c r="G6" s="49" t="s">
        <v>27</v>
      </c>
      <c r="H6" s="49" t="s">
        <v>27</v>
      </c>
      <c r="I6" s="49" t="s">
        <v>27</v>
      </c>
    </row>
    <row r="7" spans="1:9" ht="27" thickBot="1" x14ac:dyDescent="0.5">
      <c r="A7" s="26" t="s">
        <v>40</v>
      </c>
      <c r="C7" s="26" t="s">
        <v>41</v>
      </c>
      <c r="E7" s="26" t="s">
        <v>42</v>
      </c>
      <c r="G7" s="26" t="s">
        <v>41</v>
      </c>
      <c r="I7" s="26" t="s">
        <v>42</v>
      </c>
    </row>
    <row r="8" spans="1:9" ht="23.25" thickBot="1" x14ac:dyDescent="0.6">
      <c r="A8" s="27" t="s">
        <v>23</v>
      </c>
      <c r="B8" s="28"/>
      <c r="C8" s="27">
        <f>+'سود سپرده بانکی'!G8</f>
        <v>2258304363</v>
      </c>
      <c r="D8" s="28"/>
      <c r="E8" s="40">
        <f>+C8/$C$9</f>
        <v>1</v>
      </c>
      <c r="F8" s="28"/>
      <c r="G8" s="27">
        <f>+'سود سپرده بانکی'!M8</f>
        <v>57383857388</v>
      </c>
      <c r="H8" s="28"/>
      <c r="I8" s="41">
        <f>+G8/$G$9</f>
        <v>1</v>
      </c>
    </row>
    <row r="9" spans="1:9" ht="24.75" thickBot="1" x14ac:dyDescent="0.5">
      <c r="C9" s="29">
        <f>SUM(C8:C8)</f>
        <v>2258304363</v>
      </c>
      <c r="D9" s="30"/>
      <c r="E9" s="13">
        <f>SUM(E8:E8)</f>
        <v>1</v>
      </c>
      <c r="F9" s="30"/>
      <c r="G9" s="29">
        <f>SUM(G8:G8)</f>
        <v>57383857388</v>
      </c>
      <c r="H9" s="30"/>
      <c r="I9" s="13">
        <f>SUM(I8:I8)</f>
        <v>1</v>
      </c>
    </row>
    <row r="10" spans="1:9" ht="19.5" thickTop="1" x14ac:dyDescent="0.45">
      <c r="E10" s="31"/>
    </row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9"/>
  <sheetViews>
    <sheetView rightToLeft="1" workbookViewId="0">
      <selection activeCell="A10" sqref="A10"/>
    </sheetView>
  </sheetViews>
  <sheetFormatPr defaultRowHeight="18.75" x14ac:dyDescent="0.2"/>
  <cols>
    <col min="1" max="1" width="17.125" style="8" bestFit="1" customWidth="1"/>
    <col min="2" max="2" width="0.875" style="8" customWidth="1"/>
    <col min="3" max="3" width="18.375" style="8" customWidth="1"/>
    <col min="4" max="4" width="0.875" style="8" customWidth="1"/>
    <col min="5" max="5" width="15.75" style="8" customWidth="1"/>
    <col min="6" max="6" width="0.875" style="8" customWidth="1"/>
    <col min="7" max="7" width="18.375" style="8" customWidth="1"/>
    <col min="8" max="8" width="0.875" style="8" customWidth="1"/>
    <col min="9" max="9" width="19.25" style="8" customWidth="1"/>
    <col min="10" max="10" width="0.875" style="8" customWidth="1"/>
    <col min="11" max="11" width="14" style="8" customWidth="1"/>
    <col min="12" max="12" width="0.875" style="8" customWidth="1"/>
    <col min="13" max="13" width="19.25" style="8" customWidth="1"/>
    <col min="14" max="14" width="0.875" style="8" customWidth="1"/>
    <col min="15" max="15" width="8" style="8" customWidth="1"/>
    <col min="16" max="16384" width="9" style="8"/>
  </cols>
  <sheetData>
    <row r="2" spans="1:13" ht="26.25" x14ac:dyDescent="0.2">
      <c r="A2" s="48" t="str">
        <f>+سهام!A2</f>
        <v>صندوق سرمایه‌گذاری بخشی صنایع مفید - دارونو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  <c r="H2" s="48" t="s">
        <v>0</v>
      </c>
      <c r="I2" s="48" t="s">
        <v>0</v>
      </c>
      <c r="J2" s="48" t="s">
        <v>0</v>
      </c>
      <c r="K2" s="48" t="s">
        <v>0</v>
      </c>
      <c r="L2" s="48" t="s">
        <v>0</v>
      </c>
      <c r="M2" s="48" t="s">
        <v>0</v>
      </c>
    </row>
    <row r="3" spans="1:13" ht="26.25" x14ac:dyDescent="0.2">
      <c r="A3" s="48" t="s">
        <v>24</v>
      </c>
      <c r="B3" s="48" t="s">
        <v>24</v>
      </c>
      <c r="C3" s="48" t="s">
        <v>24</v>
      </c>
      <c r="D3" s="48" t="s">
        <v>24</v>
      </c>
      <c r="E3" s="48" t="s">
        <v>24</v>
      </c>
      <c r="F3" s="48" t="s">
        <v>24</v>
      </c>
      <c r="G3" s="48" t="s">
        <v>24</v>
      </c>
      <c r="H3" s="48" t="s">
        <v>24</v>
      </c>
      <c r="I3" s="48" t="s">
        <v>24</v>
      </c>
      <c r="J3" s="48" t="s">
        <v>24</v>
      </c>
      <c r="K3" s="48" t="s">
        <v>24</v>
      </c>
      <c r="L3" s="48" t="s">
        <v>24</v>
      </c>
      <c r="M3" s="48" t="s">
        <v>24</v>
      </c>
    </row>
    <row r="4" spans="1:13" ht="26.25" x14ac:dyDescent="0.2">
      <c r="A4" s="48" t="str">
        <f>+سهام!A4</f>
        <v>برای ماه منتهی به 1404/07/30</v>
      </c>
      <c r="B4" s="48" t="s">
        <v>2</v>
      </c>
      <c r="C4" s="48" t="s">
        <v>2</v>
      </c>
      <c r="D4" s="48" t="s">
        <v>2</v>
      </c>
      <c r="E4" s="48" t="s">
        <v>2</v>
      </c>
      <c r="F4" s="48" t="s">
        <v>2</v>
      </c>
      <c r="G4" s="48" t="s">
        <v>2</v>
      </c>
      <c r="H4" s="48" t="s">
        <v>2</v>
      </c>
      <c r="I4" s="48" t="s">
        <v>2</v>
      </c>
      <c r="J4" s="48" t="s">
        <v>2</v>
      </c>
      <c r="K4" s="48" t="s">
        <v>2</v>
      </c>
      <c r="L4" s="48" t="s">
        <v>2</v>
      </c>
      <c r="M4" s="48" t="s">
        <v>2</v>
      </c>
    </row>
    <row r="6" spans="1:13" ht="27" thickBot="1" x14ac:dyDescent="0.25">
      <c r="A6" s="49" t="s">
        <v>25</v>
      </c>
      <c r="B6" s="49" t="s">
        <v>25</v>
      </c>
      <c r="C6" s="49" t="s">
        <v>26</v>
      </c>
      <c r="D6" s="49" t="s">
        <v>26</v>
      </c>
      <c r="E6" s="49" t="s">
        <v>26</v>
      </c>
      <c r="F6" s="49" t="s">
        <v>26</v>
      </c>
      <c r="G6" s="49" t="s">
        <v>26</v>
      </c>
      <c r="I6" s="49" t="s">
        <v>27</v>
      </c>
      <c r="J6" s="49" t="s">
        <v>27</v>
      </c>
      <c r="K6" s="49" t="s">
        <v>27</v>
      </c>
      <c r="L6" s="49" t="s">
        <v>27</v>
      </c>
      <c r="M6" s="49" t="s">
        <v>27</v>
      </c>
    </row>
    <row r="7" spans="1:13" ht="27" thickBot="1" x14ac:dyDescent="0.25">
      <c r="A7" s="26" t="s">
        <v>28</v>
      </c>
      <c r="C7" s="26" t="s">
        <v>29</v>
      </c>
      <c r="E7" s="26" t="s">
        <v>30</v>
      </c>
      <c r="G7" s="26" t="s">
        <v>31</v>
      </c>
      <c r="I7" s="26" t="s">
        <v>29</v>
      </c>
      <c r="K7" s="26" t="s">
        <v>30</v>
      </c>
      <c r="M7" s="26" t="s">
        <v>31</v>
      </c>
    </row>
    <row r="8" spans="1:13" ht="19.5" customHeight="1" thickBot="1" x14ac:dyDescent="0.25">
      <c r="A8" s="3" t="s">
        <v>23</v>
      </c>
      <c r="C8" s="8">
        <v>2258304363</v>
      </c>
      <c r="E8" s="8">
        <v>0</v>
      </c>
      <c r="G8" s="8">
        <f>+C8-E8</f>
        <v>2258304363</v>
      </c>
      <c r="I8" s="8">
        <v>57383857388</v>
      </c>
      <c r="K8" s="8">
        <v>0</v>
      </c>
      <c r="M8" s="8">
        <f>+I8-K8</f>
        <v>57383857388</v>
      </c>
    </row>
    <row r="9" spans="1:13" s="3" customFormat="1" ht="21.75" thickBot="1" x14ac:dyDescent="0.25">
      <c r="A9" s="3" t="s">
        <v>15</v>
      </c>
      <c r="C9" s="9">
        <f>SUM(C8:C8)</f>
        <v>2258304363</v>
      </c>
      <c r="E9" s="9">
        <f>SUM(E8:E8)</f>
        <v>0</v>
      </c>
      <c r="G9" s="9">
        <f>SUM(G8:G8)</f>
        <v>2258304363</v>
      </c>
      <c r="I9" s="9">
        <f>SUM(I8:I8)</f>
        <v>57383857388</v>
      </c>
      <c r="K9" s="9">
        <f>SUM(K8:K8)</f>
        <v>0</v>
      </c>
      <c r="M9" s="9">
        <f>SUM(M8:M8)</f>
        <v>57383857388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7E31-BA29-47A7-8A54-6A43C0D89A74}">
  <dimension ref="A2:Q60"/>
  <sheetViews>
    <sheetView rightToLeft="1" topLeftCell="A43" zoomScale="90" zoomScaleNormal="90" workbookViewId="0">
      <selection activeCell="A10" sqref="A10"/>
    </sheetView>
  </sheetViews>
  <sheetFormatPr defaultRowHeight="22.5" x14ac:dyDescent="0.2"/>
  <cols>
    <col min="1" max="1" width="29.375" style="7" bestFit="1" customWidth="1"/>
    <col min="2" max="2" width="0.875" style="7" customWidth="1"/>
    <col min="3" max="3" width="15.75" style="7" customWidth="1"/>
    <col min="4" max="4" width="0.875" style="7" customWidth="1"/>
    <col min="5" max="5" width="19.25" style="7" customWidth="1"/>
    <col min="6" max="6" width="0.875" style="7" customWidth="1"/>
    <col min="7" max="7" width="19.25" style="7" customWidth="1"/>
    <col min="8" max="8" width="0.875" style="7" customWidth="1"/>
    <col min="9" max="9" width="24.5" style="7" customWidth="1"/>
    <col min="10" max="10" width="0.875" style="7" customWidth="1"/>
    <col min="11" max="11" width="16.625" style="7" customWidth="1"/>
    <col min="12" max="12" width="0.875" style="7" customWidth="1"/>
    <col min="13" max="13" width="20.125" style="7" customWidth="1"/>
    <col min="14" max="14" width="0.875" style="7" customWidth="1"/>
    <col min="15" max="15" width="20.125" style="7" customWidth="1"/>
    <col min="16" max="16" width="0.875" style="7" customWidth="1"/>
    <col min="17" max="17" width="24.5" style="7" customWidth="1"/>
    <col min="18" max="18" width="0.875" style="7" customWidth="1"/>
    <col min="19" max="19" width="17" style="7" bestFit="1" customWidth="1"/>
    <col min="20" max="16384" width="9" style="7"/>
  </cols>
  <sheetData>
    <row r="2" spans="1:17" ht="24" x14ac:dyDescent="0.2">
      <c r="A2" s="50" t="str">
        <f>+سهام!A2</f>
        <v>صندوق سرمایه‌گذاری بخشی صنایع مفید - دارونو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</row>
    <row r="3" spans="1:17" ht="24" x14ac:dyDescent="0.2">
      <c r="A3" s="50" t="s">
        <v>24</v>
      </c>
      <c r="B3" s="50" t="s">
        <v>24</v>
      </c>
      <c r="C3" s="50" t="s">
        <v>24</v>
      </c>
      <c r="D3" s="50" t="s">
        <v>24</v>
      </c>
      <c r="E3" s="50" t="s">
        <v>24</v>
      </c>
      <c r="F3" s="50" t="s">
        <v>24</v>
      </c>
      <c r="G3" s="50" t="s">
        <v>24</v>
      </c>
      <c r="H3" s="50" t="s">
        <v>24</v>
      </c>
      <c r="I3" s="50" t="s">
        <v>24</v>
      </c>
      <c r="J3" s="50" t="s">
        <v>24</v>
      </c>
      <c r="K3" s="50" t="s">
        <v>24</v>
      </c>
      <c r="L3" s="50" t="s">
        <v>24</v>
      </c>
      <c r="M3" s="50" t="s">
        <v>24</v>
      </c>
      <c r="N3" s="50" t="s">
        <v>24</v>
      </c>
      <c r="O3" s="50" t="s">
        <v>24</v>
      </c>
      <c r="P3" s="50" t="s">
        <v>24</v>
      </c>
      <c r="Q3" s="50" t="s">
        <v>24</v>
      </c>
    </row>
    <row r="4" spans="1:17" ht="24" x14ac:dyDescent="0.2">
      <c r="A4" s="50" t="str">
        <f>+سهام!A4</f>
        <v>برای ماه منتهی به 1404/07/30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</row>
    <row r="6" spans="1:17" ht="24.75" thickBot="1" x14ac:dyDescent="0.25">
      <c r="A6" s="50" t="s">
        <v>3</v>
      </c>
      <c r="C6" s="51" t="s">
        <v>26</v>
      </c>
      <c r="D6" s="51" t="s">
        <v>26</v>
      </c>
      <c r="E6" s="51" t="s">
        <v>26</v>
      </c>
      <c r="F6" s="51" t="s">
        <v>26</v>
      </c>
      <c r="G6" s="51" t="s">
        <v>26</v>
      </c>
      <c r="H6" s="51" t="s">
        <v>26</v>
      </c>
      <c r="I6" s="51" t="s">
        <v>26</v>
      </c>
      <c r="K6" s="51" t="s">
        <v>27</v>
      </c>
      <c r="L6" s="51" t="s">
        <v>27</v>
      </c>
      <c r="M6" s="51" t="s">
        <v>27</v>
      </c>
      <c r="N6" s="51" t="s">
        <v>27</v>
      </c>
      <c r="O6" s="51" t="s">
        <v>27</v>
      </c>
      <c r="P6" s="51" t="s">
        <v>27</v>
      </c>
      <c r="Q6" s="51" t="s">
        <v>27</v>
      </c>
    </row>
    <row r="7" spans="1:17" ht="24.75" thickBot="1" x14ac:dyDescent="0.25">
      <c r="A7" s="51" t="s">
        <v>3</v>
      </c>
      <c r="C7" s="23" t="s">
        <v>7</v>
      </c>
      <c r="E7" s="23" t="s">
        <v>32</v>
      </c>
      <c r="G7" s="23" t="s">
        <v>33</v>
      </c>
      <c r="I7" s="23" t="s">
        <v>85</v>
      </c>
      <c r="K7" s="23" t="s">
        <v>7</v>
      </c>
      <c r="M7" s="23" t="s">
        <v>32</v>
      </c>
      <c r="O7" s="23" t="s">
        <v>33</v>
      </c>
      <c r="Q7" s="23" t="s">
        <v>85</v>
      </c>
    </row>
    <row r="8" spans="1:17" x14ac:dyDescent="0.55000000000000004">
      <c r="A8" s="24" t="s">
        <v>64</v>
      </c>
      <c r="C8" s="7">
        <v>2596256</v>
      </c>
      <c r="E8" s="7">
        <v>5664874749</v>
      </c>
      <c r="G8" s="7">
        <v>7356294931</v>
      </c>
      <c r="I8" s="7">
        <v>-1691420182</v>
      </c>
      <c r="K8" s="7">
        <v>56283664</v>
      </c>
      <c r="M8" s="7">
        <v>133511429866</v>
      </c>
      <c r="O8" s="7">
        <v>159473287403</v>
      </c>
      <c r="Q8" s="7">
        <f>+M8-O8</f>
        <v>-25961857537</v>
      </c>
    </row>
    <row r="9" spans="1:17" x14ac:dyDescent="0.55000000000000004">
      <c r="A9" s="24" t="s">
        <v>103</v>
      </c>
      <c r="C9" s="7">
        <v>12082417</v>
      </c>
      <c r="E9" s="7">
        <v>11245887173</v>
      </c>
      <c r="G9" s="7">
        <v>14710665324</v>
      </c>
      <c r="I9" s="7">
        <v>-3464778151</v>
      </c>
      <c r="K9" s="7">
        <v>17541157</v>
      </c>
      <c r="M9" s="7">
        <v>54356640481</v>
      </c>
      <c r="O9" s="7">
        <v>69873773452</v>
      </c>
      <c r="Q9" s="7">
        <f t="shared" ref="Q9:Q58" si="0">+M9-O9</f>
        <v>-15517132971</v>
      </c>
    </row>
    <row r="10" spans="1:17" x14ac:dyDescent="0.55000000000000004">
      <c r="A10" s="24" t="s">
        <v>69</v>
      </c>
      <c r="C10" s="7">
        <v>0</v>
      </c>
      <c r="E10" s="7">
        <v>0</v>
      </c>
      <c r="G10" s="7">
        <v>0</v>
      </c>
      <c r="I10" s="7">
        <v>0</v>
      </c>
      <c r="K10" s="7">
        <v>20589651</v>
      </c>
      <c r="M10" s="7">
        <v>92251739962</v>
      </c>
      <c r="O10" s="7">
        <v>136488218987</v>
      </c>
      <c r="Q10" s="7">
        <f t="shared" si="0"/>
        <v>-44236479025</v>
      </c>
    </row>
    <row r="11" spans="1:17" x14ac:dyDescent="0.55000000000000004">
      <c r="A11" s="24" t="s">
        <v>97</v>
      </c>
      <c r="C11" s="7">
        <v>0</v>
      </c>
      <c r="E11" s="7">
        <v>0</v>
      </c>
      <c r="G11" s="7">
        <v>0</v>
      </c>
      <c r="I11" s="7">
        <v>0</v>
      </c>
      <c r="K11" s="7">
        <v>7214002</v>
      </c>
      <c r="M11" s="7">
        <v>165734481948</v>
      </c>
      <c r="O11" s="7">
        <v>165734481948</v>
      </c>
      <c r="Q11" s="7">
        <f t="shared" si="0"/>
        <v>0</v>
      </c>
    </row>
    <row r="12" spans="1:17" x14ac:dyDescent="0.55000000000000004">
      <c r="A12" s="24" t="s">
        <v>67</v>
      </c>
      <c r="C12" s="7">
        <v>0</v>
      </c>
      <c r="E12" s="7">
        <v>0</v>
      </c>
      <c r="G12" s="7">
        <v>0</v>
      </c>
      <c r="I12" s="7">
        <v>0</v>
      </c>
      <c r="K12" s="7">
        <v>35004412</v>
      </c>
      <c r="M12" s="7">
        <v>79418352540</v>
      </c>
      <c r="O12" s="7">
        <v>93939267655</v>
      </c>
      <c r="Q12" s="7">
        <f t="shared" si="0"/>
        <v>-14520915115</v>
      </c>
    </row>
    <row r="13" spans="1:17" x14ac:dyDescent="0.55000000000000004">
      <c r="A13" s="24" t="s">
        <v>119</v>
      </c>
      <c r="C13" s="7">
        <v>0</v>
      </c>
      <c r="E13" s="7">
        <v>0</v>
      </c>
      <c r="G13" s="7">
        <v>0</v>
      </c>
      <c r="I13" s="7">
        <v>0</v>
      </c>
      <c r="K13" s="7">
        <v>72003031</v>
      </c>
      <c r="M13" s="7">
        <v>77691270449</v>
      </c>
      <c r="O13" s="7">
        <v>77691270449</v>
      </c>
      <c r="Q13" s="7">
        <f t="shared" si="0"/>
        <v>0</v>
      </c>
    </row>
    <row r="14" spans="1:17" x14ac:dyDescent="0.55000000000000004">
      <c r="A14" s="24" t="s">
        <v>87</v>
      </c>
      <c r="C14" s="7">
        <v>0</v>
      </c>
      <c r="E14" s="7">
        <v>0</v>
      </c>
      <c r="G14" s="7">
        <v>0</v>
      </c>
      <c r="I14" s="7">
        <v>0</v>
      </c>
      <c r="K14" s="7">
        <v>490000</v>
      </c>
      <c r="M14" s="7">
        <v>3743244403</v>
      </c>
      <c r="O14" s="7">
        <v>3605260604</v>
      </c>
      <c r="Q14" s="7">
        <f t="shared" si="0"/>
        <v>137983799</v>
      </c>
    </row>
    <row r="15" spans="1:17" x14ac:dyDescent="0.55000000000000004">
      <c r="A15" s="24" t="s">
        <v>90</v>
      </c>
      <c r="C15" s="7">
        <v>0</v>
      </c>
      <c r="E15" s="7">
        <v>0</v>
      </c>
      <c r="G15" s="7">
        <v>0</v>
      </c>
      <c r="I15" s="7">
        <v>0</v>
      </c>
      <c r="K15" s="7">
        <v>1000000</v>
      </c>
      <c r="M15" s="7">
        <v>2323094948</v>
      </c>
      <c r="O15" s="7">
        <v>3552315400</v>
      </c>
      <c r="Q15" s="7">
        <f t="shared" si="0"/>
        <v>-1229220452</v>
      </c>
    </row>
    <row r="16" spans="1:17" x14ac:dyDescent="0.55000000000000004">
      <c r="A16" s="24" t="s">
        <v>83</v>
      </c>
      <c r="C16" s="7">
        <v>0</v>
      </c>
      <c r="E16" s="7">
        <v>0</v>
      </c>
      <c r="G16" s="7">
        <v>0</v>
      </c>
      <c r="I16" s="7">
        <v>0</v>
      </c>
      <c r="K16" s="7">
        <v>450000</v>
      </c>
      <c r="M16" s="7">
        <v>6766869381</v>
      </c>
      <c r="O16" s="7">
        <v>2229972977</v>
      </c>
      <c r="Q16" s="7">
        <f t="shared" si="0"/>
        <v>4536896404</v>
      </c>
    </row>
    <row r="17" spans="1:17" x14ac:dyDescent="0.55000000000000004">
      <c r="A17" s="24" t="s">
        <v>45</v>
      </c>
      <c r="C17" s="7">
        <v>0</v>
      </c>
      <c r="E17" s="7">
        <v>0</v>
      </c>
      <c r="G17" s="7">
        <v>0</v>
      </c>
      <c r="I17" s="7">
        <v>0</v>
      </c>
      <c r="K17" s="7">
        <v>70195</v>
      </c>
      <c r="M17" s="7">
        <v>607233331403</v>
      </c>
      <c r="O17" s="7">
        <v>458909774017</v>
      </c>
      <c r="Q17" s="7">
        <f t="shared" si="0"/>
        <v>148323557386</v>
      </c>
    </row>
    <row r="18" spans="1:17" x14ac:dyDescent="0.55000000000000004">
      <c r="A18" s="24" t="s">
        <v>80</v>
      </c>
      <c r="C18" s="7">
        <v>750000</v>
      </c>
      <c r="E18" s="7">
        <v>26138544882</v>
      </c>
      <c r="G18" s="7">
        <v>22895984780</v>
      </c>
      <c r="I18" s="7">
        <v>3242560102</v>
      </c>
      <c r="K18" s="7">
        <v>3401052</v>
      </c>
      <c r="M18" s="7">
        <v>130263591928</v>
      </c>
      <c r="O18" s="7">
        <v>104365526967</v>
      </c>
      <c r="Q18" s="7">
        <f t="shared" si="0"/>
        <v>25898064961</v>
      </c>
    </row>
    <row r="19" spans="1:17" x14ac:dyDescent="0.55000000000000004">
      <c r="A19" s="24" t="s">
        <v>104</v>
      </c>
      <c r="C19" s="7">
        <v>436810</v>
      </c>
      <c r="E19" s="7">
        <v>11412744272</v>
      </c>
      <c r="G19" s="7">
        <v>16985321538</v>
      </c>
      <c r="I19" s="7">
        <v>-5572577266</v>
      </c>
      <c r="K19" s="7">
        <v>1955037</v>
      </c>
      <c r="M19" s="7">
        <v>53974455531</v>
      </c>
      <c r="O19" s="7">
        <v>76021455528</v>
      </c>
      <c r="Q19" s="7">
        <f t="shared" si="0"/>
        <v>-22046999997</v>
      </c>
    </row>
    <row r="20" spans="1:17" x14ac:dyDescent="0.55000000000000004">
      <c r="A20" s="24" t="s">
        <v>108</v>
      </c>
      <c r="C20" s="7">
        <v>1170978</v>
      </c>
      <c r="E20" s="7">
        <v>10039606061</v>
      </c>
      <c r="G20" s="7">
        <v>9380100632</v>
      </c>
      <c r="I20" s="7">
        <v>659505429</v>
      </c>
      <c r="K20" s="7">
        <v>1902282</v>
      </c>
      <c r="M20" s="7">
        <v>15164212989</v>
      </c>
      <c r="O20" s="7">
        <v>15238199686</v>
      </c>
      <c r="Q20" s="7">
        <f t="shared" si="0"/>
        <v>-73986697</v>
      </c>
    </row>
    <row r="21" spans="1:17" x14ac:dyDescent="0.55000000000000004">
      <c r="A21" s="24" t="s">
        <v>74</v>
      </c>
      <c r="C21" s="7">
        <v>450000</v>
      </c>
      <c r="E21" s="7">
        <v>13598604134</v>
      </c>
      <c r="G21" s="7">
        <v>13294500405</v>
      </c>
      <c r="I21" s="7">
        <v>304103729</v>
      </c>
      <c r="K21" s="7">
        <v>876952</v>
      </c>
      <c r="M21" s="7">
        <v>24891352601</v>
      </c>
      <c r="O21" s="7">
        <v>25928259424</v>
      </c>
      <c r="Q21" s="7">
        <f t="shared" si="0"/>
        <v>-1036906823</v>
      </c>
    </row>
    <row r="22" spans="1:17" x14ac:dyDescent="0.55000000000000004">
      <c r="A22" s="24" t="s">
        <v>50</v>
      </c>
      <c r="C22" s="7">
        <v>416848</v>
      </c>
      <c r="E22" s="7">
        <v>668875313</v>
      </c>
      <c r="G22" s="7">
        <v>648959636</v>
      </c>
      <c r="I22" s="7">
        <v>19915677</v>
      </c>
      <c r="K22" s="7">
        <v>10524952</v>
      </c>
      <c r="M22" s="7">
        <v>24861187365</v>
      </c>
      <c r="O22" s="7">
        <v>26574670931</v>
      </c>
      <c r="Q22" s="7">
        <f t="shared" si="0"/>
        <v>-1713483566</v>
      </c>
    </row>
    <row r="23" spans="1:17" x14ac:dyDescent="0.55000000000000004">
      <c r="A23" s="24" t="s">
        <v>82</v>
      </c>
      <c r="C23" s="7">
        <v>0</v>
      </c>
      <c r="E23" s="7">
        <v>0</v>
      </c>
      <c r="G23" s="7">
        <v>0</v>
      </c>
      <c r="I23" s="7">
        <v>0</v>
      </c>
      <c r="K23" s="7">
        <v>1600000</v>
      </c>
      <c r="M23" s="7">
        <v>25272727349</v>
      </c>
      <c r="O23" s="7">
        <v>20780451532</v>
      </c>
      <c r="Q23" s="7">
        <f t="shared" si="0"/>
        <v>4492275817</v>
      </c>
    </row>
    <row r="24" spans="1:17" x14ac:dyDescent="0.55000000000000004">
      <c r="A24" s="24" t="s">
        <v>107</v>
      </c>
      <c r="C24" s="7">
        <v>850591</v>
      </c>
      <c r="E24" s="7">
        <v>9732447778</v>
      </c>
      <c r="G24" s="7">
        <v>13203740033</v>
      </c>
      <c r="I24" s="7">
        <v>-3471292255</v>
      </c>
      <c r="K24" s="7">
        <v>6566337</v>
      </c>
      <c r="M24" s="7">
        <v>63520032549</v>
      </c>
      <c r="O24" s="7">
        <v>101929372293</v>
      </c>
      <c r="Q24" s="7">
        <f t="shared" si="0"/>
        <v>-38409339744</v>
      </c>
    </row>
    <row r="25" spans="1:17" x14ac:dyDescent="0.55000000000000004">
      <c r="A25" s="24" t="s">
        <v>81</v>
      </c>
      <c r="C25" s="7">
        <v>0</v>
      </c>
      <c r="E25" s="7">
        <v>0</v>
      </c>
      <c r="G25" s="7">
        <v>0</v>
      </c>
      <c r="I25" s="7">
        <v>0</v>
      </c>
      <c r="K25" s="7">
        <v>500000</v>
      </c>
      <c r="M25" s="7">
        <v>4237138194</v>
      </c>
      <c r="O25" s="7">
        <v>3578746534</v>
      </c>
      <c r="Q25" s="7">
        <f t="shared" si="0"/>
        <v>658391660</v>
      </c>
    </row>
    <row r="26" spans="1:17" x14ac:dyDescent="0.55000000000000004">
      <c r="A26" s="24" t="s">
        <v>66</v>
      </c>
      <c r="C26" s="7">
        <v>100000</v>
      </c>
      <c r="E26" s="7">
        <v>1060651355</v>
      </c>
      <c r="G26" s="7">
        <v>1402371449</v>
      </c>
      <c r="I26" s="7">
        <v>-341720094</v>
      </c>
      <c r="K26" s="7">
        <v>7398600</v>
      </c>
      <c r="M26" s="7">
        <v>80042213555</v>
      </c>
      <c r="O26" s="7">
        <v>103755853916</v>
      </c>
      <c r="Q26" s="7">
        <f t="shared" si="0"/>
        <v>-23713640361</v>
      </c>
    </row>
    <row r="27" spans="1:17" x14ac:dyDescent="0.55000000000000004">
      <c r="A27" s="24" t="s">
        <v>77</v>
      </c>
      <c r="C27" s="7">
        <v>0</v>
      </c>
      <c r="E27" s="7">
        <v>0</v>
      </c>
      <c r="G27" s="7">
        <v>0</v>
      </c>
      <c r="I27" s="7">
        <v>0</v>
      </c>
      <c r="K27" s="7">
        <v>12962267</v>
      </c>
      <c r="M27" s="7">
        <v>180395243350</v>
      </c>
      <c r="O27" s="7">
        <v>125979662800</v>
      </c>
      <c r="Q27" s="7">
        <f t="shared" si="0"/>
        <v>54415580550</v>
      </c>
    </row>
    <row r="28" spans="1:17" x14ac:dyDescent="0.55000000000000004">
      <c r="A28" s="24" t="s">
        <v>53</v>
      </c>
      <c r="C28" s="7">
        <v>4011029</v>
      </c>
      <c r="E28" s="7">
        <v>63317327770</v>
      </c>
      <c r="G28" s="7">
        <v>56197464153</v>
      </c>
      <c r="I28" s="7">
        <v>7119863617</v>
      </c>
      <c r="K28" s="7">
        <v>12837159</v>
      </c>
      <c r="M28" s="7">
        <v>185227845281</v>
      </c>
      <c r="O28" s="7">
        <v>180293528451</v>
      </c>
      <c r="Q28" s="7">
        <f t="shared" si="0"/>
        <v>4934316830</v>
      </c>
    </row>
    <row r="29" spans="1:17" x14ac:dyDescent="0.55000000000000004">
      <c r="A29" s="24" t="s">
        <v>109</v>
      </c>
      <c r="C29" s="7">
        <v>0</v>
      </c>
      <c r="E29" s="7">
        <v>0</v>
      </c>
      <c r="G29" s="7">
        <v>0</v>
      </c>
      <c r="I29" s="7">
        <v>0</v>
      </c>
      <c r="K29" s="7">
        <v>7659998</v>
      </c>
      <c r="M29" s="7">
        <v>73325685765</v>
      </c>
      <c r="O29" s="7">
        <v>98306756401</v>
      </c>
      <c r="Q29" s="7">
        <f t="shared" si="0"/>
        <v>-24981070636</v>
      </c>
    </row>
    <row r="30" spans="1:17" x14ac:dyDescent="0.55000000000000004">
      <c r="A30" s="24" t="s">
        <v>54</v>
      </c>
      <c r="C30" s="7">
        <v>0</v>
      </c>
      <c r="E30" s="7">
        <v>0</v>
      </c>
      <c r="G30" s="7">
        <v>0</v>
      </c>
      <c r="I30" s="7">
        <v>0</v>
      </c>
      <c r="K30" s="7">
        <v>15362365</v>
      </c>
      <c r="M30" s="7">
        <v>23933426388</v>
      </c>
      <c r="O30" s="7">
        <v>31333932158</v>
      </c>
      <c r="Q30" s="7">
        <f t="shared" si="0"/>
        <v>-7400505770</v>
      </c>
    </row>
    <row r="31" spans="1:17" x14ac:dyDescent="0.55000000000000004">
      <c r="A31" s="24" t="s">
        <v>111</v>
      </c>
      <c r="C31" s="7">
        <v>0</v>
      </c>
      <c r="E31" s="7">
        <v>0</v>
      </c>
      <c r="G31" s="7">
        <v>0</v>
      </c>
      <c r="I31" s="7">
        <v>0</v>
      </c>
      <c r="K31" s="7">
        <v>343153</v>
      </c>
      <c r="M31" s="7">
        <v>5161313071</v>
      </c>
      <c r="O31" s="7">
        <v>7236730373</v>
      </c>
      <c r="Q31" s="7">
        <f t="shared" si="0"/>
        <v>-2075417302</v>
      </c>
    </row>
    <row r="32" spans="1:17" x14ac:dyDescent="0.55000000000000004">
      <c r="A32" s="24" t="s">
        <v>56</v>
      </c>
      <c r="C32" s="7">
        <v>6247975</v>
      </c>
      <c r="E32" s="7">
        <v>54415367924</v>
      </c>
      <c r="G32" s="7">
        <v>32599701597</v>
      </c>
      <c r="I32" s="7">
        <v>21815666327</v>
      </c>
      <c r="K32" s="7">
        <v>9406847</v>
      </c>
      <c r="M32" s="7">
        <v>162755476451</v>
      </c>
      <c r="O32" s="7">
        <v>93847035178</v>
      </c>
      <c r="Q32" s="7">
        <f t="shared" si="0"/>
        <v>68908441273</v>
      </c>
    </row>
    <row r="33" spans="1:17" x14ac:dyDescent="0.55000000000000004">
      <c r="A33" s="24" t="s">
        <v>62</v>
      </c>
      <c r="C33" s="7">
        <v>0</v>
      </c>
      <c r="E33" s="7">
        <v>0</v>
      </c>
      <c r="G33" s="7">
        <v>0</v>
      </c>
      <c r="I33" s="7">
        <v>0</v>
      </c>
      <c r="K33" s="7">
        <v>6446857</v>
      </c>
      <c r="M33" s="7">
        <v>10218047782</v>
      </c>
      <c r="O33" s="7">
        <v>11856354024</v>
      </c>
      <c r="Q33" s="7">
        <f t="shared" si="0"/>
        <v>-1638306242</v>
      </c>
    </row>
    <row r="34" spans="1:17" x14ac:dyDescent="0.55000000000000004">
      <c r="A34" s="24" t="s">
        <v>88</v>
      </c>
      <c r="C34" s="7">
        <v>0</v>
      </c>
      <c r="E34" s="7">
        <v>0</v>
      </c>
      <c r="G34" s="7">
        <v>0</v>
      </c>
      <c r="I34" s="7">
        <v>0</v>
      </c>
      <c r="K34" s="7">
        <v>16720314</v>
      </c>
      <c r="M34" s="7">
        <v>31364343534</v>
      </c>
      <c r="O34" s="7">
        <v>31710139279</v>
      </c>
      <c r="Q34" s="7">
        <f t="shared" si="0"/>
        <v>-345795745</v>
      </c>
    </row>
    <row r="35" spans="1:17" x14ac:dyDescent="0.55000000000000004">
      <c r="A35" s="24" t="s">
        <v>112</v>
      </c>
      <c r="C35" s="7">
        <v>0</v>
      </c>
      <c r="E35" s="7">
        <v>0</v>
      </c>
      <c r="G35" s="7">
        <v>0</v>
      </c>
      <c r="I35" s="7">
        <v>0</v>
      </c>
      <c r="K35" s="7">
        <v>18997715</v>
      </c>
      <c r="M35" s="7">
        <v>27812654760</v>
      </c>
      <c r="O35" s="7">
        <v>27812654760</v>
      </c>
      <c r="Q35" s="7">
        <f t="shared" si="0"/>
        <v>0</v>
      </c>
    </row>
    <row r="36" spans="1:17" x14ac:dyDescent="0.55000000000000004">
      <c r="A36" s="24" t="s">
        <v>86</v>
      </c>
      <c r="C36" s="7">
        <v>0</v>
      </c>
      <c r="E36" s="7">
        <v>0</v>
      </c>
      <c r="G36" s="7">
        <v>0</v>
      </c>
      <c r="I36" s="7">
        <v>0</v>
      </c>
      <c r="K36" s="7">
        <v>571500</v>
      </c>
      <c r="M36" s="7">
        <v>29742697400</v>
      </c>
      <c r="O36" s="7">
        <v>24081996612</v>
      </c>
      <c r="Q36" s="7">
        <f t="shared" si="0"/>
        <v>5660700788</v>
      </c>
    </row>
    <row r="37" spans="1:17" x14ac:dyDescent="0.55000000000000004">
      <c r="A37" s="24" t="s">
        <v>72</v>
      </c>
      <c r="C37" s="7">
        <v>1</v>
      </c>
      <c r="E37" s="7">
        <v>1</v>
      </c>
      <c r="G37" s="7">
        <v>7853</v>
      </c>
      <c r="I37" s="7">
        <v>-7852</v>
      </c>
      <c r="K37" s="7">
        <v>20574000</v>
      </c>
      <c r="M37" s="7">
        <v>226386296130</v>
      </c>
      <c r="O37" s="7">
        <v>239304981427</v>
      </c>
      <c r="Q37" s="7">
        <f t="shared" si="0"/>
        <v>-12918685297</v>
      </c>
    </row>
    <row r="38" spans="1:17" x14ac:dyDescent="0.55000000000000004">
      <c r="A38" s="24" t="s">
        <v>110</v>
      </c>
      <c r="C38" s="7">
        <v>750000</v>
      </c>
      <c r="E38" s="7">
        <v>2358135154</v>
      </c>
      <c r="G38" s="7">
        <v>2282820921</v>
      </c>
      <c r="I38" s="7">
        <v>75314233</v>
      </c>
      <c r="K38" s="7">
        <v>1500000</v>
      </c>
      <c r="M38" s="7">
        <v>4898926962</v>
      </c>
      <c r="O38" s="7">
        <v>4565641842</v>
      </c>
      <c r="Q38" s="7">
        <f t="shared" si="0"/>
        <v>333285120</v>
      </c>
    </row>
    <row r="39" spans="1:17" x14ac:dyDescent="0.55000000000000004">
      <c r="A39" s="24" t="s">
        <v>68</v>
      </c>
      <c r="C39" s="7">
        <v>0</v>
      </c>
      <c r="E39" s="7">
        <v>0</v>
      </c>
      <c r="G39" s="7">
        <v>0</v>
      </c>
      <c r="I39" s="7">
        <v>0</v>
      </c>
      <c r="K39" s="7">
        <v>361451</v>
      </c>
      <c r="M39" s="7">
        <v>12606801626</v>
      </c>
      <c r="O39" s="7">
        <v>8212043073</v>
      </c>
      <c r="Q39" s="7">
        <f t="shared" si="0"/>
        <v>4394758553</v>
      </c>
    </row>
    <row r="40" spans="1:17" x14ac:dyDescent="0.55000000000000004">
      <c r="A40" s="24" t="s">
        <v>105</v>
      </c>
      <c r="C40" s="7">
        <v>3365694</v>
      </c>
      <c r="E40" s="7">
        <v>72419859397</v>
      </c>
      <c r="G40" s="7">
        <v>53385959972</v>
      </c>
      <c r="I40" s="7">
        <v>19033899425</v>
      </c>
      <c r="K40" s="7">
        <v>5306707</v>
      </c>
      <c r="M40" s="7">
        <v>105278230073</v>
      </c>
      <c r="O40" s="7">
        <v>84249564165</v>
      </c>
      <c r="Q40" s="7">
        <f t="shared" si="0"/>
        <v>21028665908</v>
      </c>
    </row>
    <row r="41" spans="1:17" x14ac:dyDescent="0.55000000000000004">
      <c r="A41" s="24" t="s">
        <v>89</v>
      </c>
      <c r="C41" s="7">
        <v>0</v>
      </c>
      <c r="E41" s="7">
        <v>0</v>
      </c>
      <c r="G41" s="7">
        <v>0</v>
      </c>
      <c r="I41" s="7">
        <v>0</v>
      </c>
      <c r="K41" s="7">
        <v>37141063</v>
      </c>
      <c r="M41" s="7">
        <v>68116707709</v>
      </c>
      <c r="O41" s="7">
        <v>68116709542</v>
      </c>
      <c r="Q41" s="7">
        <f t="shared" si="0"/>
        <v>-1833</v>
      </c>
    </row>
    <row r="42" spans="1:17" x14ac:dyDescent="0.55000000000000004">
      <c r="A42" s="24" t="s">
        <v>60</v>
      </c>
      <c r="C42" s="7">
        <v>368560</v>
      </c>
      <c r="E42" s="7">
        <v>12082089000</v>
      </c>
      <c r="G42" s="7">
        <v>7573846594</v>
      </c>
      <c r="I42" s="7">
        <v>4508242406</v>
      </c>
      <c r="K42" s="7">
        <v>4786970</v>
      </c>
      <c r="M42" s="7">
        <v>152998042008</v>
      </c>
      <c r="O42" s="7">
        <v>97943848966</v>
      </c>
      <c r="Q42" s="7">
        <f t="shared" si="0"/>
        <v>55054193042</v>
      </c>
    </row>
    <row r="43" spans="1:17" x14ac:dyDescent="0.55000000000000004">
      <c r="A43" s="24" t="s">
        <v>61</v>
      </c>
      <c r="C43" s="7">
        <v>2263765</v>
      </c>
      <c r="E43" s="7">
        <v>10481218050</v>
      </c>
      <c r="G43" s="7">
        <v>10932220609</v>
      </c>
      <c r="I43" s="7">
        <v>-451002559</v>
      </c>
      <c r="K43" s="7">
        <v>20544079</v>
      </c>
      <c r="M43" s="7">
        <v>482899095318</v>
      </c>
      <c r="O43" s="7">
        <v>464578397123</v>
      </c>
      <c r="Q43" s="7">
        <f t="shared" si="0"/>
        <v>18320698195</v>
      </c>
    </row>
    <row r="44" spans="1:17" x14ac:dyDescent="0.55000000000000004">
      <c r="A44" s="24" t="s">
        <v>46</v>
      </c>
      <c r="C44" s="7">
        <v>15994753</v>
      </c>
      <c r="E44" s="7">
        <v>60548216448</v>
      </c>
      <c r="G44" s="7">
        <v>46745265152</v>
      </c>
      <c r="I44" s="7">
        <v>13802951296</v>
      </c>
      <c r="K44" s="7">
        <v>28910818</v>
      </c>
      <c r="M44" s="7">
        <v>105532141066</v>
      </c>
      <c r="O44" s="7">
        <v>84492949315</v>
      </c>
      <c r="Q44" s="7">
        <f t="shared" si="0"/>
        <v>21039191751</v>
      </c>
    </row>
    <row r="45" spans="1:17" x14ac:dyDescent="0.55000000000000004">
      <c r="A45" s="24" t="s">
        <v>102</v>
      </c>
      <c r="C45" s="7">
        <v>527793</v>
      </c>
      <c r="E45" s="7">
        <v>2347216655</v>
      </c>
      <c r="G45" s="7">
        <v>2345392507</v>
      </c>
      <c r="I45" s="7">
        <v>1824148</v>
      </c>
      <c r="K45" s="7">
        <v>22604511</v>
      </c>
      <c r="M45" s="7">
        <v>125737904268</v>
      </c>
      <c r="O45" s="7">
        <v>98897023194</v>
      </c>
      <c r="Q45" s="7">
        <f t="shared" si="0"/>
        <v>26840881074</v>
      </c>
    </row>
    <row r="46" spans="1:17" x14ac:dyDescent="0.55000000000000004">
      <c r="A46" s="24" t="s">
        <v>47</v>
      </c>
      <c r="C46" s="7">
        <v>0</v>
      </c>
      <c r="E46" s="7">
        <v>0</v>
      </c>
      <c r="G46" s="7">
        <v>0</v>
      </c>
      <c r="I46" s="7">
        <v>0</v>
      </c>
      <c r="K46" s="7">
        <v>932260</v>
      </c>
      <c r="M46" s="7">
        <v>30947014399</v>
      </c>
      <c r="O46" s="7">
        <v>22828942059</v>
      </c>
      <c r="Q46" s="7">
        <f t="shared" si="0"/>
        <v>8118072340</v>
      </c>
    </row>
    <row r="47" spans="1:17" x14ac:dyDescent="0.55000000000000004">
      <c r="A47" s="24" t="s">
        <v>79</v>
      </c>
      <c r="C47" s="7">
        <v>0</v>
      </c>
      <c r="E47" s="7">
        <v>0</v>
      </c>
      <c r="G47" s="7">
        <v>0</v>
      </c>
      <c r="I47" s="7">
        <v>0</v>
      </c>
      <c r="K47" s="7">
        <v>73448</v>
      </c>
      <c r="M47" s="7">
        <v>9735637446</v>
      </c>
      <c r="O47" s="7">
        <v>9081522630</v>
      </c>
      <c r="Q47" s="7">
        <f t="shared" si="0"/>
        <v>654114816</v>
      </c>
    </row>
    <row r="48" spans="1:17" x14ac:dyDescent="0.55000000000000004">
      <c r="A48" s="24" t="s">
        <v>48</v>
      </c>
      <c r="C48" s="7">
        <v>0</v>
      </c>
      <c r="E48" s="7">
        <v>0</v>
      </c>
      <c r="G48" s="7">
        <v>0</v>
      </c>
      <c r="I48" s="7">
        <v>0</v>
      </c>
      <c r="K48" s="7">
        <v>9597374</v>
      </c>
      <c r="M48" s="7">
        <v>49817243700</v>
      </c>
      <c r="O48" s="7">
        <v>43862676513</v>
      </c>
      <c r="Q48" s="7">
        <f t="shared" si="0"/>
        <v>5954567187</v>
      </c>
    </row>
    <row r="49" spans="1:17" x14ac:dyDescent="0.55000000000000004">
      <c r="A49" s="24" t="s">
        <v>75</v>
      </c>
      <c r="C49" s="7">
        <v>0</v>
      </c>
      <c r="E49" s="7">
        <v>0</v>
      </c>
      <c r="G49" s="7">
        <v>0</v>
      </c>
      <c r="I49" s="7">
        <v>0</v>
      </c>
      <c r="K49" s="7">
        <v>5273710</v>
      </c>
      <c r="M49" s="7">
        <v>22393880715</v>
      </c>
      <c r="O49" s="7">
        <v>41738562951</v>
      </c>
      <c r="Q49" s="7">
        <f t="shared" si="0"/>
        <v>-19344682236</v>
      </c>
    </row>
    <row r="50" spans="1:17" x14ac:dyDescent="0.55000000000000004">
      <c r="A50" s="24" t="s">
        <v>65</v>
      </c>
      <c r="C50" s="7">
        <v>429273</v>
      </c>
      <c r="E50" s="7">
        <v>10277318383</v>
      </c>
      <c r="G50" s="7">
        <v>10913780505</v>
      </c>
      <c r="I50" s="7">
        <v>-636462122</v>
      </c>
      <c r="K50" s="7">
        <v>32944298</v>
      </c>
      <c r="M50" s="7">
        <v>930933359695</v>
      </c>
      <c r="O50" s="7">
        <v>844549568586</v>
      </c>
      <c r="Q50" s="7">
        <f t="shared" si="0"/>
        <v>86383791109</v>
      </c>
    </row>
    <row r="51" spans="1:17" x14ac:dyDescent="0.55000000000000004">
      <c r="A51" s="24" t="s">
        <v>84</v>
      </c>
      <c r="C51" s="7">
        <v>0</v>
      </c>
      <c r="E51" s="7">
        <v>0</v>
      </c>
      <c r="G51" s="7">
        <v>0</v>
      </c>
      <c r="I51" s="7">
        <v>0</v>
      </c>
      <c r="K51" s="7">
        <v>1446250</v>
      </c>
      <c r="M51" s="7">
        <v>25695534703</v>
      </c>
      <c r="O51" s="7">
        <v>38870455557</v>
      </c>
      <c r="Q51" s="7">
        <f t="shared" si="0"/>
        <v>-13174920854</v>
      </c>
    </row>
    <row r="52" spans="1:17" x14ac:dyDescent="0.55000000000000004">
      <c r="A52" s="24" t="s">
        <v>76</v>
      </c>
      <c r="C52" s="7">
        <v>0</v>
      </c>
      <c r="E52" s="7">
        <v>0</v>
      </c>
      <c r="G52" s="7">
        <v>0</v>
      </c>
      <c r="I52" s="7">
        <v>0</v>
      </c>
      <c r="K52" s="7">
        <v>1982457</v>
      </c>
      <c r="M52" s="7">
        <v>20909268502</v>
      </c>
      <c r="O52" s="7">
        <v>25880315476</v>
      </c>
      <c r="Q52" s="7">
        <f t="shared" si="0"/>
        <v>-4971046974</v>
      </c>
    </row>
    <row r="53" spans="1:17" x14ac:dyDescent="0.55000000000000004">
      <c r="A53" s="24" t="s">
        <v>120</v>
      </c>
      <c r="C53" s="7">
        <v>0</v>
      </c>
      <c r="E53" s="7">
        <v>0</v>
      </c>
      <c r="G53" s="7">
        <v>0</v>
      </c>
      <c r="I53" s="7">
        <v>0</v>
      </c>
      <c r="K53" s="7">
        <v>1000000</v>
      </c>
      <c r="M53" s="7">
        <v>2552315400</v>
      </c>
      <c r="O53" s="7">
        <v>2552315400</v>
      </c>
      <c r="Q53" s="7">
        <f t="shared" si="0"/>
        <v>0</v>
      </c>
    </row>
    <row r="54" spans="1:17" x14ac:dyDescent="0.55000000000000004">
      <c r="A54" s="24" t="s">
        <v>59</v>
      </c>
      <c r="C54" s="7">
        <v>0</v>
      </c>
      <c r="E54" s="7">
        <v>0</v>
      </c>
      <c r="G54" s="7">
        <v>0</v>
      </c>
      <c r="I54" s="7">
        <v>0</v>
      </c>
      <c r="K54" s="7">
        <v>3390178</v>
      </c>
      <c r="M54" s="7">
        <v>39477329829</v>
      </c>
      <c r="O54" s="7">
        <v>48634186644</v>
      </c>
      <c r="Q54" s="7">
        <f t="shared" si="0"/>
        <v>-9156856815</v>
      </c>
    </row>
    <row r="55" spans="1:17" x14ac:dyDescent="0.55000000000000004">
      <c r="A55" s="24" t="s">
        <v>49</v>
      </c>
      <c r="C55" s="7">
        <v>0</v>
      </c>
      <c r="E55" s="7">
        <v>0</v>
      </c>
      <c r="G55" s="7">
        <v>0</v>
      </c>
      <c r="I55" s="7">
        <v>0</v>
      </c>
      <c r="K55" s="7">
        <v>556697</v>
      </c>
      <c r="M55" s="7">
        <v>19674161674</v>
      </c>
      <c r="O55" s="7">
        <v>17239255895</v>
      </c>
      <c r="Q55" s="7">
        <f t="shared" si="0"/>
        <v>2434905779</v>
      </c>
    </row>
    <row r="56" spans="1:17" x14ac:dyDescent="0.55000000000000004">
      <c r="A56" s="24" t="s">
        <v>51</v>
      </c>
      <c r="C56" s="7">
        <v>143078</v>
      </c>
      <c r="E56" s="7">
        <v>17601577737</v>
      </c>
      <c r="G56" s="7">
        <v>16278284228</v>
      </c>
      <c r="I56" s="7">
        <v>1323293509</v>
      </c>
      <c r="K56" s="7">
        <v>1238574</v>
      </c>
      <c r="M56" s="7">
        <v>147854627209</v>
      </c>
      <c r="O56" s="7">
        <v>141068387837</v>
      </c>
      <c r="Q56" s="7">
        <f t="shared" si="0"/>
        <v>6786239372</v>
      </c>
    </row>
    <row r="57" spans="1:17" x14ac:dyDescent="0.55000000000000004">
      <c r="A57" s="24" t="s">
        <v>71</v>
      </c>
      <c r="C57" s="7">
        <v>46022979</v>
      </c>
      <c r="E57" s="7">
        <v>73914074188</v>
      </c>
      <c r="G57" s="7">
        <v>44366497129</v>
      </c>
      <c r="I57" s="7">
        <v>29547577059</v>
      </c>
      <c r="K57" s="7">
        <v>75076389</v>
      </c>
      <c r="M57" s="7">
        <v>141761342070</v>
      </c>
      <c r="O57" s="7">
        <v>99111732500</v>
      </c>
      <c r="Q57" s="7">
        <f t="shared" si="0"/>
        <v>42649609570</v>
      </c>
    </row>
    <row r="58" spans="1:17" ht="23.25" thickBot="1" x14ac:dyDescent="0.6">
      <c r="A58" s="24" t="s">
        <v>55</v>
      </c>
      <c r="C58" s="7">
        <v>121289</v>
      </c>
      <c r="E58" s="7">
        <v>831371486</v>
      </c>
      <c r="G58" s="7">
        <v>697188191</v>
      </c>
      <c r="I58" s="7">
        <v>134183295</v>
      </c>
      <c r="K58" s="7">
        <v>4016399</v>
      </c>
      <c r="M58" s="7">
        <v>25737018738</v>
      </c>
      <c r="O58" s="7">
        <v>23031428733</v>
      </c>
      <c r="Q58" s="7">
        <f t="shared" si="0"/>
        <v>2705590005</v>
      </c>
    </row>
    <row r="59" spans="1:17" ht="24.75" thickBot="1" x14ac:dyDescent="0.25">
      <c r="E59" s="16">
        <f>SUM(E8:E58)</f>
        <v>470156007910</v>
      </c>
      <c r="F59" s="25"/>
      <c r="G59" s="16">
        <f>SUM(G8:G58)</f>
        <v>384196368139</v>
      </c>
      <c r="H59" s="25"/>
      <c r="I59" s="16">
        <f>SUM(I8:I58)</f>
        <v>85959639771</v>
      </c>
      <c r="J59" s="25"/>
      <c r="K59" s="25"/>
      <c r="L59" s="25"/>
      <c r="M59" s="16">
        <f>SUM(M8:M58)</f>
        <v>5127136980464</v>
      </c>
      <c r="N59" s="25"/>
      <c r="O59" s="16">
        <f>SUM(O8:O58)</f>
        <v>4790939459167</v>
      </c>
      <c r="P59" s="25"/>
      <c r="Q59" s="16">
        <f>SUM(Q8:Q58)</f>
        <v>336197521297</v>
      </c>
    </row>
    <row r="60" spans="1:17" ht="23.25" thickTop="1" x14ac:dyDescent="0.2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47"/>
  <sheetViews>
    <sheetView rightToLeft="1" topLeftCell="A25" zoomScale="85" zoomScaleNormal="85" workbookViewId="0">
      <selection activeCell="A10" sqref="A10"/>
    </sheetView>
  </sheetViews>
  <sheetFormatPr defaultRowHeight="18.75" x14ac:dyDescent="0.2"/>
  <cols>
    <col min="1" max="1" width="37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0.125" style="2" customWidth="1"/>
    <col min="8" max="8" width="0.875" style="2" customWidth="1"/>
    <col min="9" max="9" width="30.25" style="2" bestFit="1" customWidth="1"/>
    <col min="10" max="10" width="0.875" style="2" customWidth="1"/>
    <col min="11" max="11" width="16.625" style="2" customWidth="1"/>
    <col min="12" max="12" width="0.875" style="2" customWidth="1"/>
    <col min="13" max="13" width="20.125" style="2" customWidth="1"/>
    <col min="14" max="14" width="0.875" style="2" customWidth="1"/>
    <col min="15" max="15" width="20.125" style="2" customWidth="1"/>
    <col min="16" max="16" width="0.875" style="2" customWidth="1"/>
    <col min="17" max="17" width="29.75" style="2" customWidth="1"/>
    <col min="18" max="18" width="0.875" style="2" customWidth="1"/>
    <col min="19" max="16384" width="9" style="2"/>
  </cols>
  <sheetData>
    <row r="1" spans="1:17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ht="26.25" x14ac:dyDescent="0.2">
      <c r="A2" s="53" t="str">
        <f>+سهام!A2</f>
        <v>صندوق سرمایه‌گذاری بخشی صنایع مفید - دارونو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  <c r="N2" s="53" t="s">
        <v>0</v>
      </c>
      <c r="O2" s="53" t="s">
        <v>0</v>
      </c>
      <c r="P2" s="53" t="s">
        <v>0</v>
      </c>
      <c r="Q2" s="53" t="s">
        <v>0</v>
      </c>
    </row>
    <row r="3" spans="1:17" ht="26.25" x14ac:dyDescent="0.2">
      <c r="A3" s="53" t="s">
        <v>24</v>
      </c>
      <c r="B3" s="53" t="s">
        <v>24</v>
      </c>
      <c r="C3" s="53" t="s">
        <v>24</v>
      </c>
      <c r="D3" s="53" t="s">
        <v>24</v>
      </c>
      <c r="E3" s="53" t="s">
        <v>24</v>
      </c>
      <c r="F3" s="53" t="s">
        <v>24</v>
      </c>
      <c r="G3" s="53" t="s">
        <v>24</v>
      </c>
      <c r="H3" s="53" t="s">
        <v>24</v>
      </c>
      <c r="I3" s="53" t="s">
        <v>24</v>
      </c>
      <c r="J3" s="53" t="s">
        <v>24</v>
      </c>
      <c r="K3" s="53" t="s">
        <v>24</v>
      </c>
      <c r="L3" s="53" t="s">
        <v>24</v>
      </c>
      <c r="M3" s="53" t="s">
        <v>24</v>
      </c>
      <c r="N3" s="53" t="s">
        <v>24</v>
      </c>
      <c r="O3" s="53" t="s">
        <v>24</v>
      </c>
      <c r="P3" s="53" t="s">
        <v>24</v>
      </c>
      <c r="Q3" s="53" t="s">
        <v>24</v>
      </c>
    </row>
    <row r="4" spans="1:17" ht="26.25" x14ac:dyDescent="0.2">
      <c r="A4" s="53" t="str">
        <f>+سهام!A4</f>
        <v>برای ماه منتهی به 1404/07/30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  <c r="N4" s="53" t="s">
        <v>2</v>
      </c>
      <c r="O4" s="53" t="s">
        <v>2</v>
      </c>
      <c r="P4" s="53" t="s">
        <v>2</v>
      </c>
      <c r="Q4" s="53" t="s">
        <v>2</v>
      </c>
    </row>
    <row r="6" spans="1:17" ht="27" thickBot="1" x14ac:dyDescent="0.25">
      <c r="A6" s="54" t="s">
        <v>3</v>
      </c>
      <c r="C6" s="54" t="s">
        <v>26</v>
      </c>
      <c r="D6" s="54" t="s">
        <v>26</v>
      </c>
      <c r="E6" s="54" t="s">
        <v>26</v>
      </c>
      <c r="F6" s="54" t="s">
        <v>26</v>
      </c>
      <c r="G6" s="54" t="s">
        <v>26</v>
      </c>
      <c r="H6" s="54" t="s">
        <v>26</v>
      </c>
      <c r="I6" s="54" t="s">
        <v>26</v>
      </c>
      <c r="K6" s="54" t="s">
        <v>27</v>
      </c>
      <c r="L6" s="54" t="s">
        <v>27</v>
      </c>
      <c r="M6" s="54" t="s">
        <v>27</v>
      </c>
      <c r="N6" s="54" t="s">
        <v>27</v>
      </c>
      <c r="O6" s="54" t="s">
        <v>27</v>
      </c>
      <c r="P6" s="54" t="s">
        <v>27</v>
      </c>
      <c r="Q6" s="54" t="s">
        <v>27</v>
      </c>
    </row>
    <row r="7" spans="1:17" ht="27" thickBot="1" x14ac:dyDescent="0.25">
      <c r="A7" s="54" t="s">
        <v>3</v>
      </c>
      <c r="C7" s="21" t="s">
        <v>7</v>
      </c>
      <c r="E7" s="21" t="s">
        <v>32</v>
      </c>
      <c r="G7" s="21" t="s">
        <v>33</v>
      </c>
      <c r="I7" s="21" t="s">
        <v>34</v>
      </c>
      <c r="K7" s="21" t="s">
        <v>7</v>
      </c>
      <c r="M7" s="21" t="s">
        <v>32</v>
      </c>
      <c r="O7" s="21" t="s">
        <v>33</v>
      </c>
      <c r="Q7" s="21" t="s">
        <v>34</v>
      </c>
    </row>
    <row r="8" spans="1:17" s="7" customFormat="1" ht="22.5" x14ac:dyDescent="0.55000000000000004">
      <c r="A8" s="24" t="s">
        <v>66</v>
      </c>
      <c r="C8" s="7">
        <v>12700064</v>
      </c>
      <c r="E8" s="7">
        <v>133314705419</v>
      </c>
      <c r="G8" s="7">
        <v>130671748118</v>
      </c>
      <c r="I8" s="7">
        <f>+E8-G8</f>
        <v>2642957301</v>
      </c>
      <c r="K8" s="7">
        <v>12700064</v>
      </c>
      <c r="M8" s="7">
        <v>133314705419</v>
      </c>
      <c r="O8" s="7">
        <v>178102071549</v>
      </c>
      <c r="Q8" s="7">
        <f>+M8-O8</f>
        <v>-44787366130</v>
      </c>
    </row>
    <row r="9" spans="1:17" s="7" customFormat="1" ht="22.5" x14ac:dyDescent="0.55000000000000004">
      <c r="A9" s="24" t="s">
        <v>53</v>
      </c>
      <c r="C9" s="7">
        <v>22897549</v>
      </c>
      <c r="E9" s="7">
        <v>385804180489</v>
      </c>
      <c r="G9" s="7">
        <v>296347396291</v>
      </c>
      <c r="I9" s="7">
        <f t="shared" ref="I9:I45" si="0">+E9-G9</f>
        <v>89456784198</v>
      </c>
      <c r="K9" s="7">
        <v>22897549</v>
      </c>
      <c r="M9" s="7">
        <v>385804180489</v>
      </c>
      <c r="O9" s="7">
        <v>320811489680</v>
      </c>
      <c r="Q9" s="7">
        <f t="shared" ref="Q9:Q45" si="1">+M9-O9</f>
        <v>64992690809</v>
      </c>
    </row>
    <row r="10" spans="1:17" s="7" customFormat="1" ht="22.5" x14ac:dyDescent="0.55000000000000004">
      <c r="A10" s="24" t="s">
        <v>118</v>
      </c>
      <c r="C10" s="7">
        <v>1538731</v>
      </c>
      <c r="E10" s="7">
        <v>6876971675</v>
      </c>
      <c r="G10" s="7">
        <v>6983368455</v>
      </c>
      <c r="I10" s="7">
        <f t="shared" si="0"/>
        <v>-106396780</v>
      </c>
      <c r="K10" s="7">
        <v>1538731</v>
      </c>
      <c r="M10" s="7">
        <v>6876971675</v>
      </c>
      <c r="O10" s="7">
        <v>6983368455</v>
      </c>
      <c r="Q10" s="7">
        <f t="shared" si="1"/>
        <v>-106396780</v>
      </c>
    </row>
    <row r="11" spans="1:17" s="7" customFormat="1" ht="22.5" x14ac:dyDescent="0.55000000000000004">
      <c r="A11" s="24" t="s">
        <v>54</v>
      </c>
      <c r="C11" s="7">
        <v>90814031</v>
      </c>
      <c r="E11" s="7">
        <v>135861899711</v>
      </c>
      <c r="G11" s="7">
        <v>116816308840</v>
      </c>
      <c r="I11" s="7">
        <f t="shared" si="0"/>
        <v>19045590871</v>
      </c>
      <c r="K11" s="7">
        <v>90814031</v>
      </c>
      <c r="M11" s="7">
        <v>135861899711</v>
      </c>
      <c r="O11" s="7">
        <v>184927510977</v>
      </c>
      <c r="Q11" s="7">
        <f t="shared" si="1"/>
        <v>-49065611266</v>
      </c>
    </row>
    <row r="12" spans="1:17" s="7" customFormat="1" ht="22.5" x14ac:dyDescent="0.55000000000000004">
      <c r="A12" s="24" t="s">
        <v>111</v>
      </c>
      <c r="C12" s="7">
        <v>8434337</v>
      </c>
      <c r="E12" s="7">
        <v>118216552997</v>
      </c>
      <c r="G12" s="7">
        <v>105190383095</v>
      </c>
      <c r="I12" s="7">
        <f t="shared" si="0"/>
        <v>13026169902</v>
      </c>
      <c r="K12" s="7">
        <v>8434337</v>
      </c>
      <c r="M12" s="7">
        <v>118216552997</v>
      </c>
      <c r="O12" s="7">
        <v>176292363392</v>
      </c>
      <c r="Q12" s="7">
        <f t="shared" si="1"/>
        <v>-58075810395</v>
      </c>
    </row>
    <row r="13" spans="1:17" s="7" customFormat="1" ht="22.5" x14ac:dyDescent="0.55000000000000004">
      <c r="A13" s="24" t="s">
        <v>64</v>
      </c>
      <c r="C13" s="7">
        <v>61738022</v>
      </c>
      <c r="E13" s="7">
        <v>159993364765</v>
      </c>
      <c r="G13" s="7">
        <v>137991165583</v>
      </c>
      <c r="I13" s="7">
        <f t="shared" si="0"/>
        <v>22002199182</v>
      </c>
      <c r="K13" s="7">
        <v>61738022</v>
      </c>
      <c r="M13" s="7">
        <v>159993364765</v>
      </c>
      <c r="O13" s="7">
        <v>174588539080</v>
      </c>
      <c r="Q13" s="7">
        <f t="shared" si="1"/>
        <v>-14595174315</v>
      </c>
    </row>
    <row r="14" spans="1:17" s="7" customFormat="1" ht="22.5" x14ac:dyDescent="0.55000000000000004">
      <c r="A14" s="24" t="s">
        <v>103</v>
      </c>
      <c r="C14" s="7">
        <v>52972280</v>
      </c>
      <c r="E14" s="7">
        <v>62977885541</v>
      </c>
      <c r="G14" s="7">
        <v>45300887477</v>
      </c>
      <c r="I14" s="7">
        <f t="shared" si="0"/>
        <v>17676998064</v>
      </c>
      <c r="K14" s="7">
        <v>52972280</v>
      </c>
      <c r="M14" s="7">
        <v>62977885541</v>
      </c>
      <c r="O14" s="7">
        <v>64495165323</v>
      </c>
      <c r="Q14" s="7">
        <f t="shared" si="1"/>
        <v>-1517279782</v>
      </c>
    </row>
    <row r="15" spans="1:17" s="7" customFormat="1" ht="22.5" x14ac:dyDescent="0.55000000000000004">
      <c r="A15" s="24" t="s">
        <v>67</v>
      </c>
      <c r="C15" s="7">
        <v>90413886</v>
      </c>
      <c r="E15" s="7">
        <v>173101028427</v>
      </c>
      <c r="G15" s="7">
        <v>149463660578</v>
      </c>
      <c r="I15" s="7">
        <f t="shared" si="0"/>
        <v>23637367849</v>
      </c>
      <c r="K15" s="7">
        <v>90413886</v>
      </c>
      <c r="M15" s="7">
        <v>173101028427</v>
      </c>
      <c r="O15" s="7">
        <v>214587830607</v>
      </c>
      <c r="Q15" s="7">
        <f t="shared" si="1"/>
        <v>-41486802180</v>
      </c>
    </row>
    <row r="16" spans="1:17" s="7" customFormat="1" ht="22.5" x14ac:dyDescent="0.55000000000000004">
      <c r="A16" s="24" t="s">
        <v>104</v>
      </c>
      <c r="C16" s="7">
        <v>2339095</v>
      </c>
      <c r="E16" s="7">
        <v>63547097925</v>
      </c>
      <c r="G16" s="7">
        <v>53765396147</v>
      </c>
      <c r="I16" s="7">
        <f t="shared" si="0"/>
        <v>9781701778</v>
      </c>
      <c r="K16" s="7">
        <v>2339095</v>
      </c>
      <c r="M16" s="7">
        <v>63547097925</v>
      </c>
      <c r="O16" s="7">
        <v>90955520000</v>
      </c>
      <c r="Q16" s="7">
        <f t="shared" si="1"/>
        <v>-27408422075</v>
      </c>
    </row>
    <row r="17" spans="1:17" s="7" customFormat="1" ht="22.5" x14ac:dyDescent="0.55000000000000004">
      <c r="A17" s="24" t="s">
        <v>108</v>
      </c>
      <c r="C17" s="7">
        <v>7170418</v>
      </c>
      <c r="E17" s="7">
        <v>64933839057</v>
      </c>
      <c r="G17" s="7">
        <v>53222722806</v>
      </c>
      <c r="I17" s="7">
        <f t="shared" si="0"/>
        <v>11711116251</v>
      </c>
      <c r="K17" s="7">
        <v>7170418</v>
      </c>
      <c r="M17" s="7">
        <v>64933839057</v>
      </c>
      <c r="O17" s="7">
        <v>57438519287</v>
      </c>
      <c r="Q17" s="7">
        <f t="shared" si="1"/>
        <v>7495319770</v>
      </c>
    </row>
    <row r="18" spans="1:17" s="7" customFormat="1" ht="22.5" x14ac:dyDescent="0.55000000000000004">
      <c r="A18" s="24" t="s">
        <v>74</v>
      </c>
      <c r="C18" s="7">
        <v>13366507</v>
      </c>
      <c r="E18" s="7">
        <v>409238869527</v>
      </c>
      <c r="G18" s="7">
        <v>374037919056</v>
      </c>
      <c r="I18" s="7">
        <f t="shared" si="0"/>
        <v>35200950471</v>
      </c>
      <c r="K18" s="7">
        <v>13366507</v>
      </c>
      <c r="M18" s="7">
        <v>409238869527</v>
      </c>
      <c r="O18" s="7">
        <v>394902285994</v>
      </c>
      <c r="Q18" s="7">
        <f t="shared" si="1"/>
        <v>14336583533</v>
      </c>
    </row>
    <row r="19" spans="1:17" s="7" customFormat="1" ht="22.5" x14ac:dyDescent="0.55000000000000004">
      <c r="A19" s="24" t="s">
        <v>50</v>
      </c>
      <c r="C19" s="7">
        <v>183056753</v>
      </c>
      <c r="E19" s="7">
        <v>326813747314</v>
      </c>
      <c r="G19" s="7">
        <v>292956465440</v>
      </c>
      <c r="I19" s="7">
        <f t="shared" si="0"/>
        <v>33857281874</v>
      </c>
      <c r="K19" s="7">
        <v>183056753</v>
      </c>
      <c r="M19" s="7">
        <v>326813747314</v>
      </c>
      <c r="O19" s="7">
        <v>285395613604</v>
      </c>
      <c r="Q19" s="7">
        <f t="shared" si="1"/>
        <v>41418133710</v>
      </c>
    </row>
    <row r="20" spans="1:17" s="7" customFormat="1" ht="22.5" x14ac:dyDescent="0.55000000000000004">
      <c r="A20" s="24" t="s">
        <v>56</v>
      </c>
      <c r="C20" s="7">
        <v>53096193</v>
      </c>
      <c r="E20" s="7">
        <v>555248447255</v>
      </c>
      <c r="G20" s="7">
        <v>432249931582</v>
      </c>
      <c r="I20" s="7">
        <f t="shared" si="0"/>
        <v>122998515673</v>
      </c>
      <c r="K20" s="7">
        <v>53096193</v>
      </c>
      <c r="M20" s="7">
        <v>555248447255</v>
      </c>
      <c r="O20" s="7">
        <v>277036967523</v>
      </c>
      <c r="Q20" s="7">
        <f t="shared" si="1"/>
        <v>278211479732</v>
      </c>
    </row>
    <row r="21" spans="1:17" s="7" customFormat="1" ht="22.5" x14ac:dyDescent="0.55000000000000004">
      <c r="A21" s="24" t="s">
        <v>105</v>
      </c>
      <c r="C21" s="7">
        <v>21329669</v>
      </c>
      <c r="E21" s="7">
        <v>521587833748</v>
      </c>
      <c r="G21" s="7">
        <v>394435051391</v>
      </c>
      <c r="I21" s="7">
        <f t="shared" si="0"/>
        <v>127152782357</v>
      </c>
      <c r="K21" s="7">
        <v>21329669</v>
      </c>
      <c r="M21" s="7">
        <v>521587833748</v>
      </c>
      <c r="O21" s="7">
        <v>338367203171</v>
      </c>
      <c r="Q21" s="7">
        <f t="shared" si="1"/>
        <v>183220630577</v>
      </c>
    </row>
    <row r="22" spans="1:17" s="7" customFormat="1" ht="22.5" x14ac:dyDescent="0.55000000000000004">
      <c r="A22" s="24" t="s">
        <v>60</v>
      </c>
      <c r="C22" s="7">
        <v>12388597</v>
      </c>
      <c r="E22" s="7">
        <v>432006160462</v>
      </c>
      <c r="G22" s="7">
        <v>362591896829</v>
      </c>
      <c r="I22" s="7">
        <f t="shared" si="0"/>
        <v>69414263633</v>
      </c>
      <c r="K22" s="7">
        <v>12388597</v>
      </c>
      <c r="M22" s="7">
        <v>432006160462</v>
      </c>
      <c r="O22" s="7">
        <v>254583604155</v>
      </c>
      <c r="Q22" s="7">
        <f t="shared" si="1"/>
        <v>177422556307</v>
      </c>
    </row>
    <row r="23" spans="1:17" s="7" customFormat="1" ht="22.5" x14ac:dyDescent="0.55000000000000004">
      <c r="A23" s="24" t="s">
        <v>113</v>
      </c>
      <c r="C23" s="7">
        <v>3693197</v>
      </c>
      <c r="E23" s="7">
        <v>12621662879</v>
      </c>
      <c r="G23" s="7">
        <v>10852754813</v>
      </c>
      <c r="I23" s="7">
        <f t="shared" si="0"/>
        <v>1768908066</v>
      </c>
      <c r="K23" s="7">
        <v>3693197</v>
      </c>
      <c r="M23" s="7">
        <v>12621662879</v>
      </c>
      <c r="O23" s="7">
        <v>11749732946</v>
      </c>
      <c r="Q23" s="7">
        <f t="shared" si="1"/>
        <v>871929933</v>
      </c>
    </row>
    <row r="24" spans="1:17" s="7" customFormat="1" ht="22.5" x14ac:dyDescent="0.55000000000000004">
      <c r="A24" s="24" t="s">
        <v>61</v>
      </c>
      <c r="C24" s="7">
        <v>85694301</v>
      </c>
      <c r="E24" s="7">
        <v>414848124957</v>
      </c>
      <c r="G24" s="7">
        <v>365651520796</v>
      </c>
      <c r="I24" s="7">
        <f t="shared" si="0"/>
        <v>49196604161</v>
      </c>
      <c r="K24" s="7">
        <v>85694301</v>
      </c>
      <c r="M24" s="7">
        <v>414848124957</v>
      </c>
      <c r="O24" s="7">
        <v>413835843810</v>
      </c>
      <c r="Q24" s="7">
        <f t="shared" si="1"/>
        <v>1012281147</v>
      </c>
    </row>
    <row r="25" spans="1:17" s="7" customFormat="1" ht="22.5" x14ac:dyDescent="0.55000000000000004">
      <c r="A25" s="24" t="s">
        <v>59</v>
      </c>
      <c r="C25" s="7">
        <v>63086225</v>
      </c>
      <c r="E25" s="7">
        <v>436467599250</v>
      </c>
      <c r="G25" s="7">
        <v>372048422225</v>
      </c>
      <c r="I25" s="7">
        <f t="shared" si="0"/>
        <v>64419177025</v>
      </c>
      <c r="K25" s="7">
        <v>63086225</v>
      </c>
      <c r="M25" s="7">
        <v>436467599250</v>
      </c>
      <c r="O25" s="7">
        <v>488975754506</v>
      </c>
      <c r="Q25" s="7">
        <f t="shared" si="1"/>
        <v>-52508155256</v>
      </c>
    </row>
    <row r="26" spans="1:17" s="7" customFormat="1" ht="22.5" x14ac:dyDescent="0.55000000000000004">
      <c r="A26" s="24" t="s">
        <v>49</v>
      </c>
      <c r="C26" s="7">
        <v>165264109</v>
      </c>
      <c r="E26" s="7">
        <v>317226200762</v>
      </c>
      <c r="G26" s="7">
        <v>291088594817</v>
      </c>
      <c r="I26" s="7">
        <f t="shared" si="0"/>
        <v>26137605945</v>
      </c>
      <c r="K26" s="7">
        <v>165264109</v>
      </c>
      <c r="M26" s="7">
        <v>317226200762</v>
      </c>
      <c r="O26" s="7">
        <v>386397469777</v>
      </c>
      <c r="Q26" s="7">
        <f t="shared" si="1"/>
        <v>-69171269015</v>
      </c>
    </row>
    <row r="27" spans="1:17" s="7" customFormat="1" ht="22.5" x14ac:dyDescent="0.55000000000000004">
      <c r="A27" s="24" t="s">
        <v>51</v>
      </c>
      <c r="C27" s="7">
        <v>2284223</v>
      </c>
      <c r="E27" s="7">
        <v>271226977248</v>
      </c>
      <c r="G27" s="7">
        <v>277620190025</v>
      </c>
      <c r="I27" s="7">
        <f t="shared" si="0"/>
        <v>-6393212777</v>
      </c>
      <c r="K27" s="7">
        <v>2284223</v>
      </c>
      <c r="M27" s="7">
        <v>271226977248</v>
      </c>
      <c r="O27" s="7">
        <v>260058918945</v>
      </c>
      <c r="Q27" s="7">
        <f t="shared" si="1"/>
        <v>11168058303</v>
      </c>
    </row>
    <row r="28" spans="1:17" s="7" customFormat="1" ht="22.5" x14ac:dyDescent="0.55000000000000004">
      <c r="A28" s="24" t="s">
        <v>71</v>
      </c>
      <c r="C28" s="7">
        <v>273768093</v>
      </c>
      <c r="E28" s="7">
        <v>529038552014</v>
      </c>
      <c r="G28" s="7">
        <v>395273042684</v>
      </c>
      <c r="I28" s="7">
        <f t="shared" si="0"/>
        <v>133765509330</v>
      </c>
      <c r="K28" s="7">
        <v>273768093</v>
      </c>
      <c r="M28" s="7">
        <v>529038552014</v>
      </c>
      <c r="O28" s="7">
        <v>263914496139</v>
      </c>
      <c r="Q28" s="7">
        <f t="shared" si="1"/>
        <v>265124055875</v>
      </c>
    </row>
    <row r="29" spans="1:17" s="7" customFormat="1" ht="22.5" x14ac:dyDescent="0.55000000000000004">
      <c r="A29" s="24" t="s">
        <v>55</v>
      </c>
      <c r="C29" s="7">
        <v>66774309</v>
      </c>
      <c r="E29" s="7">
        <v>503137674110</v>
      </c>
      <c r="G29" s="7">
        <v>377831877824</v>
      </c>
      <c r="I29" s="7">
        <f t="shared" si="0"/>
        <v>125305796286</v>
      </c>
      <c r="K29" s="7">
        <v>66774309</v>
      </c>
      <c r="M29" s="7">
        <v>503137674110</v>
      </c>
      <c r="O29" s="7">
        <v>383954483357</v>
      </c>
      <c r="Q29" s="7">
        <f t="shared" si="1"/>
        <v>119183190753</v>
      </c>
    </row>
    <row r="30" spans="1:17" s="7" customFormat="1" ht="22.5" x14ac:dyDescent="0.55000000000000004">
      <c r="A30" s="24" t="s">
        <v>47</v>
      </c>
      <c r="C30" s="7">
        <v>10862715</v>
      </c>
      <c r="E30" s="7">
        <v>266388679135</v>
      </c>
      <c r="G30" s="7">
        <v>265740794223</v>
      </c>
      <c r="I30" s="7">
        <f t="shared" si="0"/>
        <v>647884912</v>
      </c>
      <c r="K30" s="7">
        <v>10862715</v>
      </c>
      <c r="M30" s="7">
        <v>266388679135</v>
      </c>
      <c r="O30" s="7">
        <v>260633634740</v>
      </c>
      <c r="Q30" s="7">
        <f t="shared" si="1"/>
        <v>5755044395</v>
      </c>
    </row>
    <row r="31" spans="1:17" s="7" customFormat="1" ht="22.5" x14ac:dyDescent="0.55000000000000004">
      <c r="A31" s="24" t="s">
        <v>79</v>
      </c>
      <c r="C31" s="7">
        <v>46769378</v>
      </c>
      <c r="E31" s="7">
        <v>442595273912</v>
      </c>
      <c r="G31" s="7">
        <v>371157056350</v>
      </c>
      <c r="I31" s="7">
        <f t="shared" si="0"/>
        <v>71438217562</v>
      </c>
      <c r="K31" s="7">
        <v>46769378</v>
      </c>
      <c r="M31" s="7">
        <v>442595273912</v>
      </c>
      <c r="O31" s="7">
        <v>491776302273</v>
      </c>
      <c r="Q31" s="7">
        <f t="shared" si="1"/>
        <v>-49181028361</v>
      </c>
    </row>
    <row r="32" spans="1:17" s="7" customFormat="1" ht="22.5" x14ac:dyDescent="0.55000000000000004">
      <c r="A32" s="24" t="s">
        <v>48</v>
      </c>
      <c r="C32" s="7">
        <v>67242962</v>
      </c>
      <c r="E32" s="7">
        <v>385683338990</v>
      </c>
      <c r="G32" s="7">
        <v>341077769043</v>
      </c>
      <c r="I32" s="7">
        <f t="shared" si="0"/>
        <v>44605569947</v>
      </c>
      <c r="K32" s="7">
        <v>67242962</v>
      </c>
      <c r="M32" s="7">
        <v>385683338990</v>
      </c>
      <c r="O32" s="7">
        <v>311721640390</v>
      </c>
      <c r="Q32" s="7">
        <f t="shared" si="1"/>
        <v>73961698600</v>
      </c>
    </row>
    <row r="33" spans="1:17" s="7" customFormat="1" ht="22.5" x14ac:dyDescent="0.55000000000000004">
      <c r="A33" s="24" t="s">
        <v>75</v>
      </c>
      <c r="C33" s="7">
        <v>22043269</v>
      </c>
      <c r="E33" s="7">
        <v>98823623088</v>
      </c>
      <c r="G33" s="7">
        <v>84589564292</v>
      </c>
      <c r="I33" s="7">
        <f t="shared" si="0"/>
        <v>14234058796</v>
      </c>
      <c r="K33" s="7">
        <v>22043269</v>
      </c>
      <c r="M33" s="7">
        <v>98823623088</v>
      </c>
      <c r="O33" s="7">
        <v>150383910280</v>
      </c>
      <c r="Q33" s="7">
        <f t="shared" si="1"/>
        <v>-51560287192</v>
      </c>
    </row>
    <row r="34" spans="1:17" s="7" customFormat="1" ht="22.5" x14ac:dyDescent="0.55000000000000004">
      <c r="A34" s="24" t="s">
        <v>65</v>
      </c>
      <c r="C34" s="7">
        <v>20113171</v>
      </c>
      <c r="E34" s="7">
        <v>525029247831</v>
      </c>
      <c r="G34" s="7">
        <v>443383997254</v>
      </c>
      <c r="I34" s="7">
        <f t="shared" si="0"/>
        <v>81645250577</v>
      </c>
      <c r="K34" s="7">
        <v>20113171</v>
      </c>
      <c r="M34" s="7">
        <v>525029247831</v>
      </c>
      <c r="O34" s="7">
        <v>510466624335</v>
      </c>
      <c r="Q34" s="7">
        <f t="shared" si="1"/>
        <v>14562623496</v>
      </c>
    </row>
    <row r="35" spans="1:17" s="7" customFormat="1" ht="22.5" x14ac:dyDescent="0.55000000000000004">
      <c r="A35" s="24" t="s">
        <v>84</v>
      </c>
      <c r="C35" s="7">
        <v>610207</v>
      </c>
      <c r="E35" s="7">
        <v>10111626394</v>
      </c>
      <c r="G35" s="7">
        <v>9844732835</v>
      </c>
      <c r="I35" s="7">
        <f t="shared" si="0"/>
        <v>266893559</v>
      </c>
      <c r="K35" s="7">
        <v>610207</v>
      </c>
      <c r="M35" s="7">
        <v>10111626394</v>
      </c>
      <c r="O35" s="7">
        <v>16400362375</v>
      </c>
      <c r="Q35" s="7">
        <f t="shared" si="1"/>
        <v>-6288735981</v>
      </c>
    </row>
    <row r="36" spans="1:17" s="7" customFormat="1" ht="22.5" x14ac:dyDescent="0.55000000000000004">
      <c r="A36" s="24" t="s">
        <v>76</v>
      </c>
      <c r="C36" s="7">
        <v>28746255</v>
      </c>
      <c r="E36" s="7">
        <v>333758508663</v>
      </c>
      <c r="G36" s="7">
        <v>304126780030</v>
      </c>
      <c r="I36" s="7">
        <f t="shared" si="0"/>
        <v>29631728633</v>
      </c>
      <c r="K36" s="7">
        <v>28746255</v>
      </c>
      <c r="M36" s="7">
        <v>333758508663</v>
      </c>
      <c r="O36" s="7">
        <v>369384973918</v>
      </c>
      <c r="Q36" s="7">
        <f t="shared" si="1"/>
        <v>-35626465255</v>
      </c>
    </row>
    <row r="37" spans="1:17" s="7" customFormat="1" ht="22.5" x14ac:dyDescent="0.55000000000000004">
      <c r="A37" s="24" t="s">
        <v>62</v>
      </c>
      <c r="C37" s="7">
        <v>120277145</v>
      </c>
      <c r="E37" s="7">
        <v>178505313509</v>
      </c>
      <c r="G37" s="7">
        <v>145373367343</v>
      </c>
      <c r="I37" s="7">
        <f t="shared" si="0"/>
        <v>33131946166</v>
      </c>
      <c r="K37" s="7">
        <v>120277145</v>
      </c>
      <c r="M37" s="7">
        <v>178505313509</v>
      </c>
      <c r="O37" s="7">
        <v>217956106033</v>
      </c>
      <c r="Q37" s="7">
        <f t="shared" si="1"/>
        <v>-39450792524</v>
      </c>
    </row>
    <row r="38" spans="1:17" s="7" customFormat="1" ht="22.5" x14ac:dyDescent="0.55000000000000004">
      <c r="A38" s="24" t="s">
        <v>45</v>
      </c>
      <c r="C38" s="7">
        <v>4610</v>
      </c>
      <c r="E38" s="7">
        <v>64844997600</v>
      </c>
      <c r="G38" s="7">
        <v>57569480848</v>
      </c>
      <c r="I38" s="7">
        <f t="shared" si="0"/>
        <v>7275516752</v>
      </c>
      <c r="K38" s="7">
        <v>4610</v>
      </c>
      <c r="M38" s="7">
        <v>64844997600</v>
      </c>
      <c r="O38" s="7">
        <v>30138529210</v>
      </c>
      <c r="Q38" s="7">
        <f t="shared" si="1"/>
        <v>34706468390</v>
      </c>
    </row>
    <row r="39" spans="1:17" s="7" customFormat="1" ht="22.5" x14ac:dyDescent="0.55000000000000004">
      <c r="A39" s="24" t="s">
        <v>80</v>
      </c>
      <c r="C39" s="7">
        <v>11291360</v>
      </c>
      <c r="E39" s="7">
        <v>427641121145</v>
      </c>
      <c r="G39" s="7">
        <v>306869633385</v>
      </c>
      <c r="I39" s="7">
        <f t="shared" si="0"/>
        <v>120771487760</v>
      </c>
      <c r="K39" s="7">
        <v>11291360</v>
      </c>
      <c r="M39" s="7">
        <v>427641121145</v>
      </c>
      <c r="O39" s="7">
        <v>344702408883</v>
      </c>
      <c r="Q39" s="7">
        <f t="shared" si="1"/>
        <v>82938712262</v>
      </c>
    </row>
    <row r="40" spans="1:17" s="7" customFormat="1" ht="22.5" x14ac:dyDescent="0.55000000000000004">
      <c r="A40" s="24" t="s">
        <v>46</v>
      </c>
      <c r="C40" s="7">
        <v>112441121</v>
      </c>
      <c r="E40" s="7">
        <v>457930278664</v>
      </c>
      <c r="G40" s="7">
        <v>446067421769</v>
      </c>
      <c r="I40" s="7">
        <f t="shared" si="0"/>
        <v>11862856895</v>
      </c>
      <c r="K40" s="7">
        <v>112441121</v>
      </c>
      <c r="M40" s="7">
        <v>457930278664</v>
      </c>
      <c r="O40" s="7">
        <v>328613391277</v>
      </c>
      <c r="Q40" s="7">
        <f t="shared" si="1"/>
        <v>129316887387</v>
      </c>
    </row>
    <row r="41" spans="1:17" s="7" customFormat="1" ht="22.5" x14ac:dyDescent="0.55000000000000004">
      <c r="A41" s="24" t="s">
        <v>102</v>
      </c>
      <c r="C41" s="7">
        <v>13430494</v>
      </c>
      <c r="E41" s="7">
        <v>69289523490</v>
      </c>
      <c r="G41" s="7">
        <v>58400387165</v>
      </c>
      <c r="I41" s="7">
        <f t="shared" si="0"/>
        <v>10889136325</v>
      </c>
      <c r="K41" s="7">
        <v>13430494</v>
      </c>
      <c r="M41" s="7">
        <v>69289523490</v>
      </c>
      <c r="O41" s="7">
        <v>59682072311</v>
      </c>
      <c r="Q41" s="7">
        <f t="shared" si="1"/>
        <v>9607451179</v>
      </c>
    </row>
    <row r="42" spans="1:17" s="7" customFormat="1" ht="22.5" x14ac:dyDescent="0.55000000000000004">
      <c r="A42" s="24" t="s">
        <v>107</v>
      </c>
      <c r="C42" s="7">
        <v>15578686</v>
      </c>
      <c r="E42" s="7">
        <v>113125177538</v>
      </c>
      <c r="G42" s="7">
        <v>87453789289</v>
      </c>
      <c r="I42" s="7">
        <f t="shared" si="0"/>
        <v>25671388249</v>
      </c>
      <c r="K42" s="7">
        <v>15578686</v>
      </c>
      <c r="M42" s="7">
        <v>113125177538</v>
      </c>
      <c r="O42" s="7">
        <v>120914117353</v>
      </c>
      <c r="Q42" s="7">
        <f t="shared" si="1"/>
        <v>-7788939815</v>
      </c>
    </row>
    <row r="43" spans="1:17" s="7" customFormat="1" ht="22.5" x14ac:dyDescent="0.55000000000000004">
      <c r="A43" s="24" t="s">
        <v>52</v>
      </c>
      <c r="C43" s="7">
        <v>7497930</v>
      </c>
      <c r="E43" s="7">
        <v>411721248563</v>
      </c>
      <c r="G43" s="7">
        <v>346074174218</v>
      </c>
      <c r="I43" s="7">
        <f t="shared" si="0"/>
        <v>65647074345</v>
      </c>
      <c r="K43" s="7">
        <v>7497930</v>
      </c>
      <c r="M43" s="7">
        <v>411721248563</v>
      </c>
      <c r="O43" s="7">
        <v>515895012590</v>
      </c>
      <c r="Q43" s="7">
        <f t="shared" si="1"/>
        <v>-104173764027</v>
      </c>
    </row>
    <row r="44" spans="1:17" s="7" customFormat="1" ht="22.5" x14ac:dyDescent="0.55000000000000004">
      <c r="A44" s="24" t="s">
        <v>72</v>
      </c>
      <c r="C44" s="7">
        <v>91916255</v>
      </c>
      <c r="E44" s="7">
        <v>615829441125</v>
      </c>
      <c r="G44" s="7">
        <v>650634972260</v>
      </c>
      <c r="I44" s="7">
        <f t="shared" si="0"/>
        <v>-34805531135</v>
      </c>
      <c r="K44" s="7">
        <v>91916255</v>
      </c>
      <c r="M44" s="7">
        <v>615829441125</v>
      </c>
      <c r="O44" s="7">
        <v>721589708392</v>
      </c>
      <c r="Q44" s="7">
        <f t="shared" si="1"/>
        <v>-105760267267</v>
      </c>
    </row>
    <row r="45" spans="1:17" s="7" customFormat="1" ht="23.25" thickBot="1" x14ac:dyDescent="0.6">
      <c r="A45" s="24" t="s">
        <v>68</v>
      </c>
      <c r="C45" s="7">
        <v>5308540</v>
      </c>
      <c r="E45" s="7">
        <v>214033261825</v>
      </c>
      <c r="G45" s="7">
        <v>174140421869</v>
      </c>
      <c r="I45" s="7">
        <f t="shared" si="0"/>
        <v>39892839956</v>
      </c>
      <c r="K45" s="7">
        <v>5308540</v>
      </c>
      <c r="M45" s="7">
        <v>214033261825</v>
      </c>
      <c r="O45" s="7">
        <v>121239701996</v>
      </c>
      <c r="Q45" s="7">
        <f t="shared" si="1"/>
        <v>92793559829</v>
      </c>
    </row>
    <row r="46" spans="1:17" s="22" customFormat="1" ht="21.75" thickBot="1" x14ac:dyDescent="0.25">
      <c r="E46" s="6">
        <f>SUM(E8:E45)</f>
        <v>10649400037004</v>
      </c>
      <c r="G46" s="6">
        <f>SUM(G8:G45)</f>
        <v>9134895047045</v>
      </c>
      <c r="I46" s="6">
        <f>SUM(I8:I45)</f>
        <v>1514504989959</v>
      </c>
      <c r="K46" s="22" t="s">
        <v>15</v>
      </c>
      <c r="M46" s="6">
        <f>SUM(M8:M45)</f>
        <v>10649400037004</v>
      </c>
      <c r="O46" s="6">
        <f>SUM(O8:O45)</f>
        <v>9799853248633</v>
      </c>
      <c r="Q46" s="6">
        <f>SUM(Q8:Q45)</f>
        <v>849546788371</v>
      </c>
    </row>
    <row r="47" spans="1:17" ht="19.5" thickTop="1" x14ac:dyDescent="0.2">
      <c r="I47" s="20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2025-10-29T02:03:39Z</dcterms:modified>
</cp:coreProperties>
</file>