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7\بخشی\"/>
    </mc:Choice>
  </mc:AlternateContent>
  <xr:revisionPtr revIDLastSave="0" documentId="13_ncr:1_{906CB3DF-6956-4A6C-93D4-71CEE00C62E0}" xr6:coauthVersionLast="47" xr6:coauthVersionMax="47" xr10:uidLastSave="{00000000-0000-0000-0000-000000000000}"/>
  <bookViews>
    <workbookView xWindow="-120" yWindow="-120" windowWidth="29040" windowHeight="15720" tabRatio="798" activeTab="2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ود سهام" sheetId="12" r:id="rId5"/>
    <sheet name="درآمد سپرده بانکی" sheetId="8" r:id="rId6"/>
    <sheet name="سایر درآمدها" sheetId="11" state="hidden" r:id="rId7"/>
    <sheet name="سود سپرده بانکی" sheetId="3" r:id="rId8"/>
    <sheet name="درآمد ناشی از فروش" sheetId="13" r:id="rId9"/>
    <sheet name="درآمد ناشی از تغییر قیمت اوراق" sheetId="5" r:id="rId10"/>
  </sheets>
  <definedNames>
    <definedName name="_xlnm._FilterDatabase" localSheetId="8" hidden="1">'درآمد ناشی از فروش'!$K$6:$Q$15</definedName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5" l="1"/>
  <c r="I10" i="5"/>
  <c r="I11" i="5"/>
  <c r="I12" i="5"/>
  <c r="I13" i="5"/>
  <c r="I14" i="5"/>
  <c r="I15" i="5"/>
  <c r="I16" i="5"/>
  <c r="I17" i="5"/>
  <c r="I18" i="5"/>
  <c r="I19" i="5"/>
  <c r="I8" i="5"/>
  <c r="Q9" i="5"/>
  <c r="Q10" i="5"/>
  <c r="Q11" i="5"/>
  <c r="Q12" i="5"/>
  <c r="Q13" i="5"/>
  <c r="Q14" i="5"/>
  <c r="Q15" i="5"/>
  <c r="Q16" i="5"/>
  <c r="Q17" i="5"/>
  <c r="Q18" i="5"/>
  <c r="Q19" i="5"/>
  <c r="Q8" i="5"/>
  <c r="I9" i="13"/>
  <c r="I10" i="13"/>
  <c r="I12" i="13"/>
  <c r="I13" i="13"/>
  <c r="I14" i="13"/>
  <c r="I8" i="13"/>
  <c r="Q8" i="13"/>
  <c r="Q9" i="13"/>
  <c r="Q10" i="13"/>
  <c r="Q11" i="13"/>
  <c r="Q12" i="13"/>
  <c r="Q13" i="13"/>
  <c r="Q14" i="13"/>
  <c r="S9" i="12"/>
  <c r="S10" i="12"/>
  <c r="S11" i="12"/>
  <c r="S12" i="12"/>
  <c r="S13" i="12"/>
  <c r="S14" i="12"/>
  <c r="S15" i="12"/>
  <c r="S8" i="12"/>
  <c r="M11" i="12"/>
  <c r="I11" i="12"/>
  <c r="I6" i="2" l="1"/>
  <c r="C6" i="2"/>
  <c r="Y21" i="1"/>
  <c r="Q8" i="7"/>
  <c r="G8" i="7"/>
  <c r="G10" i="3"/>
  <c r="G11" i="3"/>
  <c r="I16" i="12"/>
  <c r="K16" i="12"/>
  <c r="M16" i="12"/>
  <c r="Q16" i="12"/>
  <c r="O16" i="12"/>
  <c r="M10" i="3"/>
  <c r="A4" i="13"/>
  <c r="A2" i="13"/>
  <c r="G12" i="7" s="1"/>
  <c r="O15" i="13"/>
  <c r="M15" i="13"/>
  <c r="G19" i="7" l="1"/>
  <c r="Q19" i="7"/>
  <c r="G13" i="7"/>
  <c r="G18" i="7"/>
  <c r="Q18" i="7"/>
  <c r="Q14" i="7"/>
  <c r="G17" i="7"/>
  <c r="Q17" i="7"/>
  <c r="G15" i="7"/>
  <c r="G16" i="7"/>
  <c r="Q16" i="7"/>
  <c r="Q12" i="7"/>
  <c r="Q15" i="7"/>
  <c r="G11" i="7"/>
  <c r="Q11" i="7"/>
  <c r="G14" i="7"/>
  <c r="G10" i="7"/>
  <c r="Q10" i="7"/>
  <c r="Q13" i="7"/>
  <c r="G9" i="7"/>
  <c r="Q9" i="7"/>
  <c r="S16" i="12"/>
  <c r="E15" i="13"/>
  <c r="G15" i="13"/>
  <c r="I15" i="13"/>
  <c r="Q15" i="13"/>
  <c r="C12" i="3"/>
  <c r="E12" i="3"/>
  <c r="M9" i="3"/>
  <c r="G9" i="8" s="1"/>
  <c r="G10" i="8"/>
  <c r="M11" i="3"/>
  <c r="G11" i="8" s="1"/>
  <c r="M8" i="3"/>
  <c r="G8" i="8" s="1"/>
  <c r="G9" i="3"/>
  <c r="C9" i="8" s="1"/>
  <c r="C10" i="8"/>
  <c r="C11" i="8"/>
  <c r="G8" i="3"/>
  <c r="C8" i="8" s="1"/>
  <c r="A4" i="12"/>
  <c r="A2" i="12"/>
  <c r="C14" i="7" l="1"/>
  <c r="M12" i="7"/>
  <c r="C15" i="7"/>
  <c r="M14" i="7"/>
  <c r="M13" i="7"/>
  <c r="C13" i="7"/>
  <c r="M15" i="7"/>
  <c r="C12" i="7"/>
  <c r="C8" i="7"/>
  <c r="M9" i="7"/>
  <c r="C9" i="7"/>
  <c r="M10" i="7"/>
  <c r="C10" i="7"/>
  <c r="M11" i="7"/>
  <c r="C11" i="7"/>
  <c r="M16" i="7"/>
  <c r="C16" i="7"/>
  <c r="M19" i="7"/>
  <c r="M17" i="7"/>
  <c r="C17" i="7"/>
  <c r="M18" i="7"/>
  <c r="C18" i="7"/>
  <c r="M8" i="7"/>
  <c r="C19" i="7"/>
  <c r="C12" i="8"/>
  <c r="G20" i="7"/>
  <c r="G12" i="8"/>
  <c r="G12" i="3"/>
  <c r="I12" i="3"/>
  <c r="M12" i="3"/>
  <c r="K12" i="3"/>
  <c r="C10" i="2"/>
  <c r="E10" i="2"/>
  <c r="G10" i="2"/>
  <c r="K10" i="2"/>
  <c r="E21" i="1"/>
  <c r="G21" i="1"/>
  <c r="K21" i="1"/>
  <c r="O21" i="1"/>
  <c r="U21" i="1"/>
  <c r="W21" i="1"/>
  <c r="M20" i="7" l="1"/>
  <c r="E9" i="8"/>
  <c r="C8" i="10"/>
  <c r="I10" i="8"/>
  <c r="I9" i="8"/>
  <c r="E10" i="8"/>
  <c r="E11" i="8"/>
  <c r="E8" i="8"/>
  <c r="I11" i="8"/>
  <c r="I9" i="2" l="1"/>
  <c r="A2" i="5"/>
  <c r="Q20" i="5" l="1"/>
  <c r="I20" i="5"/>
  <c r="I8" i="2"/>
  <c r="I10" i="2" s="1"/>
  <c r="A2" i="11"/>
  <c r="E9" i="11"/>
  <c r="C9" i="11"/>
  <c r="G9" i="10" l="1"/>
  <c r="O20" i="5" l="1"/>
  <c r="M20" i="5"/>
  <c r="G20" i="5"/>
  <c r="E20" i="5"/>
  <c r="A4" i="5"/>
  <c r="A4" i="3"/>
  <c r="A4" i="8"/>
  <c r="A4" i="7"/>
  <c r="A4" i="10"/>
  <c r="A4" i="11" s="1"/>
  <c r="A4" i="2"/>
  <c r="A2" i="3"/>
  <c r="A2" i="8"/>
  <c r="A2" i="7"/>
  <c r="A2" i="10"/>
  <c r="A2" i="2"/>
  <c r="O13" i="7" l="1"/>
  <c r="S13" i="7" s="1"/>
  <c r="E14" i="7"/>
  <c r="I14" i="7" s="1"/>
  <c r="E12" i="7"/>
  <c r="I12" i="7" s="1"/>
  <c r="O12" i="7"/>
  <c r="S12" i="7" s="1"/>
  <c r="E15" i="7"/>
  <c r="I15" i="7" s="1"/>
  <c r="O14" i="7"/>
  <c r="S14" i="7" s="1"/>
  <c r="E13" i="7"/>
  <c r="I13" i="7" s="1"/>
  <c r="O15" i="7"/>
  <c r="S15" i="7" s="1"/>
  <c r="O9" i="7"/>
  <c r="S9" i="7" s="1"/>
  <c r="E9" i="7"/>
  <c r="I9" i="7" s="1"/>
  <c r="O10" i="7"/>
  <c r="S10" i="7" s="1"/>
  <c r="E10" i="7"/>
  <c r="I10" i="7" s="1"/>
  <c r="O11" i="7"/>
  <c r="S11" i="7" s="1"/>
  <c r="O16" i="7"/>
  <c r="S16" i="7" s="1"/>
  <c r="E16" i="7"/>
  <c r="I16" i="7" s="1"/>
  <c r="O17" i="7"/>
  <c r="S17" i="7" s="1"/>
  <c r="E17" i="7"/>
  <c r="I17" i="7" s="1"/>
  <c r="E18" i="7"/>
  <c r="I18" i="7" s="1"/>
  <c r="O18" i="7"/>
  <c r="S18" i="7" s="1"/>
  <c r="O19" i="7"/>
  <c r="S19" i="7" s="1"/>
  <c r="E19" i="7"/>
  <c r="I19" i="7" s="1"/>
  <c r="O8" i="7"/>
  <c r="S8" i="7" s="1"/>
  <c r="E8" i="7"/>
  <c r="I8" i="7" s="1"/>
  <c r="E11" i="7"/>
  <c r="I11" i="7" s="1"/>
  <c r="I8" i="8"/>
  <c r="I12" i="8" s="1"/>
  <c r="C20" i="7"/>
  <c r="I20" i="7" l="1"/>
  <c r="K14" i="7" s="1"/>
  <c r="E12" i="8"/>
  <c r="E20" i="7"/>
  <c r="Q20" i="7"/>
  <c r="O20" i="7"/>
  <c r="K13" i="7" l="1"/>
  <c r="K15" i="7"/>
  <c r="K12" i="7"/>
  <c r="C7" i="10"/>
  <c r="C9" i="10" s="1"/>
  <c r="K17" i="7"/>
  <c r="K9" i="7"/>
  <c r="K18" i="7"/>
  <c r="K16" i="7"/>
  <c r="K19" i="7"/>
  <c r="K10" i="7"/>
  <c r="K8" i="7"/>
  <c r="K11" i="7"/>
  <c r="S20" i="7"/>
  <c r="U14" i="7" s="1"/>
  <c r="U13" i="7" l="1"/>
  <c r="U12" i="7"/>
  <c r="U15" i="7"/>
  <c r="U17" i="7"/>
  <c r="U19" i="7"/>
  <c r="E8" i="10"/>
  <c r="E7" i="10"/>
  <c r="K20" i="7"/>
  <c r="U18" i="7"/>
  <c r="U10" i="7"/>
  <c r="U16" i="7"/>
  <c r="U8" i="7"/>
  <c r="U11" i="7"/>
  <c r="U9" i="7"/>
  <c r="E9" i="10" l="1"/>
  <c r="U20" i="7"/>
</calcChain>
</file>

<file path=xl/sharedStrings.xml><?xml version="1.0" encoding="utf-8"?>
<sst xmlns="http://schemas.openxmlformats.org/spreadsheetml/2006/main" count="705" uniqueCount="71">
  <si>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</si>
  <si>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</si>
  <si>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</si>
  <si>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</si>
  <si>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</si>
  <si>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</si>
  <si>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</si>
  <si>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</si>
  <si>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</si>
  <si>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</si>
  <si>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</si>
  <si>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</si>
  <si>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</si>
  <si>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</si>
  <si>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</si>
  <si>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</si>
  <si>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</si>
  <si>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</si>
  <si>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</si>
  <si>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</si>
  <si>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</si>
  <si>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</si>
  <si>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</si>
  <si>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</si>
  <si>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</si>
  <si>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</si>
  <si>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</si>
  <si>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</si>
  <si>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</si>
  <si>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</si>
  <si>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</si>
  <si>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</si>
  <si>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</si>
  <si>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</si>
  <si>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</si>
  <si>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</si>
  <si>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</si>
  <si>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</si>
  <si>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</si>
  <si>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</si>
  <si>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</si>
  <si>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</si>
  <si>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</si>
  <si>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</si>
  <si>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</si>
  <si>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</si>
  <si>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</si>
  <si>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</si>
  <si>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</si>
  <si>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توسعه معادن وفلزات</t>
  </si>
  <si>
    <t>توسعه معدنی و صنعتی صبانور</t>
  </si>
  <si>
    <t>شمش طلا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</si>
  <si>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</si>
  <si>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</si>
  <si>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</si>
  <si>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</si>
  <si>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</si>
  <si>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</si>
  <si>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</si>
  <si>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</si>
  <si>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-</t>
  </si>
  <si>
    <t>سود و زیان ناشی از فروش</t>
  </si>
  <si>
    <t xml:space="preserve"> </t>
  </si>
  <si>
    <t>1404/06/31</t>
  </si>
  <si>
    <t>بین المللی توسعه ص. معادن غدیر</t>
  </si>
  <si>
    <t>سرمایه گذاری تامین اجتماعی</t>
  </si>
  <si>
    <t>سرمایه گذاری سیمان تامین</t>
  </si>
  <si>
    <t>سرمایه‌گذاری‌غدیر(هلدینگ‌</t>
  </si>
  <si>
    <t>گروه مالی صبا تامین</t>
  </si>
  <si>
    <t>1404/07/30</t>
  </si>
  <si>
    <t>برای ماه منتهی به 1404/07/30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</si>
</sst>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4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b/>
      <sz val="16"/>
      <name val="B Nazanin"/>
      <charset val="178"/>
    </font>
    <font>
      <sz val="10"/>
      <name val="IRANSans"/>
      <family val="2"/>
      <charset val="178"/>
    </font>
    <font>
      <b/>
      <sz val="10"/>
      <name val="IRANSans"/>
      <family val="2"/>
      <charset val="178"/>
    </font>
    <font>
      <b/>
      <sz val="12"/>
      <name val="B Titr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</cellStyleXfs>
  <cellXfs count="59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3" fontId="6" fillId="0" borderId="0" xfId="2" applyNumberFormat="1" applyFont="1" applyFill="1" applyAlignment="1">
      <alignment horizontal="center" vertical="center"/>
    </xf>
    <xf numFmtId="3" fontId="7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7" fillId="0" borderId="2" xfId="5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9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right" vertical="center"/>
    </xf>
    <xf numFmtId="164" fontId="4" fillId="0" borderId="0" xfId="2" applyNumberFormat="1" applyFont="1" applyFill="1" applyAlignment="1">
      <alignment horizontal="center"/>
    </xf>
    <xf numFmtId="164" fontId="7" fillId="0" borderId="2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6" fillId="0" borderId="0" xfId="2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11" fillId="0" borderId="0" xfId="0" applyNumberFormat="1" applyFont="1" applyFill="1"/>
    <xf numFmtId="164" fontId="11" fillId="0" borderId="0" xfId="0" applyNumberFormat="1" applyFont="1"/>
    <xf numFmtId="164" fontId="10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64" fontId="12" fillId="0" borderId="0" xfId="0" applyNumberFormat="1" applyFont="1"/>
    <xf numFmtId="164" fontId="7" fillId="0" borderId="1" xfId="2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9" fontId="7" fillId="0" borderId="2" xfId="1" applyFont="1" applyFill="1" applyBorder="1" applyAlignment="1">
      <alignment horizontal="center" vertical="center"/>
    </xf>
    <xf numFmtId="10" fontId="6" fillId="0" borderId="0" xfId="1" applyNumberFormat="1" applyFont="1" applyFill="1" applyAlignment="1">
      <alignment horizontal="center" vertical="center"/>
    </xf>
    <xf numFmtId="10" fontId="7" fillId="0" borderId="2" xfId="1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13" fillId="0" borderId="0" xfId="2" applyNumberFormat="1" applyFont="1" applyFill="1" applyAlignment="1">
      <alignment horizontal="right" vertical="center" readingOrder="2"/>
    </xf>
    <xf numFmtId="164" fontId="7" fillId="0" borderId="1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0" xfId="4" applyNumberFormat="1" applyFont="1" applyFill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F4B3F075-D097-490F-A666-94EE224EA579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22"/>
  <sheetViews>
    <sheetView rightToLeft="1" zoomScale="70" zoomScaleNormal="70" workbookViewId="0">
      <selection activeCell="I25" sqref="I25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0.875" style="4" bestFit="1" customWidth="1"/>
    <col min="28" max="28" width="10.375" style="4" bestFit="1" customWidth="1"/>
    <col min="29" max="16384" width="9" style="4"/>
  </cols>
  <sheetData>
    <row r="2" spans="1:25" ht="26.25" x14ac:dyDescent="0.2">
      <c r="A2" s="46" t="s">
        <v>45</v>
      </c>
      <c r="B2" s="46" t="s">
        <v>0</v>
      </c>
      <c r="C2" s="46" t="s">
        <v>0</v>
      </c>
      <c r="D2" s="46" t="s">
        <v>0</v>
      </c>
      <c r="E2" s="46" t="s">
        <v>0</v>
      </c>
      <c r="F2" s="46" t="s">
        <v>0</v>
      </c>
      <c r="G2" s="46" t="s">
        <v>0</v>
      </c>
      <c r="H2" s="46" t="s">
        <v>0</v>
      </c>
      <c r="I2" s="46" t="s">
        <v>0</v>
      </c>
      <c r="J2" s="46" t="s">
        <v>0</v>
      </c>
      <c r="K2" s="46" t="s">
        <v>0</v>
      </c>
      <c r="L2" s="46" t="s">
        <v>0</v>
      </c>
      <c r="M2" s="46" t="s">
        <v>0</v>
      </c>
      <c r="N2" s="46" t="s">
        <v>0</v>
      </c>
      <c r="O2" s="46" t="s">
        <v>0</v>
      </c>
      <c r="P2" s="46" t="s">
        <v>0</v>
      </c>
      <c r="Q2" s="46" t="s">
        <v>0</v>
      </c>
      <c r="R2" s="46" t="s">
        <v>0</v>
      </c>
      <c r="S2" s="46" t="s">
        <v>0</v>
      </c>
      <c r="T2" s="46" t="s">
        <v>0</v>
      </c>
      <c r="U2" s="46" t="s">
        <v>0</v>
      </c>
      <c r="V2" s="46" t="s">
        <v>0</v>
      </c>
      <c r="W2" s="46" t="s">
        <v>0</v>
      </c>
      <c r="X2" s="46" t="s">
        <v>0</v>
      </c>
      <c r="Y2" s="46" t="s">
        <v>0</v>
      </c>
    </row>
    <row r="3" spans="1:25" ht="26.25" x14ac:dyDescent="0.2">
      <c r="A3" s="46" t="s">
        <v>1</v>
      </c>
      <c r="B3" s="46" t="s">
        <v>1</v>
      </c>
      <c r="C3" s="46" t="s">
        <v>1</v>
      </c>
      <c r="D3" s="46" t="s">
        <v>1</v>
      </c>
      <c r="E3" s="46" t="s">
        <v>1</v>
      </c>
      <c r="F3" s="46" t="s">
        <v>1</v>
      </c>
      <c r="G3" s="46" t="s">
        <v>1</v>
      </c>
      <c r="H3" s="46" t="s">
        <v>1</v>
      </c>
      <c r="I3" s="46" t="s">
        <v>1</v>
      </c>
      <c r="J3" s="46" t="s">
        <v>1</v>
      </c>
      <c r="K3" s="46" t="s">
        <v>1</v>
      </c>
      <c r="L3" s="46" t="s">
        <v>1</v>
      </c>
      <c r="M3" s="46" t="s">
        <v>1</v>
      </c>
      <c r="N3" s="46" t="s">
        <v>1</v>
      </c>
      <c r="O3" s="46" t="s">
        <v>1</v>
      </c>
      <c r="P3" s="46" t="s">
        <v>1</v>
      </c>
      <c r="Q3" s="46" t="s">
        <v>1</v>
      </c>
      <c r="R3" s="46" t="s">
        <v>1</v>
      </c>
      <c r="S3" s="46" t="s">
        <v>1</v>
      </c>
      <c r="T3" s="46" t="s">
        <v>1</v>
      </c>
      <c r="U3" s="46" t="s">
        <v>1</v>
      </c>
      <c r="V3" s="46" t="s">
        <v>1</v>
      </c>
      <c r="W3" s="46" t="s">
        <v>1</v>
      </c>
      <c r="X3" s="46" t="s">
        <v>1</v>
      </c>
      <c r="Y3" s="46" t="s">
        <v>1</v>
      </c>
    </row>
    <row r="4" spans="1:25" ht="26.25" x14ac:dyDescent="0.2">
      <c r="A4" s="46" t="s">
        <v>70</v>
      </c>
      <c r="B4" s="46" t="s">
        <v>2</v>
      </c>
      <c r="C4" s="46" t="s">
        <v>2</v>
      </c>
      <c r="D4" s="46" t="s">
        <v>2</v>
      </c>
      <c r="E4" s="46" t="s">
        <v>2</v>
      </c>
      <c r="F4" s="46" t="s">
        <v>2</v>
      </c>
      <c r="G4" s="46" t="s">
        <v>2</v>
      </c>
      <c r="H4" s="46" t="s">
        <v>2</v>
      </c>
      <c r="I4" s="46" t="s">
        <v>2</v>
      </c>
      <c r="J4" s="46" t="s">
        <v>2</v>
      </c>
      <c r="K4" s="46" t="s">
        <v>2</v>
      </c>
      <c r="L4" s="46" t="s">
        <v>2</v>
      </c>
      <c r="M4" s="46" t="s">
        <v>2</v>
      </c>
      <c r="N4" s="46" t="s">
        <v>2</v>
      </c>
      <c r="O4" s="46" t="s">
        <v>2</v>
      </c>
      <c r="P4" s="46" t="s">
        <v>2</v>
      </c>
      <c r="Q4" s="46" t="s">
        <v>2</v>
      </c>
      <c r="R4" s="46" t="s">
        <v>2</v>
      </c>
      <c r="S4" s="46" t="s">
        <v>2</v>
      </c>
      <c r="T4" s="46" t="s">
        <v>2</v>
      </c>
      <c r="U4" s="46" t="s">
        <v>2</v>
      </c>
      <c r="V4" s="46" t="s">
        <v>2</v>
      </c>
      <c r="W4" s="46" t="s">
        <v>2</v>
      </c>
      <c r="X4" s="46" t="s">
        <v>2</v>
      </c>
      <c r="Y4" s="46" t="s">
        <v>2</v>
      </c>
    </row>
    <row r="6" spans="1:25" ht="27" thickBot="1" x14ac:dyDescent="0.25">
      <c r="A6" s="45" t="s">
        <v>3</v>
      </c>
      <c r="C6" s="45" t="s">
        <v>63</v>
      </c>
      <c r="D6" s="45" t="s">
        <v>4</v>
      </c>
      <c r="E6" s="45" t="s">
        <v>4</v>
      </c>
      <c r="F6" s="45" t="s">
        <v>4</v>
      </c>
      <c r="G6" s="45" t="s">
        <v>4</v>
      </c>
      <c r="I6" s="45" t="s">
        <v>5</v>
      </c>
      <c r="J6" s="45" t="s">
        <v>5</v>
      </c>
      <c r="K6" s="45" t="s">
        <v>5</v>
      </c>
      <c r="L6" s="45" t="s">
        <v>5</v>
      </c>
      <c r="M6" s="45" t="s">
        <v>5</v>
      </c>
      <c r="N6" s="45" t="s">
        <v>5</v>
      </c>
      <c r="O6" s="45" t="s">
        <v>5</v>
      </c>
      <c r="Q6" s="45" t="s">
        <v>69</v>
      </c>
      <c r="R6" s="45" t="s">
        <v>6</v>
      </c>
      <c r="S6" s="45" t="s">
        <v>6</v>
      </c>
      <c r="T6" s="45" t="s">
        <v>6</v>
      </c>
      <c r="U6" s="45" t="s">
        <v>6</v>
      </c>
      <c r="V6" s="45" t="s">
        <v>6</v>
      </c>
      <c r="W6" s="45" t="s">
        <v>6</v>
      </c>
      <c r="X6" s="45" t="s">
        <v>6</v>
      </c>
      <c r="Y6" s="45" t="s">
        <v>6</v>
      </c>
    </row>
    <row r="7" spans="1:25" ht="27" thickBot="1" x14ac:dyDescent="0.25">
      <c r="A7" s="45" t="s">
        <v>3</v>
      </c>
      <c r="C7" s="45" t="s">
        <v>7</v>
      </c>
      <c r="E7" s="45" t="s">
        <v>8</v>
      </c>
      <c r="G7" s="45" t="s">
        <v>9</v>
      </c>
      <c r="I7" s="45" t="s">
        <v>10</v>
      </c>
      <c r="J7" s="45" t="s">
        <v>10</v>
      </c>
      <c r="K7" s="45" t="s">
        <v>10</v>
      </c>
      <c r="M7" s="45" t="s">
        <v>11</v>
      </c>
      <c r="N7" s="45" t="s">
        <v>11</v>
      </c>
      <c r="O7" s="45" t="s">
        <v>11</v>
      </c>
      <c r="Q7" s="45" t="s">
        <v>7</v>
      </c>
      <c r="S7" s="45" t="s">
        <v>12</v>
      </c>
      <c r="U7" s="45" t="s">
        <v>8</v>
      </c>
      <c r="W7" s="45" t="s">
        <v>9</v>
      </c>
      <c r="Y7" s="45" t="s">
        <v>13</v>
      </c>
    </row>
    <row r="8" spans="1:25" ht="27" thickBot="1" x14ac:dyDescent="0.25">
      <c r="A8" s="45" t="s">
        <v>3</v>
      </c>
      <c r="C8" s="45" t="s">
        <v>7</v>
      </c>
      <c r="E8" s="45" t="s">
        <v>8</v>
      </c>
      <c r="G8" s="45" t="s">
        <v>9</v>
      </c>
      <c r="I8" s="32" t="s">
        <v>7</v>
      </c>
      <c r="K8" s="32" t="s">
        <v>8</v>
      </c>
      <c r="M8" s="32" t="s">
        <v>7</v>
      </c>
      <c r="O8" s="32" t="s">
        <v>14</v>
      </c>
      <c r="Q8" s="45" t="s">
        <v>7</v>
      </c>
      <c r="S8" s="45" t="s">
        <v>12</v>
      </c>
      <c r="U8" s="45" t="s">
        <v>8</v>
      </c>
      <c r="W8" s="45" t="s">
        <v>9</v>
      </c>
      <c r="Y8" s="45" t="s">
        <v>13</v>
      </c>
    </row>
    <row r="9" spans="1:25" ht="21" x14ac:dyDescent="0.2">
      <c r="A9" s="20" t="s">
        <v>46</v>
      </c>
      <c r="C9" s="4">
        <v>51957579</v>
      </c>
      <c r="E9" s="4">
        <v>696433122468</v>
      </c>
      <c r="G9" s="4">
        <v>481363380694.13397</v>
      </c>
      <c r="I9" s="4">
        <v>0</v>
      </c>
      <c r="K9" s="4">
        <v>0</v>
      </c>
      <c r="M9" s="4">
        <v>-600000</v>
      </c>
      <c r="O9" s="4">
        <v>5292924661</v>
      </c>
      <c r="Q9" s="4">
        <v>51357579</v>
      </c>
      <c r="S9" s="4">
        <v>11100</v>
      </c>
      <c r="U9" s="4">
        <v>688390794833</v>
      </c>
      <c r="W9" s="4">
        <v>566677215594.94495</v>
      </c>
      <c r="Y9" s="1">
        <v>0.10678168703222302</v>
      </c>
    </row>
    <row r="10" spans="1:25" ht="21" x14ac:dyDescent="0.2">
      <c r="A10" s="20" t="s">
        <v>48</v>
      </c>
      <c r="C10" s="4">
        <v>117097160</v>
      </c>
      <c r="E10" s="4">
        <v>885952674378</v>
      </c>
      <c r="G10" s="4">
        <v>698402591388</v>
      </c>
      <c r="I10" s="4">
        <v>0</v>
      </c>
      <c r="K10" s="4">
        <v>0</v>
      </c>
      <c r="M10" s="4">
        <v>0</v>
      </c>
      <c r="O10" s="4">
        <v>0</v>
      </c>
      <c r="Q10" s="4">
        <v>117097160</v>
      </c>
      <c r="S10" s="4">
        <v>6470</v>
      </c>
      <c r="U10" s="4">
        <v>885952674378</v>
      </c>
      <c r="W10" s="4">
        <v>753110794380.06006</v>
      </c>
      <c r="Y10" s="1">
        <v>0.1419122543362723</v>
      </c>
    </row>
    <row r="11" spans="1:25" ht="21" x14ac:dyDescent="0.2">
      <c r="A11" s="20" t="s">
        <v>49</v>
      </c>
      <c r="C11" s="4">
        <v>381896404</v>
      </c>
      <c r="E11" s="4">
        <v>914634375348</v>
      </c>
      <c r="G11" s="4">
        <v>615750323282.63599</v>
      </c>
      <c r="I11" s="4">
        <v>65303596</v>
      </c>
      <c r="K11" s="4">
        <v>115246694976</v>
      </c>
      <c r="M11" s="4">
        <v>-7200000</v>
      </c>
      <c r="O11" s="4">
        <v>13555661131</v>
      </c>
      <c r="Q11" s="4">
        <v>440000000</v>
      </c>
      <c r="S11" s="4">
        <v>2032</v>
      </c>
      <c r="U11" s="4">
        <v>1013299800847</v>
      </c>
      <c r="W11" s="4">
        <v>888760224000</v>
      </c>
      <c r="Y11" s="1">
        <v>0.16747332250903899</v>
      </c>
    </row>
    <row r="12" spans="1:25" ht="21" x14ac:dyDescent="0.2">
      <c r="A12" s="20" t="s">
        <v>64</v>
      </c>
      <c r="C12" s="4">
        <v>15000000</v>
      </c>
      <c r="E12" s="4">
        <v>46137776160</v>
      </c>
      <c r="G12" s="4">
        <v>43062246000</v>
      </c>
      <c r="I12" s="4">
        <v>35000000</v>
      </c>
      <c r="K12" s="4">
        <v>106128395625</v>
      </c>
      <c r="M12" s="4">
        <v>0</v>
      </c>
      <c r="O12" s="4">
        <v>0</v>
      </c>
      <c r="Q12" s="4">
        <v>50000000</v>
      </c>
      <c r="S12" s="4">
        <v>3368</v>
      </c>
      <c r="U12" s="4">
        <v>152266171785</v>
      </c>
      <c r="W12" s="4">
        <v>167398020000</v>
      </c>
      <c r="Y12" s="1">
        <v>3.1543606288611942E-2</v>
      </c>
    </row>
    <row r="13" spans="1:25" ht="21" x14ac:dyDescent="0.2">
      <c r="A13" s="20" t="s">
        <v>65</v>
      </c>
      <c r="C13" s="4">
        <v>17000000</v>
      </c>
      <c r="E13" s="4">
        <v>19919908246</v>
      </c>
      <c r="G13" s="4">
        <v>19754755650</v>
      </c>
      <c r="I13" s="4">
        <v>96000000</v>
      </c>
      <c r="K13" s="4">
        <v>139733551193</v>
      </c>
      <c r="M13" s="4">
        <v>0</v>
      </c>
      <c r="O13" s="4">
        <v>0</v>
      </c>
      <c r="Q13" s="4">
        <v>113000000</v>
      </c>
      <c r="S13" s="4">
        <v>1243</v>
      </c>
      <c r="U13" s="4">
        <v>159653459439</v>
      </c>
      <c r="W13" s="4">
        <v>139623268950</v>
      </c>
      <c r="Y13" s="1">
        <v>2.6309877646627938E-2</v>
      </c>
    </row>
    <row r="14" spans="1:25" ht="21" x14ac:dyDescent="0.2">
      <c r="A14" s="20" t="s">
        <v>66</v>
      </c>
      <c r="C14" s="4">
        <v>5900000</v>
      </c>
      <c r="E14" s="4">
        <v>86987649570</v>
      </c>
      <c r="G14" s="4">
        <v>87093690750</v>
      </c>
      <c r="I14" s="4">
        <v>2600000</v>
      </c>
      <c r="K14" s="4">
        <v>41534508150</v>
      </c>
      <c r="M14" s="4">
        <v>0</v>
      </c>
      <c r="O14" s="4">
        <v>0</v>
      </c>
      <c r="Q14" s="4">
        <v>8500000</v>
      </c>
      <c r="S14" s="4">
        <v>16960</v>
      </c>
      <c r="U14" s="4">
        <v>128522157720</v>
      </c>
      <c r="W14" s="4">
        <v>143302248000</v>
      </c>
      <c r="Y14" s="1">
        <v>2.7003125193386563E-2</v>
      </c>
    </row>
    <row r="15" spans="1:25" ht="21" x14ac:dyDescent="0.2">
      <c r="A15" s="20" t="s">
        <v>67</v>
      </c>
      <c r="C15" s="4">
        <v>8000000</v>
      </c>
      <c r="E15" s="4">
        <v>73908523520</v>
      </c>
      <c r="G15" s="4">
        <v>67515876000</v>
      </c>
      <c r="I15" s="4">
        <v>0</v>
      </c>
      <c r="K15" s="4">
        <v>0</v>
      </c>
      <c r="M15" s="4">
        <v>0</v>
      </c>
      <c r="O15" s="4">
        <v>0</v>
      </c>
      <c r="Q15" s="4">
        <v>8000000</v>
      </c>
      <c r="S15" s="4">
        <v>10080</v>
      </c>
      <c r="U15" s="4">
        <v>73908523520</v>
      </c>
      <c r="W15" s="4">
        <v>80160192000</v>
      </c>
      <c r="Y15" s="1">
        <v>1.5104966811838877E-2</v>
      </c>
    </row>
    <row r="16" spans="1:25" ht="21" x14ac:dyDescent="0.2">
      <c r="A16" s="20" t="s">
        <v>68</v>
      </c>
      <c r="C16" s="4">
        <v>33000000</v>
      </c>
      <c r="E16" s="4">
        <v>102292432642</v>
      </c>
      <c r="G16" s="4">
        <v>90210037500</v>
      </c>
      <c r="I16" s="4">
        <v>11100000</v>
      </c>
      <c r="K16" s="4">
        <v>33847781441</v>
      </c>
      <c r="M16" s="4">
        <v>0</v>
      </c>
      <c r="O16" s="4">
        <v>0</v>
      </c>
      <c r="Q16" s="4">
        <v>44100000</v>
      </c>
      <c r="S16" s="4">
        <v>3235</v>
      </c>
      <c r="U16" s="4">
        <v>136140214083</v>
      </c>
      <c r="W16" s="4">
        <v>141814652175</v>
      </c>
      <c r="Y16" s="1">
        <v>2.6722810426100887E-2</v>
      </c>
    </row>
    <row r="17" spans="1:25" ht="21" x14ac:dyDescent="0.2">
      <c r="A17" s="20" t="s">
        <v>50</v>
      </c>
      <c r="C17" s="4">
        <v>109427423</v>
      </c>
      <c r="E17" s="4">
        <v>447612901243</v>
      </c>
      <c r="G17" s="4">
        <v>292825879910.84003</v>
      </c>
      <c r="I17" s="4">
        <v>0</v>
      </c>
      <c r="K17" s="4">
        <v>0</v>
      </c>
      <c r="M17" s="4">
        <v>0</v>
      </c>
      <c r="O17" s="4">
        <v>0</v>
      </c>
      <c r="Q17" s="4">
        <v>109427423</v>
      </c>
      <c r="S17" s="4">
        <v>2919</v>
      </c>
      <c r="U17" s="4">
        <v>447612901243</v>
      </c>
      <c r="W17" s="4">
        <v>317518106782.96503</v>
      </c>
      <c r="Y17" s="1">
        <v>5.9831449319814496E-2</v>
      </c>
    </row>
    <row r="18" spans="1:25" ht="21" x14ac:dyDescent="0.2">
      <c r="A18" s="20" t="s">
        <v>51</v>
      </c>
      <c r="C18" s="4">
        <v>9160</v>
      </c>
      <c r="E18" s="4">
        <v>89996825024</v>
      </c>
      <c r="G18" s="4">
        <v>114389684288</v>
      </c>
      <c r="I18" s="4">
        <v>0</v>
      </c>
      <c r="K18" s="4">
        <v>0</v>
      </c>
      <c r="M18" s="4">
        <v>-4160</v>
      </c>
      <c r="O18" s="4">
        <v>59475559293</v>
      </c>
      <c r="Q18" s="4">
        <v>5000</v>
      </c>
      <c r="S18" s="4">
        <v>14100000</v>
      </c>
      <c r="U18" s="4">
        <v>49124904487</v>
      </c>
      <c r="W18" s="4">
        <v>70330800000</v>
      </c>
      <c r="Y18" s="1">
        <v>1.3252767656171253E-2</v>
      </c>
    </row>
    <row r="19" spans="1:25" ht="21" x14ac:dyDescent="0.2">
      <c r="A19" s="20" t="s">
        <v>52</v>
      </c>
      <c r="C19" s="4">
        <v>375074465</v>
      </c>
      <c r="E19" s="4">
        <v>824917755914</v>
      </c>
      <c r="G19" s="4">
        <v>617427630321.46204</v>
      </c>
      <c r="I19" s="4">
        <v>0</v>
      </c>
      <c r="K19" s="4">
        <v>0</v>
      </c>
      <c r="M19" s="4">
        <v>-30074465</v>
      </c>
      <c r="O19" s="4">
        <v>52948032204</v>
      </c>
      <c r="Q19" s="4">
        <v>345000000</v>
      </c>
      <c r="S19" s="4">
        <v>2031</v>
      </c>
      <c r="U19" s="4">
        <v>758773663212</v>
      </c>
      <c r="W19" s="4">
        <v>696525864750</v>
      </c>
      <c r="Y19" s="1">
        <v>0.13124968651068256</v>
      </c>
    </row>
    <row r="20" spans="1:25" ht="21.75" thickBot="1" x14ac:dyDescent="0.25">
      <c r="A20" s="20" t="s">
        <v>53</v>
      </c>
      <c r="C20" s="4">
        <v>328400000</v>
      </c>
      <c r="E20" s="4">
        <v>893448954241</v>
      </c>
      <c r="G20" s="4">
        <v>612086287500</v>
      </c>
      <c r="I20" s="4">
        <v>0</v>
      </c>
      <c r="K20" s="4">
        <v>0</v>
      </c>
      <c r="M20" s="4">
        <v>-28400000</v>
      </c>
      <c r="O20" s="4">
        <v>54311764589</v>
      </c>
      <c r="Q20" s="4">
        <v>300000000</v>
      </c>
      <c r="S20" s="4">
        <v>2599</v>
      </c>
      <c r="U20" s="4">
        <v>816183575729</v>
      </c>
      <c r="W20" s="4">
        <v>775060785000</v>
      </c>
      <c r="Y20" s="1">
        <v>0.14604839562488556</v>
      </c>
    </row>
    <row r="21" spans="1:25" s="20" customFormat="1" ht="21.75" thickBot="1" x14ac:dyDescent="0.25">
      <c r="E21" s="21">
        <f>SUM(E9:E20)</f>
        <v>5082242898754</v>
      </c>
      <c r="G21" s="21">
        <f>SUM(G9:G20)</f>
        <v>3739882383285.0718</v>
      </c>
      <c r="I21" s="20" t="s">
        <v>15</v>
      </c>
      <c r="K21" s="21">
        <f>SUM(K9:K20)</f>
        <v>436490931385</v>
      </c>
      <c r="M21" s="20" t="s">
        <v>15</v>
      </c>
      <c r="O21" s="21">
        <f>SUM(O9:O20)</f>
        <v>185583941878</v>
      </c>
      <c r="S21" s="20" t="s">
        <v>15</v>
      </c>
      <c r="U21" s="21">
        <f>SUM(U9:U20)</f>
        <v>5309828841276</v>
      </c>
      <c r="W21" s="21">
        <f>SUM(W9:W20)</f>
        <v>4740282171632.9697</v>
      </c>
      <c r="Y21" s="13">
        <f>SUM(Y9:Y20)</f>
        <v>0.89323394935565459</v>
      </c>
    </row>
    <row r="22" spans="1:25" ht="19.5" thickTop="1" x14ac:dyDescent="0.2"/>
  </sheetData>
  <mergeCells count="17"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21"/>
  <sheetViews>
    <sheetView rightToLeft="1" zoomScale="85" zoomScaleNormal="85" workbookViewId="0">
      <selection activeCell="I25" sqref="I25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26.25" x14ac:dyDescent="0.2">
      <c r="A2" s="57" t="str">
        <f>+سهام!A2</f>
        <v>صندوق سرمایه‌گذاری بخشی صنایع مفید - معدن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</row>
    <row r="3" spans="1:17" ht="26.25" x14ac:dyDescent="0.2">
      <c r="A3" s="57" t="s">
        <v>22</v>
      </c>
      <c r="B3" s="57" t="s">
        <v>22</v>
      </c>
      <c r="C3" s="57" t="s">
        <v>22</v>
      </c>
      <c r="D3" s="57" t="s">
        <v>22</v>
      </c>
      <c r="E3" s="57" t="s">
        <v>22</v>
      </c>
      <c r="F3" s="57" t="s">
        <v>22</v>
      </c>
      <c r="G3" s="57" t="s">
        <v>22</v>
      </c>
      <c r="H3" s="57" t="s">
        <v>22</v>
      </c>
      <c r="I3" s="57" t="s">
        <v>22</v>
      </c>
      <c r="J3" s="57" t="s">
        <v>22</v>
      </c>
      <c r="K3" s="57" t="s">
        <v>22</v>
      </c>
      <c r="L3" s="57" t="s">
        <v>22</v>
      </c>
      <c r="M3" s="57" t="s">
        <v>22</v>
      </c>
      <c r="N3" s="57" t="s">
        <v>22</v>
      </c>
      <c r="O3" s="57" t="s">
        <v>22</v>
      </c>
      <c r="P3" s="57" t="s">
        <v>22</v>
      </c>
      <c r="Q3" s="57" t="s">
        <v>22</v>
      </c>
    </row>
    <row r="4" spans="1:17" ht="26.25" x14ac:dyDescent="0.2">
      <c r="A4" s="57" t="str">
        <f>+سهام!A4</f>
        <v>برای ماه منتهی به 1404/07/30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</row>
    <row r="6" spans="1:17" ht="27" thickBot="1" x14ac:dyDescent="0.25">
      <c r="A6" s="58" t="s">
        <v>3</v>
      </c>
      <c r="C6" s="58" t="s">
        <v>24</v>
      </c>
      <c r="D6" s="58" t="s">
        <v>24</v>
      </c>
      <c r="E6" s="58" t="s">
        <v>24</v>
      </c>
      <c r="F6" s="58" t="s">
        <v>24</v>
      </c>
      <c r="G6" s="58" t="s">
        <v>24</v>
      </c>
      <c r="H6" s="58" t="s">
        <v>24</v>
      </c>
      <c r="I6" s="58" t="s">
        <v>24</v>
      </c>
      <c r="K6" s="58" t="s">
        <v>25</v>
      </c>
      <c r="L6" s="58" t="s">
        <v>25</v>
      </c>
      <c r="M6" s="58" t="s">
        <v>25</v>
      </c>
      <c r="N6" s="58" t="s">
        <v>25</v>
      </c>
      <c r="O6" s="58" t="s">
        <v>25</v>
      </c>
      <c r="P6" s="58" t="s">
        <v>25</v>
      </c>
      <c r="Q6" s="58" t="s">
        <v>25</v>
      </c>
    </row>
    <row r="7" spans="1:17" ht="27" thickBot="1" x14ac:dyDescent="0.25">
      <c r="A7" s="58" t="s">
        <v>3</v>
      </c>
      <c r="C7" s="33" t="s">
        <v>7</v>
      </c>
      <c r="E7" s="33" t="s">
        <v>30</v>
      </c>
      <c r="G7" s="33" t="s">
        <v>31</v>
      </c>
      <c r="I7" s="33" t="s">
        <v>32</v>
      </c>
      <c r="K7" s="33" t="s">
        <v>7</v>
      </c>
      <c r="M7" s="33" t="s">
        <v>30</v>
      </c>
      <c r="O7" s="33" t="s">
        <v>31</v>
      </c>
      <c r="Q7" s="33" t="s">
        <v>32</v>
      </c>
    </row>
    <row r="8" spans="1:17" ht="21" x14ac:dyDescent="0.2">
      <c r="A8" s="20" t="s">
        <v>68</v>
      </c>
      <c r="C8" s="3">
        <v>44100000</v>
      </c>
      <c r="E8" s="3">
        <v>141814652175</v>
      </c>
      <c r="G8" s="3">
        <v>124057818941</v>
      </c>
      <c r="I8" s="22">
        <f>+E8-G8</f>
        <v>17756833234</v>
      </c>
      <c r="K8" s="3">
        <v>44100000</v>
      </c>
      <c r="M8" s="3">
        <v>141814652175</v>
      </c>
      <c r="O8" s="3">
        <v>136140214083</v>
      </c>
      <c r="Q8" s="3">
        <f>+M8-O8</f>
        <v>5674438092</v>
      </c>
    </row>
    <row r="9" spans="1:17" ht="21" x14ac:dyDescent="0.2">
      <c r="A9" s="20" t="s">
        <v>67</v>
      </c>
      <c r="C9" s="3">
        <v>8000000</v>
      </c>
      <c r="E9" s="3">
        <v>80160192000</v>
      </c>
      <c r="G9" s="3">
        <v>67515876000</v>
      </c>
      <c r="I9" s="22">
        <f t="shared" ref="I9:I19" si="0">+E9-G9</f>
        <v>12644316000</v>
      </c>
      <c r="K9" s="3">
        <v>8000000</v>
      </c>
      <c r="M9" s="3">
        <v>80160192000</v>
      </c>
      <c r="O9" s="3">
        <v>73908523520</v>
      </c>
      <c r="Q9" s="22">
        <f t="shared" ref="Q9:Q19" si="1">+M9-O9</f>
        <v>6251668480</v>
      </c>
    </row>
    <row r="10" spans="1:17" ht="21" x14ac:dyDescent="0.2">
      <c r="A10" s="20" t="s">
        <v>48</v>
      </c>
      <c r="C10" s="3">
        <v>117097160</v>
      </c>
      <c r="E10" s="3">
        <v>753110794380</v>
      </c>
      <c r="G10" s="3">
        <v>698402591388</v>
      </c>
      <c r="I10" s="22">
        <f t="shared" si="0"/>
        <v>54708202992</v>
      </c>
      <c r="K10" s="3">
        <v>117097160</v>
      </c>
      <c r="M10" s="3">
        <v>753110794380</v>
      </c>
      <c r="O10" s="3">
        <v>885952674378</v>
      </c>
      <c r="Q10" s="22">
        <f t="shared" si="1"/>
        <v>-132841879998</v>
      </c>
    </row>
    <row r="11" spans="1:17" ht="21" x14ac:dyDescent="0.2">
      <c r="A11" s="20" t="s">
        <v>64</v>
      </c>
      <c r="C11" s="3">
        <v>50000000</v>
      </c>
      <c r="E11" s="3">
        <v>167398020000</v>
      </c>
      <c r="G11" s="3">
        <v>149190641625</v>
      </c>
      <c r="I11" s="22">
        <f t="shared" si="0"/>
        <v>18207378375</v>
      </c>
      <c r="K11" s="3">
        <v>50000000</v>
      </c>
      <c r="M11" s="3">
        <v>167398020000</v>
      </c>
      <c r="O11" s="3">
        <v>152266171785</v>
      </c>
      <c r="Q11" s="22">
        <f t="shared" si="1"/>
        <v>15131848215</v>
      </c>
    </row>
    <row r="12" spans="1:17" ht="21" x14ac:dyDescent="0.2">
      <c r="A12" s="20" t="s">
        <v>65</v>
      </c>
      <c r="C12" s="3">
        <v>113000000</v>
      </c>
      <c r="E12" s="3">
        <v>139623268950</v>
      </c>
      <c r="G12" s="3">
        <v>159488306843</v>
      </c>
      <c r="I12" s="22">
        <f t="shared" si="0"/>
        <v>-19865037893</v>
      </c>
      <c r="K12" s="3">
        <v>113000000</v>
      </c>
      <c r="M12" s="3">
        <v>139623268950</v>
      </c>
      <c r="O12" s="3">
        <v>159653459439</v>
      </c>
      <c r="Q12" s="22">
        <f t="shared" si="1"/>
        <v>-20030190489</v>
      </c>
    </row>
    <row r="13" spans="1:17" ht="21" x14ac:dyDescent="0.2">
      <c r="A13" s="20" t="s">
        <v>53</v>
      </c>
      <c r="C13" s="3">
        <v>300000000</v>
      </c>
      <c r="E13" s="3">
        <v>775060785000</v>
      </c>
      <c r="G13" s="3">
        <v>534820908988</v>
      </c>
      <c r="I13" s="22">
        <f t="shared" si="0"/>
        <v>240239876012</v>
      </c>
      <c r="K13" s="3">
        <v>300000000</v>
      </c>
      <c r="M13" s="3">
        <v>775060785000</v>
      </c>
      <c r="O13" s="3">
        <v>816183575729</v>
      </c>
      <c r="Q13" s="22">
        <f t="shared" si="1"/>
        <v>-41122790729</v>
      </c>
    </row>
    <row r="14" spans="1:17" ht="21" x14ac:dyDescent="0.2">
      <c r="A14" s="20" t="s">
        <v>51</v>
      </c>
      <c r="C14" s="3">
        <v>5000</v>
      </c>
      <c r="E14" s="3">
        <v>70330800000</v>
      </c>
      <c r="G14" s="3">
        <v>73517763751</v>
      </c>
      <c r="I14" s="22">
        <f t="shared" si="0"/>
        <v>-3186963751</v>
      </c>
      <c r="K14" s="3">
        <v>5000</v>
      </c>
      <c r="M14" s="3">
        <v>70330800000</v>
      </c>
      <c r="O14" s="3">
        <v>49124904487</v>
      </c>
      <c r="Q14" s="22">
        <f t="shared" si="1"/>
        <v>21205895513</v>
      </c>
    </row>
    <row r="15" spans="1:17" ht="21" x14ac:dyDescent="0.2">
      <c r="A15" s="20" t="s">
        <v>66</v>
      </c>
      <c r="C15" s="3">
        <v>8500000</v>
      </c>
      <c r="E15" s="3">
        <v>143302248000</v>
      </c>
      <c r="G15" s="3">
        <v>128628198900</v>
      </c>
      <c r="I15" s="22">
        <f t="shared" si="0"/>
        <v>14674049100</v>
      </c>
      <c r="K15" s="3">
        <v>8500000</v>
      </c>
      <c r="M15" s="3">
        <v>143302248000</v>
      </c>
      <c r="O15" s="3">
        <v>128522157720</v>
      </c>
      <c r="Q15" s="22">
        <f t="shared" si="1"/>
        <v>14780090280</v>
      </c>
    </row>
    <row r="16" spans="1:17" ht="21" x14ac:dyDescent="0.2">
      <c r="A16" s="20" t="s">
        <v>49</v>
      </c>
      <c r="C16" s="3">
        <v>440000000</v>
      </c>
      <c r="E16" s="3">
        <v>888760224000</v>
      </c>
      <c r="G16" s="3">
        <v>714415748781</v>
      </c>
      <c r="I16" s="22">
        <f t="shared" si="0"/>
        <v>174344475219</v>
      </c>
      <c r="K16" s="3">
        <v>440000000</v>
      </c>
      <c r="M16" s="3">
        <v>888760224000</v>
      </c>
      <c r="O16" s="3">
        <v>1013299800847</v>
      </c>
      <c r="Q16" s="22">
        <f t="shared" si="1"/>
        <v>-124539576847</v>
      </c>
    </row>
    <row r="17" spans="1:17" ht="21" x14ac:dyDescent="0.2">
      <c r="A17" s="20" t="s">
        <v>50</v>
      </c>
      <c r="C17" s="3">
        <v>109427423</v>
      </c>
      <c r="E17" s="3">
        <v>317518106783</v>
      </c>
      <c r="G17" s="3">
        <v>292825879910</v>
      </c>
      <c r="I17" s="22">
        <f t="shared" si="0"/>
        <v>24692226873</v>
      </c>
      <c r="K17" s="3">
        <v>109427423</v>
      </c>
      <c r="M17" s="3">
        <v>317518106783</v>
      </c>
      <c r="O17" s="3">
        <v>447612901243</v>
      </c>
      <c r="Q17" s="22">
        <f t="shared" si="1"/>
        <v>-130094794460</v>
      </c>
    </row>
    <row r="18" spans="1:17" ht="21" x14ac:dyDescent="0.2">
      <c r="A18" s="20" t="s">
        <v>46</v>
      </c>
      <c r="C18" s="3">
        <v>51357579</v>
      </c>
      <c r="E18" s="3">
        <v>566677215594</v>
      </c>
      <c r="G18" s="3">
        <v>473321053059</v>
      </c>
      <c r="I18" s="22">
        <f t="shared" si="0"/>
        <v>93356162535</v>
      </c>
      <c r="K18" s="3">
        <v>51357579</v>
      </c>
      <c r="M18" s="3">
        <v>566677215594</v>
      </c>
      <c r="O18" s="3">
        <v>688390794833</v>
      </c>
      <c r="Q18" s="22">
        <f t="shared" si="1"/>
        <v>-121713579239</v>
      </c>
    </row>
    <row r="19" spans="1:17" ht="21.75" thickBot="1" x14ac:dyDescent="0.25">
      <c r="A19" s="20" t="s">
        <v>52</v>
      </c>
      <c r="C19" s="3">
        <v>345000000</v>
      </c>
      <c r="E19" s="3">
        <v>696525864750</v>
      </c>
      <c r="G19" s="3">
        <v>551283537619</v>
      </c>
      <c r="I19" s="22">
        <f t="shared" si="0"/>
        <v>145242327131</v>
      </c>
      <c r="K19" s="3">
        <v>345000000</v>
      </c>
      <c r="M19" s="3">
        <v>696525864750</v>
      </c>
      <c r="O19" s="3">
        <v>758773663212</v>
      </c>
      <c r="Q19" s="22">
        <f t="shared" si="1"/>
        <v>-62247798462</v>
      </c>
    </row>
    <row r="20" spans="1:17" s="23" customFormat="1" ht="21.75" thickBot="1" x14ac:dyDescent="0.25">
      <c r="E20" s="24">
        <f>SUM(E8:E19)</f>
        <v>4740282171632</v>
      </c>
      <c r="G20" s="24">
        <f>SUM(G8:G19)</f>
        <v>3967468325805</v>
      </c>
      <c r="I20" s="24">
        <f>SUM(I8:I19)</f>
        <v>772813845827</v>
      </c>
      <c r="K20" s="23" t="s">
        <v>15</v>
      </c>
      <c r="M20" s="24">
        <f>SUM(M8:M19)</f>
        <v>4740282171632</v>
      </c>
      <c r="O20" s="24">
        <f>SUM(O8:O19)</f>
        <v>5309828841276</v>
      </c>
      <c r="Q20" s="24">
        <f>SUM(Q8:Q19)</f>
        <v>-569546669644</v>
      </c>
    </row>
    <row r="21" spans="1:17" ht="19.5" thickTop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topLeftCell="A2" zoomScaleNormal="100" workbookViewId="0">
      <selection activeCell="I25" sqref="I25"/>
    </sheetView>
  </sheetViews>
  <sheetFormatPr defaultRowHeight="22.5" x14ac:dyDescent="0.2"/>
  <cols>
    <col min="1" max="1" width="26.75" style="31" bestFit="1" customWidth="1"/>
    <col min="2" max="2" width="0.875" style="31" customWidth="1"/>
    <col min="3" max="3" width="18" style="31" bestFit="1" customWidth="1"/>
    <col min="4" max="4" width="0.875" style="31" customWidth="1"/>
    <col min="5" max="5" width="19" style="31" bestFit="1" customWidth="1"/>
    <col min="6" max="6" width="0.875" style="31" customWidth="1"/>
    <col min="7" max="7" width="17.875" style="31" bestFit="1" customWidth="1"/>
    <col min="8" max="8" width="0.875" style="31" customWidth="1"/>
    <col min="9" max="9" width="19.75" style="31" bestFit="1" customWidth="1"/>
    <col min="10" max="10" width="0.875" style="31" customWidth="1"/>
    <col min="11" max="11" width="18.25" style="31" bestFit="1" customWidth="1"/>
    <col min="12" max="12" width="0.875" style="31" customWidth="1"/>
    <col min="13" max="13" width="8" style="31" customWidth="1"/>
    <col min="14" max="14" width="18.25" style="31" bestFit="1" customWidth="1"/>
    <col min="15" max="16384" width="9" style="31"/>
  </cols>
  <sheetData>
    <row r="2" spans="1:20" ht="24" x14ac:dyDescent="0.2">
      <c r="A2" s="47" t="str">
        <f>+سهام!A2</f>
        <v>صندوق سرمایه‌گذاری بخشی صنایع مفید - معدن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</row>
    <row r="3" spans="1:20" ht="24" x14ac:dyDescent="0.2">
      <c r="A3" s="47" t="s">
        <v>1</v>
      </c>
      <c r="B3" s="47" t="s">
        <v>1</v>
      </c>
      <c r="C3" s="47" t="s">
        <v>1</v>
      </c>
      <c r="D3" s="47" t="s">
        <v>1</v>
      </c>
      <c r="E3" s="47" t="s">
        <v>1</v>
      </c>
      <c r="F3" s="47" t="s">
        <v>1</v>
      </c>
      <c r="G3" s="47" t="s">
        <v>1</v>
      </c>
      <c r="H3" s="47" t="s">
        <v>1</v>
      </c>
      <c r="I3" s="47" t="s">
        <v>1</v>
      </c>
      <c r="J3" s="47" t="s">
        <v>1</v>
      </c>
      <c r="K3" s="47" t="s">
        <v>1</v>
      </c>
    </row>
    <row r="4" spans="1:20" ht="24" x14ac:dyDescent="0.2">
      <c r="A4" s="47" t="str">
        <f>+سهام!A4</f>
        <v>برای ماه منتهی به 1404/07/30</v>
      </c>
      <c r="B4" s="47" t="s">
        <v>16</v>
      </c>
      <c r="C4" s="47" t="s">
        <v>16</v>
      </c>
      <c r="D4" s="47" t="s">
        <v>16</v>
      </c>
      <c r="E4" s="47" t="s">
        <v>16</v>
      </c>
      <c r="F4" s="47" t="s">
        <v>16</v>
      </c>
      <c r="G4" s="47" t="s">
        <v>16</v>
      </c>
      <c r="H4" s="47" t="s">
        <v>16</v>
      </c>
      <c r="I4" s="47" t="s">
        <v>16</v>
      </c>
      <c r="J4" s="47" t="s">
        <v>16</v>
      </c>
      <c r="K4" s="47" t="s">
        <v>16</v>
      </c>
    </row>
    <row r="5" spans="1:20" ht="25.5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ht="24.75" thickBot="1" x14ac:dyDescent="0.25">
      <c r="A6" s="49" t="s">
        <v>17</v>
      </c>
      <c r="C6" s="40" t="str">
        <f>+سهام!C6</f>
        <v>1404/06/31</v>
      </c>
      <c r="E6" s="49" t="s">
        <v>5</v>
      </c>
      <c r="F6" s="49" t="s">
        <v>5</v>
      </c>
      <c r="G6" s="49" t="s">
        <v>5</v>
      </c>
      <c r="I6" s="49" t="str">
        <f>+سهام!Q6</f>
        <v>1404/07/30</v>
      </c>
      <c r="J6" s="49" t="s">
        <v>4</v>
      </c>
      <c r="K6" s="49" t="s">
        <v>4</v>
      </c>
    </row>
    <row r="7" spans="1:20" ht="24.75" thickBot="1" x14ac:dyDescent="0.25">
      <c r="A7" s="49" t="s">
        <v>17</v>
      </c>
      <c r="C7" s="40" t="s">
        <v>18</v>
      </c>
      <c r="E7" s="40" t="s">
        <v>19</v>
      </c>
      <c r="G7" s="40" t="s">
        <v>20</v>
      </c>
      <c r="I7" s="40" t="s">
        <v>18</v>
      </c>
      <c r="K7" s="40" t="s">
        <v>21</v>
      </c>
    </row>
    <row r="8" spans="1:20" ht="24" x14ac:dyDescent="0.2">
      <c r="A8" s="28" t="s">
        <v>43</v>
      </c>
      <c r="C8" s="31">
        <v>549977416</v>
      </c>
      <c r="E8" s="31">
        <v>466525698707</v>
      </c>
      <c r="G8" s="31">
        <v>403990155182</v>
      </c>
      <c r="I8" s="31">
        <f>+C8+E8-G8</f>
        <v>63085520941</v>
      </c>
      <c r="K8" s="43">
        <v>1.1887505211082472E-2</v>
      </c>
    </row>
    <row r="9" spans="1:20" ht="24.75" thickBot="1" x14ac:dyDescent="0.25">
      <c r="A9" s="28" t="s">
        <v>47</v>
      </c>
      <c r="C9" s="31">
        <v>15231234</v>
      </c>
      <c r="E9" s="31">
        <v>64408</v>
      </c>
      <c r="G9" s="31">
        <v>0</v>
      </c>
      <c r="I9" s="31">
        <f t="shared" ref="I9" si="0">+C9+E9-G9</f>
        <v>15295642</v>
      </c>
      <c r="K9" s="43">
        <v>2.882230680981513E-6</v>
      </c>
    </row>
    <row r="10" spans="1:20" s="28" customFormat="1" ht="24.75" thickBot="1" x14ac:dyDescent="0.25">
      <c r="A10" s="28" t="s">
        <v>15</v>
      </c>
      <c r="C10" s="27">
        <f>SUM(C8:C9)</f>
        <v>565208650</v>
      </c>
      <c r="E10" s="27">
        <f>SUM(E8:E9)</f>
        <v>466525763115</v>
      </c>
      <c r="G10" s="27">
        <f>SUM(G8:G9)</f>
        <v>403990155182</v>
      </c>
      <c r="I10" s="27">
        <f>SUM(I8:I9)</f>
        <v>63100816583</v>
      </c>
      <c r="K10" s="44">
        <f>SUM(K8:K9)</f>
        <v>1.1890387441763454E-2</v>
      </c>
    </row>
    <row r="11" spans="1:20" ht="23.25" thickTop="1" x14ac:dyDescent="0.2"/>
    <row r="12" spans="1:20" x14ac:dyDescent="0.45">
      <c r="I12" s="38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tabSelected="1" workbookViewId="0">
      <selection activeCell="C13" sqref="C13"/>
    </sheetView>
  </sheetViews>
  <sheetFormatPr defaultRowHeight="18.75" x14ac:dyDescent="0.45"/>
  <cols>
    <col min="1" max="1" width="20.875" style="29" bestFit="1" customWidth="1"/>
    <col min="2" max="2" width="0.875" style="29" customWidth="1"/>
    <col min="3" max="3" width="20.125" style="29" customWidth="1"/>
    <col min="4" max="4" width="0.875" style="29" customWidth="1"/>
    <col min="5" max="5" width="20.125" style="29" customWidth="1"/>
    <col min="6" max="6" width="0.875" style="29" customWidth="1"/>
    <col min="7" max="7" width="28" style="29" customWidth="1"/>
    <col min="8" max="8" width="0.875" style="29" customWidth="1"/>
    <col min="9" max="9" width="8" style="29" customWidth="1"/>
    <col min="10" max="16384" width="9" style="29"/>
  </cols>
  <sheetData>
    <row r="2" spans="1:7" ht="26.25" x14ac:dyDescent="0.45">
      <c r="A2" s="50" t="str">
        <f>+سهام!A2</f>
        <v>صندوق سرمایه‌گذاری بخشی صنایع مفید - معدن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</row>
    <row r="3" spans="1:7" ht="26.25" x14ac:dyDescent="0.45">
      <c r="A3" s="50" t="s">
        <v>22</v>
      </c>
      <c r="B3" s="50" t="s">
        <v>22</v>
      </c>
      <c r="C3" s="50" t="s">
        <v>22</v>
      </c>
      <c r="D3" s="50" t="s">
        <v>22</v>
      </c>
      <c r="E3" s="50" t="s">
        <v>22</v>
      </c>
      <c r="F3" s="50" t="s">
        <v>22</v>
      </c>
      <c r="G3" s="50" t="s">
        <v>22</v>
      </c>
    </row>
    <row r="4" spans="1:7" ht="26.25" x14ac:dyDescent="0.45">
      <c r="A4" s="50" t="str">
        <f>+سهام!A4</f>
        <v>برای ماه منتهی به 1404/07/30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</row>
    <row r="6" spans="1:7" ht="27" thickBot="1" x14ac:dyDescent="0.5">
      <c r="A6" s="37" t="s">
        <v>26</v>
      </c>
      <c r="C6" s="37" t="s">
        <v>18</v>
      </c>
      <c r="E6" s="37" t="s">
        <v>36</v>
      </c>
      <c r="G6" s="37" t="s">
        <v>13</v>
      </c>
    </row>
    <row r="7" spans="1:7" ht="21" x14ac:dyDescent="0.55000000000000004">
      <c r="A7" s="30" t="s">
        <v>41</v>
      </c>
      <c r="C7" s="8">
        <f>+'درآمد سرمایه‌گذاری در سهام'!I20</f>
        <v>769716153681</v>
      </c>
      <c r="D7" s="8"/>
      <c r="E7" s="1">
        <f>+C7/$C$9</f>
        <v>0.99943210917633729</v>
      </c>
      <c r="F7" s="8"/>
      <c r="G7" s="1">
        <v>0.14504128128694824</v>
      </c>
    </row>
    <row r="8" spans="1:7" ht="21.75" thickBot="1" x14ac:dyDescent="0.6">
      <c r="A8" s="30" t="s">
        <v>42</v>
      </c>
      <c r="C8" s="8">
        <f>+'درآمد سپرده بانکی'!C12</f>
        <v>437363115</v>
      </c>
      <c r="D8" s="8"/>
      <c r="E8" s="1">
        <f>+C8/$C$9</f>
        <v>5.6789082366269289E-4</v>
      </c>
      <c r="F8" s="8"/>
      <c r="G8" s="1">
        <v>8.2414415085201766E-5</v>
      </c>
    </row>
    <row r="9" spans="1:7" s="30" customFormat="1" ht="21.75" thickBot="1" x14ac:dyDescent="0.6">
      <c r="A9" s="30" t="s">
        <v>15</v>
      </c>
      <c r="C9" s="6">
        <f>SUM(C7:C8)</f>
        <v>770153516796</v>
      </c>
      <c r="D9" s="5"/>
      <c r="E9" s="7">
        <f>SUM(E7:E8)</f>
        <v>1</v>
      </c>
      <c r="F9" s="5"/>
      <c r="G9" s="13">
        <f>SUM(G7:G8)</f>
        <v>0.14512369570203343</v>
      </c>
    </row>
    <row r="10" spans="1:7" ht="19.5" thickTop="1" x14ac:dyDescent="0.45"/>
    <row r="11" spans="1:7" x14ac:dyDescent="0.45">
      <c r="C11" s="19"/>
      <c r="G11" s="19"/>
    </row>
    <row r="12" spans="1:7" x14ac:dyDescent="0.45">
      <c r="C12" s="38"/>
      <c r="E12" s="36"/>
      <c r="G12" s="19"/>
    </row>
    <row r="13" spans="1:7" x14ac:dyDescent="0.45">
      <c r="C13" s="35"/>
      <c r="G13" s="39"/>
    </row>
    <row r="14" spans="1:7" x14ac:dyDescent="0.45">
      <c r="C14" s="35"/>
    </row>
    <row r="15" spans="1:7" x14ac:dyDescent="0.45">
      <c r="G15" s="38"/>
    </row>
    <row r="19" spans="5:5" x14ac:dyDescent="0.45">
      <c r="E19" s="29" t="s">
        <v>62</v>
      </c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21"/>
  <sheetViews>
    <sheetView rightToLeft="1" zoomScale="85" zoomScaleNormal="85" workbookViewId="0">
      <selection activeCell="I25" sqref="I25"/>
    </sheetView>
  </sheetViews>
  <sheetFormatPr defaultRowHeight="18.75" x14ac:dyDescent="0.45"/>
  <cols>
    <col min="1" max="1" width="35.25" style="18" bestFit="1" customWidth="1"/>
    <col min="2" max="2" width="0.875" style="18" customWidth="1"/>
    <col min="3" max="3" width="19.25" style="18" customWidth="1"/>
    <col min="4" max="4" width="0.875" style="18" customWidth="1"/>
    <col min="5" max="5" width="19.25" style="18" customWidth="1"/>
    <col min="6" max="6" width="0.875" style="18" customWidth="1"/>
    <col min="7" max="7" width="19.25" style="18" customWidth="1"/>
    <col min="8" max="8" width="0.875" style="18" customWidth="1"/>
    <col min="9" max="9" width="19.25" style="18" customWidth="1"/>
    <col min="10" max="10" width="0.875" style="18" customWidth="1"/>
    <col min="11" max="11" width="20.125" style="18" customWidth="1"/>
    <col min="12" max="12" width="0.875" style="18" customWidth="1"/>
    <col min="13" max="13" width="19.25" style="18" customWidth="1"/>
    <col min="14" max="14" width="0.875" style="18" customWidth="1"/>
    <col min="15" max="15" width="20.125" style="18" customWidth="1"/>
    <col min="16" max="16" width="0.875" style="18" customWidth="1"/>
    <col min="17" max="17" width="19.25" style="18" customWidth="1"/>
    <col min="18" max="18" width="0.875" style="18" customWidth="1"/>
    <col min="19" max="19" width="20.125" style="18" customWidth="1"/>
    <col min="20" max="20" width="0.875" style="18" customWidth="1"/>
    <col min="21" max="21" width="20.125" style="18" customWidth="1"/>
    <col min="22" max="22" width="0.875" style="18" customWidth="1"/>
    <col min="23" max="23" width="8" style="18" customWidth="1"/>
    <col min="24" max="16384" width="9" style="18"/>
  </cols>
  <sheetData>
    <row r="2" spans="1:21" ht="26.25" x14ac:dyDescent="0.45">
      <c r="A2" s="50" t="str">
        <f>+سهام!A2</f>
        <v>صندوق سرمایه‌گذاری بخشی صنایع مفید - معدن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  <c r="T2" s="50" t="s">
        <v>0</v>
      </c>
      <c r="U2" s="50" t="s">
        <v>0</v>
      </c>
    </row>
    <row r="3" spans="1:21" ht="26.25" x14ac:dyDescent="0.45">
      <c r="A3" s="50" t="s">
        <v>22</v>
      </c>
      <c r="B3" s="50" t="s">
        <v>22</v>
      </c>
      <c r="C3" s="50" t="s">
        <v>22</v>
      </c>
      <c r="D3" s="50" t="s">
        <v>22</v>
      </c>
      <c r="E3" s="50" t="s">
        <v>22</v>
      </c>
      <c r="F3" s="50" t="s">
        <v>22</v>
      </c>
      <c r="G3" s="50" t="s">
        <v>22</v>
      </c>
      <c r="H3" s="50" t="s">
        <v>22</v>
      </c>
      <c r="I3" s="50" t="s">
        <v>22</v>
      </c>
      <c r="J3" s="50" t="s">
        <v>22</v>
      </c>
      <c r="K3" s="50" t="s">
        <v>22</v>
      </c>
      <c r="L3" s="50" t="s">
        <v>22</v>
      </c>
      <c r="M3" s="50" t="s">
        <v>22</v>
      </c>
      <c r="N3" s="50" t="s">
        <v>22</v>
      </c>
      <c r="O3" s="50" t="s">
        <v>22</v>
      </c>
      <c r="P3" s="50" t="s">
        <v>22</v>
      </c>
      <c r="Q3" s="50" t="s">
        <v>22</v>
      </c>
      <c r="R3" s="50" t="s">
        <v>22</v>
      </c>
      <c r="S3" s="50" t="s">
        <v>22</v>
      </c>
      <c r="T3" s="50" t="s">
        <v>22</v>
      </c>
      <c r="U3" s="50" t="s">
        <v>22</v>
      </c>
    </row>
    <row r="4" spans="1:21" ht="26.25" x14ac:dyDescent="0.45">
      <c r="A4" s="50" t="str">
        <f>+سهام!A4</f>
        <v>برای ماه منتهی به 1404/07/30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  <c r="T4" s="50" t="s">
        <v>2</v>
      </c>
      <c r="U4" s="50" t="s">
        <v>2</v>
      </c>
    </row>
    <row r="6" spans="1:21" ht="27" thickBot="1" x14ac:dyDescent="0.5">
      <c r="A6" s="51" t="s">
        <v>3</v>
      </c>
      <c r="C6" s="51" t="s">
        <v>24</v>
      </c>
      <c r="D6" s="51" t="s">
        <v>24</v>
      </c>
      <c r="E6" s="51" t="s">
        <v>24</v>
      </c>
      <c r="F6" s="51" t="s">
        <v>24</v>
      </c>
      <c r="G6" s="51" t="s">
        <v>24</v>
      </c>
      <c r="H6" s="51" t="s">
        <v>24</v>
      </c>
      <c r="I6" s="51" t="s">
        <v>24</v>
      </c>
      <c r="J6" s="51" t="s">
        <v>24</v>
      </c>
      <c r="K6" s="51" t="s">
        <v>24</v>
      </c>
      <c r="M6" s="51" t="s">
        <v>25</v>
      </c>
      <c r="N6" s="51" t="s">
        <v>25</v>
      </c>
      <c r="O6" s="51" t="s">
        <v>25</v>
      </c>
      <c r="P6" s="51" t="s">
        <v>25</v>
      </c>
      <c r="Q6" s="51" t="s">
        <v>25</v>
      </c>
      <c r="R6" s="51" t="s">
        <v>25</v>
      </c>
      <c r="S6" s="51" t="s">
        <v>25</v>
      </c>
      <c r="T6" s="51" t="s">
        <v>25</v>
      </c>
      <c r="U6" s="51" t="s">
        <v>25</v>
      </c>
    </row>
    <row r="7" spans="1:21" ht="27" thickBot="1" x14ac:dyDescent="0.5">
      <c r="A7" s="51" t="s">
        <v>3</v>
      </c>
      <c r="C7" s="37" t="s">
        <v>33</v>
      </c>
      <c r="E7" s="37" t="s">
        <v>34</v>
      </c>
      <c r="G7" s="37" t="s">
        <v>35</v>
      </c>
      <c r="I7" s="37" t="s">
        <v>18</v>
      </c>
      <c r="K7" s="37" t="s">
        <v>36</v>
      </c>
      <c r="M7" s="37" t="s">
        <v>33</v>
      </c>
      <c r="O7" s="37" t="s">
        <v>34</v>
      </c>
      <c r="Q7" s="37" t="s">
        <v>35</v>
      </c>
      <c r="S7" s="37" t="s">
        <v>18</v>
      </c>
      <c r="U7" s="37" t="s">
        <v>36</v>
      </c>
    </row>
    <row r="8" spans="1:21" ht="21" x14ac:dyDescent="0.55000000000000004">
      <c r="A8" s="26" t="s">
        <v>48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54708202992</v>
      </c>
      <c r="F8" s="8"/>
      <c r="G8" s="8">
        <f>IFERROR(VLOOKUP(A8,'درآمد ناشی از فروش'!A:Q,9,0),0)</f>
        <v>0</v>
      </c>
      <c r="H8" s="8"/>
      <c r="I8" s="8">
        <f>+G8+E8+C8</f>
        <v>54708202992</v>
      </c>
      <c r="J8" s="8"/>
      <c r="K8" s="1">
        <f t="shared" ref="K8:K13" si="0">+I8/$I$20</f>
        <v>7.1075815065553619E-2</v>
      </c>
      <c r="L8" s="8"/>
      <c r="M8" s="8">
        <f>IFERROR(VLOOKUP(A8,'درآمد سود سهام'!A:S,19,0),0)</f>
        <v>63708225630</v>
      </c>
      <c r="N8" s="8"/>
      <c r="O8" s="8">
        <f>IFERROR(VLOOKUP(A8,'درآمد ناشی از تغییر قیمت اوراق'!A:Q,17,0),0)</f>
        <v>-132841879998</v>
      </c>
      <c r="P8" s="8"/>
      <c r="Q8" s="8">
        <f>IFERROR(VLOOKUP(A8,'درآمد ناشی از فروش'!A:Q,17,0),0)</f>
        <v>-54341224</v>
      </c>
      <c r="R8" s="8"/>
      <c r="S8" s="8">
        <f>+Q8+O8+M8</f>
        <v>-69187995592</v>
      </c>
      <c r="T8" s="8"/>
      <c r="U8" s="1">
        <f t="shared" ref="U8:U13" si="1">+S8/$S$20</f>
        <v>0.3127290119173835</v>
      </c>
    </row>
    <row r="9" spans="1:21" ht="21" x14ac:dyDescent="0.55000000000000004">
      <c r="A9" s="26" t="s">
        <v>51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-3186963751</v>
      </c>
      <c r="F9" s="8"/>
      <c r="G9" s="8">
        <f>IFERROR(VLOOKUP(A9,'درآمد ناشی از فروش'!A:Q,9,0),0)</f>
        <v>18603638756</v>
      </c>
      <c r="H9" s="8"/>
      <c r="I9" s="8">
        <f t="shared" ref="I9:I19" si="2">+G9+E9+C9</f>
        <v>15416675005</v>
      </c>
      <c r="J9" s="8"/>
      <c r="K9" s="1">
        <f t="shared" si="0"/>
        <v>2.0029039187073192E-2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21205895513</v>
      </c>
      <c r="P9" s="8"/>
      <c r="Q9" s="8">
        <f>IFERROR(VLOOKUP(A9,'درآمد ناشی از فروش'!A:Q,17,0),0)</f>
        <v>18603638756</v>
      </c>
      <c r="R9" s="8"/>
      <c r="S9" s="8">
        <f t="shared" ref="S9:S19" si="3">+Q9+O9+M9</f>
        <v>39809534269</v>
      </c>
      <c r="T9" s="8"/>
      <c r="U9" s="1">
        <f t="shared" si="1"/>
        <v>-0.17993867592653742</v>
      </c>
    </row>
    <row r="10" spans="1:21" ht="21" x14ac:dyDescent="0.55000000000000004">
      <c r="A10" s="26" t="s">
        <v>53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240239876012</v>
      </c>
      <c r="F10" s="8"/>
      <c r="G10" s="8">
        <f>IFERROR(VLOOKUP(A10,'درآمد ناشی از فروش'!A:Q,9,0),0)</f>
        <v>-22953613923</v>
      </c>
      <c r="H10" s="8"/>
      <c r="I10" s="8">
        <f t="shared" si="2"/>
        <v>217286262089</v>
      </c>
      <c r="J10" s="8"/>
      <c r="K10" s="1">
        <f t="shared" si="0"/>
        <v>0.28229401325394526</v>
      </c>
      <c r="L10" s="8"/>
      <c r="M10" s="8">
        <f>IFERROR(VLOOKUP(A10,'درآمد سود سهام'!A:S,19,0),0)</f>
        <v>145335833347</v>
      </c>
      <c r="N10" s="8"/>
      <c r="O10" s="8">
        <f>IFERROR(VLOOKUP(A10,'درآمد ناشی از تغییر قیمت اوراق'!A:Q,17,0),0)</f>
        <v>-41122790729</v>
      </c>
      <c r="P10" s="8"/>
      <c r="Q10" s="8">
        <f>IFERROR(VLOOKUP(A10,'درآمد ناشی از فروش'!A:Q,17,0),0)</f>
        <v>-78368594892</v>
      </c>
      <c r="R10" s="8"/>
      <c r="S10" s="8">
        <f t="shared" si="3"/>
        <v>25844447726</v>
      </c>
      <c r="T10" s="8"/>
      <c r="U10" s="1">
        <f t="shared" si="1"/>
        <v>-0.11681663172559058</v>
      </c>
    </row>
    <row r="11" spans="1:21" ht="21" x14ac:dyDescent="0.55000000000000004">
      <c r="A11" s="26" t="s">
        <v>50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24692226873</v>
      </c>
      <c r="F11" s="8"/>
      <c r="G11" s="8">
        <f>IFERROR(VLOOKUP(A11,'درآمد ناشی از فروش'!A:Q,9,0),0)</f>
        <v>0</v>
      </c>
      <c r="H11" s="8"/>
      <c r="I11" s="8">
        <f t="shared" si="2"/>
        <v>24692226873</v>
      </c>
      <c r="J11" s="8"/>
      <c r="K11" s="1">
        <f t="shared" si="0"/>
        <v>3.2079652680945828E-2</v>
      </c>
      <c r="L11" s="8"/>
      <c r="M11" s="8">
        <f>IFERROR(VLOOKUP(A11,'درآمد سود سهام'!A:S,19,0),0)</f>
        <v>66891633900</v>
      </c>
      <c r="N11" s="8"/>
      <c r="O11" s="8">
        <f>IFERROR(VLOOKUP(A11,'درآمد ناشی از تغییر قیمت اوراق'!A:Q,17,0),0)</f>
        <v>-130094794460</v>
      </c>
      <c r="P11" s="8"/>
      <c r="Q11" s="8">
        <f>IFERROR(VLOOKUP(A11,'درآمد ناشی از فروش'!A:Q,17,0),0)</f>
        <v>-14509899658</v>
      </c>
      <c r="R11" s="8"/>
      <c r="S11" s="8">
        <f t="shared" si="3"/>
        <v>-77713060218</v>
      </c>
      <c r="T11" s="8"/>
      <c r="U11" s="1">
        <f t="shared" si="1"/>
        <v>0.35126221430616728</v>
      </c>
    </row>
    <row r="12" spans="1:21" ht="21" x14ac:dyDescent="0.55000000000000004">
      <c r="A12" s="26" t="s">
        <v>67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12644316000</v>
      </c>
      <c r="F12" s="8"/>
      <c r="G12" s="8">
        <f>IFERROR(VLOOKUP(A12,'درآمد ناشی از فروش'!A:Q,9,0),0)</f>
        <v>0</v>
      </c>
      <c r="H12" s="8"/>
      <c r="I12" s="8">
        <f t="shared" si="2"/>
        <v>12644316000</v>
      </c>
      <c r="J12" s="8"/>
      <c r="K12" s="1">
        <f t="shared" si="0"/>
        <v>1.6427245211798284E-2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6251668480</v>
      </c>
      <c r="P12" s="8"/>
      <c r="Q12" s="8">
        <f>IFERROR(VLOOKUP(A12,'درآمد ناشی از فروش'!A:Q,17,0),0)</f>
        <v>0</v>
      </c>
      <c r="R12" s="8"/>
      <c r="S12" s="8">
        <f t="shared" ref="S12:S15" si="4">+Q12+O12+M12</f>
        <v>6251668480</v>
      </c>
      <c r="T12" s="8"/>
      <c r="U12" s="1">
        <f t="shared" si="1"/>
        <v>-2.8257475734873153E-2</v>
      </c>
    </row>
    <row r="13" spans="1:21" ht="21" x14ac:dyDescent="0.55000000000000004">
      <c r="A13" s="26" t="s">
        <v>64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18207378375</v>
      </c>
      <c r="F13" s="8"/>
      <c r="G13" s="8">
        <f>IFERROR(VLOOKUP(A13,'درآمد ناشی از فروش'!A:Q,9,0),0)</f>
        <v>0</v>
      </c>
      <c r="H13" s="8"/>
      <c r="I13" s="8">
        <f t="shared" si="2"/>
        <v>18207378375</v>
      </c>
      <c r="J13" s="8"/>
      <c r="K13" s="1">
        <f t="shared" si="0"/>
        <v>2.3654665798459828E-2</v>
      </c>
      <c r="L13" s="8"/>
      <c r="M13" s="8">
        <f>IFERROR(VLOOKUP(A13,'درآمد سود سهام'!A:S,19,0),0)</f>
        <v>0</v>
      </c>
      <c r="N13" s="8"/>
      <c r="O13" s="8">
        <f>IFERROR(VLOOKUP(A13,'درآمد ناشی از تغییر قیمت اوراق'!A:Q,17,0),0)</f>
        <v>15131848215</v>
      </c>
      <c r="P13" s="8"/>
      <c r="Q13" s="8">
        <f>IFERROR(VLOOKUP(A13,'درآمد ناشی از فروش'!A:Q,17,0),0)</f>
        <v>0</v>
      </c>
      <c r="R13" s="8"/>
      <c r="S13" s="8">
        <f t="shared" si="4"/>
        <v>15131848215</v>
      </c>
      <c r="T13" s="8"/>
      <c r="U13" s="1">
        <f t="shared" si="1"/>
        <v>-6.8395794678982422E-2</v>
      </c>
    </row>
    <row r="14" spans="1:21" ht="21" x14ac:dyDescent="0.55000000000000004">
      <c r="A14" s="26" t="s">
        <v>49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174344475219</v>
      </c>
      <c r="F14" s="8"/>
      <c r="G14" s="8">
        <f>IFERROR(VLOOKUP(A14,'درآمد ناشی از فروش'!A:Q,9,0),0)</f>
        <v>-3025608346</v>
      </c>
      <c r="H14" s="8"/>
      <c r="I14" s="8">
        <f t="shared" si="2"/>
        <v>171318866873</v>
      </c>
      <c r="J14" s="8"/>
      <c r="K14" s="1">
        <f t="shared" ref="K14" si="5">+I14/$I$20</f>
        <v>0.22257408273647994</v>
      </c>
      <c r="L14" s="8"/>
      <c r="M14" s="8">
        <f>IFERROR(VLOOKUP(A14,'درآمد سود سهام'!A:S,19,0),0)</f>
        <v>67497358672</v>
      </c>
      <c r="N14" s="8"/>
      <c r="O14" s="8">
        <f>IFERROR(VLOOKUP(A14,'درآمد ناشی از تغییر قیمت اوراق'!A:Q,17,0),0)</f>
        <v>-124539576847</v>
      </c>
      <c r="P14" s="8"/>
      <c r="Q14" s="8">
        <f>IFERROR(VLOOKUP(A14,'درآمد ناشی از فروش'!A:Q,17,0),0)</f>
        <v>-61238675608</v>
      </c>
      <c r="R14" s="8"/>
      <c r="S14" s="8">
        <f t="shared" ref="S14" si="6">+Q14+O14+M14</f>
        <v>-118280893783</v>
      </c>
      <c r="T14" s="8"/>
      <c r="U14" s="1">
        <f t="shared" ref="U14" si="7">+S14/$S$20</f>
        <v>0.53462839507002002</v>
      </c>
    </row>
    <row r="15" spans="1:21" ht="21" x14ac:dyDescent="0.55000000000000004">
      <c r="A15" s="26" t="s">
        <v>65</v>
      </c>
      <c r="C15" s="8">
        <f>IFERROR(VLOOKUP(A15,'درآمد سود سهام'!A:S,13,0),0)</f>
        <v>20223354839</v>
      </c>
      <c r="D15" s="8"/>
      <c r="E15" s="8">
        <f>IFERROR(VLOOKUP(A15,'درآمد ناشی از تغییر قیمت اوراق'!A:Q,9,0),0)</f>
        <v>-19865037893</v>
      </c>
      <c r="F15" s="8"/>
      <c r="G15" s="8">
        <f>IFERROR(VLOOKUP(A15,'درآمد ناشی از فروش'!A:Q,9,0),0)</f>
        <v>0</v>
      </c>
      <c r="H15" s="8"/>
      <c r="I15" s="8">
        <f t="shared" si="2"/>
        <v>358316946</v>
      </c>
      <c r="J15" s="8"/>
      <c r="K15" s="1">
        <f>+I15/$I$20</f>
        <v>4.6551828786030693E-4</v>
      </c>
      <c r="L15" s="8"/>
      <c r="M15" s="8">
        <f>IFERROR(VLOOKUP(A15,'درآمد سود سهام'!A:S,19,0),0)</f>
        <v>20223354839</v>
      </c>
      <c r="N15" s="8"/>
      <c r="O15" s="8">
        <f>IFERROR(VLOOKUP(A15,'درآمد ناشی از تغییر قیمت اوراق'!A:Q,17,0),0)</f>
        <v>-20030190489</v>
      </c>
      <c r="P15" s="8"/>
      <c r="Q15" s="8">
        <f>IFERROR(VLOOKUP(A15,'درآمد ناشی از فروش'!A:Q,17,0),0)</f>
        <v>0</v>
      </c>
      <c r="R15" s="8"/>
      <c r="S15" s="8">
        <f t="shared" si="4"/>
        <v>193164350</v>
      </c>
      <c r="T15" s="8"/>
      <c r="U15" s="1">
        <f>+S15/$S$20</f>
        <v>-8.7310082907140097E-4</v>
      </c>
    </row>
    <row r="16" spans="1:21" ht="21" x14ac:dyDescent="0.55000000000000004">
      <c r="A16" s="26" t="s">
        <v>66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14674049100</v>
      </c>
      <c r="F16" s="8"/>
      <c r="G16" s="8">
        <f>IFERROR(VLOOKUP(A16,'درآمد ناشی از فروش'!A:Q,9,0),0)</f>
        <v>0</v>
      </c>
      <c r="H16" s="8"/>
      <c r="I16" s="8">
        <f t="shared" si="2"/>
        <v>14674049100</v>
      </c>
      <c r="J16" s="8"/>
      <c r="K16" s="1">
        <f>+I16/$I$20</f>
        <v>1.9064234302248372E-2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14780090280</v>
      </c>
      <c r="P16" s="8"/>
      <c r="Q16" s="8">
        <f>IFERROR(VLOOKUP(A16,'درآمد ناشی از فروش'!A:Q,17,0),0)</f>
        <v>0</v>
      </c>
      <c r="R16" s="8"/>
      <c r="S16" s="8">
        <f t="shared" si="3"/>
        <v>14780090280</v>
      </c>
      <c r="T16" s="8"/>
      <c r="U16" s="1">
        <f>+S16/$S$20</f>
        <v>-6.6805852514804906E-2</v>
      </c>
    </row>
    <row r="17" spans="1:21" ht="21" x14ac:dyDescent="0.55000000000000004">
      <c r="A17" s="26" t="s">
        <v>68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17756833234</v>
      </c>
      <c r="F17" s="8"/>
      <c r="G17" s="8">
        <f>IFERROR(VLOOKUP(A17,'درآمد ناشی از فروش'!A:Q,9,0),0)</f>
        <v>0</v>
      </c>
      <c r="H17" s="8"/>
      <c r="I17" s="8">
        <f t="shared" si="2"/>
        <v>17756833234</v>
      </c>
      <c r="J17" s="8"/>
      <c r="K17" s="1">
        <f>+I17/$I$20</f>
        <v>2.3069326464154102E-2</v>
      </c>
      <c r="L17" s="8"/>
      <c r="M17" s="8">
        <f>IFERROR(VLOOKUP(A17,'درآمد سود سهام'!A:S,19,0),0)</f>
        <v>14367793241</v>
      </c>
      <c r="N17" s="8"/>
      <c r="O17" s="8">
        <f>IFERROR(VLOOKUP(A17,'درآمد ناشی از تغییر قیمت اوراق'!A:Q,17,0),0)</f>
        <v>5674438092</v>
      </c>
      <c r="P17" s="8"/>
      <c r="Q17" s="8">
        <f>IFERROR(VLOOKUP(A17,'درآمد ناشی از فروش'!A:Q,17,0),0)</f>
        <v>0</v>
      </c>
      <c r="R17" s="8"/>
      <c r="S17" s="8">
        <f t="shared" si="3"/>
        <v>20042231333</v>
      </c>
      <c r="T17" s="8"/>
      <c r="U17" s="1">
        <f>+S17/$S$20</f>
        <v>-9.0590674693767817E-2</v>
      </c>
    </row>
    <row r="18" spans="1:21" ht="21" x14ac:dyDescent="0.55000000000000004">
      <c r="A18" s="26" t="s">
        <v>52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145242327131</v>
      </c>
      <c r="F18" s="8"/>
      <c r="G18" s="8">
        <f>IFERROR(VLOOKUP(A18,'درآمد ناشی از فروش'!A:Q,9,0),0)</f>
        <v>-13196060498</v>
      </c>
      <c r="H18" s="8"/>
      <c r="I18" s="8">
        <f t="shared" si="2"/>
        <v>132046266633</v>
      </c>
      <c r="J18" s="8"/>
      <c r="K18" s="1">
        <f>+I18/$I$20</f>
        <v>0.17155189741246493</v>
      </c>
      <c r="L18" s="8"/>
      <c r="M18" s="8">
        <f>IFERROR(VLOOKUP(A18,'درآمد سود سهام'!A:S,19,0),0)</f>
        <v>122746872519</v>
      </c>
      <c r="N18" s="8"/>
      <c r="O18" s="8">
        <f>IFERROR(VLOOKUP(A18,'درآمد ناشی از تغییر قیمت اوراق'!A:Q,17,0),0)</f>
        <v>-62247798462</v>
      </c>
      <c r="P18" s="8"/>
      <c r="Q18" s="8">
        <f>IFERROR(VLOOKUP(A18,'درآمد ناشی از فروش'!A:Q,17,0),0)</f>
        <v>-38870985142</v>
      </c>
      <c r="R18" s="8"/>
      <c r="S18" s="8">
        <f t="shared" si="3"/>
        <v>21628088915</v>
      </c>
      <c r="T18" s="8"/>
      <c r="U18" s="1">
        <f>+S18/$S$20</f>
        <v>-9.7758734274292727E-2</v>
      </c>
    </row>
    <row r="19" spans="1:21" ht="21.75" thickBot="1" x14ac:dyDescent="0.6">
      <c r="A19" s="26" t="s">
        <v>46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93356162535</v>
      </c>
      <c r="F19" s="8"/>
      <c r="G19" s="8">
        <f>IFERROR(VLOOKUP(A19,'درآمد ناشی از فروش'!A:Q,9,0),0)</f>
        <v>-2749402974</v>
      </c>
      <c r="H19" s="8"/>
      <c r="I19" s="8">
        <f t="shared" si="2"/>
        <v>90606759561</v>
      </c>
      <c r="J19" s="8"/>
      <c r="K19" s="1">
        <f>+I19/$I$20</f>
        <v>0.11771450959901633</v>
      </c>
      <c r="L19" s="8"/>
      <c r="M19" s="8">
        <f>IFERROR(VLOOKUP(A19,'درآمد سود سهام'!A:S,19,0),0)</f>
        <v>54290092306</v>
      </c>
      <c r="N19" s="8"/>
      <c r="O19" s="8">
        <f>IFERROR(VLOOKUP(A19,'درآمد ناشی از تغییر قیمت اوراق'!A:Q,17,0),0)</f>
        <v>-121713579239</v>
      </c>
      <c r="P19" s="8"/>
      <c r="Q19" s="8">
        <f>IFERROR(VLOOKUP(A19,'درآمد ناشی از فروش'!A:Q,17,0),0)</f>
        <v>-32315090228</v>
      </c>
      <c r="R19" s="8"/>
      <c r="S19" s="8">
        <f t="shared" si="3"/>
        <v>-99738577161</v>
      </c>
      <c r="T19" s="8"/>
      <c r="U19" s="1">
        <f>+S19/$S$20</f>
        <v>0.45081731908434963</v>
      </c>
    </row>
    <row r="20" spans="1:21" s="5" customFormat="1" ht="26.25" customHeight="1" thickBot="1" x14ac:dyDescent="0.25">
      <c r="A20" s="5" t="s">
        <v>15</v>
      </c>
      <c r="C20" s="6">
        <f>SUM(C8:C19)</f>
        <v>20223354839</v>
      </c>
      <c r="E20" s="6">
        <f>SUM(E8:E19)</f>
        <v>772813845827</v>
      </c>
      <c r="G20" s="6">
        <f>SUM(G8:G19)</f>
        <v>-23321046985</v>
      </c>
      <c r="I20" s="6">
        <f>SUM(I8:I19)</f>
        <v>769716153681</v>
      </c>
      <c r="K20" s="7">
        <f>SUM(K8:K19)</f>
        <v>0.99999999999999989</v>
      </c>
      <c r="M20" s="6">
        <f>SUM(M8:M19)</f>
        <v>555061164454</v>
      </c>
      <c r="O20" s="6">
        <f>SUM(O8:O19)</f>
        <v>-569546669644</v>
      </c>
      <c r="Q20" s="6">
        <f>SUM(Q8:Q19)</f>
        <v>-206753947996</v>
      </c>
      <c r="S20" s="6">
        <f>SUM(S8:S19)</f>
        <v>-221239453186</v>
      </c>
      <c r="U20" s="7">
        <f>SUM(U8:U19)</f>
        <v>1</v>
      </c>
    </row>
    <row r="21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S17"/>
  <sheetViews>
    <sheetView rightToLeft="1" zoomScaleNormal="100" workbookViewId="0">
      <selection activeCell="I25" sqref="I25"/>
    </sheetView>
  </sheetViews>
  <sheetFormatPr defaultRowHeight="18.75" x14ac:dyDescent="0.2"/>
  <cols>
    <col min="1" max="1" width="28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3.25" style="8" bestFit="1" customWidth="1"/>
    <col min="22" max="16384" width="9" style="8"/>
  </cols>
  <sheetData>
    <row r="2" spans="1:19" ht="26.25" x14ac:dyDescent="0.2">
      <c r="A2" s="50" t="str">
        <f>+سهام!A2</f>
        <v>صندوق سرمایه‌گذاری بخشی صنایع مفید - معدن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</row>
    <row r="3" spans="1:19" ht="26.25" x14ac:dyDescent="0.2">
      <c r="A3" s="50" t="s">
        <v>22</v>
      </c>
      <c r="B3" s="50" t="s">
        <v>22</v>
      </c>
      <c r="C3" s="50" t="s">
        <v>22</v>
      </c>
      <c r="D3" s="50" t="s">
        <v>22</v>
      </c>
      <c r="E3" s="50" t="s">
        <v>22</v>
      </c>
      <c r="F3" s="50" t="s">
        <v>22</v>
      </c>
      <c r="G3" s="50" t="s">
        <v>22</v>
      </c>
      <c r="H3" s="50" t="s">
        <v>22</v>
      </c>
      <c r="I3" s="50" t="s">
        <v>22</v>
      </c>
      <c r="J3" s="50" t="s">
        <v>22</v>
      </c>
      <c r="K3" s="50" t="s">
        <v>22</v>
      </c>
      <c r="L3" s="50" t="s">
        <v>22</v>
      </c>
      <c r="M3" s="50" t="s">
        <v>22</v>
      </c>
      <c r="N3" s="50" t="s">
        <v>22</v>
      </c>
      <c r="O3" s="50" t="s">
        <v>22</v>
      </c>
      <c r="P3" s="50" t="s">
        <v>22</v>
      </c>
      <c r="Q3" s="50" t="s">
        <v>22</v>
      </c>
      <c r="R3" s="50" t="s">
        <v>22</v>
      </c>
      <c r="S3" s="50" t="s">
        <v>22</v>
      </c>
    </row>
    <row r="4" spans="1:19" ht="26.25" x14ac:dyDescent="0.2">
      <c r="A4" s="50" t="str">
        <f>+سهام!A4</f>
        <v>برای ماه منتهی به 1404/07/30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</row>
    <row r="6" spans="1:19" ht="27" thickBot="1" x14ac:dyDescent="0.25">
      <c r="A6" s="51" t="s">
        <v>3</v>
      </c>
      <c r="C6" s="51" t="s">
        <v>54</v>
      </c>
      <c r="D6" s="51" t="s">
        <v>54</v>
      </c>
      <c r="E6" s="51" t="s">
        <v>54</v>
      </c>
      <c r="F6" s="51" t="s">
        <v>54</v>
      </c>
      <c r="G6" s="51" t="s">
        <v>54</v>
      </c>
      <c r="I6" s="51" t="s">
        <v>24</v>
      </c>
      <c r="J6" s="51" t="s">
        <v>24</v>
      </c>
      <c r="K6" s="51" t="s">
        <v>24</v>
      </c>
      <c r="L6" s="51" t="s">
        <v>24</v>
      </c>
      <c r="M6" s="51" t="s">
        <v>24</v>
      </c>
      <c r="O6" s="51" t="s">
        <v>25</v>
      </c>
      <c r="P6" s="51" t="s">
        <v>25</v>
      </c>
      <c r="Q6" s="51" t="s">
        <v>25</v>
      </c>
      <c r="R6" s="51" t="s">
        <v>25</v>
      </c>
      <c r="S6" s="51" t="s">
        <v>25</v>
      </c>
    </row>
    <row r="7" spans="1:19" ht="27" thickBot="1" x14ac:dyDescent="0.25">
      <c r="A7" s="51" t="s">
        <v>3</v>
      </c>
      <c r="C7" s="37" t="s">
        <v>55</v>
      </c>
      <c r="E7" s="37" t="s">
        <v>56</v>
      </c>
      <c r="G7" s="37" t="s">
        <v>57</v>
      </c>
      <c r="I7" s="37" t="s">
        <v>58</v>
      </c>
      <c r="K7" s="37" t="s">
        <v>28</v>
      </c>
      <c r="M7" s="37" t="s">
        <v>59</v>
      </c>
      <c r="O7" s="37" t="s">
        <v>58</v>
      </c>
      <c r="Q7" s="37" t="s">
        <v>28</v>
      </c>
      <c r="S7" s="37" t="s">
        <v>59</v>
      </c>
    </row>
    <row r="8" spans="1:19" ht="21" x14ac:dyDescent="0.2">
      <c r="A8" s="5" t="s">
        <v>49</v>
      </c>
      <c r="C8" s="8" t="s">
        <v>60</v>
      </c>
      <c r="E8" s="8">
        <v>0</v>
      </c>
      <c r="G8" s="8">
        <v>0</v>
      </c>
      <c r="I8" s="8">
        <v>0</v>
      </c>
      <c r="K8" s="8">
        <v>0</v>
      </c>
      <c r="M8" s="8">
        <v>0</v>
      </c>
      <c r="O8" s="8">
        <v>68884290700</v>
      </c>
      <c r="Q8" s="8">
        <v>-1386932028</v>
      </c>
      <c r="S8" s="8">
        <f>+Q8+O8</f>
        <v>67497358672</v>
      </c>
    </row>
    <row r="9" spans="1:19" ht="21" x14ac:dyDescent="0.2">
      <c r="A9" s="5" t="s">
        <v>53</v>
      </c>
      <c r="C9" s="8" t="s">
        <v>60</v>
      </c>
      <c r="E9" s="8">
        <v>0</v>
      </c>
      <c r="G9" s="8">
        <v>0</v>
      </c>
      <c r="I9" s="8">
        <v>0</v>
      </c>
      <c r="K9" s="8">
        <v>0</v>
      </c>
      <c r="M9" s="8">
        <v>0</v>
      </c>
      <c r="O9" s="8">
        <v>146331284260</v>
      </c>
      <c r="Q9" s="8">
        <v>-995450913</v>
      </c>
      <c r="S9" s="8">
        <f t="shared" ref="S9:S15" si="0">+Q9+O9</f>
        <v>145335833347</v>
      </c>
    </row>
    <row r="10" spans="1:19" ht="21" x14ac:dyDescent="0.2">
      <c r="A10" s="5" t="s">
        <v>52</v>
      </c>
      <c r="C10" s="8" t="s">
        <v>60</v>
      </c>
      <c r="E10" s="8">
        <v>0</v>
      </c>
      <c r="G10" s="8">
        <v>0</v>
      </c>
      <c r="I10" s="8">
        <v>0</v>
      </c>
      <c r="K10" s="8">
        <v>0</v>
      </c>
      <c r="M10" s="8">
        <v>0</v>
      </c>
      <c r="O10" s="8">
        <v>134769340170</v>
      </c>
      <c r="Q10" s="8">
        <v>-12022467651</v>
      </c>
      <c r="S10" s="8">
        <f t="shared" si="0"/>
        <v>122746872519</v>
      </c>
    </row>
    <row r="11" spans="1:19" ht="21" x14ac:dyDescent="0.2">
      <c r="A11" s="5" t="s">
        <v>65</v>
      </c>
      <c r="C11" s="8" t="s">
        <v>69</v>
      </c>
      <c r="E11" s="8">
        <v>113000000</v>
      </c>
      <c r="G11" s="8">
        <v>190</v>
      </c>
      <c r="I11" s="8">
        <f>+G11*E11</f>
        <v>21470000000</v>
      </c>
      <c r="K11" s="8">
        <v>-1246645161</v>
      </c>
      <c r="M11" s="8">
        <f>+K11+I11</f>
        <v>20223354839</v>
      </c>
      <c r="O11" s="8">
        <v>21470000000</v>
      </c>
      <c r="Q11" s="8">
        <v>-1246645161</v>
      </c>
      <c r="S11" s="8">
        <f t="shared" si="0"/>
        <v>20223354839</v>
      </c>
    </row>
    <row r="12" spans="1:19" ht="21" x14ac:dyDescent="0.2">
      <c r="A12" s="5" t="s">
        <v>50</v>
      </c>
      <c r="C12" s="8" t="s">
        <v>60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66891633900</v>
      </c>
      <c r="Q12" s="8">
        <v>0</v>
      </c>
      <c r="S12" s="8">
        <f t="shared" si="0"/>
        <v>66891633900</v>
      </c>
    </row>
    <row r="13" spans="1:19" ht="21" x14ac:dyDescent="0.2">
      <c r="A13" s="5" t="s">
        <v>48</v>
      </c>
      <c r="C13" s="8" t="s">
        <v>60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63708225630</v>
      </c>
      <c r="Q13" s="8">
        <v>0</v>
      </c>
      <c r="S13" s="8">
        <f t="shared" si="0"/>
        <v>63708225630</v>
      </c>
    </row>
    <row r="14" spans="1:19" ht="21" x14ac:dyDescent="0.2">
      <c r="A14" s="5" t="s">
        <v>46</v>
      </c>
      <c r="C14" s="8" t="s">
        <v>60</v>
      </c>
      <c r="E14" s="8">
        <v>0</v>
      </c>
      <c r="G14" s="8">
        <v>0</v>
      </c>
      <c r="I14" s="8">
        <v>0</v>
      </c>
      <c r="K14" s="8">
        <v>0</v>
      </c>
      <c r="M14" s="8">
        <v>0</v>
      </c>
      <c r="O14" s="8">
        <v>57153336900</v>
      </c>
      <c r="Q14" s="8">
        <v>-2863244594</v>
      </c>
      <c r="S14" s="8">
        <f t="shared" si="0"/>
        <v>54290092306</v>
      </c>
    </row>
    <row r="15" spans="1:19" ht="21.75" thickBot="1" x14ac:dyDescent="0.25">
      <c r="A15" s="5" t="s">
        <v>68</v>
      </c>
      <c r="C15" s="8" t="s">
        <v>60</v>
      </c>
      <c r="E15" s="8">
        <v>0</v>
      </c>
      <c r="G15" s="8">
        <v>0</v>
      </c>
      <c r="I15" s="8">
        <v>0</v>
      </c>
      <c r="K15" s="8">
        <v>0</v>
      </c>
      <c r="M15" s="8">
        <v>0</v>
      </c>
      <c r="O15" s="8">
        <v>14850000000</v>
      </c>
      <c r="Q15" s="8">
        <v>-482206759</v>
      </c>
      <c r="S15" s="8">
        <f t="shared" si="0"/>
        <v>14367793241</v>
      </c>
    </row>
    <row r="16" spans="1:19" s="5" customFormat="1" ht="21.75" thickBot="1" x14ac:dyDescent="0.25">
      <c r="G16" s="8"/>
      <c r="I16" s="6">
        <f>SUM(I8:I15)</f>
        <v>21470000000</v>
      </c>
      <c r="K16" s="6">
        <f>SUM(K8:K15)</f>
        <v>-1246645161</v>
      </c>
      <c r="M16" s="6">
        <f>SUM(M8:M15)</f>
        <v>20223354839</v>
      </c>
      <c r="O16" s="6">
        <f>SUM(O8:O15)</f>
        <v>574058111560</v>
      </c>
      <c r="Q16" s="6">
        <f>SUM(Q8:Q15)</f>
        <v>-18996947106</v>
      </c>
      <c r="S16" s="6">
        <f>SUM(S8:S15)</f>
        <v>555061164454</v>
      </c>
    </row>
    <row r="17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3"/>
  <sheetViews>
    <sheetView rightToLeft="1" workbookViewId="0">
      <selection activeCell="I25" sqref="I25"/>
    </sheetView>
  </sheetViews>
  <sheetFormatPr defaultRowHeight="18.75" x14ac:dyDescent="0.45"/>
  <cols>
    <col min="1" max="1" width="22.625" style="18" bestFit="1" customWidth="1"/>
    <col min="2" max="2" width="0.875" style="18" customWidth="1"/>
    <col min="3" max="3" width="32.125" style="18" bestFit="1" customWidth="1"/>
    <col min="4" max="4" width="0.875" style="18" customWidth="1"/>
    <col min="5" max="5" width="27.875" style="18" bestFit="1" customWidth="1"/>
    <col min="6" max="6" width="0.875" style="18" customWidth="1"/>
    <col min="7" max="7" width="32.125" style="18" bestFit="1" customWidth="1"/>
    <col min="8" max="8" width="0.875" style="18" customWidth="1"/>
    <col min="9" max="9" width="27.875" style="18" bestFit="1" customWidth="1"/>
    <col min="10" max="10" width="0.875" style="18" customWidth="1"/>
    <col min="11" max="11" width="8" style="18" customWidth="1"/>
    <col min="12" max="16384" width="9" style="18"/>
  </cols>
  <sheetData>
    <row r="2" spans="1:9" ht="26.25" x14ac:dyDescent="0.45">
      <c r="A2" s="50" t="str">
        <f>+سهام!A2</f>
        <v>صندوق سرمایه‌گذاری بخشی صنایع مفید - معدن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</row>
    <row r="3" spans="1:9" ht="26.25" x14ac:dyDescent="0.45">
      <c r="A3" s="50" t="s">
        <v>22</v>
      </c>
      <c r="B3" s="50" t="s">
        <v>22</v>
      </c>
      <c r="C3" s="50" t="s">
        <v>22</v>
      </c>
      <c r="D3" s="50" t="s">
        <v>22</v>
      </c>
      <c r="E3" s="50" t="s">
        <v>22</v>
      </c>
      <c r="F3" s="50" t="s">
        <v>22</v>
      </c>
      <c r="G3" s="50" t="s">
        <v>22</v>
      </c>
      <c r="H3" s="50" t="s">
        <v>22</v>
      </c>
      <c r="I3" s="50" t="s">
        <v>22</v>
      </c>
    </row>
    <row r="4" spans="1:9" ht="26.25" x14ac:dyDescent="0.45">
      <c r="A4" s="50" t="str">
        <f>+سهام!A4</f>
        <v>برای ماه منتهی به 1404/07/30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</row>
    <row r="6" spans="1:9" ht="27" thickBot="1" x14ac:dyDescent="0.5">
      <c r="A6" s="37" t="s">
        <v>37</v>
      </c>
      <c r="C6" s="51" t="s">
        <v>24</v>
      </c>
      <c r="D6" s="51" t="s">
        <v>24</v>
      </c>
      <c r="E6" s="51" t="s">
        <v>24</v>
      </c>
      <c r="G6" s="51" t="s">
        <v>25</v>
      </c>
      <c r="H6" s="51" t="s">
        <v>25</v>
      </c>
      <c r="I6" s="51" t="s">
        <v>25</v>
      </c>
    </row>
    <row r="7" spans="1:9" ht="27" thickBot="1" x14ac:dyDescent="0.5">
      <c r="A7" s="37" t="s">
        <v>38</v>
      </c>
      <c r="C7" s="37" t="s">
        <v>39</v>
      </c>
      <c r="E7" s="37" t="s">
        <v>40</v>
      </c>
      <c r="G7" s="37" t="s">
        <v>39</v>
      </c>
      <c r="I7" s="37" t="s">
        <v>40</v>
      </c>
    </row>
    <row r="8" spans="1:9" ht="21" x14ac:dyDescent="0.55000000000000004">
      <c r="A8" s="26" t="s">
        <v>43</v>
      </c>
      <c r="B8" s="8"/>
      <c r="C8" s="8">
        <f>+'سود سپرده بانکی'!G8</f>
        <v>437298707</v>
      </c>
      <c r="D8" s="8"/>
      <c r="E8" s="41">
        <f>+C8/$C$12</f>
        <v>0.9998527356382122</v>
      </c>
      <c r="F8" s="8"/>
      <c r="G8" s="8">
        <f>+'سود سپرده بانکی'!M8</f>
        <v>108050991640</v>
      </c>
      <c r="H8" s="8"/>
      <c r="I8" s="41">
        <f>+G8/$G$12</f>
        <v>0.60070533150194161</v>
      </c>
    </row>
    <row r="9" spans="1:9" ht="21" x14ac:dyDescent="0.55000000000000004">
      <c r="A9" s="26" t="s">
        <v>47</v>
      </c>
      <c r="B9" s="8"/>
      <c r="C9" s="8">
        <f>+'سود سپرده بانکی'!G9</f>
        <v>0</v>
      </c>
      <c r="D9" s="8"/>
      <c r="E9" s="41">
        <f>+C9/$C$12</f>
        <v>0</v>
      </c>
      <c r="F9" s="8"/>
      <c r="G9" s="8">
        <f>+'سود سپرده بانکی'!M9</f>
        <v>38509925891</v>
      </c>
      <c r="H9" s="8"/>
      <c r="I9" s="41">
        <f>+G9/$G$12</f>
        <v>0.21409445158580648</v>
      </c>
    </row>
    <row r="10" spans="1:9" ht="21" x14ac:dyDescent="0.55000000000000004">
      <c r="A10" s="26" t="s">
        <v>47</v>
      </c>
      <c r="B10" s="8"/>
      <c r="C10" s="8">
        <f>+'سود سپرده بانکی'!G10</f>
        <v>0</v>
      </c>
      <c r="D10" s="8"/>
      <c r="E10" s="41">
        <f t="shared" ref="E10:E11" si="0">+C10/$C$12</f>
        <v>0</v>
      </c>
      <c r="F10" s="8"/>
      <c r="G10" s="8">
        <f>+'سود سپرده بانکی'!M10</f>
        <v>33312328764</v>
      </c>
      <c r="H10" s="8"/>
      <c r="I10" s="41">
        <f t="shared" ref="I10:I11" si="1">+G10/$G$12</f>
        <v>0.18519861030014223</v>
      </c>
    </row>
    <row r="11" spans="1:9" ht="21.75" thickBot="1" x14ac:dyDescent="0.6">
      <c r="A11" s="26" t="s">
        <v>47</v>
      </c>
      <c r="B11" s="8"/>
      <c r="C11" s="8">
        <f>+'سود سپرده بانکی'!G11</f>
        <v>64408</v>
      </c>
      <c r="D11" s="8"/>
      <c r="E11" s="41">
        <f t="shared" si="0"/>
        <v>1.4726436178780187E-4</v>
      </c>
      <c r="F11" s="8"/>
      <c r="G11" s="8">
        <f>+'سود سپرده بانکی'!M11</f>
        <v>288987</v>
      </c>
      <c r="H11" s="8"/>
      <c r="I11" s="41">
        <f t="shared" si="1"/>
        <v>1.6066121097077199E-6</v>
      </c>
    </row>
    <row r="12" spans="1:9" ht="24.75" thickBot="1" x14ac:dyDescent="0.6">
      <c r="A12" s="18" t="s">
        <v>15</v>
      </c>
      <c r="B12" s="26"/>
      <c r="C12" s="27">
        <f>SUM(C8:C11)</f>
        <v>437363115</v>
      </c>
      <c r="D12" s="28"/>
      <c r="E12" s="42">
        <f>SUM(E8:E11)</f>
        <v>1</v>
      </c>
      <c r="F12" s="28"/>
      <c r="G12" s="27">
        <f>SUM(G8:G11)</f>
        <v>179873535282</v>
      </c>
      <c r="H12" s="28"/>
      <c r="I12" s="42">
        <f>SUM(I8:I11)</f>
        <v>0.99999999999999989</v>
      </c>
    </row>
    <row r="13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E7" sqref="E7"/>
    </sheetView>
  </sheetViews>
  <sheetFormatPr defaultRowHeight="18.75" x14ac:dyDescent="0.2"/>
  <cols>
    <col min="1" max="1" width="15" style="2" customWidth="1"/>
    <col min="2" max="2" width="0.875" style="2" customWidth="1"/>
    <col min="3" max="3" width="25.125" style="2" customWidth="1"/>
    <col min="4" max="4" width="0.875" style="2" customWidth="1"/>
    <col min="5" max="5" width="28.875" style="2" bestFit="1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2" t="str">
        <f>+سهام!A2</f>
        <v>صندوق سرمایه‌گذاری بخشی صنایع مفید - معدن</v>
      </c>
      <c r="B2" s="52" t="s">
        <v>0</v>
      </c>
      <c r="C2" s="52" t="s">
        <v>0</v>
      </c>
      <c r="D2" s="52" t="s">
        <v>0</v>
      </c>
      <c r="E2" s="52" t="s">
        <v>0</v>
      </c>
    </row>
    <row r="3" spans="1:5" ht="26.25" x14ac:dyDescent="0.2">
      <c r="A3" s="52" t="s">
        <v>22</v>
      </c>
      <c r="B3" s="52" t="s">
        <v>22</v>
      </c>
      <c r="C3" s="52" t="s">
        <v>22</v>
      </c>
      <c r="D3" s="52" t="s">
        <v>22</v>
      </c>
      <c r="E3" s="52" t="s">
        <v>22</v>
      </c>
    </row>
    <row r="4" spans="1:5" ht="26.25" x14ac:dyDescent="0.2">
      <c r="A4" s="52" t="str">
        <f>+درآمدها!A4</f>
        <v>برای ماه منتهی به 1404/07/30</v>
      </c>
      <c r="B4" s="52" t="s">
        <v>2</v>
      </c>
      <c r="C4" s="52" t="s">
        <v>2</v>
      </c>
      <c r="D4" s="52" t="s">
        <v>2</v>
      </c>
      <c r="E4" s="52" t="s">
        <v>2</v>
      </c>
    </row>
    <row r="6" spans="1:5" ht="27" thickBot="1" x14ac:dyDescent="0.25">
      <c r="A6" s="53" t="s">
        <v>44</v>
      </c>
      <c r="C6" s="14" t="s">
        <v>24</v>
      </c>
      <c r="E6" s="14" t="s">
        <v>25</v>
      </c>
    </row>
    <row r="7" spans="1:5" ht="27" thickBot="1" x14ac:dyDescent="0.25">
      <c r="A7" s="53" t="s">
        <v>44</v>
      </c>
      <c r="C7" s="14" t="s">
        <v>18</v>
      </c>
      <c r="E7" s="14" t="s">
        <v>18</v>
      </c>
    </row>
    <row r="8" spans="1:5" ht="24.75" thickBot="1" x14ac:dyDescent="0.25">
      <c r="A8" s="9" t="s">
        <v>44</v>
      </c>
      <c r="B8" s="10"/>
      <c r="C8" s="11">
        <v>0</v>
      </c>
      <c r="D8" s="10"/>
      <c r="E8" s="11">
        <v>1120000</v>
      </c>
    </row>
    <row r="9" spans="1:5" ht="24.75" thickBot="1" x14ac:dyDescent="0.25">
      <c r="A9" s="10" t="s">
        <v>15</v>
      </c>
      <c r="B9" s="10"/>
      <c r="C9" s="12">
        <f>SUM(C8:C8)</f>
        <v>0</v>
      </c>
      <c r="D9" s="10"/>
      <c r="E9" s="12">
        <f>SUM(E8:E8)</f>
        <v>1120000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2"/>
  <sheetViews>
    <sheetView rightToLeft="1" workbookViewId="0">
      <selection activeCell="I25" sqref="I25"/>
    </sheetView>
  </sheetViews>
  <sheetFormatPr defaultRowHeight="18.75" x14ac:dyDescent="0.2"/>
  <cols>
    <col min="1" max="1" width="22.625" style="8" bestFit="1" customWidth="1"/>
    <col min="2" max="2" width="0.875" style="8" customWidth="1"/>
    <col min="3" max="3" width="18.375" style="8" customWidth="1"/>
    <col min="4" max="4" width="0.875" style="8" customWidth="1"/>
    <col min="5" max="5" width="16.12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6.125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50" t="str">
        <f>+سهام!A2</f>
        <v>صندوق سرمایه‌گذاری بخشی صنایع مفید - معدن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</row>
    <row r="3" spans="1:13" ht="26.25" x14ac:dyDescent="0.2">
      <c r="A3" s="50" t="s">
        <v>22</v>
      </c>
      <c r="B3" s="50" t="s">
        <v>22</v>
      </c>
      <c r="C3" s="50" t="s">
        <v>22</v>
      </c>
      <c r="D3" s="50" t="s">
        <v>22</v>
      </c>
      <c r="E3" s="50" t="s">
        <v>22</v>
      </c>
      <c r="F3" s="50" t="s">
        <v>22</v>
      </c>
      <c r="G3" s="50" t="s">
        <v>22</v>
      </c>
      <c r="H3" s="50" t="s">
        <v>22</v>
      </c>
      <c r="I3" s="50" t="s">
        <v>22</v>
      </c>
      <c r="J3" s="50" t="s">
        <v>22</v>
      </c>
      <c r="K3" s="50" t="s">
        <v>22</v>
      </c>
      <c r="L3" s="50" t="s">
        <v>22</v>
      </c>
      <c r="M3" s="50" t="s">
        <v>22</v>
      </c>
    </row>
    <row r="4" spans="1:13" ht="26.25" x14ac:dyDescent="0.2">
      <c r="A4" s="50" t="str">
        <f>+سهام!A4</f>
        <v>برای ماه منتهی به 1404/07/30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</row>
    <row r="6" spans="1:13" ht="27" thickBot="1" x14ac:dyDescent="0.25">
      <c r="A6" s="51" t="s">
        <v>23</v>
      </c>
      <c r="B6" s="51" t="s">
        <v>23</v>
      </c>
      <c r="C6" s="51" t="s">
        <v>24</v>
      </c>
      <c r="D6" s="51" t="s">
        <v>24</v>
      </c>
      <c r="E6" s="51" t="s">
        <v>24</v>
      </c>
      <c r="F6" s="51" t="s">
        <v>24</v>
      </c>
      <c r="G6" s="51" t="s">
        <v>24</v>
      </c>
      <c r="I6" s="51" t="s">
        <v>25</v>
      </c>
      <c r="J6" s="51" t="s">
        <v>25</v>
      </c>
      <c r="K6" s="51" t="s">
        <v>25</v>
      </c>
      <c r="L6" s="51" t="s">
        <v>25</v>
      </c>
      <c r="M6" s="51" t="s">
        <v>25</v>
      </c>
    </row>
    <row r="7" spans="1:13" ht="27" thickBot="1" x14ac:dyDescent="0.25">
      <c r="A7" s="37" t="s">
        <v>26</v>
      </c>
      <c r="C7" s="37" t="s">
        <v>27</v>
      </c>
      <c r="E7" s="37" t="s">
        <v>28</v>
      </c>
      <c r="G7" s="37" t="s">
        <v>29</v>
      </c>
      <c r="I7" s="37" t="s">
        <v>27</v>
      </c>
      <c r="K7" s="37" t="s">
        <v>28</v>
      </c>
      <c r="M7" s="37" t="s">
        <v>29</v>
      </c>
    </row>
    <row r="8" spans="1:13" ht="19.5" customHeight="1" x14ac:dyDescent="0.2">
      <c r="A8" s="5" t="s">
        <v>43</v>
      </c>
      <c r="C8" s="8">
        <v>437298707</v>
      </c>
      <c r="E8" s="8">
        <v>0</v>
      </c>
      <c r="G8" s="8">
        <f>+C8-E8</f>
        <v>437298707</v>
      </c>
      <c r="I8" s="8">
        <v>108050991640</v>
      </c>
      <c r="K8" s="8">
        <v>0</v>
      </c>
      <c r="M8" s="8">
        <f>+I8-K8</f>
        <v>108050991640</v>
      </c>
    </row>
    <row r="9" spans="1:13" ht="19.5" customHeight="1" x14ac:dyDescent="0.2">
      <c r="A9" s="5" t="s">
        <v>47</v>
      </c>
      <c r="C9" s="8">
        <v>0</v>
      </c>
      <c r="E9" s="8">
        <v>0</v>
      </c>
      <c r="G9" s="8">
        <f t="shared" ref="G9" si="0">+C9-E9</f>
        <v>0</v>
      </c>
      <c r="I9" s="8">
        <v>38509925891</v>
      </c>
      <c r="K9" s="8">
        <v>0</v>
      </c>
      <c r="M9" s="8">
        <f t="shared" ref="M9:M11" si="1">+I9-K9</f>
        <v>38509925891</v>
      </c>
    </row>
    <row r="10" spans="1:13" ht="19.5" customHeight="1" x14ac:dyDescent="0.2">
      <c r="A10" s="5" t="s">
        <v>47</v>
      </c>
      <c r="C10" s="8">
        <v>0</v>
      </c>
      <c r="E10" s="8">
        <v>0</v>
      </c>
      <c r="G10" s="8">
        <f t="shared" ref="G10" si="2">+C10-E10</f>
        <v>0</v>
      </c>
      <c r="I10" s="8">
        <v>33312328764</v>
      </c>
      <c r="K10" s="8">
        <v>0</v>
      </c>
      <c r="M10" s="8">
        <f>+I10-K10</f>
        <v>33312328764</v>
      </c>
    </row>
    <row r="11" spans="1:13" ht="19.5" customHeight="1" thickBot="1" x14ac:dyDescent="0.25">
      <c r="A11" s="5" t="s">
        <v>47</v>
      </c>
      <c r="C11" s="8">
        <v>64408</v>
      </c>
      <c r="E11" s="8">
        <v>0</v>
      </c>
      <c r="G11" s="8">
        <f t="shared" ref="G11" si="3">+C11-E11</f>
        <v>64408</v>
      </c>
      <c r="I11" s="8">
        <v>288987</v>
      </c>
      <c r="K11" s="8">
        <v>0</v>
      </c>
      <c r="M11" s="8">
        <f t="shared" si="1"/>
        <v>288987</v>
      </c>
    </row>
    <row r="12" spans="1:13" s="5" customFormat="1" ht="21.75" thickBot="1" x14ac:dyDescent="0.25">
      <c r="A12" s="5" t="s">
        <v>15</v>
      </c>
      <c r="C12" s="6">
        <f>SUM(C8:C11)</f>
        <v>437363115</v>
      </c>
      <c r="E12" s="6">
        <f>SUM(E8:E11)</f>
        <v>0</v>
      </c>
      <c r="G12" s="6">
        <f>SUM(G8:G11)</f>
        <v>437363115</v>
      </c>
      <c r="I12" s="6">
        <f>SUM(I8:I11)</f>
        <v>179873535282</v>
      </c>
      <c r="K12" s="6">
        <f>SUM(K8:K11)</f>
        <v>0</v>
      </c>
      <c r="M12" s="6">
        <f>SUM(M8:M11)</f>
        <v>179873535282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0A3-97C0-48FA-915F-078885E1CA86}">
  <dimension ref="A2:S18"/>
  <sheetViews>
    <sheetView rightToLeft="1" topLeftCell="A4" zoomScale="80" zoomScaleNormal="80" workbookViewId="0">
      <selection activeCell="I25" sqref="I25"/>
    </sheetView>
  </sheetViews>
  <sheetFormatPr defaultRowHeight="22.5" x14ac:dyDescent="0.2"/>
  <cols>
    <col min="1" max="1" width="29.375" style="15" bestFit="1" customWidth="1"/>
    <col min="2" max="2" width="0.875" style="15" customWidth="1"/>
    <col min="3" max="3" width="15.75" style="15" customWidth="1"/>
    <col min="4" max="4" width="0.875" style="15" customWidth="1"/>
    <col min="5" max="5" width="19.25" style="15" customWidth="1"/>
    <col min="6" max="6" width="0.875" style="15" customWidth="1"/>
    <col min="7" max="7" width="19.25" style="15" customWidth="1"/>
    <col min="8" max="8" width="0.875" style="15" customWidth="1"/>
    <col min="9" max="9" width="24.5" style="15" customWidth="1"/>
    <col min="10" max="10" width="0.875" style="15" customWidth="1"/>
    <col min="11" max="11" width="16.625" style="15" customWidth="1"/>
    <col min="12" max="12" width="0.875" style="15" customWidth="1"/>
    <col min="13" max="13" width="20.125" style="15" customWidth="1"/>
    <col min="14" max="14" width="0.875" style="15" customWidth="1"/>
    <col min="15" max="15" width="20.125" style="15" customWidth="1"/>
    <col min="16" max="16" width="0.875" style="15" customWidth="1"/>
    <col min="17" max="17" width="24.5" style="15" customWidth="1"/>
    <col min="18" max="18" width="0.875" style="15" customWidth="1"/>
    <col min="19" max="19" width="17" style="15" bestFit="1" customWidth="1"/>
    <col min="20" max="16384" width="9" style="15"/>
  </cols>
  <sheetData>
    <row r="2" spans="1:19" ht="24" x14ac:dyDescent="0.2">
      <c r="A2" s="54" t="str">
        <f>+سهام!A2</f>
        <v>صندوق سرمایه‌گذاری بخشی صنایع مفید - معدن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</row>
    <row r="3" spans="1:19" ht="24" x14ac:dyDescent="0.2">
      <c r="A3" s="54" t="s">
        <v>22</v>
      </c>
      <c r="B3" s="54" t="s">
        <v>22</v>
      </c>
      <c r="C3" s="54" t="s">
        <v>22</v>
      </c>
      <c r="D3" s="54" t="s">
        <v>22</v>
      </c>
      <c r="E3" s="54" t="s">
        <v>22</v>
      </c>
      <c r="F3" s="54" t="s">
        <v>22</v>
      </c>
      <c r="G3" s="54" t="s">
        <v>22</v>
      </c>
      <c r="H3" s="54" t="s">
        <v>22</v>
      </c>
      <c r="I3" s="54" t="s">
        <v>22</v>
      </c>
      <c r="J3" s="54" t="s">
        <v>22</v>
      </c>
      <c r="K3" s="54" t="s">
        <v>22</v>
      </c>
      <c r="L3" s="54" t="s">
        <v>22</v>
      </c>
      <c r="M3" s="54" t="s">
        <v>22</v>
      </c>
      <c r="N3" s="54" t="s">
        <v>22</v>
      </c>
      <c r="O3" s="54" t="s">
        <v>22</v>
      </c>
      <c r="P3" s="54" t="s">
        <v>22</v>
      </c>
      <c r="Q3" s="54" t="s">
        <v>22</v>
      </c>
    </row>
    <row r="4" spans="1:19" ht="24" x14ac:dyDescent="0.2">
      <c r="A4" s="54" t="str">
        <f>+سهام!A4</f>
        <v>برای ماه منتهی به 1404/07/30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</row>
    <row r="6" spans="1:19" ht="24.75" thickBot="1" x14ac:dyDescent="0.25">
      <c r="A6" s="54" t="s">
        <v>3</v>
      </c>
      <c r="C6" s="55" t="s">
        <v>24</v>
      </c>
      <c r="D6" s="55" t="s">
        <v>24</v>
      </c>
      <c r="E6" s="55" t="s">
        <v>24</v>
      </c>
      <c r="F6" s="55" t="s">
        <v>24</v>
      </c>
      <c r="G6" s="55" t="s">
        <v>24</v>
      </c>
      <c r="H6" s="55" t="s">
        <v>24</v>
      </c>
      <c r="I6" s="55" t="s">
        <v>24</v>
      </c>
      <c r="K6" s="55" t="s">
        <v>25</v>
      </c>
      <c r="L6" s="55" t="s">
        <v>25</v>
      </c>
      <c r="M6" s="55" t="s">
        <v>25</v>
      </c>
      <c r="N6" s="55" t="s">
        <v>25</v>
      </c>
      <c r="O6" s="55" t="s">
        <v>25</v>
      </c>
      <c r="P6" s="55" t="s">
        <v>25</v>
      </c>
      <c r="Q6" s="55" t="s">
        <v>25</v>
      </c>
    </row>
    <row r="7" spans="1:19" ht="24.75" thickBot="1" x14ac:dyDescent="0.25">
      <c r="A7" s="55" t="s">
        <v>3</v>
      </c>
      <c r="C7" s="34" t="s">
        <v>7</v>
      </c>
      <c r="E7" s="34" t="s">
        <v>30</v>
      </c>
      <c r="G7" s="34" t="s">
        <v>31</v>
      </c>
      <c r="I7" s="34" t="s">
        <v>61</v>
      </c>
      <c r="K7" s="34" t="s">
        <v>7</v>
      </c>
      <c r="M7" s="34" t="s">
        <v>30</v>
      </c>
      <c r="O7" s="34" t="s">
        <v>31</v>
      </c>
      <c r="Q7" s="34" t="s">
        <v>61</v>
      </c>
    </row>
    <row r="8" spans="1:19" ht="24" x14ac:dyDescent="0.45">
      <c r="A8" s="25" t="s">
        <v>48</v>
      </c>
      <c r="C8" s="15">
        <v>0</v>
      </c>
      <c r="E8" s="15">
        <v>0</v>
      </c>
      <c r="G8" s="15">
        <v>0</v>
      </c>
      <c r="I8" s="15">
        <f t="shared" ref="I8:I13" si="0">+E8-G8</f>
        <v>0</v>
      </c>
      <c r="K8" s="15">
        <v>40231</v>
      </c>
      <c r="M8" s="15">
        <v>250047400</v>
      </c>
      <c r="O8" s="15">
        <v>304388624</v>
      </c>
      <c r="Q8" s="15">
        <f t="shared" ref="Q8:Q14" si="1">+M8-O8</f>
        <v>-54341224</v>
      </c>
      <c r="S8" s="35"/>
    </row>
    <row r="9" spans="1:19" ht="24" x14ac:dyDescent="0.45">
      <c r="A9" s="25" t="s">
        <v>51</v>
      </c>
      <c r="C9" s="15">
        <v>4160</v>
      </c>
      <c r="E9" s="15">
        <v>59475559293</v>
      </c>
      <c r="G9" s="15">
        <v>40871920537</v>
      </c>
      <c r="I9" s="15">
        <f t="shared" si="0"/>
        <v>18603638756</v>
      </c>
      <c r="K9" s="15">
        <v>4160</v>
      </c>
      <c r="M9" s="15">
        <v>59475559293</v>
      </c>
      <c r="O9" s="15">
        <v>40871920537</v>
      </c>
      <c r="Q9" s="15">
        <f t="shared" si="1"/>
        <v>18603638756</v>
      </c>
      <c r="S9" s="35"/>
    </row>
    <row r="10" spans="1:19" ht="24" x14ac:dyDescent="0.45">
      <c r="A10" s="25" t="s">
        <v>53</v>
      </c>
      <c r="C10" s="15">
        <v>28400000</v>
      </c>
      <c r="E10" s="15">
        <v>54311764589</v>
      </c>
      <c r="G10" s="15">
        <v>77265378512</v>
      </c>
      <c r="I10" s="15">
        <f t="shared" si="0"/>
        <v>-22953613923</v>
      </c>
      <c r="K10" s="15">
        <v>123312002</v>
      </c>
      <c r="M10" s="15">
        <v>257115507571</v>
      </c>
      <c r="O10" s="15">
        <v>335484102463</v>
      </c>
      <c r="Q10" s="15">
        <f t="shared" si="1"/>
        <v>-78368594892</v>
      </c>
      <c r="S10" s="35"/>
    </row>
    <row r="11" spans="1:19" ht="24" x14ac:dyDescent="0.45">
      <c r="A11" s="25" t="s">
        <v>50</v>
      </c>
      <c r="C11" s="15">
        <v>0</v>
      </c>
      <c r="E11" s="15">
        <v>0</v>
      </c>
      <c r="G11" s="15">
        <v>0</v>
      </c>
      <c r="I11" s="15">
        <v>0</v>
      </c>
      <c r="K11" s="15">
        <v>16023140</v>
      </c>
      <c r="M11" s="15">
        <v>52498761887</v>
      </c>
      <c r="O11" s="15">
        <v>67008661545</v>
      </c>
      <c r="Q11" s="15">
        <f t="shared" si="1"/>
        <v>-14509899658</v>
      </c>
      <c r="S11" s="35"/>
    </row>
    <row r="12" spans="1:19" ht="24" x14ac:dyDescent="0.45">
      <c r="A12" s="25" t="s">
        <v>49</v>
      </c>
      <c r="C12" s="15">
        <v>7200000</v>
      </c>
      <c r="E12" s="15">
        <v>13555661131</v>
      </c>
      <c r="G12" s="15">
        <v>16581269477</v>
      </c>
      <c r="I12" s="15">
        <f>+E12-G12</f>
        <v>-3025608346</v>
      </c>
      <c r="K12" s="15">
        <v>135150345</v>
      </c>
      <c r="M12" s="15">
        <v>267314187942</v>
      </c>
      <c r="O12" s="15">
        <v>328552863550</v>
      </c>
      <c r="Q12" s="15">
        <f t="shared" si="1"/>
        <v>-61238675608</v>
      </c>
      <c r="S12" s="35"/>
    </row>
    <row r="13" spans="1:19" ht="24" x14ac:dyDescent="0.45">
      <c r="A13" s="25" t="s">
        <v>52</v>
      </c>
      <c r="C13" s="15">
        <v>30074465</v>
      </c>
      <c r="E13" s="15">
        <v>52948032204</v>
      </c>
      <c r="G13" s="15">
        <v>66144092702</v>
      </c>
      <c r="I13" s="15">
        <f>+E13-G13</f>
        <v>-13196060498</v>
      </c>
      <c r="K13" s="15">
        <v>164983942</v>
      </c>
      <c r="M13" s="15">
        <v>323981101002</v>
      </c>
      <c r="O13" s="15">
        <v>362852086144</v>
      </c>
      <c r="Q13" s="15">
        <f t="shared" si="1"/>
        <v>-38870985142</v>
      </c>
      <c r="S13" s="35"/>
    </row>
    <row r="14" spans="1:19" ht="24.75" thickBot="1" x14ac:dyDescent="0.5">
      <c r="A14" s="25" t="s">
        <v>46</v>
      </c>
      <c r="C14" s="15">
        <v>600000</v>
      </c>
      <c r="E14" s="15">
        <v>5292924661</v>
      </c>
      <c r="G14" s="15">
        <v>8042327635</v>
      </c>
      <c r="I14" s="15">
        <f>+E14-G14</f>
        <v>-2749402974</v>
      </c>
      <c r="K14" s="15">
        <v>10117058</v>
      </c>
      <c r="M14" s="15">
        <v>103297745540</v>
      </c>
      <c r="O14" s="15">
        <v>135612835768</v>
      </c>
      <c r="Q14" s="15">
        <f t="shared" si="1"/>
        <v>-32315090228</v>
      </c>
      <c r="S14" s="35"/>
    </row>
    <row r="15" spans="1:19" ht="24.75" thickBot="1" x14ac:dyDescent="0.25">
      <c r="E15" s="16">
        <f>SUM(E8:E14)</f>
        <v>185583941878</v>
      </c>
      <c r="F15" s="17"/>
      <c r="G15" s="16">
        <f>SUM(G8:G14)</f>
        <v>208904988863</v>
      </c>
      <c r="H15" s="17"/>
      <c r="I15" s="16">
        <f>SUM(I8:I14)</f>
        <v>-23321046985</v>
      </c>
      <c r="J15" s="17"/>
      <c r="K15" s="17" t="s">
        <v>15</v>
      </c>
      <c r="L15" s="17"/>
      <c r="M15" s="16">
        <f>SUM(M8:M14)</f>
        <v>1063932910635</v>
      </c>
      <c r="N15" s="17"/>
      <c r="O15" s="16">
        <f>SUM(O8:O14)</f>
        <v>1270686858631</v>
      </c>
      <c r="P15" s="17"/>
      <c r="Q15" s="16">
        <f>SUM(Q8:Q14)</f>
        <v>-206753947996</v>
      </c>
    </row>
    <row r="16" spans="1:19" ht="23.25" thickTop="1" x14ac:dyDescent="0.2"/>
    <row r="18" spans="9:9" x14ac:dyDescent="0.45">
      <c r="I18" s="36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سود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2025-10-29T03:18:46Z</dcterms:modified>
</cp:coreProperties>
</file>