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8\"/>
    </mc:Choice>
  </mc:AlternateContent>
  <xr:revisionPtr revIDLastSave="0" documentId="13_ncr:1_{5331AA73-2AA2-40D8-B961-4A24505824B8}" xr6:coauthVersionLast="47" xr6:coauthVersionMax="47" xr10:uidLastSave="{00000000-0000-0000-0000-000000000000}"/>
  <bookViews>
    <workbookView xWindow="28680" yWindow="-105" windowWidth="29040" windowHeight="15720" tabRatio="872" xr2:uid="{00000000-000D-0000-FFFF-FFFF00000000}"/>
  </bookViews>
  <sheets>
    <sheet name="سهام" sheetId="1" r:id="rId1"/>
    <sheet name="سپرده" sheetId="6" r:id="rId2"/>
    <sheet name="جمع درآمدها" sheetId="15" r:id="rId3"/>
    <sheet name="سرمایه‌گذاری در سهام" sheetId="11" r:id="rId4"/>
    <sheet name="درآمد سود سهام" sheetId="18" r:id="rId5"/>
    <sheet name="درآمد سپرده بانکی" sheetId="13" r:id="rId6"/>
    <sheet name="سود سپرده بانکی" sheetId="7" r:id="rId7"/>
    <sheet name="درآمد ناشی از فروش" sheetId="9" r:id="rId8"/>
    <sheet name="درآمد ناشی از تغییر قیمت اوراق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1" l="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8" i="11"/>
  <c r="C72" i="11"/>
  <c r="E72" i="11"/>
  <c r="M72" i="11"/>
  <c r="O72" i="11"/>
  <c r="C73" i="11"/>
  <c r="E73" i="11"/>
  <c r="M73" i="11"/>
  <c r="O73" i="11"/>
  <c r="C74" i="11"/>
  <c r="E74" i="11"/>
  <c r="M74" i="11"/>
  <c r="O74" i="11"/>
  <c r="C75" i="11"/>
  <c r="E75" i="11"/>
  <c r="M75" i="11"/>
  <c r="O75" i="11"/>
  <c r="C76" i="11"/>
  <c r="E76" i="11"/>
  <c r="M76" i="11"/>
  <c r="O76" i="11"/>
  <c r="C77" i="11"/>
  <c r="E77" i="11"/>
  <c r="M77" i="11"/>
  <c r="O77" i="11"/>
  <c r="C87" i="11"/>
  <c r="E87" i="11"/>
  <c r="M87" i="11"/>
  <c r="O87" i="11"/>
  <c r="C88" i="11"/>
  <c r="E88" i="11"/>
  <c r="M88" i="11"/>
  <c r="O88" i="11"/>
  <c r="C89" i="11"/>
  <c r="E89" i="11"/>
  <c r="M89" i="11"/>
  <c r="O89" i="11"/>
  <c r="C90" i="11"/>
  <c r="E90" i="11"/>
  <c r="M90" i="11"/>
  <c r="O90" i="11"/>
  <c r="C91" i="11"/>
  <c r="E91" i="11"/>
  <c r="M91" i="11"/>
  <c r="O91" i="11"/>
  <c r="C92" i="11"/>
  <c r="E92" i="11"/>
  <c r="M92" i="11"/>
  <c r="O92" i="11"/>
  <c r="C93" i="11"/>
  <c r="E93" i="11"/>
  <c r="M93" i="11"/>
  <c r="O93" i="11"/>
  <c r="C94" i="11"/>
  <c r="E94" i="11"/>
  <c r="M94" i="11"/>
  <c r="O94" i="11"/>
  <c r="O56" i="10"/>
  <c r="Q56" i="10"/>
  <c r="M56" i="10"/>
  <c r="E56" i="10"/>
  <c r="G56" i="10"/>
  <c r="I29" i="10"/>
  <c r="I2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8" i="10"/>
  <c r="Q47" i="10"/>
  <c r="Q38" i="10"/>
  <c r="Q39" i="10"/>
  <c r="Q40" i="10"/>
  <c r="Q41" i="10"/>
  <c r="Q42" i="10"/>
  <c r="Q43" i="10"/>
  <c r="Q44" i="10"/>
  <c r="Q45" i="10"/>
  <c r="Q46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8" i="10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K59" i="1" l="1"/>
  <c r="I56" i="10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8" i="18"/>
  <c r="Q8" i="9" l="1"/>
  <c r="Q72" i="9" s="1"/>
  <c r="I6" i="6" l="1"/>
  <c r="C6" i="6"/>
  <c r="A4" i="6"/>
  <c r="O59" i="1"/>
  <c r="I72" i="9"/>
  <c r="O36" i="18" l="1"/>
  <c r="M36" i="18"/>
  <c r="Q36" i="18"/>
  <c r="K36" i="18"/>
  <c r="Y59" i="1"/>
  <c r="I36" i="18" l="1"/>
  <c r="S36" i="18"/>
  <c r="K10" i="6"/>
  <c r="I9" i="6"/>
  <c r="G59" i="1"/>
  <c r="E59" i="1"/>
  <c r="M72" i="9"/>
  <c r="O72" i="9"/>
  <c r="W59" i="1" l="1"/>
  <c r="U59" i="1"/>
  <c r="E72" i="9"/>
  <c r="G72" i="9"/>
  <c r="G9" i="15"/>
  <c r="I8" i="6" l="1"/>
  <c r="I10" i="6" s="1"/>
  <c r="A4" i="10"/>
  <c r="A4" i="9"/>
  <c r="A4" i="7"/>
  <c r="A4" i="13"/>
  <c r="A4" i="18"/>
  <c r="A4" i="11"/>
  <c r="A4" i="15"/>
  <c r="O50" i="11"/>
  <c r="O61" i="11"/>
  <c r="M8" i="7"/>
  <c r="G8" i="7"/>
  <c r="G73" i="11" l="1"/>
  <c r="Q75" i="11"/>
  <c r="S75" i="11" s="1"/>
  <c r="Q74" i="11"/>
  <c r="S74" i="11" s="1"/>
  <c r="G77" i="11"/>
  <c r="G72" i="11"/>
  <c r="Q73" i="11"/>
  <c r="S73" i="11" s="1"/>
  <c r="G76" i="11"/>
  <c r="G75" i="11"/>
  <c r="Q77" i="11"/>
  <c r="S77" i="11" s="1"/>
  <c r="Q72" i="11"/>
  <c r="S72" i="11" s="1"/>
  <c r="G74" i="11"/>
  <c r="Q76" i="11"/>
  <c r="S76" i="11" s="1"/>
  <c r="Q87" i="11"/>
  <c r="S87" i="11" s="1"/>
  <c r="G90" i="11"/>
  <c r="G94" i="11"/>
  <c r="G89" i="11"/>
  <c r="Q91" i="11"/>
  <c r="S91" i="11" s="1"/>
  <c r="G93" i="11"/>
  <c r="G88" i="11"/>
  <c r="Q90" i="11"/>
  <c r="S90" i="11" s="1"/>
  <c r="Q94" i="11"/>
  <c r="S94" i="11" s="1"/>
  <c r="G92" i="11"/>
  <c r="Q93" i="11"/>
  <c r="S93" i="11" s="1"/>
  <c r="G87" i="11"/>
  <c r="Q89" i="11"/>
  <c r="S89" i="11" s="1"/>
  <c r="Q88" i="11"/>
  <c r="S88" i="11" s="1"/>
  <c r="G91" i="11"/>
  <c r="Q92" i="11"/>
  <c r="S92" i="11" s="1"/>
  <c r="C12" i="11"/>
  <c r="M13" i="11"/>
  <c r="C15" i="11"/>
  <c r="M12" i="11"/>
  <c r="C14" i="11"/>
  <c r="M14" i="11"/>
  <c r="M15" i="11"/>
  <c r="C13" i="11"/>
  <c r="G13" i="11"/>
  <c r="Q14" i="11"/>
  <c r="G12" i="11"/>
  <c r="Q15" i="11"/>
  <c r="Q13" i="11"/>
  <c r="G15" i="11"/>
  <c r="Q12" i="11"/>
  <c r="G14" i="11"/>
  <c r="O14" i="11"/>
  <c r="E12" i="11"/>
  <c r="O13" i="11"/>
  <c r="E15" i="11"/>
  <c r="O12" i="11"/>
  <c r="E14" i="11"/>
  <c r="O15" i="11"/>
  <c r="E13" i="11"/>
  <c r="M69" i="11"/>
  <c r="M71" i="11"/>
  <c r="M79" i="11"/>
  <c r="C68" i="11"/>
  <c r="C70" i="11"/>
  <c r="C78" i="11"/>
  <c r="M68" i="11"/>
  <c r="M70" i="11"/>
  <c r="M78" i="11"/>
  <c r="C69" i="11"/>
  <c r="C71" i="11"/>
  <c r="C79" i="11"/>
  <c r="O39" i="11"/>
  <c r="O69" i="11"/>
  <c r="O71" i="11"/>
  <c r="O79" i="11"/>
  <c r="E70" i="11"/>
  <c r="E68" i="11"/>
  <c r="O70" i="11"/>
  <c r="E71" i="11"/>
  <c r="O68" i="11"/>
  <c r="O78" i="11"/>
  <c r="E69" i="11"/>
  <c r="E79" i="11"/>
  <c r="E78" i="11"/>
  <c r="G69" i="11"/>
  <c r="G79" i="11"/>
  <c r="Q70" i="11"/>
  <c r="G68" i="11"/>
  <c r="G78" i="11"/>
  <c r="Q69" i="11"/>
  <c r="Q79" i="11"/>
  <c r="S79" i="11" s="1"/>
  <c r="G71" i="11"/>
  <c r="Q68" i="11"/>
  <c r="G70" i="11"/>
  <c r="Q71" i="11"/>
  <c r="Q78" i="11"/>
  <c r="O66" i="11"/>
  <c r="O63" i="11"/>
  <c r="O54" i="11"/>
  <c r="O53" i="11"/>
  <c r="O23" i="11"/>
  <c r="O51" i="11"/>
  <c r="O49" i="11"/>
  <c r="O41" i="11"/>
  <c r="O34" i="11"/>
  <c r="O20" i="11"/>
  <c r="O45" i="11"/>
  <c r="O44" i="11"/>
  <c r="C85" i="11"/>
  <c r="M85" i="11"/>
  <c r="Q9" i="11"/>
  <c r="Q21" i="11"/>
  <c r="Q29" i="11"/>
  <c r="Q37" i="11"/>
  <c r="Q45" i="11"/>
  <c r="Q53" i="11"/>
  <c r="Q61" i="11"/>
  <c r="Q81" i="11"/>
  <c r="Q10" i="11"/>
  <c r="Q38" i="11"/>
  <c r="Q47" i="11"/>
  <c r="G85" i="11"/>
  <c r="Q16" i="11"/>
  <c r="Q24" i="11"/>
  <c r="Q32" i="11"/>
  <c r="Q40" i="11"/>
  <c r="Q48" i="11"/>
  <c r="Q56" i="11"/>
  <c r="Q64" i="11"/>
  <c r="Q84" i="11"/>
  <c r="Q83" i="11"/>
  <c r="Q17" i="11"/>
  <c r="Q25" i="11"/>
  <c r="Q33" i="11"/>
  <c r="Q41" i="11"/>
  <c r="Q49" i="11"/>
  <c r="Q57" i="11"/>
  <c r="Q65" i="11"/>
  <c r="Q86" i="11"/>
  <c r="Q46" i="11"/>
  <c r="Q23" i="11"/>
  <c r="Q63" i="11"/>
  <c r="Q18" i="11"/>
  <c r="Q26" i="11"/>
  <c r="Q34" i="11"/>
  <c r="Q42" i="11"/>
  <c r="Q50" i="11"/>
  <c r="Q58" i="11"/>
  <c r="Q66" i="11"/>
  <c r="Q95" i="11"/>
  <c r="Q30" i="11"/>
  <c r="Q62" i="11"/>
  <c r="Q55" i="11"/>
  <c r="Q85" i="11"/>
  <c r="Q19" i="11"/>
  <c r="Q27" i="11"/>
  <c r="Q35" i="11"/>
  <c r="Q43" i="11"/>
  <c r="Q51" i="11"/>
  <c r="Q59" i="11"/>
  <c r="Q67" i="11"/>
  <c r="Q8" i="11"/>
  <c r="Q22" i="11"/>
  <c r="Q82" i="11"/>
  <c r="Q31" i="11"/>
  <c r="Q20" i="11"/>
  <c r="Q28" i="11"/>
  <c r="Q36" i="11"/>
  <c r="Q44" i="11"/>
  <c r="Q52" i="11"/>
  <c r="Q60" i="11"/>
  <c r="Q80" i="11"/>
  <c r="Q54" i="11"/>
  <c r="Q11" i="11"/>
  <c r="Q39" i="11"/>
  <c r="O18" i="11"/>
  <c r="E20" i="11"/>
  <c r="E28" i="11"/>
  <c r="E36" i="11"/>
  <c r="E44" i="11"/>
  <c r="E52" i="11"/>
  <c r="E60" i="11"/>
  <c r="E80" i="11"/>
  <c r="E21" i="11"/>
  <c r="E61" i="11"/>
  <c r="E46" i="11"/>
  <c r="E85" i="11"/>
  <c r="E11" i="11"/>
  <c r="E23" i="11"/>
  <c r="E31" i="11"/>
  <c r="E39" i="11"/>
  <c r="E47" i="11"/>
  <c r="E55" i="11"/>
  <c r="E63" i="11"/>
  <c r="E83" i="11"/>
  <c r="E82" i="11"/>
  <c r="E16" i="11"/>
  <c r="E24" i="11"/>
  <c r="E32" i="11"/>
  <c r="E40" i="11"/>
  <c r="E48" i="11"/>
  <c r="E56" i="11"/>
  <c r="E64" i="11"/>
  <c r="E84" i="11"/>
  <c r="E66" i="11"/>
  <c r="E9" i="11"/>
  <c r="E53" i="11"/>
  <c r="E38" i="11"/>
  <c r="O85" i="11"/>
  <c r="E17" i="11"/>
  <c r="E25" i="11"/>
  <c r="E33" i="11"/>
  <c r="E41" i="11"/>
  <c r="E49" i="11"/>
  <c r="E57" i="11"/>
  <c r="E65" i="11"/>
  <c r="E86" i="11"/>
  <c r="E29" i="11"/>
  <c r="E81" i="11"/>
  <c r="E30" i="11"/>
  <c r="E62" i="11"/>
  <c r="E18" i="11"/>
  <c r="E26" i="11"/>
  <c r="E34" i="11"/>
  <c r="E42" i="11"/>
  <c r="E50" i="11"/>
  <c r="E58" i="11"/>
  <c r="E45" i="11"/>
  <c r="E10" i="11"/>
  <c r="E54" i="11"/>
  <c r="E8" i="11"/>
  <c r="E19" i="11"/>
  <c r="E27" i="11"/>
  <c r="E35" i="11"/>
  <c r="E43" i="11"/>
  <c r="E51" i="11"/>
  <c r="E59" i="11"/>
  <c r="E67" i="11"/>
  <c r="E37" i="11"/>
  <c r="E22" i="11"/>
  <c r="O65" i="11"/>
  <c r="O48" i="11"/>
  <c r="O17" i="11"/>
  <c r="O31" i="11"/>
  <c r="O26" i="11"/>
  <c r="O42" i="11"/>
  <c r="O25" i="11"/>
  <c r="M16" i="11"/>
  <c r="M24" i="11"/>
  <c r="M32" i="11"/>
  <c r="M40" i="11"/>
  <c r="M48" i="11"/>
  <c r="M56" i="11"/>
  <c r="M64" i="11"/>
  <c r="M84" i="11"/>
  <c r="C46" i="11"/>
  <c r="C54" i="11"/>
  <c r="C62" i="11"/>
  <c r="C82" i="11"/>
  <c r="C16" i="11"/>
  <c r="C24" i="11"/>
  <c r="C32" i="11"/>
  <c r="C40" i="11"/>
  <c r="C53" i="11"/>
  <c r="M17" i="11"/>
  <c r="M25" i="11"/>
  <c r="M33" i="11"/>
  <c r="M41" i="11"/>
  <c r="M49" i="11"/>
  <c r="M57" i="11"/>
  <c r="M65" i="11"/>
  <c r="M86" i="11"/>
  <c r="C47" i="11"/>
  <c r="C55" i="11"/>
  <c r="C63" i="11"/>
  <c r="C83" i="11"/>
  <c r="C17" i="11"/>
  <c r="C25" i="11"/>
  <c r="C33" i="11"/>
  <c r="C8" i="11"/>
  <c r="C84" i="11"/>
  <c r="C26" i="11"/>
  <c r="C23" i="11"/>
  <c r="C95" i="11"/>
  <c r="M18" i="11"/>
  <c r="M26" i="11"/>
  <c r="M34" i="11"/>
  <c r="M42" i="11"/>
  <c r="M50" i="11"/>
  <c r="M58" i="11"/>
  <c r="M66" i="11"/>
  <c r="M8" i="11"/>
  <c r="C48" i="11"/>
  <c r="C56" i="11"/>
  <c r="C64" i="11"/>
  <c r="C18" i="11"/>
  <c r="C34" i="11"/>
  <c r="C11" i="11"/>
  <c r="M19" i="11"/>
  <c r="M27" i="11"/>
  <c r="M35" i="11"/>
  <c r="M43" i="11"/>
  <c r="M51" i="11"/>
  <c r="M59" i="11"/>
  <c r="M67" i="11"/>
  <c r="C41" i="11"/>
  <c r="C49" i="11"/>
  <c r="C57" i="11"/>
  <c r="C65" i="11"/>
  <c r="C86" i="11"/>
  <c r="C19" i="11"/>
  <c r="C27" i="11"/>
  <c r="C35" i="11"/>
  <c r="M23" i="11"/>
  <c r="M55" i="11"/>
  <c r="C81" i="11"/>
  <c r="M20" i="11"/>
  <c r="M28" i="11"/>
  <c r="M36" i="11"/>
  <c r="M44" i="11"/>
  <c r="M52" i="11"/>
  <c r="M60" i="11"/>
  <c r="M80" i="11"/>
  <c r="C42" i="11"/>
  <c r="C50" i="11"/>
  <c r="C58" i="11"/>
  <c r="C66" i="11"/>
  <c r="C20" i="11"/>
  <c r="C28" i="11"/>
  <c r="C36" i="11"/>
  <c r="M11" i="11"/>
  <c r="M39" i="11"/>
  <c r="M63" i="11"/>
  <c r="C61" i="11"/>
  <c r="M9" i="11"/>
  <c r="M21" i="11"/>
  <c r="M29" i="11"/>
  <c r="M37" i="11"/>
  <c r="M45" i="11"/>
  <c r="S45" i="11" s="1"/>
  <c r="M53" i="11"/>
  <c r="M61" i="11"/>
  <c r="S61" i="11" s="1"/>
  <c r="M81" i="11"/>
  <c r="C43" i="11"/>
  <c r="C51" i="11"/>
  <c r="C59" i="11"/>
  <c r="C67" i="11"/>
  <c r="C9" i="11"/>
  <c r="C21" i="11"/>
  <c r="C29" i="11"/>
  <c r="C37" i="11"/>
  <c r="M95" i="11"/>
  <c r="M47" i="11"/>
  <c r="C45" i="11"/>
  <c r="C39" i="11"/>
  <c r="M10" i="11"/>
  <c r="M22" i="11"/>
  <c r="M30" i="11"/>
  <c r="M38" i="11"/>
  <c r="M46" i="11"/>
  <c r="M54" i="11"/>
  <c r="M62" i="11"/>
  <c r="M82" i="11"/>
  <c r="C44" i="11"/>
  <c r="C52" i="11"/>
  <c r="C60" i="11"/>
  <c r="C80" i="11"/>
  <c r="C10" i="11"/>
  <c r="C22" i="11"/>
  <c r="C30" i="11"/>
  <c r="C38" i="11"/>
  <c r="M31" i="11"/>
  <c r="M83" i="11"/>
  <c r="C31" i="11"/>
  <c r="O36" i="11"/>
  <c r="G83" i="11"/>
  <c r="G57" i="11"/>
  <c r="G60" i="11"/>
  <c r="G23" i="11"/>
  <c r="G43" i="11"/>
  <c r="G82" i="11"/>
  <c r="G55" i="11"/>
  <c r="G28" i="11"/>
  <c r="G34" i="11"/>
  <c r="G81" i="11"/>
  <c r="G50" i="11"/>
  <c r="G39" i="11"/>
  <c r="G80" i="11"/>
  <c r="G48" i="11"/>
  <c r="G16" i="11"/>
  <c r="G67" i="11"/>
  <c r="G40" i="11"/>
  <c r="G30" i="11"/>
  <c r="G51" i="11"/>
  <c r="G95" i="11"/>
  <c r="G64" i="11"/>
  <c r="G35" i="11"/>
  <c r="G56" i="11"/>
  <c r="G45" i="11"/>
  <c r="G86" i="11"/>
  <c r="G59" i="11"/>
  <c r="G33" i="11"/>
  <c r="G58" i="11"/>
  <c r="G84" i="11"/>
  <c r="G17" i="11"/>
  <c r="G52" i="11"/>
  <c r="G54" i="11"/>
  <c r="G46" i="11"/>
  <c r="G31" i="11"/>
  <c r="G37" i="11"/>
  <c r="G66" i="11"/>
  <c r="G62" i="11"/>
  <c r="G9" i="11"/>
  <c r="G10" i="11"/>
  <c r="G18" i="11"/>
  <c r="G53" i="11"/>
  <c r="G22" i="11"/>
  <c r="G65" i="11"/>
  <c r="G47" i="11"/>
  <c r="G25" i="11"/>
  <c r="G41" i="11"/>
  <c r="G21" i="11"/>
  <c r="G27" i="11"/>
  <c r="G38" i="11"/>
  <c r="G20" i="11"/>
  <c r="G26" i="11"/>
  <c r="G42" i="11"/>
  <c r="G63" i="11"/>
  <c r="G61" i="11"/>
  <c r="G24" i="11"/>
  <c r="G32" i="11"/>
  <c r="G19" i="11"/>
  <c r="G11" i="11"/>
  <c r="G29" i="11"/>
  <c r="G44" i="11"/>
  <c r="G8" i="11"/>
  <c r="G49" i="11"/>
  <c r="G36" i="11"/>
  <c r="O95" i="11"/>
  <c r="E95" i="11"/>
  <c r="O62" i="11"/>
  <c r="O47" i="11"/>
  <c r="O33" i="11"/>
  <c r="O11" i="11"/>
  <c r="O56" i="11"/>
  <c r="O57" i="11"/>
  <c r="O58" i="11"/>
  <c r="O59" i="11"/>
  <c r="O60" i="11"/>
  <c r="O55" i="11"/>
  <c r="O52" i="11"/>
  <c r="O43" i="11"/>
  <c r="O28" i="11"/>
  <c r="O8" i="11"/>
  <c r="O86" i="11"/>
  <c r="O80" i="11"/>
  <c r="O84" i="11"/>
  <c r="O81" i="11"/>
  <c r="O82" i="11"/>
  <c r="O64" i="11"/>
  <c r="O83" i="11"/>
  <c r="O67" i="11"/>
  <c r="O40" i="11"/>
  <c r="O32" i="11"/>
  <c r="O24" i="11"/>
  <c r="O16" i="11"/>
  <c r="O46" i="11"/>
  <c r="O38" i="11"/>
  <c r="O30" i="11"/>
  <c r="O22" i="11"/>
  <c r="O10" i="11"/>
  <c r="O37" i="11"/>
  <c r="O29" i="11"/>
  <c r="O21" i="11"/>
  <c r="O9" i="11"/>
  <c r="O35" i="11"/>
  <c r="O27" i="11"/>
  <c r="O19" i="11"/>
  <c r="S15" i="11" l="1"/>
  <c r="S14" i="11"/>
  <c r="S12" i="11"/>
  <c r="S13" i="11"/>
  <c r="S71" i="11"/>
  <c r="S66" i="11"/>
  <c r="S34" i="11"/>
  <c r="S68" i="11"/>
  <c r="S69" i="11"/>
  <c r="S78" i="11"/>
  <c r="S70" i="11"/>
  <c r="S39" i="11"/>
  <c r="S50" i="11"/>
  <c r="S18" i="11"/>
  <c r="Q96" i="11"/>
  <c r="S23" i="11"/>
  <c r="S49" i="11"/>
  <c r="S63" i="11"/>
  <c r="S41" i="11"/>
  <c r="S26" i="11"/>
  <c r="S25" i="11"/>
  <c r="E96" i="11"/>
  <c r="S31" i="11"/>
  <c r="S54" i="11"/>
  <c r="S65" i="11"/>
  <c r="S44" i="11"/>
  <c r="S51" i="11"/>
  <c r="S20" i="11"/>
  <c r="S17" i="11"/>
  <c r="S53" i="11"/>
  <c r="S48" i="11"/>
  <c r="S85" i="11"/>
  <c r="S62" i="11"/>
  <c r="S29" i="11"/>
  <c r="S60" i="11"/>
  <c r="S55" i="11"/>
  <c r="S19" i="11"/>
  <c r="S33" i="11"/>
  <c r="S40" i="11"/>
  <c r="S47" i="11"/>
  <c r="S21" i="11"/>
  <c r="S52" i="11"/>
  <c r="S58" i="11"/>
  <c r="S32" i="11"/>
  <c r="S46" i="11"/>
  <c r="S95" i="11"/>
  <c r="S9" i="11"/>
  <c r="S67" i="11"/>
  <c r="S24" i="11"/>
  <c r="S38" i="11"/>
  <c r="S81" i="11"/>
  <c r="S36" i="11"/>
  <c r="S59" i="11"/>
  <c r="S42" i="11"/>
  <c r="S86" i="11"/>
  <c r="S16" i="11"/>
  <c r="S30" i="11"/>
  <c r="S28" i="11"/>
  <c r="S84" i="11"/>
  <c r="S83" i="11"/>
  <c r="S22" i="11"/>
  <c r="S43" i="11"/>
  <c r="S57" i="11"/>
  <c r="S64" i="11"/>
  <c r="S10" i="11"/>
  <c r="S11" i="11"/>
  <c r="S35" i="11"/>
  <c r="S56" i="11"/>
  <c r="S82" i="11"/>
  <c r="S37" i="11"/>
  <c r="S80" i="11"/>
  <c r="S27" i="11"/>
  <c r="S8" i="11"/>
  <c r="O96" i="11"/>
  <c r="C96" i="11"/>
  <c r="M96" i="11"/>
  <c r="G96" i="11"/>
  <c r="C10" i="6"/>
  <c r="E10" i="6"/>
  <c r="G10" i="6"/>
  <c r="M9" i="7"/>
  <c r="K9" i="7"/>
  <c r="I9" i="7"/>
  <c r="G9" i="7"/>
  <c r="E9" i="7"/>
  <c r="C9" i="7"/>
  <c r="G8" i="13" l="1"/>
  <c r="G9" i="13" s="1"/>
  <c r="C8" i="13"/>
  <c r="C9" i="13" s="1"/>
  <c r="I96" i="11"/>
  <c r="S96" i="11"/>
  <c r="K10" i="11" l="1"/>
  <c r="K18" i="11"/>
  <c r="K26" i="11"/>
  <c r="K34" i="11"/>
  <c r="K42" i="11"/>
  <c r="K50" i="11"/>
  <c r="K58" i="11"/>
  <c r="K66" i="11"/>
  <c r="K74" i="11"/>
  <c r="K82" i="11"/>
  <c r="K90" i="11"/>
  <c r="K20" i="11"/>
  <c r="K36" i="11"/>
  <c r="K52" i="11"/>
  <c r="K60" i="11"/>
  <c r="K76" i="11"/>
  <c r="K92" i="11"/>
  <c r="K9" i="11"/>
  <c r="K49" i="11"/>
  <c r="K89" i="11"/>
  <c r="K11" i="11"/>
  <c r="K19" i="11"/>
  <c r="K27" i="11"/>
  <c r="K35" i="11"/>
  <c r="K43" i="11"/>
  <c r="K51" i="11"/>
  <c r="K59" i="11"/>
  <c r="K67" i="11"/>
  <c r="K75" i="11"/>
  <c r="K83" i="11"/>
  <c r="K91" i="11"/>
  <c r="K12" i="11"/>
  <c r="K28" i="11"/>
  <c r="K44" i="11"/>
  <c r="K68" i="11"/>
  <c r="K84" i="11"/>
  <c r="K73" i="11"/>
  <c r="K13" i="11"/>
  <c r="K21" i="11"/>
  <c r="K29" i="11"/>
  <c r="K37" i="11"/>
  <c r="K45" i="11"/>
  <c r="K53" i="11"/>
  <c r="K61" i="11"/>
  <c r="K69" i="11"/>
  <c r="K77" i="11"/>
  <c r="K85" i="11"/>
  <c r="K93" i="11"/>
  <c r="K64" i="11"/>
  <c r="K8" i="11"/>
  <c r="K57" i="11"/>
  <c r="K14" i="11"/>
  <c r="K22" i="11"/>
  <c r="K30" i="11"/>
  <c r="K38" i="11"/>
  <c r="K46" i="11"/>
  <c r="K54" i="11"/>
  <c r="K62" i="11"/>
  <c r="K70" i="11"/>
  <c r="K78" i="11"/>
  <c r="K86" i="11"/>
  <c r="K94" i="11"/>
  <c r="K24" i="11"/>
  <c r="K40" i="11"/>
  <c r="K56" i="11"/>
  <c r="K80" i="11"/>
  <c r="K17" i="11"/>
  <c r="K33" i="11"/>
  <c r="K65" i="11"/>
  <c r="K15" i="11"/>
  <c r="K23" i="11"/>
  <c r="K31" i="11"/>
  <c r="K39" i="11"/>
  <c r="K47" i="11"/>
  <c r="K55" i="11"/>
  <c r="K63" i="11"/>
  <c r="K71" i="11"/>
  <c r="K79" i="11"/>
  <c r="K87" i="11"/>
  <c r="K95" i="11"/>
  <c r="K16" i="11"/>
  <c r="K32" i="11"/>
  <c r="K48" i="11"/>
  <c r="K72" i="11"/>
  <c r="K88" i="11"/>
  <c r="K25" i="11"/>
  <c r="K41" i="11"/>
  <c r="K81" i="11"/>
  <c r="U73" i="11"/>
  <c r="U72" i="11"/>
  <c r="U76" i="11"/>
  <c r="U77" i="11"/>
  <c r="U74" i="11"/>
  <c r="U75" i="11"/>
  <c r="U87" i="11"/>
  <c r="U93" i="11"/>
  <c r="U91" i="11"/>
  <c r="U90" i="11"/>
  <c r="U92" i="11"/>
  <c r="U94" i="11"/>
  <c r="U88" i="11"/>
  <c r="U89" i="11"/>
  <c r="U12" i="11"/>
  <c r="U13" i="11"/>
  <c r="U14" i="11"/>
  <c r="U15" i="11"/>
  <c r="U8" i="11"/>
  <c r="U71" i="11"/>
  <c r="U69" i="11"/>
  <c r="U70" i="11"/>
  <c r="U78" i="11"/>
  <c r="U79" i="11"/>
  <c r="U68" i="11"/>
  <c r="I8" i="13"/>
  <c r="I9" i="13" s="1"/>
  <c r="C8" i="15"/>
  <c r="E8" i="13"/>
  <c r="E9" i="13" s="1"/>
  <c r="U85" i="11"/>
  <c r="C7" i="15"/>
  <c r="U95" i="11"/>
  <c r="U58" i="11"/>
  <c r="U60" i="11"/>
  <c r="U55" i="11"/>
  <c r="U59" i="11"/>
  <c r="U56" i="11"/>
  <c r="U57" i="11"/>
  <c r="U19" i="11"/>
  <c r="U27" i="11"/>
  <c r="U35" i="11"/>
  <c r="U43" i="11"/>
  <c r="U51" i="11"/>
  <c r="U65" i="11"/>
  <c r="U20" i="11"/>
  <c r="U66" i="11"/>
  <c r="U9" i="11"/>
  <c r="U21" i="11"/>
  <c r="U29" i="11"/>
  <c r="U37" i="11"/>
  <c r="U45" i="11"/>
  <c r="U53" i="11"/>
  <c r="U32" i="11"/>
  <c r="U40" i="11"/>
  <c r="U48" i="11"/>
  <c r="U62" i="11"/>
  <c r="U10" i="11"/>
  <c r="U22" i="11"/>
  <c r="U30" i="11"/>
  <c r="U38" i="11"/>
  <c r="U46" i="11"/>
  <c r="U54" i="11"/>
  <c r="U24" i="11"/>
  <c r="U11" i="11"/>
  <c r="U23" i="11"/>
  <c r="U31" i="11"/>
  <c r="U39" i="11"/>
  <c r="U47" i="11"/>
  <c r="U61" i="11"/>
  <c r="U16" i="11"/>
  <c r="U17" i="11"/>
  <c r="U25" i="11"/>
  <c r="U33" i="11"/>
  <c r="U41" i="11"/>
  <c r="U49" i="11"/>
  <c r="U63" i="11"/>
  <c r="U28" i="11"/>
  <c r="U36" i="11"/>
  <c r="U44" i="11"/>
  <c r="U52" i="11"/>
  <c r="U18" i="11"/>
  <c r="U26" i="11"/>
  <c r="U34" i="11"/>
  <c r="U42" i="11"/>
  <c r="U50" i="11"/>
  <c r="U64" i="11"/>
  <c r="U67" i="11"/>
  <c r="U84" i="11"/>
  <c r="U86" i="11"/>
  <c r="U80" i="11"/>
  <c r="U82" i="11"/>
  <c r="U81" i="11"/>
  <c r="U83" i="11"/>
  <c r="C9" i="15" l="1"/>
  <c r="U96" i="11"/>
  <c r="K96" i="11"/>
  <c r="E8" i="15" l="1"/>
  <c r="E7" i="15"/>
  <c r="E9" i="15" l="1"/>
</calcChain>
</file>

<file path=xl/sharedStrings.xml><?xml version="1.0" encoding="utf-8"?>
<sst xmlns="http://schemas.openxmlformats.org/spreadsheetml/2006/main" count="1015" uniqueCount="149">
  <si>
    <t>صندوق سرمایه‌گذاری بخشی صنایع مفید</t>
  </si>
  <si>
    <t>صورت وضعیت پورتفوی</t>
  </si>
  <si>
    <t>برای ماه منتهی به 1403/11/30</t>
  </si>
  <si>
    <t>نام شرکت</t>
  </si>
  <si>
    <t>1403/10/30</t>
  </si>
  <si>
    <t>تغییرات طی دوره</t>
  </si>
  <si>
    <t>1403/11/30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</si>
  <si>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</si>
  <si>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</si>
  <si>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</si>
  <si>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</si>
  <si>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</si>
  <si>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</si>
  <si>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</si>
  <si>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</si>
  <si>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</si>
  <si>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بیمه اتکایی ایران معین</t>
  </si>
  <si>
    <t>پارس فولاد سبزوار</t>
  </si>
  <si>
    <t>توسعه معدنی و صنعتی صبانور</t>
  </si>
  <si>
    <t>تولیدی برنا باطری</t>
  </si>
  <si>
    <t>دارویی و نهاده های زاگرس دارو</t>
  </si>
  <si>
    <t>زامیاد</t>
  </si>
  <si>
    <t>سبحان دارو</t>
  </si>
  <si>
    <t>سرمایه‌گذاری‌توکافولاد(هلدینگ</t>
  </si>
  <si>
    <t>سیمان باقران</t>
  </si>
  <si>
    <t>شرکت آهن و فولاد ارفع</t>
  </si>
  <si>
    <t>شمش طلا</t>
  </si>
  <si>
    <t>صبا فولاد خلیج فارس</t>
  </si>
  <si>
    <t>صنایع ارتباطی آوا</t>
  </si>
  <si>
    <t>غلتک سازان سپاهان</t>
  </si>
  <si>
    <t>فولاد  خوزستان</t>
  </si>
  <si>
    <t>فولاد آلیاژی ایران</t>
  </si>
  <si>
    <t>فولاد افزا سپاهان</t>
  </si>
  <si>
    <t>فولاد امیرکبیرکاشان</t>
  </si>
  <si>
    <t>فولاد شاهرود</t>
  </si>
  <si>
    <t>فولاد مبارکه اصفهان</t>
  </si>
  <si>
    <t>فولاد هرمزگان جنوب</t>
  </si>
  <si>
    <t>فولاد کاوه جنوب کیش</t>
  </si>
  <si>
    <t>مجتمع جهان فولاد سیرجان</t>
  </si>
  <si>
    <t>مدیریت نیروگاهی ایرانیان مپنا</t>
  </si>
  <si>
    <t>ملی‌ صنایع‌ مس‌ ایران‌</t>
  </si>
  <si>
    <t>نساجی بابکان</t>
  </si>
  <si>
    <t>نوردوقطعات‌ فولادی‌</t>
  </si>
  <si>
    <t>کانی کربن طبس</t>
  </si>
  <si>
    <t>سیمان‌ تهران‌</t>
  </si>
  <si>
    <t>سیمان‌ شرق‌</t>
  </si>
  <si>
    <t>کشت و دام گلدشت نمونه اصفهان</t>
  </si>
  <si>
    <t>کشت و دامداری فکا</t>
  </si>
  <si>
    <t>پالایش نفت تبریز</t>
  </si>
  <si>
    <t>فولاد خراسان</t>
  </si>
  <si>
    <t>اخشان خراسان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</si>
  <si>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</si>
  <si>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</si>
  <si>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</si>
  <si>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</si>
  <si>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</si>
  <si>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</si>
  <si>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</si>
  <si>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</si>
  <si>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</si>
  <si>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</si>
  <si>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</si>
  <si>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</si>
  <si>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</si>
  <si>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</si>
  <si>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</si>
  <si>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</si>
  <si>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</si>
  <si>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</si>
  <si>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</si>
  <si>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</si>
  <si>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</si>
  <si>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</si>
  <si>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</si>
  <si>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</si>
  <si>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</si>
  <si>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</si>
  <si>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</si>
  <si>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</si>
  <si>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</si>
  <si>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</si>
  <si>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صندوق سرمایه‌گذاری بخشی صنایع مفید - استیل</t>
  </si>
  <si>
    <t>فولاد خوزستان</t>
  </si>
  <si>
    <t>توسعه نیشکر و صنایع جانبی</t>
  </si>
  <si>
    <t>اختیارخ فولاد-6000-1403/12/01</t>
  </si>
  <si>
    <t>برای ماه منتهی به 1403/12/30</t>
  </si>
  <si>
    <t>حمل ونقل توکا</t>
  </si>
  <si>
    <t>گواهی صرفه جویی گازغیراوج0404</t>
  </si>
  <si>
    <t>آلومینای ایران</t>
  </si>
  <si>
    <t>سیم و کابل ابهر</t>
  </si>
  <si>
    <t>دامداری تلیسه نمونه</t>
  </si>
  <si>
    <t>نفت بهران</t>
  </si>
  <si>
    <t>سرمایه گذاری صدرتامین</t>
  </si>
  <si>
    <t>اختیارخ فولاد-6500-1403/12/01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</si>
  <si>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</si>
  <si>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</si>
  <si>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</si>
  <si>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</si>
  <si>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</si>
  <si>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</si>
  <si>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توسعه معادن وفلزات</t>
  </si>
  <si>
    <t>ملی  صنایع  مس  ایران</t>
  </si>
  <si>
    <t>اختیارخ فولاد-4500-1404/01/20</t>
  </si>
  <si>
    <t>ملی صنایع مس ایران</t>
  </si>
  <si>
    <t>اختیارخ فولاد-4000-1404/01/20</t>
  </si>
  <si>
    <t>اختیارخ فولاد-5000-1404/01/20</t>
  </si>
  <si>
    <t>اختیارخ فولاد-5500-1404/01/20</t>
  </si>
  <si>
    <t>بانک اقتصادنوین</t>
  </si>
  <si>
    <t>بانک ملت</t>
  </si>
  <si>
    <t>سرمایه گذاری تامین اجتماعی</t>
  </si>
  <si>
    <t>سرمایه گذاری مهر</t>
  </si>
  <si>
    <t>گروه مالی صبا تامین</t>
  </si>
  <si>
    <t>گروه‌صنعتی‌سپاهان‌</t>
  </si>
  <si>
    <t>-</t>
  </si>
  <si>
    <t>داروسازی‌ جابرابن‌حیان‌</t>
  </si>
  <si>
    <t>شیمی‌ داروئی‌ داروپخش‌</t>
  </si>
  <si>
    <t>صنایع غذایی رضوی</t>
  </si>
  <si>
    <t>ح. سبحان دارو</t>
  </si>
  <si>
    <t>اختیارخ فملی-5000-1404/07/02</t>
  </si>
  <si>
    <t>بیمه نوین</t>
  </si>
  <si>
    <t>طلوع فولاد پارس</t>
  </si>
  <si>
    <t>اختیارخ فملی-5500-1404/07/02</t>
  </si>
  <si>
    <t>اختیارخ فملی-6000-1404/07/02</t>
  </si>
  <si>
    <t>اختیارخ فولاد-2400-1404/07/09</t>
  </si>
  <si>
    <t>سرمایه گذاری سیمان تامین</t>
  </si>
  <si>
    <t>سرمایه‌گذاری‌غدیر(هلدینگ‌</t>
  </si>
  <si>
    <t>صنایع مس افق کرمان</t>
  </si>
  <si>
    <t>1404/07/30</t>
  </si>
  <si>
    <t>بین المللی توسعه ص. معادن غدیر</t>
  </si>
  <si>
    <t>صنایع فروآلیاژ ایران</t>
  </si>
  <si>
    <t>فروسیلیس  ایران</t>
  </si>
  <si>
    <t>فولاد سیرجان ایرانیان</t>
  </si>
  <si>
    <t>فروسیلیس ایران</t>
  </si>
  <si>
    <t>1404/08/30</t>
  </si>
  <si>
    <t>برای ماه منتهی به 1404/08/30</t>
  </si>
  <si>
    <t>آترا زیست آرای</t>
  </si>
  <si>
    <t>اختیارخ فملی-8000-1404/09/05</t>
  </si>
  <si>
    <t>اختیارخ فملی-8000-1404/11/01</t>
  </si>
  <si>
    <t>اختیارخ فملی-9000-1404/11/01</t>
  </si>
  <si>
    <t>اختیارخ فولاد-2400-1404/09/12</t>
  </si>
  <si>
    <t>اختیارخ فولاد-2400-1404/11/08</t>
  </si>
  <si>
    <t>اختیارخ فولاد-2600-1404/09/12</t>
  </si>
  <si>
    <t>اختیارخ فولاد-2800-1404/09/12</t>
  </si>
  <si>
    <t>اختیارخ فولاد-3000-1404/09/12</t>
  </si>
  <si>
    <t>پتروشیمی زاگرس</t>
  </si>
  <si>
    <t>پتروشیمی شیراز</t>
  </si>
  <si>
    <t>تولیدی چدن سازان</t>
  </si>
  <si>
    <t>س. و توسعه صنایع لاستیک</t>
  </si>
  <si>
    <t>صنایع پتروشیمی کرمانشاه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</si>
</sst>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1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6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164" fontId="4" fillId="0" borderId="0" xfId="0" applyNumberFormat="1" applyFont="1" applyFill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0" fontId="3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/>
    <xf numFmtId="164" fontId="2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/>
    <xf numFmtId="164" fontId="9" fillId="0" borderId="0" xfId="0" applyNumberFormat="1" applyFont="1" applyFill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/>
    <xf numFmtId="9" fontId="4" fillId="0" borderId="0" xfId="1" applyFont="1" applyFill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3" fontId="0" fillId="0" borderId="0" xfId="0" applyNumberFormat="1" applyFill="1"/>
    <xf numFmtId="164" fontId="3" fillId="0" borderId="3" xfId="0" applyNumberFormat="1" applyFont="1" applyFill="1" applyBorder="1" applyAlignment="1">
      <alignment horizontal="center" vertical="center"/>
    </xf>
    <xf numFmtId="10" fontId="3" fillId="0" borderId="3" xfId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3" fontId="6" fillId="0" borderId="0" xfId="0" applyNumberFormat="1" applyFont="1"/>
    <xf numFmtId="3" fontId="6" fillId="0" borderId="0" xfId="0" applyNumberFormat="1" applyFont="1" applyBorder="1"/>
    <xf numFmtId="164" fontId="10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0"/>
  <sheetViews>
    <sheetView rightToLeft="1" tabSelected="1" zoomScale="85" zoomScaleNormal="85" workbookViewId="0">
      <selection activeCell="I14" sqref="I14"/>
    </sheetView>
  </sheetViews>
  <sheetFormatPr defaultRowHeight="18.75" x14ac:dyDescent="0.25"/>
  <cols>
    <col min="1" max="1" width="34.42578125" style="8" bestFit="1" customWidth="1"/>
    <col min="2" max="2" width="1" style="8" customWidth="1"/>
    <col min="3" max="3" width="19" style="8" customWidth="1"/>
    <col min="4" max="4" width="1" style="8" customWidth="1"/>
    <col min="5" max="5" width="24" style="8" bestFit="1" customWidth="1"/>
    <col min="6" max="6" width="1" style="8" customWidth="1"/>
    <col min="7" max="7" width="26" style="8" customWidth="1"/>
    <col min="8" max="8" width="1" style="8" customWidth="1"/>
    <col min="9" max="9" width="18" style="8" customWidth="1"/>
    <col min="10" max="10" width="1" style="8" customWidth="1"/>
    <col min="11" max="11" width="23" style="8" customWidth="1"/>
    <col min="12" max="12" width="1" style="8" customWidth="1"/>
    <col min="13" max="13" width="19" style="8" customWidth="1"/>
    <col min="14" max="14" width="1" style="8" customWidth="1"/>
    <col min="15" max="15" width="23" style="8" customWidth="1"/>
    <col min="16" max="16" width="1" style="8" customWidth="1"/>
    <col min="17" max="17" width="19" style="8" customWidth="1"/>
    <col min="18" max="18" width="1" style="8" customWidth="1"/>
    <col min="19" max="19" width="22" style="8" bestFit="1" customWidth="1"/>
    <col min="20" max="20" width="1" style="8" customWidth="1"/>
    <col min="21" max="21" width="24.28515625" style="8" bestFit="1" customWidth="1"/>
    <col min="22" max="22" width="1" style="8" customWidth="1"/>
    <col min="23" max="23" width="26" style="8" customWidth="1"/>
    <col min="24" max="24" width="1" style="8" customWidth="1"/>
    <col min="25" max="25" width="30.7109375" style="8" bestFit="1" customWidth="1"/>
    <col min="26" max="26" width="1" style="8" customWidth="1"/>
    <col min="27" max="27" width="14.7109375" style="8" bestFit="1" customWidth="1"/>
    <col min="28" max="16384" width="9.140625" style="8"/>
  </cols>
  <sheetData>
    <row r="1" spans="1:25" s="1" customFormat="1" ht="22.5" x14ac:dyDescent="0.25"/>
    <row r="2" spans="1:25" s="1" customFormat="1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  <c r="V2" s="22" t="s">
        <v>0</v>
      </c>
      <c r="W2" s="22" t="s">
        <v>0</v>
      </c>
      <c r="X2" s="22" t="s">
        <v>0</v>
      </c>
      <c r="Y2" s="22" t="s">
        <v>0</v>
      </c>
    </row>
    <row r="3" spans="1:25" s="1" customFormat="1" ht="24" x14ac:dyDescent="0.2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</row>
    <row r="4" spans="1:25" s="1" customFormat="1" ht="24" x14ac:dyDescent="0.25">
      <c r="A4" s="22" t="s">
        <v>134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  <c r="V4" s="22" t="s">
        <v>2</v>
      </c>
      <c r="W4" s="22" t="s">
        <v>2</v>
      </c>
      <c r="X4" s="22" t="s">
        <v>2</v>
      </c>
      <c r="Y4" s="22" t="s">
        <v>2</v>
      </c>
    </row>
    <row r="5" spans="1:25" s="1" customFormat="1" ht="22.5" x14ac:dyDescent="0.25"/>
    <row r="6" spans="1:25" s="1" customFormat="1" ht="24.75" thickBot="1" x14ac:dyDescent="0.3">
      <c r="A6" s="21" t="s">
        <v>3</v>
      </c>
      <c r="C6" s="21" t="s">
        <v>127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133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s="1" customFormat="1" ht="24.75" thickBot="1" x14ac:dyDescent="0.3">
      <c r="A7" s="21" t="s">
        <v>3</v>
      </c>
      <c r="C7" s="21" t="s">
        <v>7</v>
      </c>
      <c r="E7" s="21" t="s">
        <v>8</v>
      </c>
      <c r="G7" s="21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5" s="1" customFormat="1" ht="24.75" thickBot="1" x14ac:dyDescent="0.3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 s="1" customFormat="1" ht="24" x14ac:dyDescent="0.25">
      <c r="A9" s="3" t="s">
        <v>15</v>
      </c>
      <c r="C9" s="1">
        <v>30000000</v>
      </c>
      <c r="E9" s="1">
        <v>184824464943</v>
      </c>
      <c r="G9" s="1">
        <v>139564620000</v>
      </c>
      <c r="H9" s="1">
        <v>0</v>
      </c>
      <c r="I9" s="1">
        <v>0</v>
      </c>
      <c r="K9" s="1">
        <v>0</v>
      </c>
      <c r="M9" s="1">
        <v>0</v>
      </c>
      <c r="O9" s="1">
        <v>0</v>
      </c>
      <c r="Q9" s="1">
        <v>30000000</v>
      </c>
      <c r="S9" s="1">
        <v>4469</v>
      </c>
      <c r="U9" s="1">
        <v>184824464943</v>
      </c>
      <c r="W9" s="1">
        <v>133017550500</v>
      </c>
      <c r="Y9" s="5">
        <v>1.6490365261203864E-2</v>
      </c>
    </row>
    <row r="10" spans="1:25" s="1" customFormat="1" ht="24" x14ac:dyDescent="0.25">
      <c r="A10" s="3" t="s">
        <v>145</v>
      </c>
      <c r="C10" s="1">
        <v>0</v>
      </c>
      <c r="E10" s="1">
        <v>0</v>
      </c>
      <c r="G10" s="1">
        <v>0</v>
      </c>
      <c r="H10" s="1">
        <v>0</v>
      </c>
      <c r="I10" s="1">
        <v>1500000</v>
      </c>
      <c r="K10" s="1">
        <v>59580239107</v>
      </c>
      <c r="M10" s="1">
        <v>0</v>
      </c>
      <c r="O10" s="1">
        <v>0</v>
      </c>
      <c r="Q10" s="1">
        <v>1500000</v>
      </c>
      <c r="S10" s="1">
        <v>35920</v>
      </c>
      <c r="U10" s="1">
        <v>59580239107</v>
      </c>
      <c r="W10" s="1">
        <v>53457042000</v>
      </c>
      <c r="Y10" s="5">
        <v>6.6271416444668024E-3</v>
      </c>
    </row>
    <row r="11" spans="1:25" s="1" customFormat="1" ht="24" x14ac:dyDescent="0.25">
      <c r="A11" s="3" t="s">
        <v>18</v>
      </c>
      <c r="C11" s="1">
        <v>13128316</v>
      </c>
      <c r="E11" s="1">
        <v>53601502945</v>
      </c>
      <c r="G11" s="1">
        <v>38093541155.296204</v>
      </c>
      <c r="H11" s="1">
        <v>0</v>
      </c>
      <c r="I11" s="1">
        <v>0</v>
      </c>
      <c r="K11" s="1">
        <v>0</v>
      </c>
      <c r="M11" s="1">
        <v>0</v>
      </c>
      <c r="O11" s="1">
        <v>0</v>
      </c>
      <c r="Q11" s="1">
        <v>13128316</v>
      </c>
      <c r="S11" s="1">
        <v>2862</v>
      </c>
      <c r="U11" s="1">
        <v>53601502945</v>
      </c>
      <c r="W11" s="1">
        <v>37278290454.922798</v>
      </c>
      <c r="Y11" s="5">
        <v>4.6214399799440493E-3</v>
      </c>
    </row>
    <row r="12" spans="1:25" s="1" customFormat="1" ht="24" x14ac:dyDescent="0.25">
      <c r="A12" s="3" t="s">
        <v>21</v>
      </c>
      <c r="C12" s="1">
        <v>43032224</v>
      </c>
      <c r="E12" s="1">
        <v>112221228122</v>
      </c>
      <c r="G12" s="1">
        <v>75585514066.142395</v>
      </c>
      <c r="H12" s="1">
        <v>0</v>
      </c>
      <c r="I12" s="1">
        <v>0</v>
      </c>
      <c r="K12" s="1">
        <v>0</v>
      </c>
      <c r="M12" s="1">
        <v>0</v>
      </c>
      <c r="O12" s="1">
        <v>0</v>
      </c>
      <c r="Q12" s="1">
        <v>43032224</v>
      </c>
      <c r="S12" s="1">
        <v>1593</v>
      </c>
      <c r="U12" s="1">
        <v>112221228122</v>
      </c>
      <c r="W12" s="1">
        <v>68012212719.268799</v>
      </c>
      <c r="Y12" s="5">
        <v>8.4315658027655366E-3</v>
      </c>
    </row>
    <row r="13" spans="1:25" s="1" customFormat="1" ht="24" x14ac:dyDescent="0.25">
      <c r="A13" s="3" t="s">
        <v>23</v>
      </c>
      <c r="C13" s="1">
        <v>83484856</v>
      </c>
      <c r="E13" s="1">
        <v>221957265884</v>
      </c>
      <c r="G13" s="1">
        <v>229545142981.409</v>
      </c>
      <c r="H13" s="1">
        <v>0</v>
      </c>
      <c r="I13" s="1">
        <v>0</v>
      </c>
      <c r="K13" s="1">
        <v>0</v>
      </c>
      <c r="M13" s="1">
        <v>-10000000</v>
      </c>
      <c r="O13" s="1">
        <v>27857985119</v>
      </c>
      <c r="Q13" s="1">
        <v>73484856</v>
      </c>
      <c r="S13" s="1">
        <v>2808</v>
      </c>
      <c r="U13" s="1">
        <v>195370735525</v>
      </c>
      <c r="W13" s="1">
        <v>204725663664.16299</v>
      </c>
      <c r="Y13" s="5">
        <v>2.5380116830255567E-2</v>
      </c>
    </row>
    <row r="14" spans="1:25" s="1" customFormat="1" ht="24" x14ac:dyDescent="0.25">
      <c r="A14" s="3" t="s">
        <v>25</v>
      </c>
      <c r="C14" s="1">
        <v>13370135</v>
      </c>
      <c r="E14" s="1">
        <v>209708667450</v>
      </c>
      <c r="G14" s="1">
        <v>178226713963.418</v>
      </c>
      <c r="H14" s="1">
        <v>0</v>
      </c>
      <c r="I14" s="1">
        <v>859354</v>
      </c>
      <c r="K14" s="1">
        <v>12084886760</v>
      </c>
      <c r="M14" s="1">
        <v>0</v>
      </c>
      <c r="O14" s="1">
        <v>0</v>
      </c>
      <c r="Q14" s="1">
        <v>14229489</v>
      </c>
      <c r="S14" s="1">
        <v>14780</v>
      </c>
      <c r="U14" s="1">
        <v>221793554210</v>
      </c>
      <c r="W14" s="1">
        <v>208660899417.75299</v>
      </c>
      <c r="Y14" s="5">
        <v>2.5867973317777099E-2</v>
      </c>
    </row>
    <row r="15" spans="1:25" s="1" customFormat="1" ht="24" x14ac:dyDescent="0.25">
      <c r="A15" s="3" t="s">
        <v>26</v>
      </c>
      <c r="C15" s="1">
        <v>15000</v>
      </c>
      <c r="E15" s="1">
        <v>69011610924</v>
      </c>
      <c r="G15" s="1">
        <v>210992400000</v>
      </c>
      <c r="H15" s="1">
        <v>0</v>
      </c>
      <c r="I15" s="1">
        <v>0</v>
      </c>
      <c r="K15" s="1">
        <v>0</v>
      </c>
      <c r="M15" s="1">
        <v>-15000</v>
      </c>
      <c r="O15" s="1">
        <v>209801206025</v>
      </c>
      <c r="Q15" s="1">
        <v>0</v>
      </c>
      <c r="S15" s="1">
        <v>0</v>
      </c>
      <c r="U15" s="1">
        <v>0</v>
      </c>
      <c r="W15" s="1">
        <v>0</v>
      </c>
      <c r="Y15" s="5">
        <v>0</v>
      </c>
    </row>
    <row r="16" spans="1:25" s="1" customFormat="1" ht="24" x14ac:dyDescent="0.25">
      <c r="A16" s="3" t="s">
        <v>29</v>
      </c>
      <c r="C16" s="1">
        <v>11000000</v>
      </c>
      <c r="E16" s="1">
        <v>30263910425</v>
      </c>
      <c r="G16" s="1">
        <v>45061280550</v>
      </c>
      <c r="H16" s="1">
        <v>0</v>
      </c>
      <c r="I16" s="1">
        <v>0</v>
      </c>
      <c r="K16" s="1">
        <v>0</v>
      </c>
      <c r="M16" s="1">
        <v>-3233780</v>
      </c>
      <c r="O16" s="1">
        <v>14819903447</v>
      </c>
      <c r="Q16" s="1">
        <v>7766220</v>
      </c>
      <c r="S16" s="1">
        <v>4000</v>
      </c>
      <c r="U16" s="1">
        <v>21366926039</v>
      </c>
      <c r="W16" s="1">
        <v>30821020692</v>
      </c>
      <c r="Y16" s="5">
        <v>3.8209235324492183E-3</v>
      </c>
    </row>
    <row r="17" spans="1:25" s="1" customFormat="1" ht="24" x14ac:dyDescent="0.25">
      <c r="A17" s="3" t="s">
        <v>30</v>
      </c>
      <c r="C17" s="1">
        <v>107526639</v>
      </c>
      <c r="E17" s="1">
        <v>216789064280</v>
      </c>
      <c r="G17" s="1">
        <v>148786502853.146</v>
      </c>
      <c r="H17" s="1">
        <v>0</v>
      </c>
      <c r="I17" s="1">
        <v>11473361</v>
      </c>
      <c r="K17" s="1">
        <v>18203888837</v>
      </c>
      <c r="M17" s="1">
        <v>0</v>
      </c>
      <c r="O17" s="1">
        <v>0</v>
      </c>
      <c r="Q17" s="1">
        <v>119000000</v>
      </c>
      <c r="S17" s="1">
        <v>1540</v>
      </c>
      <c r="U17" s="1">
        <v>234992953117</v>
      </c>
      <c r="W17" s="1">
        <v>181821409000</v>
      </c>
      <c r="Y17" s="5">
        <v>2.2540645467056166E-2</v>
      </c>
    </row>
    <row r="18" spans="1:25" s="1" customFormat="1" ht="24" x14ac:dyDescent="0.25">
      <c r="A18" s="3" t="s">
        <v>31</v>
      </c>
      <c r="C18" s="1">
        <v>2532968</v>
      </c>
      <c r="E18" s="1">
        <v>12601704596</v>
      </c>
      <c r="G18" s="1">
        <v>9316218309.4799995</v>
      </c>
      <c r="H18" s="1">
        <v>0</v>
      </c>
      <c r="I18" s="1">
        <v>0</v>
      </c>
      <c r="K18" s="1">
        <v>0</v>
      </c>
      <c r="M18" s="1">
        <v>0</v>
      </c>
      <c r="O18" s="1">
        <v>0</v>
      </c>
      <c r="Q18" s="1">
        <v>2532968</v>
      </c>
      <c r="S18" s="1">
        <v>3532</v>
      </c>
      <c r="U18" s="1">
        <v>12601704596</v>
      </c>
      <c r="W18" s="1">
        <v>8876213398.6383991</v>
      </c>
      <c r="Y18" s="5">
        <v>1.100396154715982E-3</v>
      </c>
    </row>
    <row r="19" spans="1:25" s="1" customFormat="1" ht="24" x14ac:dyDescent="0.25">
      <c r="A19" s="3" t="s">
        <v>32</v>
      </c>
      <c r="C19" s="1">
        <v>5930042</v>
      </c>
      <c r="E19" s="1">
        <v>85271128811</v>
      </c>
      <c r="G19" s="1">
        <v>61894961626.050003</v>
      </c>
      <c r="H19" s="1">
        <v>0</v>
      </c>
      <c r="I19" s="1">
        <v>0</v>
      </c>
      <c r="K19" s="1">
        <v>0</v>
      </c>
      <c r="M19" s="1">
        <v>0</v>
      </c>
      <c r="O19" s="1">
        <v>0</v>
      </c>
      <c r="Q19" s="1">
        <v>5930042</v>
      </c>
      <c r="S19" s="1">
        <v>10740</v>
      </c>
      <c r="U19" s="1">
        <v>85271128811</v>
      </c>
      <c r="W19" s="1">
        <v>63188695169.022003</v>
      </c>
      <c r="Y19" s="5">
        <v>7.8335878220524065E-3</v>
      </c>
    </row>
    <row r="20" spans="1:25" s="1" customFormat="1" ht="24" x14ac:dyDescent="0.25">
      <c r="A20" s="3" t="s">
        <v>33</v>
      </c>
      <c r="C20" s="1">
        <v>10606252</v>
      </c>
      <c r="E20" s="1">
        <v>27060350186</v>
      </c>
      <c r="G20" s="1">
        <v>22910253651.7038</v>
      </c>
      <c r="H20" s="1">
        <v>0</v>
      </c>
      <c r="I20" s="1">
        <v>0</v>
      </c>
      <c r="K20" s="1">
        <v>0</v>
      </c>
      <c r="M20" s="1">
        <v>0</v>
      </c>
      <c r="O20" s="1">
        <v>0</v>
      </c>
      <c r="Q20" s="1">
        <v>10606252</v>
      </c>
      <c r="S20" s="1">
        <v>2196</v>
      </c>
      <c r="U20" s="1">
        <v>27060350186</v>
      </c>
      <c r="W20" s="1">
        <v>23108492456.2728</v>
      </c>
      <c r="Y20" s="5">
        <v>2.8647909979346111E-3</v>
      </c>
    </row>
    <row r="21" spans="1:25" s="1" customFormat="1" ht="24" x14ac:dyDescent="0.25">
      <c r="A21" s="3" t="s">
        <v>34</v>
      </c>
      <c r="C21" s="1">
        <v>24025698</v>
      </c>
      <c r="E21" s="1">
        <v>76491218413</v>
      </c>
      <c r="G21" s="1">
        <v>73582737643.548904</v>
      </c>
      <c r="H21" s="1">
        <v>0</v>
      </c>
      <c r="I21" s="1">
        <v>0</v>
      </c>
      <c r="K21" s="1">
        <v>0</v>
      </c>
      <c r="M21" s="1">
        <v>0</v>
      </c>
      <c r="O21" s="1">
        <v>0</v>
      </c>
      <c r="Q21" s="1">
        <v>24025698</v>
      </c>
      <c r="S21" s="1">
        <v>2996</v>
      </c>
      <c r="U21" s="1">
        <v>76491218413</v>
      </c>
      <c r="W21" s="1">
        <v>71415940427.017197</v>
      </c>
      <c r="Y21" s="5">
        <v>8.8535305204999176E-3</v>
      </c>
    </row>
    <row r="22" spans="1:25" s="1" customFormat="1" ht="24" x14ac:dyDescent="0.25">
      <c r="A22" s="3" t="s">
        <v>35</v>
      </c>
      <c r="C22" s="1">
        <v>556180000</v>
      </c>
      <c r="E22" s="1">
        <v>1909619314560</v>
      </c>
      <c r="G22" s="1">
        <v>1532557660788</v>
      </c>
      <c r="H22" s="1">
        <v>0</v>
      </c>
      <c r="I22" s="1">
        <v>14800000</v>
      </c>
      <c r="K22" s="1">
        <v>39903016725</v>
      </c>
      <c r="M22" s="1">
        <v>-46285528</v>
      </c>
      <c r="O22" s="1">
        <v>139546919358</v>
      </c>
      <c r="Q22" s="1">
        <v>524694472</v>
      </c>
      <c r="S22" s="1">
        <v>3070</v>
      </c>
      <c r="U22" s="1">
        <v>1791487600747</v>
      </c>
      <c r="W22" s="1">
        <v>1598167154612.04</v>
      </c>
      <c r="Y22" s="5">
        <v>0.19812693910651596</v>
      </c>
    </row>
    <row r="23" spans="1:25" s="1" customFormat="1" ht="24" x14ac:dyDescent="0.25">
      <c r="A23" s="3" t="s">
        <v>36</v>
      </c>
      <c r="C23" s="1">
        <v>52214285</v>
      </c>
      <c r="E23" s="1">
        <v>105974317754</v>
      </c>
      <c r="G23" s="1">
        <v>74170258696.073196</v>
      </c>
      <c r="H23" s="1">
        <v>0</v>
      </c>
      <c r="I23" s="1">
        <v>0</v>
      </c>
      <c r="K23" s="1">
        <v>0</v>
      </c>
      <c r="M23" s="1">
        <v>0</v>
      </c>
      <c r="O23" s="1">
        <v>0</v>
      </c>
      <c r="Q23" s="1">
        <v>52214285</v>
      </c>
      <c r="S23" s="1">
        <v>1605</v>
      </c>
      <c r="U23" s="1">
        <v>105974317754</v>
      </c>
      <c r="W23" s="1">
        <v>83146066594.713699</v>
      </c>
      <c r="Y23" s="5">
        <v>1.0307730092948974E-2</v>
      </c>
    </row>
    <row r="24" spans="1:25" s="1" customFormat="1" ht="24" x14ac:dyDescent="0.25">
      <c r="A24" s="3" t="s">
        <v>37</v>
      </c>
      <c r="C24" s="1">
        <v>40000000</v>
      </c>
      <c r="E24" s="1">
        <v>156354973224</v>
      </c>
      <c r="G24" s="1">
        <v>137298186000</v>
      </c>
      <c r="H24" s="1">
        <v>0</v>
      </c>
      <c r="I24" s="1">
        <v>2036375</v>
      </c>
      <c r="K24" s="1">
        <v>7663875433</v>
      </c>
      <c r="M24" s="1">
        <v>0</v>
      </c>
      <c r="O24" s="1">
        <v>0</v>
      </c>
      <c r="Q24" s="1">
        <v>42036375</v>
      </c>
      <c r="S24" s="1">
        <v>3835</v>
      </c>
      <c r="U24" s="1">
        <v>164018848657</v>
      </c>
      <c r="W24" s="1">
        <v>159944003564.71899</v>
      </c>
      <c r="Y24" s="5">
        <v>1.982847398863738E-2</v>
      </c>
    </row>
    <row r="25" spans="1:25" s="1" customFormat="1" ht="24" x14ac:dyDescent="0.25">
      <c r="A25" s="3" t="s">
        <v>112</v>
      </c>
      <c r="C25" s="1">
        <v>94650488</v>
      </c>
      <c r="E25" s="1">
        <v>362981644730</v>
      </c>
      <c r="G25" s="1">
        <v>240957620364.38</v>
      </c>
      <c r="H25" s="1">
        <v>0</v>
      </c>
      <c r="I25" s="1">
        <v>0</v>
      </c>
      <c r="K25" s="1">
        <v>0</v>
      </c>
      <c r="M25" s="1">
        <v>-4971414</v>
      </c>
      <c r="O25" s="1">
        <v>11638986840</v>
      </c>
      <c r="Q25" s="1">
        <v>89679074</v>
      </c>
      <c r="S25" s="1">
        <v>2382</v>
      </c>
      <c r="U25" s="1">
        <v>343916428382</v>
      </c>
      <c r="W25" s="1">
        <v>211938672166.996</v>
      </c>
      <c r="Y25" s="5">
        <v>2.6274323229311797E-2</v>
      </c>
    </row>
    <row r="26" spans="1:25" s="1" customFormat="1" ht="24" x14ac:dyDescent="0.25">
      <c r="A26" s="3" t="s">
        <v>38</v>
      </c>
      <c r="C26" s="1">
        <v>48797534</v>
      </c>
      <c r="E26" s="1">
        <v>126172426243</v>
      </c>
      <c r="G26" s="1">
        <v>84159972347.134506</v>
      </c>
      <c r="H26" s="1">
        <v>0</v>
      </c>
      <c r="I26" s="1">
        <v>0</v>
      </c>
      <c r="K26" s="1">
        <v>0</v>
      </c>
      <c r="M26" s="1">
        <v>-1693296</v>
      </c>
      <c r="O26" s="1">
        <v>2682518030</v>
      </c>
      <c r="Q26" s="1">
        <v>47104238</v>
      </c>
      <c r="S26" s="1">
        <v>1596</v>
      </c>
      <c r="U26" s="1">
        <v>121794187281</v>
      </c>
      <c r="W26" s="1">
        <v>74588213691.793198</v>
      </c>
      <c r="Y26" s="5">
        <v>9.2468015185589898E-3</v>
      </c>
    </row>
    <row r="27" spans="1:25" s="1" customFormat="1" ht="24" x14ac:dyDescent="0.25">
      <c r="A27" s="3" t="s">
        <v>101</v>
      </c>
      <c r="C27" s="1">
        <v>340800000</v>
      </c>
      <c r="E27" s="1">
        <v>1896661598304</v>
      </c>
      <c r="G27" s="1">
        <v>2686463863200</v>
      </c>
      <c r="H27" s="1">
        <v>0</v>
      </c>
      <c r="I27" s="1">
        <v>0</v>
      </c>
      <c r="K27" s="1">
        <v>0</v>
      </c>
      <c r="M27" s="1">
        <v>-12800000</v>
      </c>
      <c r="O27" s="1">
        <v>106052644093</v>
      </c>
      <c r="Q27" s="1">
        <v>328000000</v>
      </c>
      <c r="S27" s="1">
        <v>8720</v>
      </c>
      <c r="U27" s="1">
        <v>1825425481930</v>
      </c>
      <c r="W27" s="1">
        <v>2837707744000</v>
      </c>
      <c r="Y27" s="5">
        <v>0.35179445890568245</v>
      </c>
    </row>
    <row r="28" spans="1:25" s="1" customFormat="1" ht="24" x14ac:dyDescent="0.25">
      <c r="A28" s="3" t="s">
        <v>42</v>
      </c>
      <c r="C28" s="1">
        <v>2012019</v>
      </c>
      <c r="E28" s="1">
        <v>16982447215</v>
      </c>
      <c r="G28" s="1">
        <v>13580322436.390499</v>
      </c>
      <c r="H28" s="1">
        <v>0</v>
      </c>
      <c r="I28" s="1">
        <v>0</v>
      </c>
      <c r="K28" s="1">
        <v>0</v>
      </c>
      <c r="M28" s="1">
        <v>0</v>
      </c>
      <c r="O28" s="1">
        <v>0</v>
      </c>
      <c r="Q28" s="1">
        <v>2012019</v>
      </c>
      <c r="S28" s="1">
        <v>6200</v>
      </c>
      <c r="U28" s="1">
        <v>16982447215</v>
      </c>
      <c r="W28" s="1">
        <v>12376592835.27</v>
      </c>
      <c r="Y28" s="5">
        <v>1.5343429177249888E-3</v>
      </c>
    </row>
    <row r="29" spans="1:25" s="1" customFormat="1" ht="24" x14ac:dyDescent="0.25">
      <c r="A29" s="3" t="s">
        <v>86</v>
      </c>
      <c r="C29" s="1">
        <v>32333977</v>
      </c>
      <c r="E29" s="1">
        <v>73874337062</v>
      </c>
      <c r="G29" s="1">
        <v>77332665147.461105</v>
      </c>
      <c r="H29" s="1">
        <v>0</v>
      </c>
      <c r="I29" s="1">
        <v>0</v>
      </c>
      <c r="K29" s="1">
        <v>0</v>
      </c>
      <c r="M29" s="1">
        <v>0</v>
      </c>
      <c r="O29" s="1">
        <v>0</v>
      </c>
      <c r="Q29" s="1">
        <v>32333977</v>
      </c>
      <c r="S29" s="1">
        <v>2360</v>
      </c>
      <c r="U29" s="1">
        <v>73874337062</v>
      </c>
      <c r="W29" s="1">
        <v>75709166462.098007</v>
      </c>
      <c r="Y29" s="5">
        <v>9.385767546375632E-3</v>
      </c>
    </row>
    <row r="30" spans="1:25" s="1" customFormat="1" ht="24" x14ac:dyDescent="0.25">
      <c r="A30" s="3" t="s">
        <v>88</v>
      </c>
      <c r="C30" s="1">
        <v>900000</v>
      </c>
      <c r="E30" s="1">
        <v>75472987598</v>
      </c>
      <c r="G30" s="1">
        <v>106614844650</v>
      </c>
      <c r="H30" s="1">
        <v>0</v>
      </c>
      <c r="I30" s="1">
        <v>0</v>
      </c>
      <c r="K30" s="1">
        <v>0</v>
      </c>
      <c r="M30" s="1">
        <v>-900000</v>
      </c>
      <c r="O30" s="1">
        <v>95864844592</v>
      </c>
      <c r="Q30" s="1">
        <v>0</v>
      </c>
      <c r="S30" s="1">
        <v>0</v>
      </c>
      <c r="U30" s="1">
        <v>0</v>
      </c>
      <c r="W30" s="1">
        <v>0</v>
      </c>
      <c r="Y30" s="5">
        <v>0</v>
      </c>
    </row>
    <row r="31" spans="1:25" s="1" customFormat="1" ht="24" x14ac:dyDescent="0.25">
      <c r="A31" s="3" t="s">
        <v>100</v>
      </c>
      <c r="C31" s="1">
        <v>120000000</v>
      </c>
      <c r="E31" s="1">
        <v>260783141824</v>
      </c>
      <c r="G31" s="1">
        <v>242389152000</v>
      </c>
      <c r="H31" s="1">
        <v>0</v>
      </c>
      <c r="I31" s="1">
        <v>0</v>
      </c>
      <c r="K31" s="1">
        <v>0</v>
      </c>
      <c r="M31" s="1">
        <v>0</v>
      </c>
      <c r="O31" s="1">
        <v>0</v>
      </c>
      <c r="Q31" s="1">
        <v>120000000</v>
      </c>
      <c r="S31" s="1">
        <v>2181</v>
      </c>
      <c r="U31" s="1">
        <v>260783141824</v>
      </c>
      <c r="W31" s="1">
        <v>259665498000</v>
      </c>
      <c r="Y31" s="5">
        <v>3.2191082241830947E-2</v>
      </c>
    </row>
    <row r="32" spans="1:25" s="1" customFormat="1" ht="24" x14ac:dyDescent="0.25">
      <c r="A32" s="3" t="s">
        <v>107</v>
      </c>
      <c r="C32" s="1">
        <v>13000000</v>
      </c>
      <c r="E32" s="1">
        <v>47402948972</v>
      </c>
      <c r="G32" s="1">
        <v>54688654800</v>
      </c>
      <c r="H32" s="1">
        <v>0</v>
      </c>
      <c r="I32" s="1">
        <v>0</v>
      </c>
      <c r="K32" s="1">
        <v>0</v>
      </c>
      <c r="M32" s="1">
        <v>0</v>
      </c>
      <c r="O32" s="1">
        <v>0</v>
      </c>
      <c r="Q32" s="1">
        <v>13000000</v>
      </c>
      <c r="S32" s="1">
        <v>4361</v>
      </c>
      <c r="U32" s="1">
        <v>47402948972</v>
      </c>
      <c r="W32" s="1">
        <v>56247959950</v>
      </c>
      <c r="Y32" s="5">
        <v>6.9731355094609588E-3</v>
      </c>
    </row>
    <row r="33" spans="1:25" s="1" customFormat="1" ht="24" x14ac:dyDescent="0.25">
      <c r="A33" s="3" t="s">
        <v>108</v>
      </c>
      <c r="C33" s="1">
        <v>17690880</v>
      </c>
      <c r="E33" s="1">
        <v>27007039188</v>
      </c>
      <c r="G33" s="1">
        <v>21524797979.136002</v>
      </c>
      <c r="H33" s="1">
        <v>0</v>
      </c>
      <c r="I33" s="1">
        <v>0</v>
      </c>
      <c r="K33" s="1">
        <v>0</v>
      </c>
      <c r="M33" s="1">
        <v>0</v>
      </c>
      <c r="O33" s="1">
        <v>0</v>
      </c>
      <c r="Q33" s="1">
        <v>17690880</v>
      </c>
      <c r="S33" s="1">
        <v>1194</v>
      </c>
      <c r="U33" s="1">
        <v>27007039188</v>
      </c>
      <c r="W33" s="1">
        <v>20957095870.848</v>
      </c>
      <c r="Y33" s="5">
        <v>2.5980794596300342E-3</v>
      </c>
    </row>
    <row r="34" spans="1:25" s="1" customFormat="1" ht="24" x14ac:dyDescent="0.25">
      <c r="A34" s="3" t="s">
        <v>124</v>
      </c>
      <c r="C34" s="1">
        <v>8000000</v>
      </c>
      <c r="E34" s="1">
        <v>118009411200</v>
      </c>
      <c r="G34" s="1">
        <v>134872704000</v>
      </c>
      <c r="H34" s="1">
        <v>0</v>
      </c>
      <c r="I34" s="1">
        <v>0</v>
      </c>
      <c r="K34" s="1">
        <v>0</v>
      </c>
      <c r="M34" s="1">
        <v>0</v>
      </c>
      <c r="O34" s="1">
        <v>0</v>
      </c>
      <c r="Q34" s="1">
        <v>8000000</v>
      </c>
      <c r="S34" s="1">
        <v>17540</v>
      </c>
      <c r="U34" s="1">
        <v>118009411200</v>
      </c>
      <c r="W34" s="1">
        <v>139218488000</v>
      </c>
      <c r="Y34" s="5">
        <v>1.7259103852108049E-2</v>
      </c>
    </row>
    <row r="35" spans="1:25" s="1" customFormat="1" ht="24" x14ac:dyDescent="0.25">
      <c r="A35" s="3" t="s">
        <v>109</v>
      </c>
      <c r="C35" s="1">
        <v>103073040</v>
      </c>
      <c r="E35" s="1">
        <v>149854557216</v>
      </c>
      <c r="G35" s="1">
        <v>127357475977.116</v>
      </c>
      <c r="H35" s="1">
        <v>0</v>
      </c>
      <c r="I35" s="1">
        <v>0</v>
      </c>
      <c r="K35" s="1">
        <v>0</v>
      </c>
      <c r="M35" s="1">
        <v>0</v>
      </c>
      <c r="O35" s="1">
        <v>0</v>
      </c>
      <c r="Q35" s="1">
        <v>103073040</v>
      </c>
      <c r="S35" s="1">
        <v>1332</v>
      </c>
      <c r="U35" s="1">
        <v>149854557216</v>
      </c>
      <c r="W35" s="1">
        <v>136215536959.15199</v>
      </c>
      <c r="Y35" s="5">
        <v>1.6886823958673268E-2</v>
      </c>
    </row>
    <row r="36" spans="1:25" s="1" customFormat="1" ht="24" x14ac:dyDescent="0.25">
      <c r="A36" s="3" t="s">
        <v>144</v>
      </c>
      <c r="C36" s="1">
        <v>0</v>
      </c>
      <c r="E36" s="1">
        <v>0</v>
      </c>
      <c r="G36" s="1">
        <v>0</v>
      </c>
      <c r="H36" s="1">
        <v>0</v>
      </c>
      <c r="I36" s="1">
        <v>125000</v>
      </c>
      <c r="K36" s="1">
        <v>14889757620</v>
      </c>
      <c r="M36" s="1">
        <v>0</v>
      </c>
      <c r="O36" s="1">
        <v>0</v>
      </c>
      <c r="Q36" s="1">
        <v>125000</v>
      </c>
      <c r="S36" s="1">
        <v>122550</v>
      </c>
      <c r="U36" s="1">
        <v>14889757620</v>
      </c>
      <c r="W36" s="1">
        <v>15198497812.5</v>
      </c>
      <c r="Y36" s="5">
        <v>1.8841782863061587E-3</v>
      </c>
    </row>
    <row r="37" spans="1:25" s="1" customFormat="1" ht="24" x14ac:dyDescent="0.25">
      <c r="A37" s="3" t="s">
        <v>111</v>
      </c>
      <c r="C37" s="1">
        <v>70000000</v>
      </c>
      <c r="E37" s="1">
        <v>224836254220</v>
      </c>
      <c r="G37" s="1">
        <v>225102622500</v>
      </c>
      <c r="H37" s="1">
        <v>0</v>
      </c>
      <c r="I37" s="1">
        <v>0</v>
      </c>
      <c r="K37" s="1">
        <v>0</v>
      </c>
      <c r="M37" s="1">
        <v>0</v>
      </c>
      <c r="O37" s="1">
        <v>0</v>
      </c>
      <c r="Q37" s="1">
        <v>70000000</v>
      </c>
      <c r="S37" s="1">
        <v>3259</v>
      </c>
      <c r="U37" s="1">
        <v>224836254220</v>
      </c>
      <c r="W37" s="1">
        <v>226339179500</v>
      </c>
      <c r="Y37" s="5">
        <v>2.8059573558875495E-2</v>
      </c>
    </row>
    <row r="38" spans="1:25" s="1" customFormat="1" ht="24" x14ac:dyDescent="0.25">
      <c r="A38" s="3" t="s">
        <v>49</v>
      </c>
      <c r="C38" s="1">
        <v>72500000</v>
      </c>
      <c r="E38" s="1">
        <v>221038173296</v>
      </c>
      <c r="G38" s="1">
        <v>163667847375</v>
      </c>
      <c r="H38" s="1">
        <v>0</v>
      </c>
      <c r="I38" s="1">
        <v>5952934</v>
      </c>
      <c r="K38" s="1">
        <v>13038159086</v>
      </c>
      <c r="M38" s="1">
        <v>0</v>
      </c>
      <c r="O38" s="1">
        <v>0</v>
      </c>
      <c r="Q38" s="1">
        <v>78452934</v>
      </c>
      <c r="S38" s="1">
        <v>2242</v>
      </c>
      <c r="U38" s="1">
        <v>234076332382</v>
      </c>
      <c r="W38" s="1">
        <v>174510729925.48001</v>
      </c>
      <c r="Y38" s="5">
        <v>2.1634330715407855E-2</v>
      </c>
    </row>
    <row r="39" spans="1:25" s="1" customFormat="1" ht="24" x14ac:dyDescent="0.25">
      <c r="A39" s="3" t="s">
        <v>135</v>
      </c>
      <c r="C39" s="1">
        <v>0</v>
      </c>
      <c r="E39" s="1">
        <v>0</v>
      </c>
      <c r="G39" s="1">
        <v>0</v>
      </c>
      <c r="H39" s="1">
        <v>0</v>
      </c>
      <c r="I39" s="1">
        <v>335</v>
      </c>
      <c r="K39" s="1">
        <v>1275195</v>
      </c>
      <c r="M39" s="1">
        <v>0</v>
      </c>
      <c r="O39" s="1">
        <v>0</v>
      </c>
      <c r="Q39" s="1">
        <v>335</v>
      </c>
      <c r="S39" s="1">
        <v>3796</v>
      </c>
      <c r="U39" s="1">
        <v>1275195</v>
      </c>
      <c r="W39" s="1">
        <v>1261677.469</v>
      </c>
      <c r="Y39" s="5">
        <v>1.5641185864147465E-7</v>
      </c>
    </row>
    <row r="40" spans="1:25" s="1" customFormat="1" ht="24" x14ac:dyDescent="0.25">
      <c r="A40" s="3" t="s">
        <v>120</v>
      </c>
      <c r="C40" s="1">
        <v>5000000</v>
      </c>
      <c r="E40" s="1">
        <v>10369406800</v>
      </c>
      <c r="G40" s="1">
        <v>10298358000</v>
      </c>
      <c r="I40" s="1">
        <v>0</v>
      </c>
      <c r="K40" s="1">
        <v>0</v>
      </c>
      <c r="M40" s="1">
        <v>0</v>
      </c>
      <c r="O40" s="1">
        <v>0</v>
      </c>
      <c r="Q40" s="1">
        <v>5000000</v>
      </c>
      <c r="S40" s="1">
        <v>2072</v>
      </c>
      <c r="U40" s="1">
        <v>10369406800</v>
      </c>
      <c r="W40" s="1">
        <v>10278674000</v>
      </c>
      <c r="Y40" s="5">
        <v>1.2742610882827778E-3</v>
      </c>
    </row>
    <row r="41" spans="1:25" s="1" customFormat="1" ht="24" x14ac:dyDescent="0.25">
      <c r="A41" s="3" t="s">
        <v>119</v>
      </c>
      <c r="C41" s="1">
        <v>6800000</v>
      </c>
      <c r="E41" s="1">
        <v>10038706824</v>
      </c>
      <c r="G41" s="1">
        <v>12701175660</v>
      </c>
      <c r="I41" s="1">
        <v>0</v>
      </c>
      <c r="K41" s="1">
        <v>0</v>
      </c>
      <c r="M41" s="1">
        <v>-5113415</v>
      </c>
      <c r="O41" s="1">
        <v>10361747354</v>
      </c>
      <c r="Q41" s="1">
        <v>1686585</v>
      </c>
      <c r="S41" s="1">
        <v>2067</v>
      </c>
      <c r="U41" s="1">
        <v>2489872413</v>
      </c>
      <c r="W41" s="1">
        <v>3458804751.1192498</v>
      </c>
      <c r="Y41" s="5">
        <v>4.2879269313520965E-4</v>
      </c>
    </row>
    <row r="42" spans="1:25" s="1" customFormat="1" ht="24" x14ac:dyDescent="0.25">
      <c r="A42" s="3" t="s">
        <v>125</v>
      </c>
      <c r="C42" s="1">
        <v>24700000</v>
      </c>
      <c r="E42" s="1">
        <v>242779089738</v>
      </c>
      <c r="G42" s="1">
        <v>247494592800</v>
      </c>
      <c r="I42" s="1">
        <v>5300000</v>
      </c>
      <c r="K42" s="1">
        <v>54693708396</v>
      </c>
      <c r="M42" s="1">
        <v>0</v>
      </c>
      <c r="O42" s="1">
        <v>0</v>
      </c>
      <c r="Q42" s="1">
        <v>30000000</v>
      </c>
      <c r="S42" s="1">
        <v>11240</v>
      </c>
      <c r="U42" s="1">
        <v>297472798134</v>
      </c>
      <c r="W42" s="1">
        <v>334552980000</v>
      </c>
      <c r="Y42" s="5">
        <v>4.1474984456462617E-2</v>
      </c>
    </row>
    <row r="43" spans="1:25" s="1" customFormat="1" ht="24" x14ac:dyDescent="0.25">
      <c r="A43" s="3" t="s">
        <v>126</v>
      </c>
      <c r="C43" s="1">
        <v>1500000</v>
      </c>
      <c r="E43" s="1">
        <v>7596891711</v>
      </c>
      <c r="G43" s="1">
        <v>8722788750</v>
      </c>
      <c r="I43" s="1">
        <v>4421915</v>
      </c>
      <c r="K43" s="1">
        <v>28521271073</v>
      </c>
      <c r="M43" s="1">
        <v>0</v>
      </c>
      <c r="O43" s="1">
        <v>0</v>
      </c>
      <c r="Q43" s="1">
        <v>5921915</v>
      </c>
      <c r="S43" s="1">
        <v>6190</v>
      </c>
      <c r="U43" s="1">
        <v>36118162784</v>
      </c>
      <c r="W43" s="1">
        <v>36368899117.277496</v>
      </c>
      <c r="Y43" s="5">
        <v>4.5087015084658375E-3</v>
      </c>
    </row>
    <row r="44" spans="1:25" s="1" customFormat="1" ht="24" x14ac:dyDescent="0.25">
      <c r="A44" s="3" t="s">
        <v>128</v>
      </c>
      <c r="C44" s="1">
        <v>35000000</v>
      </c>
      <c r="E44" s="1">
        <v>105792757600</v>
      </c>
      <c r="G44" s="1">
        <v>117178614000</v>
      </c>
      <c r="I44" s="1">
        <v>5102934</v>
      </c>
      <c r="K44" s="1">
        <v>17451680896</v>
      </c>
      <c r="M44" s="1">
        <v>0</v>
      </c>
      <c r="O44" s="1">
        <v>0</v>
      </c>
      <c r="Q44" s="1">
        <v>40102934</v>
      </c>
      <c r="S44" s="1">
        <v>3383</v>
      </c>
      <c r="U44" s="1">
        <v>123244438496</v>
      </c>
      <c r="W44" s="1">
        <v>134603230150.082</v>
      </c>
      <c r="Y44" s="5">
        <v>1.6686944107520165E-2</v>
      </c>
    </row>
    <row r="45" spans="1:25" s="1" customFormat="1" ht="24" x14ac:dyDescent="0.25">
      <c r="A45" s="3" t="s">
        <v>129</v>
      </c>
      <c r="C45" s="1">
        <v>4388143</v>
      </c>
      <c r="E45" s="1">
        <v>3821150817</v>
      </c>
      <c r="G45" s="1">
        <v>3829865456.1536999</v>
      </c>
      <c r="I45" s="1">
        <v>0</v>
      </c>
      <c r="K45" s="1">
        <v>0</v>
      </c>
      <c r="M45" s="1">
        <v>0</v>
      </c>
      <c r="O45" s="1">
        <v>0</v>
      </c>
      <c r="Q45" s="1">
        <v>4388143</v>
      </c>
      <c r="S45" s="1">
        <v>840</v>
      </c>
      <c r="U45" s="1">
        <v>3821150817</v>
      </c>
      <c r="W45" s="1">
        <v>3657104705.0580001</v>
      </c>
      <c r="Y45" s="5">
        <v>4.5337620605841519E-4</v>
      </c>
    </row>
    <row r="46" spans="1:25" s="1" customFormat="1" ht="24" x14ac:dyDescent="0.25">
      <c r="A46" s="3" t="s">
        <v>130</v>
      </c>
      <c r="C46" s="1">
        <v>500000</v>
      </c>
      <c r="E46" s="1">
        <v>1161076480</v>
      </c>
      <c r="G46" s="1">
        <v>1192362975</v>
      </c>
      <c r="I46" s="1">
        <v>0</v>
      </c>
      <c r="K46" s="1">
        <v>0</v>
      </c>
      <c r="M46" s="1">
        <v>0</v>
      </c>
      <c r="O46" s="1">
        <v>0</v>
      </c>
      <c r="Q46" s="1">
        <v>500000</v>
      </c>
      <c r="S46" s="1">
        <v>2350</v>
      </c>
      <c r="U46" s="1">
        <v>1161076480</v>
      </c>
      <c r="W46" s="1">
        <v>1165776250</v>
      </c>
      <c r="Y46" s="5">
        <v>1.4452285508998689E-4</v>
      </c>
    </row>
    <row r="47" spans="1:25" s="1" customFormat="1" ht="24" x14ac:dyDescent="0.25">
      <c r="A47" s="3" t="s">
        <v>131</v>
      </c>
      <c r="C47" s="1">
        <v>46000000</v>
      </c>
      <c r="E47" s="1">
        <v>110524864365</v>
      </c>
      <c r="G47" s="1">
        <v>117928127700</v>
      </c>
      <c r="I47" s="1">
        <v>0</v>
      </c>
      <c r="K47" s="1">
        <v>0</v>
      </c>
      <c r="M47" s="1">
        <v>0</v>
      </c>
      <c r="O47" s="1">
        <v>0</v>
      </c>
      <c r="Q47" s="1">
        <v>46000000</v>
      </c>
      <c r="S47" s="1">
        <v>2730</v>
      </c>
      <c r="U47" s="1">
        <v>110524864365</v>
      </c>
      <c r="W47" s="1">
        <v>124594197000</v>
      </c>
      <c r="Y47" s="5">
        <v>1.5446110759319618E-2</v>
      </c>
    </row>
    <row r="48" spans="1:25" s="1" customFormat="1" ht="24" x14ac:dyDescent="0.25">
      <c r="A48" s="3" t="s">
        <v>146</v>
      </c>
      <c r="C48" s="1">
        <v>0</v>
      </c>
      <c r="E48" s="1">
        <v>0</v>
      </c>
      <c r="G48" s="1">
        <v>0</v>
      </c>
      <c r="I48" s="1">
        <v>10000000</v>
      </c>
      <c r="K48" s="1">
        <v>16145156246</v>
      </c>
      <c r="M48" s="1">
        <v>0</v>
      </c>
      <c r="O48" s="1">
        <v>0</v>
      </c>
      <c r="Q48" s="1">
        <v>10000000</v>
      </c>
      <c r="S48" s="1">
        <v>1557</v>
      </c>
      <c r="U48" s="1">
        <v>16145156246</v>
      </c>
      <c r="W48" s="1">
        <v>15447775500</v>
      </c>
      <c r="Y48" s="5">
        <v>1.915081577660507E-3</v>
      </c>
    </row>
    <row r="49" spans="1:25" s="1" customFormat="1" ht="24" x14ac:dyDescent="0.25">
      <c r="A49" s="3" t="s">
        <v>147</v>
      </c>
      <c r="C49" s="1">
        <v>0</v>
      </c>
      <c r="E49" s="1">
        <v>0</v>
      </c>
      <c r="G49" s="1">
        <v>0</v>
      </c>
      <c r="I49" s="1">
        <v>1125000</v>
      </c>
      <c r="K49" s="1">
        <v>10077892420</v>
      </c>
      <c r="M49" s="1">
        <v>-562501</v>
      </c>
      <c r="O49" s="1">
        <v>5927033758</v>
      </c>
      <c r="Q49" s="1">
        <v>562499</v>
      </c>
      <c r="S49" s="1">
        <v>10130</v>
      </c>
      <c r="U49" s="1">
        <v>5038937253</v>
      </c>
      <c r="W49" s="1">
        <v>5653384668.2705002</v>
      </c>
      <c r="Y49" s="5">
        <v>7.0085772735583782E-4</v>
      </c>
    </row>
    <row r="50" spans="1:25" s="1" customFormat="1" ht="24" x14ac:dyDescent="0.25">
      <c r="A50" s="3" t="s">
        <v>148</v>
      </c>
      <c r="C50" s="1">
        <v>0</v>
      </c>
      <c r="E50" s="1">
        <v>0</v>
      </c>
      <c r="G50" s="1">
        <v>0</v>
      </c>
      <c r="I50" s="1">
        <v>3000000</v>
      </c>
      <c r="K50" s="1">
        <v>77483838266</v>
      </c>
      <c r="M50" s="1">
        <v>0</v>
      </c>
      <c r="O50" s="1">
        <v>0</v>
      </c>
      <c r="Q50" s="1">
        <v>3000000</v>
      </c>
      <c r="S50" s="1">
        <v>24590</v>
      </c>
      <c r="U50" s="1">
        <v>77483838266</v>
      </c>
      <c r="W50" s="1">
        <v>73190905500</v>
      </c>
      <c r="Y50" s="5">
        <v>9.0735753361602823E-3</v>
      </c>
    </row>
    <row r="51" spans="1:25" s="1" customFormat="1" ht="24" x14ac:dyDescent="0.25">
      <c r="A51" s="3" t="s">
        <v>136</v>
      </c>
      <c r="C51" s="1">
        <v>0</v>
      </c>
      <c r="E51" s="1">
        <v>0</v>
      </c>
      <c r="G51" s="1">
        <v>0</v>
      </c>
      <c r="I51" s="1">
        <v>150000</v>
      </c>
      <c r="K51" s="1">
        <v>79335643</v>
      </c>
      <c r="M51" s="1">
        <v>0</v>
      </c>
      <c r="O51" s="1">
        <v>0</v>
      </c>
      <c r="Q51" s="1">
        <v>150000</v>
      </c>
      <c r="S51" s="1">
        <v>545</v>
      </c>
      <c r="U51" s="1">
        <v>79335643</v>
      </c>
      <c r="W51" s="1">
        <v>81686848.125</v>
      </c>
      <c r="Y51" s="5">
        <v>1.0126828809839916E-5</v>
      </c>
    </row>
    <row r="52" spans="1:25" s="1" customFormat="1" ht="24" x14ac:dyDescent="0.25">
      <c r="A52" s="3" t="s">
        <v>137</v>
      </c>
      <c r="C52" s="1">
        <v>0</v>
      </c>
      <c r="E52" s="1">
        <v>0</v>
      </c>
      <c r="G52" s="1">
        <v>0</v>
      </c>
      <c r="I52" s="1">
        <v>1105000</v>
      </c>
      <c r="K52" s="1">
        <v>1216429856</v>
      </c>
      <c r="M52" s="1">
        <v>0</v>
      </c>
      <c r="O52" s="1">
        <v>0</v>
      </c>
      <c r="Q52" s="1">
        <v>1105000</v>
      </c>
      <c r="S52" s="1">
        <v>1200</v>
      </c>
      <c r="U52" s="1">
        <v>1216429856</v>
      </c>
      <c r="W52" s="1">
        <v>1324975665</v>
      </c>
      <c r="Y52" s="5">
        <v>1.6425902142933003E-4</v>
      </c>
    </row>
    <row r="53" spans="1:25" s="1" customFormat="1" ht="24" x14ac:dyDescent="0.25">
      <c r="A53" s="3" t="s">
        <v>138</v>
      </c>
      <c r="C53" s="1">
        <v>0</v>
      </c>
      <c r="E53" s="1">
        <v>0</v>
      </c>
      <c r="G53" s="1">
        <v>0</v>
      </c>
      <c r="I53" s="1">
        <v>1100000</v>
      </c>
      <c r="K53" s="1">
        <v>550420750</v>
      </c>
      <c r="M53" s="1">
        <v>-60000</v>
      </c>
      <c r="O53" s="1">
        <v>40958338</v>
      </c>
      <c r="Q53" s="1">
        <v>1040000</v>
      </c>
      <c r="S53" s="1">
        <v>599</v>
      </c>
      <c r="U53" s="1">
        <v>520397800</v>
      </c>
      <c r="W53" s="1">
        <v>622478763.39999998</v>
      </c>
      <c r="Y53" s="5">
        <v>7.7169532420524463E-5</v>
      </c>
    </row>
    <row r="54" spans="1:25" s="1" customFormat="1" ht="24" x14ac:dyDescent="0.25">
      <c r="A54" s="3" t="s">
        <v>139</v>
      </c>
      <c r="C54" s="1">
        <v>0</v>
      </c>
      <c r="E54" s="1">
        <v>0</v>
      </c>
      <c r="G54" s="1">
        <v>0</v>
      </c>
      <c r="I54" s="1">
        <v>166000</v>
      </c>
      <c r="K54" s="1">
        <v>105989017</v>
      </c>
      <c r="M54" s="1">
        <v>0</v>
      </c>
      <c r="O54" s="1">
        <v>0</v>
      </c>
      <c r="Q54" s="1">
        <v>166000</v>
      </c>
      <c r="S54" s="1">
        <v>647</v>
      </c>
      <c r="U54" s="1">
        <v>105989017</v>
      </c>
      <c r="W54" s="1">
        <v>107319031.955</v>
      </c>
      <c r="Y54" s="5">
        <v>1.3304485233448645E-5</v>
      </c>
    </row>
    <row r="55" spans="1:25" s="1" customFormat="1" ht="24" x14ac:dyDescent="0.25">
      <c r="A55" s="3" t="s">
        <v>140</v>
      </c>
      <c r="C55" s="1">
        <v>0</v>
      </c>
      <c r="E55" s="1">
        <v>0</v>
      </c>
      <c r="G55" s="1">
        <v>0</v>
      </c>
      <c r="I55" s="1">
        <v>1000</v>
      </c>
      <c r="K55" s="1">
        <v>800204</v>
      </c>
      <c r="M55" s="1">
        <v>0</v>
      </c>
      <c r="O55" s="1">
        <v>0</v>
      </c>
      <c r="Q55" s="1">
        <v>1000</v>
      </c>
      <c r="S55" s="1">
        <v>850</v>
      </c>
      <c r="U55" s="1">
        <v>800204</v>
      </c>
      <c r="W55" s="1">
        <v>849343.375</v>
      </c>
      <c r="Y55" s="5">
        <v>1.0529424450598078E-7</v>
      </c>
    </row>
    <row r="56" spans="1:25" s="1" customFormat="1" ht="24" x14ac:dyDescent="0.25">
      <c r="A56" s="3" t="s">
        <v>141</v>
      </c>
      <c r="C56" s="1">
        <v>0</v>
      </c>
      <c r="E56" s="1">
        <v>0</v>
      </c>
      <c r="G56" s="1">
        <v>0</v>
      </c>
      <c r="I56" s="1">
        <v>3361000</v>
      </c>
      <c r="K56" s="1">
        <v>1553377383</v>
      </c>
      <c r="M56" s="1">
        <v>0</v>
      </c>
      <c r="O56" s="1">
        <v>0</v>
      </c>
      <c r="Q56" s="1">
        <v>3361000</v>
      </c>
      <c r="S56" s="1">
        <v>445</v>
      </c>
      <c r="U56" s="1">
        <v>1553377383</v>
      </c>
      <c r="W56" s="1">
        <v>1494489614.2375</v>
      </c>
      <c r="Y56" s="5">
        <v>1.8527389449899721E-4</v>
      </c>
    </row>
    <row r="57" spans="1:25" s="1" customFormat="1" ht="24" x14ac:dyDescent="0.25">
      <c r="A57" s="3" t="s">
        <v>142</v>
      </c>
      <c r="C57" s="1">
        <v>0</v>
      </c>
      <c r="E57" s="1">
        <v>0</v>
      </c>
      <c r="G57" s="1">
        <v>0</v>
      </c>
      <c r="I57" s="1">
        <v>4124000</v>
      </c>
      <c r="K57" s="1">
        <v>1178993744</v>
      </c>
      <c r="M57" s="1">
        <v>0</v>
      </c>
      <c r="O57" s="1">
        <v>0</v>
      </c>
      <c r="Q57" s="1">
        <v>4124000</v>
      </c>
      <c r="S57" s="1">
        <v>274</v>
      </c>
      <c r="U57" s="1">
        <v>1178993744</v>
      </c>
      <c r="W57" s="1">
        <v>1129103093.54</v>
      </c>
      <c r="Y57" s="5">
        <v>1.3997643438810604E-4</v>
      </c>
    </row>
    <row r="58" spans="1:25" s="1" customFormat="1" ht="24" x14ac:dyDescent="0.25">
      <c r="A58" s="3" t="s">
        <v>143</v>
      </c>
      <c r="C58" s="1">
        <v>0</v>
      </c>
      <c r="E58" s="1">
        <v>0</v>
      </c>
      <c r="G58" s="1">
        <v>0</v>
      </c>
      <c r="I58" s="1">
        <v>1000000</v>
      </c>
      <c r="K58" s="1">
        <v>215054821</v>
      </c>
      <c r="M58" s="1">
        <v>0</v>
      </c>
      <c r="O58" s="1">
        <v>0</v>
      </c>
      <c r="Q58" s="1">
        <v>1000000</v>
      </c>
      <c r="S58" s="1">
        <v>161</v>
      </c>
      <c r="U58" s="1">
        <v>215054821</v>
      </c>
      <c r="W58" s="1">
        <v>160875627.5</v>
      </c>
      <c r="Y58" s="5">
        <v>1.9943968665250478E-5</v>
      </c>
    </row>
    <row r="59" spans="1:25" s="3" customFormat="1" ht="24.75" thickBot="1" x14ac:dyDescent="0.3">
      <c r="A59" s="3" t="s">
        <v>51</v>
      </c>
      <c r="C59" s="3" t="s">
        <v>51</v>
      </c>
      <c r="E59" s="16">
        <f>SUM(E9:E58)</f>
        <v>7564911633920</v>
      </c>
      <c r="G59" s="16">
        <f>SUM(G9:G58)</f>
        <v>7675644420402.0381</v>
      </c>
      <c r="K59" s="16">
        <f>SUM(K9:K58)</f>
        <v>374639047478</v>
      </c>
      <c r="O59" s="16">
        <f>SUM(O9:O58)</f>
        <v>624594746954</v>
      </c>
      <c r="S59" s="3" t="s">
        <v>51</v>
      </c>
      <c r="U59" s="16">
        <f>SUM(U9:U58)</f>
        <v>7494250453381</v>
      </c>
      <c r="W59" s="16">
        <f>SUM(W9:W58)</f>
        <v>7914208801151.0762</v>
      </c>
      <c r="Y59" s="17">
        <f>SUM(Y9:Y58)</f>
        <v>0.98113514640623023</v>
      </c>
    </row>
    <row r="60" spans="1:25" ht="19.5" thickTop="1" x14ac:dyDescent="0.25"/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3"/>
  <sheetViews>
    <sheetView rightToLeft="1" workbookViewId="0">
      <selection activeCell="E64" sqref="E64:E66"/>
    </sheetView>
  </sheetViews>
  <sheetFormatPr defaultRowHeight="22.5" x14ac:dyDescent="0.25"/>
  <cols>
    <col min="1" max="1" width="24.5703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4" style="1" bestFit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4" width="9.140625" style="1"/>
    <col min="15" max="15" width="20.42578125" style="1" bestFit="1" customWidth="1"/>
    <col min="16" max="16384" width="9.140625" style="1"/>
  </cols>
  <sheetData>
    <row r="2" spans="1:11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</row>
    <row r="3" spans="1:11" ht="24" x14ac:dyDescent="0.2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</row>
    <row r="4" spans="1:11" ht="24" x14ac:dyDescent="0.25">
      <c r="A4" s="22" t="str">
        <f>+سهام!A4</f>
        <v>برای ماه منتهی به 1404/08/30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</row>
    <row r="6" spans="1:11" ht="24.75" thickBot="1" x14ac:dyDescent="0.3">
      <c r="A6" s="21" t="s">
        <v>53</v>
      </c>
      <c r="C6" s="18" t="str">
        <f>+سهام!C6</f>
        <v>1404/07/30</v>
      </c>
      <c r="E6" s="21" t="s">
        <v>5</v>
      </c>
      <c r="F6" s="21" t="s">
        <v>5</v>
      </c>
      <c r="G6" s="21" t="s">
        <v>5</v>
      </c>
      <c r="I6" s="21" t="str">
        <f>+سهام!Q6</f>
        <v>1404/08/30</v>
      </c>
      <c r="J6" s="21" t="s">
        <v>6</v>
      </c>
      <c r="K6" s="21" t="s">
        <v>6</v>
      </c>
    </row>
    <row r="7" spans="1:11" ht="24.75" thickBot="1" x14ac:dyDescent="0.3">
      <c r="A7" s="21" t="s">
        <v>53</v>
      </c>
      <c r="C7" s="21" t="s">
        <v>54</v>
      </c>
      <c r="E7" s="21" t="s">
        <v>55</v>
      </c>
      <c r="G7" s="21" t="s">
        <v>56</v>
      </c>
      <c r="I7" s="21" t="s">
        <v>54</v>
      </c>
      <c r="K7" s="21" t="s">
        <v>52</v>
      </c>
    </row>
    <row r="8" spans="1:11" ht="24" x14ac:dyDescent="0.25">
      <c r="A8" s="3" t="s">
        <v>57</v>
      </c>
      <c r="C8" s="1">
        <v>128881021954</v>
      </c>
      <c r="E8" s="1">
        <v>2040022378953</v>
      </c>
      <c r="G8" s="1">
        <v>2113163328424</v>
      </c>
      <c r="I8" s="1">
        <f>+C8+E8-G8</f>
        <v>55740072483</v>
      </c>
      <c r="K8" s="5">
        <v>6.9101720147120632E-3</v>
      </c>
    </row>
    <row r="9" spans="1:11" ht="24.75" thickBot="1" x14ac:dyDescent="0.3">
      <c r="A9" s="3" t="s">
        <v>58</v>
      </c>
      <c r="C9" s="1">
        <v>171282</v>
      </c>
      <c r="E9" s="1">
        <v>14840730102</v>
      </c>
      <c r="G9" s="1">
        <v>14839375000</v>
      </c>
      <c r="I9" s="1">
        <f>+C9+E9-G9</f>
        <v>1526384</v>
      </c>
      <c r="K9" s="5">
        <v>1.8922788454789205E-7</v>
      </c>
    </row>
    <row r="10" spans="1:11" ht="24.75" thickBot="1" x14ac:dyDescent="0.3">
      <c r="A10" s="3" t="s">
        <v>51</v>
      </c>
      <c r="C10" s="2">
        <f>SUM(C8:C9)</f>
        <v>128881193236</v>
      </c>
      <c r="D10" s="3"/>
      <c r="E10" s="2">
        <f>SUM(E8:E9)</f>
        <v>2054863109055</v>
      </c>
      <c r="F10" s="3"/>
      <c r="G10" s="2">
        <f>SUM(G8:G9)</f>
        <v>2128002703424</v>
      </c>
      <c r="H10" s="3"/>
      <c r="I10" s="2">
        <f>SUM(I8:I9)</f>
        <v>55741598867</v>
      </c>
      <c r="J10" s="3"/>
      <c r="K10" s="4">
        <f>SUM(K8:K9)</f>
        <v>6.9103612425966115E-3</v>
      </c>
    </row>
    <row r="11" spans="1:11" ht="23.25" thickTop="1" x14ac:dyDescent="0.25"/>
    <row r="13" spans="1:11" x14ac:dyDescent="0.45">
      <c r="K13" s="12"/>
    </row>
  </sheetData>
  <mergeCells count="11">
    <mergeCell ref="I7"/>
    <mergeCell ref="K7"/>
    <mergeCell ref="I6:K6"/>
    <mergeCell ref="A2:K2"/>
    <mergeCell ref="A3:K3"/>
    <mergeCell ref="A4:K4"/>
    <mergeCell ref="C7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8"/>
  <sheetViews>
    <sheetView rightToLeft="1" zoomScale="90" zoomScaleNormal="90" workbookViewId="0">
      <selection activeCell="E64" sqref="E64:E66"/>
    </sheetView>
  </sheetViews>
  <sheetFormatPr defaultRowHeight="22.5" x14ac:dyDescent="0.25"/>
  <cols>
    <col min="1" max="1" width="22.42578125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9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</row>
    <row r="3" spans="1:9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</row>
    <row r="4" spans="1:9" ht="24" x14ac:dyDescent="0.25">
      <c r="A4" s="22" t="str">
        <f>+سپرده!A4</f>
        <v>برای ماه منتهی به 1404/08/30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</row>
    <row r="6" spans="1:9" ht="24" x14ac:dyDescent="0.25">
      <c r="A6" s="21" t="s">
        <v>63</v>
      </c>
      <c r="C6" s="21" t="s">
        <v>54</v>
      </c>
      <c r="E6" s="21" t="s">
        <v>74</v>
      </c>
      <c r="G6" s="21" t="s">
        <v>13</v>
      </c>
    </row>
    <row r="7" spans="1:9" ht="24" x14ac:dyDescent="0.25">
      <c r="A7" s="3" t="s">
        <v>79</v>
      </c>
      <c r="C7" s="1">
        <f>+'سرمایه‌گذاری در سهام'!I96</f>
        <v>632589708592</v>
      </c>
      <c r="E7" s="5">
        <f>+C7/$C$9</f>
        <v>0.99777756246231353</v>
      </c>
      <c r="G7" s="5">
        <v>7.8422999942106081E-2</v>
      </c>
    </row>
    <row r="8" spans="1:9" ht="24.75" thickBot="1" x14ac:dyDescent="0.3">
      <c r="A8" s="3" t="s">
        <v>80</v>
      </c>
      <c r="C8" s="1">
        <f>+'درآمد سپرده بانکی'!C9</f>
        <v>1409022579</v>
      </c>
      <c r="E8" s="5">
        <f>+C8/$C$9</f>
        <v>2.222437537686433E-3</v>
      </c>
      <c r="G8" s="5">
        <v>1.7467843079093143E-4</v>
      </c>
    </row>
    <row r="9" spans="1:9" ht="24.75" thickBot="1" x14ac:dyDescent="0.3">
      <c r="A9" s="3" t="s">
        <v>51</v>
      </c>
      <c r="C9" s="2">
        <f>SUM(C7:C8)</f>
        <v>633998731171</v>
      </c>
      <c r="D9" s="3"/>
      <c r="E9" s="14">
        <f>SUM(E7:E8)</f>
        <v>1</v>
      </c>
      <c r="F9" s="3"/>
      <c r="G9" s="4">
        <f>SUM(G7:G8)</f>
        <v>7.8597678372897009E-2</v>
      </c>
      <c r="H9" s="3"/>
      <c r="I9" s="3"/>
    </row>
    <row r="10" spans="1:9" ht="23.25" thickTop="1" x14ac:dyDescent="0.25"/>
    <row r="11" spans="1:9" x14ac:dyDescent="0.45">
      <c r="C11" s="20"/>
      <c r="G11" s="7"/>
    </row>
    <row r="12" spans="1:9" x14ac:dyDescent="0.45">
      <c r="C12" s="25"/>
      <c r="G12" s="20"/>
    </row>
    <row r="13" spans="1:9" x14ac:dyDescent="0.45">
      <c r="C13" s="26"/>
    </row>
    <row r="14" spans="1:9" x14ac:dyDescent="0.25">
      <c r="C14" s="6"/>
    </row>
    <row r="15" spans="1:9" ht="24.75" x14ac:dyDescent="0.25">
      <c r="C15" s="27"/>
    </row>
    <row r="16" spans="1:9" x14ac:dyDescent="0.25">
      <c r="C16" s="6"/>
    </row>
    <row r="17" spans="3:3" x14ac:dyDescent="0.25">
      <c r="C17" s="6"/>
    </row>
    <row r="18" spans="3:3" x14ac:dyDescent="0.25">
      <c r="C18" s="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66"/>
  <sheetViews>
    <sheetView rightToLeft="1" topLeftCell="A66" zoomScale="70" zoomScaleNormal="70" workbookViewId="0">
      <selection activeCell="E64" sqref="E64:E66"/>
    </sheetView>
  </sheetViews>
  <sheetFormatPr defaultRowHeight="22.5" x14ac:dyDescent="0.25"/>
  <cols>
    <col min="1" max="1" width="47.7109375" style="1" bestFit="1" customWidth="1"/>
    <col min="2" max="2" width="1" style="1" customWidth="1"/>
    <col min="3" max="3" width="23" style="1" customWidth="1"/>
    <col min="4" max="4" width="1" style="1" customWidth="1"/>
    <col min="5" max="5" width="24" style="1" bestFit="1" customWidth="1"/>
    <col min="6" max="6" width="1" style="1" customWidth="1"/>
    <col min="7" max="7" width="23" style="1" customWidth="1"/>
    <col min="8" max="8" width="1" style="1" customWidth="1"/>
    <col min="9" max="9" width="24.140625" style="1" bestFit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4.140625" style="1" bestFit="1" customWidth="1"/>
    <col min="16" max="16" width="1" style="1" customWidth="1"/>
    <col min="17" max="17" width="23" style="1" customWidth="1"/>
    <col min="18" max="18" width="1" style="1" customWidth="1"/>
    <col min="19" max="19" width="24.28515625" style="1" bestFit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</row>
    <row r="3" spans="1:21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  <c r="J3" s="22" t="s">
        <v>59</v>
      </c>
      <c r="K3" s="22" t="s">
        <v>59</v>
      </c>
      <c r="L3" s="22" t="s">
        <v>59</v>
      </c>
      <c r="M3" s="22" t="s">
        <v>59</v>
      </c>
      <c r="N3" s="22" t="s">
        <v>59</v>
      </c>
      <c r="O3" s="22" t="s">
        <v>59</v>
      </c>
      <c r="P3" s="22" t="s">
        <v>59</v>
      </c>
      <c r="Q3" s="22" t="s">
        <v>59</v>
      </c>
      <c r="R3" s="22" t="s">
        <v>59</v>
      </c>
      <c r="S3" s="22" t="s">
        <v>59</v>
      </c>
      <c r="T3" s="22" t="s">
        <v>59</v>
      </c>
      <c r="U3" s="22" t="s">
        <v>59</v>
      </c>
    </row>
    <row r="4" spans="1:21" ht="24" x14ac:dyDescent="0.25">
      <c r="A4" s="22" t="str">
        <f>+سپرده!A4</f>
        <v>برای ماه منتهی به 1404/08/30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</row>
    <row r="6" spans="1:21" ht="24" x14ac:dyDescent="0.25">
      <c r="A6" s="21" t="s">
        <v>3</v>
      </c>
      <c r="C6" s="21" t="s">
        <v>61</v>
      </c>
      <c r="D6" s="21" t="s">
        <v>61</v>
      </c>
      <c r="E6" s="21" t="s">
        <v>61</v>
      </c>
      <c r="F6" s="21" t="s">
        <v>61</v>
      </c>
      <c r="G6" s="21" t="s">
        <v>61</v>
      </c>
      <c r="H6" s="21" t="s">
        <v>61</v>
      </c>
      <c r="I6" s="21" t="s">
        <v>61</v>
      </c>
      <c r="J6" s="21" t="s">
        <v>61</v>
      </c>
      <c r="K6" s="21" t="s">
        <v>61</v>
      </c>
      <c r="M6" s="21" t="s">
        <v>62</v>
      </c>
      <c r="N6" s="21" t="s">
        <v>62</v>
      </c>
      <c r="O6" s="21" t="s">
        <v>62</v>
      </c>
      <c r="P6" s="21" t="s">
        <v>62</v>
      </c>
      <c r="Q6" s="21" t="s">
        <v>62</v>
      </c>
      <c r="R6" s="21" t="s">
        <v>62</v>
      </c>
      <c r="S6" s="21" t="s">
        <v>62</v>
      </c>
      <c r="T6" s="21" t="s">
        <v>62</v>
      </c>
      <c r="U6" s="21" t="s">
        <v>62</v>
      </c>
    </row>
    <row r="7" spans="1:21" ht="24.75" thickBot="1" x14ac:dyDescent="0.3">
      <c r="A7" s="21" t="s">
        <v>3</v>
      </c>
      <c r="C7" s="21" t="s">
        <v>71</v>
      </c>
      <c r="E7" s="21" t="s">
        <v>72</v>
      </c>
      <c r="G7" s="21" t="s">
        <v>73</v>
      </c>
      <c r="I7" s="21" t="s">
        <v>54</v>
      </c>
      <c r="K7" s="21" t="s">
        <v>74</v>
      </c>
      <c r="M7" s="21" t="s">
        <v>71</v>
      </c>
      <c r="O7" s="21" t="s">
        <v>72</v>
      </c>
      <c r="Q7" s="21" t="s">
        <v>73</v>
      </c>
      <c r="S7" s="21" t="s">
        <v>54</v>
      </c>
      <c r="U7" s="21" t="s">
        <v>74</v>
      </c>
    </row>
    <row r="8" spans="1:21" ht="24" x14ac:dyDescent="0.25">
      <c r="A8" s="3" t="s">
        <v>132</v>
      </c>
      <c r="C8" s="1">
        <f>IFERROR(VLOOKUP(A8,'درآمد سود سهام'!A:S,13,0),0)</f>
        <v>0</v>
      </c>
      <c r="E8" s="1">
        <f>IFERROR(VLOOKUP(A8,'درآمد ناشی از تغییر قیمت اوراق'!A:Q,9,0),0)</f>
        <v>-26586725</v>
      </c>
      <c r="G8" s="1">
        <f>IFERROR(VLOOKUP(A8,'درآمد ناشی از فروش'!A:Q,9,0),0)</f>
        <v>0</v>
      </c>
      <c r="I8" s="1">
        <f>+G8+E8+C8</f>
        <v>-26586725</v>
      </c>
      <c r="K8" s="5">
        <f>+I8/$I$96</f>
        <v>-4.2028386865755324E-5</v>
      </c>
      <c r="M8" s="1">
        <f>IFERROR(VLOOKUP(A8,'درآمد سود سهام'!A:S,19,0),0)</f>
        <v>0</v>
      </c>
      <c r="O8" s="1">
        <f>IFERROR(VLOOKUP(A8,'درآمد ناشی از تغییر قیمت اوراق'!A:Q,17,0),0)</f>
        <v>4699770</v>
      </c>
      <c r="Q8" s="1">
        <f>IFERROR(VLOOKUP(A8,'درآمد ناشی از فروش'!A:Q,17,0),0)</f>
        <v>0</v>
      </c>
      <c r="S8" s="1">
        <f t="shared" ref="S8:S86" si="0">+M8+O8+Q8</f>
        <v>4699770</v>
      </c>
      <c r="U8" s="5">
        <f t="shared" ref="U8:U42" si="1">+S8/$S$96</f>
        <v>5.2065284586927907E-5</v>
      </c>
    </row>
    <row r="9" spans="1:21" ht="24" x14ac:dyDescent="0.25">
      <c r="A9" s="3" t="s">
        <v>131</v>
      </c>
      <c r="C9" s="1">
        <f>IFERROR(VLOOKUP(A9,'درآمد سود سهام'!A:S,13,0),0)</f>
        <v>0</v>
      </c>
      <c r="E9" s="1">
        <f>IFERROR(VLOOKUP(A9,'درآمد ناشی از تغییر قیمت اوراق'!A:Q,9,0),0)</f>
        <v>6666069300</v>
      </c>
      <c r="G9" s="1">
        <f>IFERROR(VLOOKUP(A9,'درآمد ناشی از فروش'!A:Q,9,0),0)</f>
        <v>0</v>
      </c>
      <c r="I9" s="1">
        <f t="shared" ref="I9:I72" si="2">+G9+E9+C9</f>
        <v>6666069300</v>
      </c>
      <c r="K9" s="5">
        <f t="shared" ref="K9:K72" si="3">+I9/$I$96</f>
        <v>1.0537745412958339E-2</v>
      </c>
      <c r="M9" s="1">
        <f>IFERROR(VLOOKUP(A9,'درآمد سود سهام'!A:S,19,0),0)</f>
        <v>0</v>
      </c>
      <c r="O9" s="1">
        <f>IFERROR(VLOOKUP(A9,'درآمد ناشی از تغییر قیمت اوراق'!A:Q,17,0),0)</f>
        <v>14069332635</v>
      </c>
      <c r="Q9" s="1">
        <f>IFERROR(VLOOKUP(A9,'درآمد ناشی از فروش'!A:Q,17,0),0)</f>
        <v>0</v>
      </c>
      <c r="S9" s="1">
        <f t="shared" si="0"/>
        <v>14069332635</v>
      </c>
      <c r="U9" s="5">
        <f t="shared" si="1"/>
        <v>0.15586375664967164</v>
      </c>
    </row>
    <row r="10" spans="1:21" ht="24" x14ac:dyDescent="0.25">
      <c r="A10" s="3" t="s">
        <v>128</v>
      </c>
      <c r="C10" s="1">
        <f>IFERROR(VLOOKUP(A10,'درآمد سود سهام'!A:S,13,0),0)</f>
        <v>0</v>
      </c>
      <c r="E10" s="1">
        <f>IFERROR(VLOOKUP(A10,'درآمد ناشی از تغییر قیمت اوراق'!A:Q,9,0),0)</f>
        <v>-27064746</v>
      </c>
      <c r="G10" s="1">
        <f>IFERROR(VLOOKUP(A10,'درآمد ناشی از فروش'!A:Q,9,0),0)</f>
        <v>0</v>
      </c>
      <c r="I10" s="1">
        <f t="shared" si="2"/>
        <v>-27064746</v>
      </c>
      <c r="K10" s="5">
        <f t="shared" si="3"/>
        <v>-4.2784044116430434E-5</v>
      </c>
      <c r="M10" s="1">
        <f>IFERROR(VLOOKUP(A10,'درآمد سود سهام'!A:S,19,0),0)</f>
        <v>0</v>
      </c>
      <c r="O10" s="1">
        <f>IFERROR(VLOOKUP(A10,'درآمد ناشی از تغییر قیمت اوراق'!A:Q,17,0),0)</f>
        <v>11358791654</v>
      </c>
      <c r="Q10" s="1">
        <f>IFERROR(VLOOKUP(A10,'درآمد ناشی از فروش'!A:Q,17,0),0)</f>
        <v>0</v>
      </c>
      <c r="S10" s="1">
        <f t="shared" si="0"/>
        <v>11358791654</v>
      </c>
      <c r="U10" s="5">
        <f t="shared" si="1"/>
        <v>0.12583567281571897</v>
      </c>
    </row>
    <row r="11" spans="1:21" ht="24" x14ac:dyDescent="0.25">
      <c r="A11" s="3" t="s">
        <v>129</v>
      </c>
      <c r="C11" s="1">
        <f>IFERROR(VLOOKUP(A11,'درآمد سود سهام'!A:S,13,0),0)</f>
        <v>0</v>
      </c>
      <c r="E11" s="1">
        <f>IFERROR(VLOOKUP(A11,'درآمد ناشی از تغییر قیمت اوراق'!A:Q,9,0),0)</f>
        <v>-172760751</v>
      </c>
      <c r="G11" s="1">
        <f>IFERROR(VLOOKUP(A11,'درآمد ناشی از فروش'!A:Q,9,0),0)</f>
        <v>0</v>
      </c>
      <c r="I11" s="1">
        <f t="shared" si="2"/>
        <v>-172760751</v>
      </c>
      <c r="K11" s="5">
        <f t="shared" si="3"/>
        <v>-2.7310079290497141E-4</v>
      </c>
      <c r="M11" s="1">
        <f>IFERROR(VLOOKUP(A11,'درآمد سود سهام'!A:S,19,0),0)</f>
        <v>0</v>
      </c>
      <c r="O11" s="1">
        <f>IFERROR(VLOOKUP(A11,'درآمد ناشی از تغییر قیمت اوراق'!A:Q,17,0),0)</f>
        <v>-164046112</v>
      </c>
      <c r="Q11" s="1">
        <f>IFERROR(VLOOKUP(A11,'درآمد ناشی از فروش'!A:Q,17,0),0)</f>
        <v>0</v>
      </c>
      <c r="S11" s="1">
        <f t="shared" si="0"/>
        <v>-164046112</v>
      </c>
      <c r="U11" s="5">
        <f t="shared" si="1"/>
        <v>-1.8173458502562996E-3</v>
      </c>
    </row>
    <row r="12" spans="1:21" ht="24" x14ac:dyDescent="0.25">
      <c r="A12" s="3" t="s">
        <v>147</v>
      </c>
      <c r="C12" s="1">
        <f>IFERROR(VLOOKUP(A12,'درآمد سود سهام'!A:S,13,0),0)</f>
        <v>0</v>
      </c>
      <c r="E12" s="1">
        <f>IFERROR(VLOOKUP(A12,'درآمد ناشی از تغییر قیمت اوراق'!A:Q,9,0),0)</f>
        <v>614447416</v>
      </c>
      <c r="G12" s="1">
        <f>IFERROR(VLOOKUP(A12,'درآمد ناشی از فروش'!A:Q,9,0),0)</f>
        <v>888078591</v>
      </c>
      <c r="I12" s="1">
        <f t="shared" si="2"/>
        <v>1502526007</v>
      </c>
      <c r="K12" s="5">
        <f t="shared" si="3"/>
        <v>2.3751983103618289E-3</v>
      </c>
      <c r="M12" s="1">
        <f>IFERROR(VLOOKUP(A12,'درآمد سود سهام'!A:S,19,0),0)</f>
        <v>0</v>
      </c>
      <c r="O12" s="1">
        <f>IFERROR(VLOOKUP(A12,'درآمد ناشی از تغییر قیمت اوراق'!A:Q,17,0),0)</f>
        <v>614447416</v>
      </c>
      <c r="Q12" s="1">
        <f>IFERROR(VLOOKUP(A12,'درآمد ناشی از فروش'!A:Q,17,0),0)</f>
        <v>888078591</v>
      </c>
      <c r="S12" s="1">
        <f t="shared" ref="S12:S15" si="4">+M12+O12+Q12</f>
        <v>1502526007</v>
      </c>
      <c r="U12" s="5">
        <f t="shared" si="1"/>
        <v>1.6645377146906216E-2</v>
      </c>
    </row>
    <row r="13" spans="1:21" ht="24" x14ac:dyDescent="0.25">
      <c r="A13" s="3" t="s">
        <v>144</v>
      </c>
      <c r="C13" s="1">
        <f>IFERROR(VLOOKUP(A13,'درآمد سود سهام'!A:S,13,0),0)</f>
        <v>0</v>
      </c>
      <c r="E13" s="1">
        <f>IFERROR(VLOOKUP(A13,'درآمد ناشی از تغییر قیمت اوراق'!A:Q,9,0),0)</f>
        <v>308740192</v>
      </c>
      <c r="G13" s="1">
        <f>IFERROR(VLOOKUP(A13,'درآمد ناشی از فروش'!A:Q,9,0),0)</f>
        <v>0</v>
      </c>
      <c r="I13" s="1">
        <f t="shared" si="2"/>
        <v>308740192</v>
      </c>
      <c r="K13" s="5">
        <f t="shared" si="3"/>
        <v>4.8805756370457723E-4</v>
      </c>
      <c r="M13" s="1">
        <f>IFERROR(VLOOKUP(A13,'درآمد سود سهام'!A:S,19,0),0)</f>
        <v>0</v>
      </c>
      <c r="O13" s="1">
        <f>IFERROR(VLOOKUP(A13,'درآمد ناشی از تغییر قیمت اوراق'!A:Q,17,0),0)</f>
        <v>308740192</v>
      </c>
      <c r="Q13" s="1">
        <f>IFERROR(VLOOKUP(A13,'درآمد ناشی از فروش'!A:Q,17,0),0)</f>
        <v>0</v>
      </c>
      <c r="S13" s="1">
        <f t="shared" si="4"/>
        <v>308740192</v>
      </c>
      <c r="U13" s="5">
        <f t="shared" si="1"/>
        <v>3.4203048148957848E-3</v>
      </c>
    </row>
    <row r="14" spans="1:21" ht="24" x14ac:dyDescent="0.25">
      <c r="A14" s="3" t="s">
        <v>135</v>
      </c>
      <c r="C14" s="1">
        <f>IFERROR(VLOOKUP(A14,'درآمد سود سهام'!A:S,13,0),0)</f>
        <v>0</v>
      </c>
      <c r="E14" s="1">
        <f>IFERROR(VLOOKUP(A14,'درآمد ناشی از تغییر قیمت اوراق'!A:Q,9,0),0)</f>
        <v>-13517</v>
      </c>
      <c r="G14" s="1">
        <f>IFERROR(VLOOKUP(A14,'درآمد ناشی از فروش'!A:Q,9,0),0)</f>
        <v>0</v>
      </c>
      <c r="I14" s="1">
        <f t="shared" si="2"/>
        <v>-13517</v>
      </c>
      <c r="K14" s="5">
        <f t="shared" si="3"/>
        <v>-2.136772036662713E-8</v>
      </c>
      <c r="M14" s="1">
        <f>IFERROR(VLOOKUP(A14,'درآمد سود سهام'!A:S,19,0),0)</f>
        <v>0</v>
      </c>
      <c r="O14" s="1">
        <f>IFERROR(VLOOKUP(A14,'درآمد ناشی از تغییر قیمت اوراق'!A:Q,17,0),0)</f>
        <v>-13517</v>
      </c>
      <c r="Q14" s="1">
        <f>IFERROR(VLOOKUP(A14,'درآمد ناشی از فروش'!A:Q,17,0),0)</f>
        <v>0</v>
      </c>
      <c r="S14" s="1">
        <f t="shared" si="4"/>
        <v>-13517</v>
      </c>
      <c r="U14" s="5">
        <f t="shared" si="1"/>
        <v>-1.49744870868469E-7</v>
      </c>
    </row>
    <row r="15" spans="1:21" ht="24" x14ac:dyDescent="0.25">
      <c r="A15" s="3" t="s">
        <v>146</v>
      </c>
      <c r="C15" s="1">
        <f>IFERROR(VLOOKUP(A15,'درآمد سود سهام'!A:S,13,0),0)</f>
        <v>0</v>
      </c>
      <c r="E15" s="1">
        <f>IFERROR(VLOOKUP(A15,'درآمد ناشی از تغییر قیمت اوراق'!A:Q,9,0),0)</f>
        <v>-697380746</v>
      </c>
      <c r="G15" s="1">
        <f>IFERROR(VLOOKUP(A15,'درآمد ناشی از فروش'!A:Q,9,0),0)</f>
        <v>0</v>
      </c>
      <c r="I15" s="1">
        <f t="shared" si="2"/>
        <v>-697380746</v>
      </c>
      <c r="K15" s="5">
        <f t="shared" si="3"/>
        <v>-1.1024218961010448E-3</v>
      </c>
      <c r="M15" s="1">
        <f>IFERROR(VLOOKUP(A15,'درآمد سود سهام'!A:S,19,0),0)</f>
        <v>0</v>
      </c>
      <c r="O15" s="1">
        <f>IFERROR(VLOOKUP(A15,'درآمد ناشی از تغییر قیمت اوراق'!A:Q,17,0),0)</f>
        <v>-697380746</v>
      </c>
      <c r="Q15" s="1">
        <f>IFERROR(VLOOKUP(A15,'درآمد ناشی از فروش'!A:Q,17,0),0)</f>
        <v>0</v>
      </c>
      <c r="S15" s="1">
        <f t="shared" si="4"/>
        <v>-697380746</v>
      </c>
      <c r="U15" s="5">
        <f t="shared" si="1"/>
        <v>-7.7257667941056868E-3</v>
      </c>
    </row>
    <row r="16" spans="1:21" ht="24" x14ac:dyDescent="0.25">
      <c r="A16" s="3" t="s">
        <v>145</v>
      </c>
      <c r="C16" s="1">
        <f>IFERROR(VLOOKUP(A16,'درآمد سود سهام'!A:S,13,0),0)</f>
        <v>0</v>
      </c>
      <c r="E16" s="1">
        <f>IFERROR(VLOOKUP(A16,'درآمد ناشی از تغییر قیمت اوراق'!A:Q,9,0),0)</f>
        <v>-6123197107</v>
      </c>
      <c r="G16" s="1">
        <f>IFERROR(VLOOKUP(A16,'درآمد ناشی از فروش'!A:Q,9,0),0)</f>
        <v>0</v>
      </c>
      <c r="I16" s="1">
        <f t="shared" si="2"/>
        <v>-6123197107</v>
      </c>
      <c r="K16" s="5">
        <f t="shared" si="3"/>
        <v>-9.6795711720142202E-3</v>
      </c>
      <c r="M16" s="1">
        <f>IFERROR(VLOOKUP(A16,'درآمد سود سهام'!A:S,19,0),0)</f>
        <v>0</v>
      </c>
      <c r="O16" s="1">
        <f>IFERROR(VLOOKUP(A16,'درآمد ناشی از تغییر قیمت اوراق'!A:Q,17,0),0)</f>
        <v>-6123197107</v>
      </c>
      <c r="Q16" s="1">
        <f>IFERROR(VLOOKUP(A16,'درآمد ناشی از فروش'!A:Q,17,0),0)</f>
        <v>0</v>
      </c>
      <c r="S16" s="1">
        <f t="shared" si="0"/>
        <v>-6123197107</v>
      </c>
      <c r="U16" s="5">
        <f t="shared" si="1"/>
        <v>-6.7834383375741505E-2</v>
      </c>
    </row>
    <row r="17" spans="1:21" ht="24" x14ac:dyDescent="0.25">
      <c r="A17" s="3" t="s">
        <v>148</v>
      </c>
      <c r="C17" s="1">
        <f>IFERROR(VLOOKUP(A17,'درآمد سود سهام'!A:S,13,0),0)</f>
        <v>0</v>
      </c>
      <c r="E17" s="1">
        <f>IFERROR(VLOOKUP(A17,'درآمد ناشی از تغییر قیمت اوراق'!A:Q,9,0),0)</f>
        <v>-4292932766</v>
      </c>
      <c r="G17" s="1">
        <f>IFERROR(VLOOKUP(A17,'درآمد ناشی از فروش'!A:Q,9,0),0)</f>
        <v>0</v>
      </c>
      <c r="I17" s="1">
        <f t="shared" si="2"/>
        <v>-4292932766</v>
      </c>
      <c r="K17" s="5">
        <f t="shared" si="3"/>
        <v>-6.7862829693437262E-3</v>
      </c>
      <c r="M17" s="1">
        <f>IFERROR(VLOOKUP(A17,'درآمد سود سهام'!A:S,19,0),0)</f>
        <v>0</v>
      </c>
      <c r="O17" s="1">
        <f>IFERROR(VLOOKUP(A17,'درآمد ناشی از تغییر قیمت اوراق'!A:Q,17,0),0)</f>
        <v>-4292932766</v>
      </c>
      <c r="Q17" s="1">
        <f>IFERROR(VLOOKUP(A17,'درآمد ناشی از فروش'!A:Q,17,0),0)</f>
        <v>0</v>
      </c>
      <c r="S17" s="1">
        <f t="shared" si="0"/>
        <v>-4292932766</v>
      </c>
      <c r="U17" s="5">
        <f t="shared" si="1"/>
        <v>-4.755823501455126E-2</v>
      </c>
    </row>
    <row r="18" spans="1:21" ht="24" x14ac:dyDescent="0.25">
      <c r="A18" s="3" t="s">
        <v>115</v>
      </c>
      <c r="C18" s="1">
        <f>IFERROR(VLOOKUP(A18,'درآمد سود سهام'!A:S,13,0),0)</f>
        <v>0</v>
      </c>
      <c r="E18" s="1">
        <f>IFERROR(VLOOKUP(A18,'درآمد ناشی از تغییر قیمت اوراق'!A:Q,9,0),0)</f>
        <v>0</v>
      </c>
      <c r="G18" s="1">
        <f>IFERROR(VLOOKUP(A18,'درآمد ناشی از فروش'!A:Q,9,0),0)</f>
        <v>0</v>
      </c>
      <c r="I18" s="1">
        <f t="shared" si="2"/>
        <v>0</v>
      </c>
      <c r="K18" s="5">
        <f t="shared" si="3"/>
        <v>0</v>
      </c>
      <c r="M18" s="1">
        <f>IFERROR(VLOOKUP(A18,'درآمد سود سهام'!A:S,19,0),0)</f>
        <v>0</v>
      </c>
      <c r="O18" s="1">
        <f>IFERROR(VLOOKUP(A18,'درآمد ناشی از تغییر قیمت اوراق'!A:Q,17,0),0)</f>
        <v>0</v>
      </c>
      <c r="Q18" s="1">
        <f>IFERROR(VLOOKUP(A18,'درآمد ناشی از فروش'!A:Q,17,0),0)</f>
        <v>-80696009</v>
      </c>
      <c r="S18" s="1">
        <f t="shared" si="0"/>
        <v>-80696009</v>
      </c>
      <c r="U18" s="5">
        <f t="shared" si="1"/>
        <v>-8.939715504406164E-4</v>
      </c>
    </row>
    <row r="19" spans="1:21" ht="24" x14ac:dyDescent="0.25">
      <c r="A19" s="3" t="s">
        <v>39</v>
      </c>
      <c r="C19" s="1">
        <f>IFERROR(VLOOKUP(A19,'درآمد سود سهام'!A:S,13,0),0)</f>
        <v>0</v>
      </c>
      <c r="E19" s="1">
        <f>IFERROR(VLOOKUP(A19,'درآمد ناشی از تغییر قیمت اوراق'!A:Q,9,0),0)</f>
        <v>0</v>
      </c>
      <c r="G19" s="1">
        <f>IFERROR(VLOOKUP(A19,'درآمد ناشی از فروش'!A:Q,9,0),0)</f>
        <v>0</v>
      </c>
      <c r="I19" s="1">
        <f t="shared" si="2"/>
        <v>0</v>
      </c>
      <c r="K19" s="5">
        <f t="shared" si="3"/>
        <v>0</v>
      </c>
      <c r="M19" s="1">
        <f>IFERROR(VLOOKUP(A19,'درآمد سود سهام'!A:S,19,0),0)</f>
        <v>0</v>
      </c>
      <c r="O19" s="1">
        <f>IFERROR(VLOOKUP(A19,'درآمد ناشی از تغییر قیمت اوراق'!A:Q,17,0),0)</f>
        <v>0</v>
      </c>
      <c r="Q19" s="1">
        <f>IFERROR(VLOOKUP(A19,'درآمد ناشی از فروش'!A:Q,17,0),0)</f>
        <v>3845057958</v>
      </c>
      <c r="S19" s="1">
        <f t="shared" si="0"/>
        <v>3845057958</v>
      </c>
      <c r="U19" s="5">
        <f t="shared" si="1"/>
        <v>4.2596560435191909E-2</v>
      </c>
    </row>
    <row r="20" spans="1:21" ht="24" x14ac:dyDescent="0.25">
      <c r="A20" s="3" t="s">
        <v>22</v>
      </c>
      <c r="C20" s="1">
        <f>IFERROR(VLOOKUP(A20,'درآمد سود سهام'!A:S,13,0),0)</f>
        <v>0</v>
      </c>
      <c r="E20" s="1">
        <f>IFERROR(VLOOKUP(A20,'درآمد ناشی از تغییر قیمت اوراق'!A:Q,9,0),0)</f>
        <v>0</v>
      </c>
      <c r="G20" s="1">
        <f>IFERROR(VLOOKUP(A20,'درآمد ناشی از فروش'!A:Q,9,0),0)</f>
        <v>0</v>
      </c>
      <c r="I20" s="1">
        <f t="shared" si="2"/>
        <v>0</v>
      </c>
      <c r="K20" s="5">
        <f t="shared" si="3"/>
        <v>0</v>
      </c>
      <c r="M20" s="1">
        <f>IFERROR(VLOOKUP(A20,'درآمد سود سهام'!A:S,19,0),0)</f>
        <v>0</v>
      </c>
      <c r="O20" s="1">
        <f>IFERROR(VLOOKUP(A20,'درآمد ناشی از تغییر قیمت اوراق'!A:Q,17,0),0)</f>
        <v>0</v>
      </c>
      <c r="Q20" s="1">
        <f>IFERROR(VLOOKUP(A20,'درآمد ناشی از فروش'!A:Q,17,0),0)</f>
        <v>-4366792335</v>
      </c>
      <c r="S20" s="1">
        <f t="shared" si="0"/>
        <v>-4366792335</v>
      </c>
      <c r="U20" s="5">
        <f t="shared" si="1"/>
        <v>-4.8376470689797675E-2</v>
      </c>
    </row>
    <row r="21" spans="1:21" ht="24" x14ac:dyDescent="0.25">
      <c r="A21" s="3" t="s">
        <v>33</v>
      </c>
      <c r="C21" s="1">
        <f>IFERROR(VLOOKUP(A21,'درآمد سود سهام'!A:S,13,0),0)</f>
        <v>0</v>
      </c>
      <c r="E21" s="1">
        <f>IFERROR(VLOOKUP(A21,'درآمد ناشی از تغییر قیمت اوراق'!A:Q,9,0),0)</f>
        <v>198238805</v>
      </c>
      <c r="G21" s="1">
        <f>IFERROR(VLOOKUP(A21,'درآمد ناشی از فروش'!A:Q,9,0),0)</f>
        <v>0</v>
      </c>
      <c r="I21" s="1">
        <f t="shared" si="2"/>
        <v>198238805</v>
      </c>
      <c r="K21" s="5">
        <f t="shared" si="3"/>
        <v>3.1337658881810493E-4</v>
      </c>
      <c r="M21" s="1">
        <f>IFERROR(VLOOKUP(A21,'درآمد سود سهام'!A:S,19,0),0)</f>
        <v>3579610050</v>
      </c>
      <c r="O21" s="1">
        <f>IFERROR(VLOOKUP(A21,'درآمد ناشی از تغییر قیمت اوراق'!A:Q,17,0),0)</f>
        <v>-3951857730</v>
      </c>
      <c r="Q21" s="1">
        <f>IFERROR(VLOOKUP(A21,'درآمد ناشی از فروش'!A:Q,17,0),0)</f>
        <v>-9667644236</v>
      </c>
      <c r="S21" s="1">
        <f t="shared" si="0"/>
        <v>-10039891916</v>
      </c>
      <c r="U21" s="5">
        <f t="shared" si="1"/>
        <v>-0.11122455563326224</v>
      </c>
    </row>
    <row r="22" spans="1:21" ht="24" x14ac:dyDescent="0.25">
      <c r="A22" s="3" t="s">
        <v>25</v>
      </c>
      <c r="C22" s="1">
        <f>IFERROR(VLOOKUP(A22,'درآمد سود سهام'!A:S,13,0),0)</f>
        <v>0</v>
      </c>
      <c r="E22" s="1">
        <f>IFERROR(VLOOKUP(A22,'درآمد ناشی از تغییر قیمت اوراق'!A:Q,9,0),0)</f>
        <v>18349298695</v>
      </c>
      <c r="G22" s="1">
        <f>IFERROR(VLOOKUP(A22,'درآمد ناشی از فروش'!A:Q,9,0),0)</f>
        <v>0</v>
      </c>
      <c r="I22" s="1">
        <f t="shared" si="2"/>
        <v>18349298695</v>
      </c>
      <c r="K22" s="5">
        <f t="shared" si="3"/>
        <v>2.9006634862652668E-2</v>
      </c>
      <c r="M22" s="1">
        <f>IFERROR(VLOOKUP(A22,'درآمد سود سهام'!A:S,19,0),0)</f>
        <v>12965359000</v>
      </c>
      <c r="O22" s="1">
        <f>IFERROR(VLOOKUP(A22,'درآمد ناشی از تغییر قیمت اوراق'!A:Q,17,0),0)</f>
        <v>-33438014071</v>
      </c>
      <c r="Q22" s="1">
        <f>IFERROR(VLOOKUP(A22,'درآمد ناشی از فروش'!A:Q,17,0),0)</f>
        <v>-49314310705</v>
      </c>
      <c r="S22" s="1">
        <f t="shared" si="0"/>
        <v>-69786965776</v>
      </c>
      <c r="U22" s="5">
        <f t="shared" si="1"/>
        <v>-0.77311830868013498</v>
      </c>
    </row>
    <row r="23" spans="1:21" ht="24" x14ac:dyDescent="0.25">
      <c r="A23" s="3" t="s">
        <v>18</v>
      </c>
      <c r="C23" s="1">
        <f>IFERROR(VLOOKUP(A23,'درآمد سود سهام'!A:S,13,0),0)</f>
        <v>0</v>
      </c>
      <c r="E23" s="1">
        <f>IFERROR(VLOOKUP(A23,'درآمد ناشی از تغییر قیمت اوراق'!A:Q,9,0),0)</f>
        <v>-815250700</v>
      </c>
      <c r="G23" s="1">
        <f>IFERROR(VLOOKUP(A23,'درآمد ناشی از فروش'!A:Q,9,0),0)</f>
        <v>0</v>
      </c>
      <c r="I23" s="1">
        <f t="shared" si="2"/>
        <v>-815250700</v>
      </c>
      <c r="K23" s="5">
        <f t="shared" si="3"/>
        <v>-1.2887511271951636E-3</v>
      </c>
      <c r="M23" s="1">
        <f>IFERROR(VLOOKUP(A23,'درآمد سود سهام'!A:S,19,0),0)</f>
        <v>4839290300</v>
      </c>
      <c r="O23" s="1">
        <f>IFERROR(VLOOKUP(A23,'درآمد ناشی از تغییر قیمت اوراق'!A:Q,17,0),0)</f>
        <v>-18592203575</v>
      </c>
      <c r="Q23" s="1">
        <f>IFERROR(VLOOKUP(A23,'درآمد ناشی از فروش'!A:Q,17,0),0)</f>
        <v>-42285464386</v>
      </c>
      <c r="S23" s="1">
        <f t="shared" si="0"/>
        <v>-56038377661</v>
      </c>
      <c r="U23" s="5">
        <f t="shared" si="1"/>
        <v>-0.62080784393910948</v>
      </c>
    </row>
    <row r="24" spans="1:21" ht="24" x14ac:dyDescent="0.25">
      <c r="A24" s="3" t="s">
        <v>37</v>
      </c>
      <c r="C24" s="1">
        <f>IFERROR(VLOOKUP(A24,'درآمد سود سهام'!A:S,13,0),0)</f>
        <v>0</v>
      </c>
      <c r="E24" s="1">
        <f>IFERROR(VLOOKUP(A24,'درآمد ناشی از تغییر قیمت اوراق'!A:Q,9,0),0)</f>
        <v>14981942131</v>
      </c>
      <c r="G24" s="1">
        <f>IFERROR(VLOOKUP(A24,'درآمد ناشی از فروش'!A:Q,9,0),0)</f>
        <v>0</v>
      </c>
      <c r="I24" s="1">
        <f t="shared" si="2"/>
        <v>14981942131</v>
      </c>
      <c r="K24" s="5">
        <f t="shared" si="3"/>
        <v>2.3683505955774047E-2</v>
      </c>
      <c r="M24" s="1">
        <f>IFERROR(VLOOKUP(A24,'درآمد سود سهام'!A:S,19,0),0)</f>
        <v>12600000000</v>
      </c>
      <c r="O24" s="1">
        <f>IFERROR(VLOOKUP(A24,'درآمد ناشی از تغییر قیمت اوراق'!A:Q,17,0),0)</f>
        <v>-31018107001</v>
      </c>
      <c r="Q24" s="1">
        <f>IFERROR(VLOOKUP(A24,'درآمد ناشی از فروش'!A:Q,17,0),0)</f>
        <v>-73563861610</v>
      </c>
      <c r="S24" s="1">
        <f t="shared" si="0"/>
        <v>-91981968611</v>
      </c>
      <c r="U24" s="5">
        <f t="shared" si="1"/>
        <v>-1.0190003707835882</v>
      </c>
    </row>
    <row r="25" spans="1:21" ht="24" x14ac:dyDescent="0.25">
      <c r="A25" s="3" t="s">
        <v>50</v>
      </c>
      <c r="C25" s="1">
        <f>IFERROR(VLOOKUP(A25,'درآمد سود سهام'!A:S,13,0),0)</f>
        <v>0</v>
      </c>
      <c r="E25" s="1">
        <f>IFERROR(VLOOKUP(A25,'درآمد ناشی از تغییر قیمت اوراق'!A:Q,9,0),0)</f>
        <v>0</v>
      </c>
      <c r="G25" s="1">
        <f>IFERROR(VLOOKUP(A25,'درآمد ناشی از فروش'!A:Q,9,0),0)</f>
        <v>0</v>
      </c>
      <c r="I25" s="1">
        <f t="shared" si="2"/>
        <v>0</v>
      </c>
      <c r="K25" s="5">
        <f t="shared" si="3"/>
        <v>0</v>
      </c>
      <c r="M25" s="1">
        <f>IFERROR(VLOOKUP(A25,'درآمد سود سهام'!A:S,19,0),0)</f>
        <v>0</v>
      </c>
      <c r="O25" s="1">
        <f>IFERROR(VLOOKUP(A25,'درآمد ناشی از تغییر قیمت اوراق'!A:Q,17,0),0)</f>
        <v>0</v>
      </c>
      <c r="Q25" s="1">
        <f>IFERROR(VLOOKUP(A25,'درآمد ناشی از فروش'!A:Q,17,0),0)</f>
        <v>790981191</v>
      </c>
      <c r="S25" s="1">
        <f t="shared" si="0"/>
        <v>790981191</v>
      </c>
      <c r="U25" s="5">
        <f t="shared" si="1"/>
        <v>8.7626970707762666E-3</v>
      </c>
    </row>
    <row r="26" spans="1:21" ht="24" x14ac:dyDescent="0.25">
      <c r="A26" s="3" t="s">
        <v>44</v>
      </c>
      <c r="C26" s="1">
        <f>IFERROR(VLOOKUP(A26,'درآمد سود سهام'!A:S,13,0),0)</f>
        <v>0</v>
      </c>
      <c r="E26" s="1">
        <f>IFERROR(VLOOKUP(A26,'درآمد ناشی از تغییر قیمت اوراق'!A:Q,9,0),0)</f>
        <v>0</v>
      </c>
      <c r="G26" s="1">
        <f>IFERROR(VLOOKUP(A26,'درآمد ناشی از فروش'!A:Q,9,0),0)</f>
        <v>0</v>
      </c>
      <c r="I26" s="1">
        <f t="shared" si="2"/>
        <v>0</v>
      </c>
      <c r="K26" s="5">
        <f t="shared" si="3"/>
        <v>0</v>
      </c>
      <c r="M26" s="1">
        <f>IFERROR(VLOOKUP(A26,'درآمد سود سهام'!A:S,19,0),0)</f>
        <v>0</v>
      </c>
      <c r="O26" s="1">
        <f>IFERROR(VLOOKUP(A26,'درآمد ناشی از تغییر قیمت اوراق'!A:Q,17,0),0)</f>
        <v>0</v>
      </c>
      <c r="Q26" s="1">
        <f>IFERROR(VLOOKUP(A26,'درآمد ناشی از فروش'!A:Q,17,0),0)</f>
        <v>-7360269459</v>
      </c>
      <c r="S26" s="1">
        <f t="shared" si="0"/>
        <v>-7360269459</v>
      </c>
      <c r="U26" s="5">
        <f t="shared" si="1"/>
        <v>-8.1538995316645047E-2</v>
      </c>
    </row>
    <row r="27" spans="1:21" ht="24" x14ac:dyDescent="0.25">
      <c r="A27" s="3" t="s">
        <v>15</v>
      </c>
      <c r="C27" s="1">
        <f>IFERROR(VLOOKUP(A27,'درآمد سود سهام'!A:S,13,0),0)</f>
        <v>0</v>
      </c>
      <c r="E27" s="1">
        <f>IFERROR(VLOOKUP(A27,'درآمد ناشی از تغییر قیمت اوراق'!A:Q,9,0),0)</f>
        <v>-6547069500</v>
      </c>
      <c r="G27" s="1">
        <f>IFERROR(VLOOKUP(A27,'درآمد ناشی از فروش'!A:Q,9,0),0)</f>
        <v>0</v>
      </c>
      <c r="I27" s="1">
        <f t="shared" si="2"/>
        <v>-6547069500</v>
      </c>
      <c r="K27" s="5">
        <f t="shared" si="3"/>
        <v>-1.0349630117398336E-2</v>
      </c>
      <c r="M27" s="1">
        <f>IFERROR(VLOOKUP(A27,'درآمد سود سهام'!A:S,19,0),0)</f>
        <v>11400000000</v>
      </c>
      <c r="O27" s="1">
        <f>IFERROR(VLOOKUP(A27,'درآمد ناشی از تغییر قیمت اوراق'!A:Q,17,0),0)</f>
        <v>-47599419404</v>
      </c>
      <c r="Q27" s="1">
        <f>IFERROR(VLOOKUP(A27,'درآمد ناشی از فروش'!A:Q,17,0),0)</f>
        <v>-11615630934</v>
      </c>
      <c r="S27" s="1">
        <f t="shared" si="0"/>
        <v>-47815050338</v>
      </c>
      <c r="U27" s="5">
        <f t="shared" si="1"/>
        <v>-0.5297076672658988</v>
      </c>
    </row>
    <row r="28" spans="1:21" ht="24" x14ac:dyDescent="0.25">
      <c r="A28" s="3" t="s">
        <v>29</v>
      </c>
      <c r="C28" s="1">
        <f>IFERROR(VLOOKUP(A28,'درآمد سود سهام'!A:S,13,0),0)</f>
        <v>0</v>
      </c>
      <c r="E28" s="1">
        <f>IFERROR(VLOOKUP(A28,'درآمد ناشی از تغییر قیمت اوراق'!A:Q,9,0),0)</f>
        <v>-1421316844</v>
      </c>
      <c r="G28" s="1">
        <f>IFERROR(VLOOKUP(A28,'درآمد ناشی از فروش'!A:Q,9,0),0)</f>
        <v>2000960433</v>
      </c>
      <c r="I28" s="1">
        <f t="shared" si="2"/>
        <v>579643589</v>
      </c>
      <c r="K28" s="5">
        <f t="shared" si="3"/>
        <v>9.1630259096398209E-4</v>
      </c>
      <c r="M28" s="1">
        <f>IFERROR(VLOOKUP(A28,'درآمد سود سهام'!A:S,19,0),0)</f>
        <v>8640000000</v>
      </c>
      <c r="O28" s="1">
        <f>IFERROR(VLOOKUP(A28,'درآمد ناشی از تغییر قیمت اوراق'!A:Q,17,0),0)</f>
        <v>35150398</v>
      </c>
      <c r="Q28" s="1">
        <f>IFERROR(VLOOKUP(A28,'درآمد ناشی از فروش'!A:Q,17,0),0)</f>
        <v>-8317731922</v>
      </c>
      <c r="S28" s="1">
        <f t="shared" si="0"/>
        <v>357418476</v>
      </c>
      <c r="U28" s="5">
        <f t="shared" si="1"/>
        <v>3.9595756110545966E-3</v>
      </c>
    </row>
    <row r="29" spans="1:21" ht="24" x14ac:dyDescent="0.25">
      <c r="A29" s="3" t="s">
        <v>41</v>
      </c>
      <c r="C29" s="1">
        <f>IFERROR(VLOOKUP(A29,'درآمد سود سهام'!A:S,13,0),0)</f>
        <v>0</v>
      </c>
      <c r="E29" s="1">
        <f>IFERROR(VLOOKUP(A29,'درآمد ناشی از تغییر قیمت اوراق'!A:Q,9,0),0)</f>
        <v>0</v>
      </c>
      <c r="G29" s="1">
        <f>IFERROR(VLOOKUP(A29,'درآمد ناشی از فروش'!A:Q,9,0),0)</f>
        <v>0</v>
      </c>
      <c r="I29" s="1">
        <f t="shared" si="2"/>
        <v>0</v>
      </c>
      <c r="K29" s="5">
        <f t="shared" si="3"/>
        <v>0</v>
      </c>
      <c r="M29" s="1">
        <f>IFERROR(VLOOKUP(A29,'درآمد سود سهام'!A:S,19,0),0)</f>
        <v>0</v>
      </c>
      <c r="O29" s="1">
        <f>IFERROR(VLOOKUP(A29,'درآمد ناشی از تغییر قیمت اوراق'!A:Q,17,0),0)</f>
        <v>0</v>
      </c>
      <c r="Q29" s="1">
        <f>IFERROR(VLOOKUP(A29,'درآمد ناشی از فروش'!A:Q,17,0),0)</f>
        <v>3309840284</v>
      </c>
      <c r="S29" s="1">
        <f t="shared" si="0"/>
        <v>3309840284</v>
      </c>
      <c r="U29" s="5">
        <f t="shared" si="1"/>
        <v>3.6667278680390374E-2</v>
      </c>
    </row>
    <row r="30" spans="1:21" ht="24" x14ac:dyDescent="0.25">
      <c r="A30" s="3" t="s">
        <v>26</v>
      </c>
      <c r="C30" s="1">
        <f>IFERROR(VLOOKUP(A30,'درآمد سود سهام'!A:S,13,0),0)</f>
        <v>0</v>
      </c>
      <c r="E30" s="1">
        <f>IFERROR(VLOOKUP(A30,'درآمد ناشی از تغییر قیمت اوراق'!A:Q,9,0),0)</f>
        <v>0</v>
      </c>
      <c r="G30" s="1">
        <f>IFERROR(VLOOKUP(A30,'درآمد ناشی از فروش'!A:Q,9,0),0)</f>
        <v>111736577337</v>
      </c>
      <c r="I30" s="1">
        <f t="shared" si="2"/>
        <v>111736577337</v>
      </c>
      <c r="K30" s="5">
        <f t="shared" si="3"/>
        <v>0.1766335680447601</v>
      </c>
      <c r="M30" s="1">
        <f>IFERROR(VLOOKUP(A30,'درآمد سود سهام'!A:S,19,0),0)</f>
        <v>0</v>
      </c>
      <c r="O30" s="1">
        <f>IFERROR(VLOOKUP(A30,'درآمد ناشی از تغییر قیمت اوراق'!A:Q,17,0),0)</f>
        <v>0</v>
      </c>
      <c r="Q30" s="1">
        <f>IFERROR(VLOOKUP(A30,'درآمد ناشی از فروش'!A:Q,17,0),0)</f>
        <v>256411484653</v>
      </c>
      <c r="S30" s="1">
        <f t="shared" si="0"/>
        <v>256411484653</v>
      </c>
      <c r="U30" s="5">
        <f t="shared" si="1"/>
        <v>2.8405936715658728</v>
      </c>
    </row>
    <row r="31" spans="1:21" ht="24" x14ac:dyDescent="0.25">
      <c r="A31" s="3" t="s">
        <v>20</v>
      </c>
      <c r="C31" s="1">
        <f>IFERROR(VLOOKUP(A31,'درآمد سود سهام'!A:S,13,0),0)</f>
        <v>0</v>
      </c>
      <c r="E31" s="1">
        <f>IFERROR(VLOOKUP(A31,'درآمد ناشی از تغییر قیمت اوراق'!A:Q,9,0),0)</f>
        <v>0</v>
      </c>
      <c r="G31" s="1">
        <f>IFERROR(VLOOKUP(A31,'درآمد ناشی از فروش'!A:Q,9,0),0)</f>
        <v>0</v>
      </c>
      <c r="I31" s="1">
        <f t="shared" si="2"/>
        <v>0</v>
      </c>
      <c r="K31" s="5">
        <f t="shared" si="3"/>
        <v>0</v>
      </c>
      <c r="M31" s="1">
        <f>IFERROR(VLOOKUP(A31,'درآمد سود سهام'!A:S,19,0),0)</f>
        <v>0</v>
      </c>
      <c r="O31" s="1">
        <f>IFERROR(VLOOKUP(A31,'درآمد ناشی از تغییر قیمت اوراق'!A:Q,17,0),0)</f>
        <v>0</v>
      </c>
      <c r="Q31" s="1">
        <f>IFERROR(VLOOKUP(A31,'درآمد ناشی از فروش'!A:Q,17,0),0)</f>
        <v>7130214545</v>
      </c>
      <c r="S31" s="1">
        <f t="shared" si="0"/>
        <v>7130214545</v>
      </c>
      <c r="U31" s="5">
        <f t="shared" si="1"/>
        <v>7.8990386646852428E-2</v>
      </c>
    </row>
    <row r="32" spans="1:21" ht="24" x14ac:dyDescent="0.25">
      <c r="A32" s="3" t="s">
        <v>28</v>
      </c>
      <c r="C32" s="1">
        <f>IFERROR(VLOOKUP(A32,'درآمد سود سهام'!A:S,13,0),0)</f>
        <v>0</v>
      </c>
      <c r="E32" s="1">
        <f>IFERROR(VLOOKUP(A32,'درآمد ناشی از تغییر قیمت اوراق'!A:Q,9,0),0)</f>
        <v>0</v>
      </c>
      <c r="G32" s="1">
        <f>IFERROR(VLOOKUP(A32,'درآمد ناشی از فروش'!A:Q,9,0),0)</f>
        <v>0</v>
      </c>
      <c r="I32" s="1">
        <f t="shared" si="2"/>
        <v>0</v>
      </c>
      <c r="K32" s="5">
        <f t="shared" si="3"/>
        <v>0</v>
      </c>
      <c r="M32" s="1">
        <f>IFERROR(VLOOKUP(A32,'درآمد سود سهام'!A:S,19,0),0)</f>
        <v>0</v>
      </c>
      <c r="O32" s="1">
        <f>IFERROR(VLOOKUP(A32,'درآمد ناشی از تغییر قیمت اوراق'!A:Q,17,0),0)</f>
        <v>0</v>
      </c>
      <c r="Q32" s="1">
        <f>IFERROR(VLOOKUP(A32,'درآمد ناشی از فروش'!A:Q,17,0),0)</f>
        <v>927284762</v>
      </c>
      <c r="S32" s="1">
        <f t="shared" si="0"/>
        <v>927284762</v>
      </c>
      <c r="U32" s="5">
        <f t="shared" si="1"/>
        <v>1.0272703776280905E-2</v>
      </c>
    </row>
    <row r="33" spans="1:21" ht="24" x14ac:dyDescent="0.25">
      <c r="A33" s="3" t="s">
        <v>34</v>
      </c>
      <c r="C33" s="1">
        <f>IFERROR(VLOOKUP(A33,'درآمد سود سهام'!A:S,13,0),0)</f>
        <v>0</v>
      </c>
      <c r="E33" s="1">
        <f>IFERROR(VLOOKUP(A33,'درآمد ناشی از تغییر قیمت اوراق'!A:Q,9,0),0)</f>
        <v>-2166797216</v>
      </c>
      <c r="G33" s="1">
        <f>IFERROR(VLOOKUP(A33,'درآمد ناشی از فروش'!A:Q,9,0),0)</f>
        <v>0</v>
      </c>
      <c r="I33" s="1">
        <f t="shared" si="2"/>
        <v>-2166797216</v>
      </c>
      <c r="K33" s="5">
        <f t="shared" si="3"/>
        <v>-3.4252805358196466E-3</v>
      </c>
      <c r="M33" s="1">
        <f>IFERROR(VLOOKUP(A33,'درآمد سود سهام'!A:S,19,0),0)</f>
        <v>14840730102</v>
      </c>
      <c r="O33" s="1">
        <f>IFERROR(VLOOKUP(A33,'درآمد ناشی از تغییر قیمت اوراق'!A:Q,17,0),0)</f>
        <v>-11853912966</v>
      </c>
      <c r="Q33" s="1">
        <f>IFERROR(VLOOKUP(A33,'درآمد ناشی از فروش'!A:Q,17,0),0)</f>
        <v>-28950020724</v>
      </c>
      <c r="S33" s="1">
        <f t="shared" si="0"/>
        <v>-25963203588</v>
      </c>
      <c r="U33" s="5">
        <f t="shared" si="1"/>
        <v>-0.28762717826565293</v>
      </c>
    </row>
    <row r="34" spans="1:21" ht="24" x14ac:dyDescent="0.25">
      <c r="A34" s="3" t="s">
        <v>40</v>
      </c>
      <c r="C34" s="1">
        <f>IFERROR(VLOOKUP(A34,'درآمد سود سهام'!A:S,13,0),0)</f>
        <v>0</v>
      </c>
      <c r="E34" s="1">
        <f>IFERROR(VLOOKUP(A34,'درآمد ناشی از تغییر قیمت اوراق'!A:Q,9,0),0)</f>
        <v>228603266329</v>
      </c>
      <c r="G34" s="1">
        <f>IFERROR(VLOOKUP(A34,'درآمد ناشی از فروش'!A:Q,9,0),0)</f>
        <v>28693258564</v>
      </c>
      <c r="I34" s="1">
        <f t="shared" si="2"/>
        <v>257296524893</v>
      </c>
      <c r="K34" s="5">
        <f t="shared" si="3"/>
        <v>0.40673523675508921</v>
      </c>
      <c r="M34" s="1">
        <f>IFERROR(VLOOKUP(A34,'درآمد سود سهام'!A:S,19,0),0)</f>
        <v>143816483260</v>
      </c>
      <c r="O34" s="1">
        <f>IFERROR(VLOOKUP(A34,'درآمد ناشی از تغییر قیمت اوراق'!A:Q,17,0),0)</f>
        <v>855373489630</v>
      </c>
      <c r="Q34" s="1">
        <f>IFERROR(VLOOKUP(A34,'درآمد ناشی از فروش'!A:Q,17,0),0)</f>
        <v>61479543668</v>
      </c>
      <c r="S34" s="1">
        <f t="shared" si="0"/>
        <v>1060669516558</v>
      </c>
      <c r="U34" s="5">
        <f t="shared" si="1"/>
        <v>11.750375067773851</v>
      </c>
    </row>
    <row r="35" spans="1:21" ht="24" x14ac:dyDescent="0.25">
      <c r="A35" s="3" t="s">
        <v>19</v>
      </c>
      <c r="C35" s="1">
        <f>IFERROR(VLOOKUP(A35,'درآمد سود سهام'!A:S,13,0),0)</f>
        <v>0</v>
      </c>
      <c r="E35" s="1">
        <f>IFERROR(VLOOKUP(A35,'درآمد ناشی از تغییر قیمت اوراق'!A:Q,9,0),0)</f>
        <v>0</v>
      </c>
      <c r="G35" s="1">
        <f>IFERROR(VLOOKUP(A35,'درآمد ناشی از فروش'!A:Q,9,0),0)</f>
        <v>0</v>
      </c>
      <c r="I35" s="1">
        <f t="shared" si="2"/>
        <v>0</v>
      </c>
      <c r="K35" s="5">
        <f t="shared" si="3"/>
        <v>0</v>
      </c>
      <c r="M35" s="1">
        <f>IFERROR(VLOOKUP(A35,'درآمد سود سهام'!A:S,19,0),0)</f>
        <v>0</v>
      </c>
      <c r="O35" s="1">
        <f>IFERROR(VLOOKUP(A35,'درآمد ناشی از تغییر قیمت اوراق'!A:Q,17,0),0)</f>
        <v>0</v>
      </c>
      <c r="Q35" s="1">
        <f>IFERROR(VLOOKUP(A35,'درآمد ناشی از فروش'!A:Q,17,0),0)</f>
        <v>236163189</v>
      </c>
      <c r="S35" s="1">
        <f t="shared" si="0"/>
        <v>236163189</v>
      </c>
      <c r="U35" s="5">
        <f t="shared" si="1"/>
        <v>2.616277742153646E-3</v>
      </c>
    </row>
    <row r="36" spans="1:21" ht="24" x14ac:dyDescent="0.25">
      <c r="A36" s="3" t="s">
        <v>35</v>
      </c>
      <c r="C36" s="1">
        <f>IFERROR(VLOOKUP(A36,'درآمد سود سهام'!A:S,13,0),0)</f>
        <v>0</v>
      </c>
      <c r="E36" s="1">
        <f>IFERROR(VLOOKUP(A36,'درآمد ناشی از تغییر قیمت اوراق'!A:Q,9,0),0)</f>
        <v>210850001075</v>
      </c>
      <c r="G36" s="1">
        <f>IFERROR(VLOOKUP(A36,'درآمد ناشی از فروش'!A:Q,9,0),0)</f>
        <v>-45596604618</v>
      </c>
      <c r="I36" s="1">
        <f t="shared" si="2"/>
        <v>165253396457</v>
      </c>
      <c r="K36" s="5">
        <f t="shared" si="3"/>
        <v>0.26123314086916821</v>
      </c>
      <c r="M36" s="1">
        <f>IFERROR(VLOOKUP(A36,'درآمد سود سهام'!A:S,19,0),0)</f>
        <v>166600000000</v>
      </c>
      <c r="O36" s="1">
        <f>IFERROR(VLOOKUP(A36,'درآمد ناشی از تغییر قیمت اوراق'!A:Q,17,0),0)</f>
        <v>-500626738980</v>
      </c>
      <c r="Q36" s="1">
        <f>IFERROR(VLOOKUP(A36,'درآمد ناشی از فروش'!A:Q,17,0),0)</f>
        <v>-268636577922</v>
      </c>
      <c r="S36" s="1">
        <f t="shared" si="0"/>
        <v>-602663316902</v>
      </c>
      <c r="U36" s="5">
        <f t="shared" si="1"/>
        <v>-6.6764622746654725</v>
      </c>
    </row>
    <row r="37" spans="1:21" ht="24" x14ac:dyDescent="0.25">
      <c r="A37" s="3" t="s">
        <v>24</v>
      </c>
      <c r="C37" s="1">
        <f>IFERROR(VLOOKUP(A37,'درآمد سود سهام'!A:S,13,0),0)</f>
        <v>0</v>
      </c>
      <c r="E37" s="1">
        <f>IFERROR(VLOOKUP(A37,'درآمد ناشی از تغییر قیمت اوراق'!A:Q,9,0),0)</f>
        <v>0</v>
      </c>
      <c r="G37" s="1">
        <f>IFERROR(VLOOKUP(A37,'درآمد ناشی از فروش'!A:Q,9,0),0)</f>
        <v>0</v>
      </c>
      <c r="I37" s="1">
        <f t="shared" si="2"/>
        <v>0</v>
      </c>
      <c r="K37" s="5">
        <f t="shared" si="3"/>
        <v>0</v>
      </c>
      <c r="M37" s="1">
        <f>IFERROR(VLOOKUP(A37,'درآمد سود سهام'!A:S,19,0),0)</f>
        <v>0</v>
      </c>
      <c r="O37" s="1">
        <f>IFERROR(VLOOKUP(A37,'درآمد ناشی از تغییر قیمت اوراق'!A:Q,17,0),0)</f>
        <v>0</v>
      </c>
      <c r="Q37" s="1">
        <f>IFERROR(VLOOKUP(A37,'درآمد ناشی از فروش'!A:Q,17,0),0)</f>
        <v>15318694791</v>
      </c>
      <c r="S37" s="1">
        <f t="shared" si="0"/>
        <v>15318694791</v>
      </c>
      <c r="U37" s="5">
        <f t="shared" si="1"/>
        <v>0.1697045182623203</v>
      </c>
    </row>
    <row r="38" spans="1:21" ht="24" x14ac:dyDescent="0.25">
      <c r="A38" s="3" t="s">
        <v>42</v>
      </c>
      <c r="C38" s="1">
        <f>IFERROR(VLOOKUP(A38,'درآمد سود سهام'!A:S,13,0),0)</f>
        <v>0</v>
      </c>
      <c r="E38" s="1">
        <f>IFERROR(VLOOKUP(A38,'درآمد ناشی از تغییر قیمت اوراق'!A:Q,9,0),0)</f>
        <v>-1203729601</v>
      </c>
      <c r="G38" s="1">
        <f>IFERROR(VLOOKUP(A38,'درآمد ناشی از فروش'!A:Q,9,0),0)</f>
        <v>0</v>
      </c>
      <c r="I38" s="1">
        <f t="shared" si="2"/>
        <v>-1203729601</v>
      </c>
      <c r="K38" s="5">
        <f t="shared" si="3"/>
        <v>-1.9028599179699379E-3</v>
      </c>
      <c r="M38" s="1">
        <f>IFERROR(VLOOKUP(A38,'درآمد سود سهام'!A:S,19,0),0)</f>
        <v>442644180</v>
      </c>
      <c r="O38" s="1">
        <f>IFERROR(VLOOKUP(A38,'درآمد ناشی از تغییر قیمت اوراق'!A:Q,17,0),0)</f>
        <v>-6323851203</v>
      </c>
      <c r="Q38" s="1">
        <f>IFERROR(VLOOKUP(A38,'درآمد ناشی از فروش'!A:Q,17,0),0)</f>
        <v>1508162735</v>
      </c>
      <c r="S38" s="1">
        <f t="shared" si="0"/>
        <v>-4373044288</v>
      </c>
      <c r="U38" s="5">
        <f t="shared" si="1"/>
        <v>-4.8445731464722641E-2</v>
      </c>
    </row>
    <row r="39" spans="1:21" ht="24" x14ac:dyDescent="0.25">
      <c r="A39" s="3" t="s">
        <v>43</v>
      </c>
      <c r="C39" s="1">
        <f>IFERROR(VLOOKUP(A39,'درآمد سود سهام'!A:S,13,0),0)</f>
        <v>0</v>
      </c>
      <c r="E39" s="1">
        <f>IFERROR(VLOOKUP(A39,'درآمد ناشی از تغییر قیمت اوراق'!A:Q,9,0),0)</f>
        <v>0</v>
      </c>
      <c r="G39" s="1">
        <f>IFERROR(VLOOKUP(A39,'درآمد ناشی از فروش'!A:Q,9,0),0)</f>
        <v>0</v>
      </c>
      <c r="I39" s="1">
        <f t="shared" si="2"/>
        <v>0</v>
      </c>
      <c r="K39" s="5">
        <f t="shared" si="3"/>
        <v>0</v>
      </c>
      <c r="M39" s="1">
        <f>IFERROR(VLOOKUP(A39,'درآمد سود سهام'!A:S,19,0),0)</f>
        <v>0</v>
      </c>
      <c r="O39" s="1">
        <f>IFERROR(VLOOKUP(A39,'درآمد ناشی از تغییر قیمت اوراق'!A:Q,17,0),0)</f>
        <v>0</v>
      </c>
      <c r="Q39" s="1">
        <f>IFERROR(VLOOKUP(A39,'درآمد ناشی از فروش'!A:Q,17,0),0)</f>
        <v>-759264027</v>
      </c>
      <c r="S39" s="1">
        <f t="shared" si="0"/>
        <v>-759264027</v>
      </c>
      <c r="U39" s="5">
        <f t="shared" si="1"/>
        <v>-8.4113260100753678E-3</v>
      </c>
    </row>
    <row r="40" spans="1:21" ht="24" x14ac:dyDescent="0.25">
      <c r="A40" s="3" t="s">
        <v>49</v>
      </c>
      <c r="C40" s="1">
        <f>IFERROR(VLOOKUP(A40,'درآمد سود سهام'!A:S,13,0),0)</f>
        <v>0</v>
      </c>
      <c r="E40" s="1">
        <f>IFERROR(VLOOKUP(A40,'درآمد ناشی از تغییر قیمت اوراق'!A:Q,9,0),0)</f>
        <v>-2195276535</v>
      </c>
      <c r="G40" s="1">
        <f>IFERROR(VLOOKUP(A40,'درآمد ناشی از فروش'!A:Q,9,0),0)</f>
        <v>0</v>
      </c>
      <c r="I40" s="1">
        <f t="shared" si="2"/>
        <v>-2195276535</v>
      </c>
      <c r="K40" s="5">
        <f t="shared" si="3"/>
        <v>-3.4703007418286705E-3</v>
      </c>
      <c r="M40" s="1">
        <f>IFERROR(VLOOKUP(A40,'درآمد سود سهام'!A:S,19,0),0)</f>
        <v>19992000000</v>
      </c>
      <c r="O40" s="1">
        <f>IFERROR(VLOOKUP(A40,'درآمد ناشی از تغییر قیمت اوراق'!A:Q,17,0),0)</f>
        <v>-59565602456</v>
      </c>
      <c r="Q40" s="1">
        <f>IFERROR(VLOOKUP(A40,'درآمد ناشی از فروش'!A:Q,17,0),0)</f>
        <v>0</v>
      </c>
      <c r="S40" s="1">
        <f t="shared" si="0"/>
        <v>-39573602456</v>
      </c>
      <c r="U40" s="5">
        <f t="shared" si="1"/>
        <v>-0.43840674628792242</v>
      </c>
    </row>
    <row r="41" spans="1:21" ht="24" x14ac:dyDescent="0.25">
      <c r="A41" s="3" t="s">
        <v>87</v>
      </c>
      <c r="C41" s="1">
        <f>IFERROR(VLOOKUP(A41,'درآمد سود سهام'!A:S,13,0),0)</f>
        <v>0</v>
      </c>
      <c r="E41" s="1">
        <f>IFERROR(VLOOKUP(A41,'درآمد ناشی از تغییر قیمت اوراق'!A:Q,9,0),0)</f>
        <v>0</v>
      </c>
      <c r="G41" s="1">
        <f>IFERROR(VLOOKUP(A41,'درآمد ناشی از فروش'!A:Q,9,0),0)</f>
        <v>0</v>
      </c>
      <c r="I41" s="1">
        <f t="shared" si="2"/>
        <v>0</v>
      </c>
      <c r="K41" s="5">
        <f t="shared" si="3"/>
        <v>0</v>
      </c>
      <c r="M41" s="1">
        <f>IFERROR(VLOOKUP(A41,'درآمد سود سهام'!A:S,19,0),0)</f>
        <v>0</v>
      </c>
      <c r="O41" s="1">
        <f>IFERROR(VLOOKUP(A41,'درآمد ناشی از تغییر قیمت اوراق'!A:Q,17,0),0)</f>
        <v>0</v>
      </c>
      <c r="Q41" s="1">
        <f>IFERROR(VLOOKUP(A41,'درآمد ناشی از فروش'!A:Q,17,0),0)</f>
        <v>12821717157</v>
      </c>
      <c r="S41" s="1">
        <f t="shared" si="0"/>
        <v>12821717157</v>
      </c>
      <c r="U41" s="5">
        <f t="shared" si="1"/>
        <v>0.14204234519397782</v>
      </c>
    </row>
    <row r="42" spans="1:21" ht="24" x14ac:dyDescent="0.25">
      <c r="A42" s="3" t="s">
        <v>32</v>
      </c>
      <c r="C42" s="1">
        <f>IFERROR(VLOOKUP(A42,'درآمد سود سهام'!A:S,13,0),0)</f>
        <v>0</v>
      </c>
      <c r="E42" s="1">
        <f>IFERROR(VLOOKUP(A42,'درآمد ناشی از تغییر قیمت اوراق'!A:Q,9,0),0)</f>
        <v>1293733543</v>
      </c>
      <c r="G42" s="1">
        <f>IFERROR(VLOOKUP(A42,'درآمد ناشی از فروش'!A:Q,9,0),0)</f>
        <v>0</v>
      </c>
      <c r="I42" s="1">
        <f t="shared" si="2"/>
        <v>1293733543</v>
      </c>
      <c r="K42" s="5">
        <f t="shared" si="3"/>
        <v>2.0451384608825758E-3</v>
      </c>
      <c r="M42" s="1">
        <f>IFERROR(VLOOKUP(A42,'درآمد سود سهام'!A:S,19,0),0)</f>
        <v>6167243680</v>
      </c>
      <c r="O42" s="1">
        <f>IFERROR(VLOOKUP(A42,'درآمد ناشی از تغییر قیمت اوراق'!A:Q,17,0),0)</f>
        <v>-22082433642</v>
      </c>
      <c r="Q42" s="1">
        <f>IFERROR(VLOOKUP(A42,'درآمد ناشی از فروش'!A:Q,17,0),0)</f>
        <v>1406798221</v>
      </c>
      <c r="S42" s="1">
        <f t="shared" si="0"/>
        <v>-14508391741</v>
      </c>
      <c r="U42" s="5">
        <f t="shared" si="1"/>
        <v>-0.16072776857033416</v>
      </c>
    </row>
    <row r="43" spans="1:21" ht="24" x14ac:dyDescent="0.25">
      <c r="A43" s="3" t="s">
        <v>86</v>
      </c>
      <c r="C43" s="1">
        <f>IFERROR(VLOOKUP(A43,'درآمد سود سهام'!A:S,13,0),0)</f>
        <v>0</v>
      </c>
      <c r="E43" s="1">
        <f>IFERROR(VLOOKUP(A43,'درآمد ناشی از تغییر قیمت اوراق'!A:Q,9,0),0)</f>
        <v>-1623498685</v>
      </c>
      <c r="G43" s="1">
        <f>IFERROR(VLOOKUP(A43,'درآمد ناشی از فروش'!A:Q,9,0),0)</f>
        <v>0</v>
      </c>
      <c r="I43" s="1">
        <f t="shared" si="2"/>
        <v>-1623498685</v>
      </c>
      <c r="K43" s="5">
        <f t="shared" si="3"/>
        <v>-2.5664323382900691E-3</v>
      </c>
      <c r="M43" s="1">
        <f>IFERROR(VLOOKUP(A43,'درآمد سود سهام'!A:S,19,0),0)</f>
        <v>5173436320</v>
      </c>
      <c r="O43" s="1">
        <f>IFERROR(VLOOKUP(A43,'درآمد ناشی از تغییر قیمت اوراق'!A:Q,17,0),0)</f>
        <v>1835171960</v>
      </c>
      <c r="Q43" s="1">
        <f>IFERROR(VLOOKUP(A43,'درآمد ناشی از فروش'!A:Q,17,0),0)</f>
        <v>-1916394536</v>
      </c>
      <c r="S43" s="1">
        <f t="shared" si="0"/>
        <v>5092213744</v>
      </c>
      <c r="U43" s="5">
        <f>+S43/$S$96</f>
        <v>5.6412879302354293E-2</v>
      </c>
    </row>
    <row r="44" spans="1:21" ht="24" x14ac:dyDescent="0.25">
      <c r="A44" s="3" t="s">
        <v>23</v>
      </c>
      <c r="C44" s="1">
        <f>IFERROR(VLOOKUP(A44,'درآمد سود سهام'!A:S,13,0),0)</f>
        <v>0</v>
      </c>
      <c r="E44" s="1">
        <f>IFERROR(VLOOKUP(A44,'درآمد ناشی از تغییر قیمت اوراق'!A:Q,9,0),0)</f>
        <v>1767051042</v>
      </c>
      <c r="G44" s="1">
        <f>IFERROR(VLOOKUP(A44,'درآمد ناشی از فروش'!A:Q,9,0),0)</f>
        <v>1271454760</v>
      </c>
      <c r="I44" s="1">
        <f t="shared" si="2"/>
        <v>3038505802</v>
      </c>
      <c r="K44" s="5">
        <f t="shared" si="3"/>
        <v>4.8032804845387364E-3</v>
      </c>
      <c r="M44" s="1">
        <f>IFERROR(VLOOKUP(A44,'درآمد سود سهام'!A:S,19,0),0)</f>
        <v>27387944500</v>
      </c>
      <c r="O44" s="1">
        <f>IFERROR(VLOOKUP(A44,'درآمد ناشی از تغییر قیمت اوراق'!A:Q,17,0),0)</f>
        <v>9354928139</v>
      </c>
      <c r="Q44" s="1">
        <f>IFERROR(VLOOKUP(A44,'درآمد ناشی از فروش'!A:Q,17,0),0)</f>
        <v>-1267546387</v>
      </c>
      <c r="S44" s="1">
        <f t="shared" si="0"/>
        <v>35475326252</v>
      </c>
      <c r="U44" s="5">
        <f>+S44/$S$96</f>
        <v>0.3930049677163977</v>
      </c>
    </row>
    <row r="45" spans="1:21" ht="24" x14ac:dyDescent="0.25">
      <c r="A45" s="3" t="s">
        <v>112</v>
      </c>
      <c r="C45" s="1">
        <f>IFERROR(VLOOKUP(A45,'درآمد سود سهام'!A:S,13,0),0)</f>
        <v>0</v>
      </c>
      <c r="E45" s="1">
        <f>IFERROR(VLOOKUP(A45,'درآمد ناشی از تغییر قیمت اوراق'!A:Q,9,0),0)</f>
        <v>-6047039341</v>
      </c>
      <c r="G45" s="1">
        <f>IFERROR(VLOOKUP(A45,'درآمد ناشی از فروش'!A:Q,9,0),0)</f>
        <v>-11332922016</v>
      </c>
      <c r="I45" s="1">
        <f t="shared" si="2"/>
        <v>-17379961357</v>
      </c>
      <c r="K45" s="5">
        <f t="shared" si="3"/>
        <v>-2.7474303044992335E-2</v>
      </c>
      <c r="M45" s="1">
        <f>IFERROR(VLOOKUP(A45,'درآمد سود سهام'!A:S,19,0),0)</f>
        <v>47325244000</v>
      </c>
      <c r="O45" s="1">
        <f>IFERROR(VLOOKUP(A45,'درآمد ناشی از تغییر قیمت اوراق'!A:Q,17,0),0)</f>
        <v>-202450375813</v>
      </c>
      <c r="Q45" s="1">
        <f>IFERROR(VLOOKUP(A45,'درآمد ناشی از فروش'!A:Q,17,0),0)</f>
        <v>-47379343057</v>
      </c>
      <c r="S45" s="1">
        <f t="shared" si="0"/>
        <v>-202504474870</v>
      </c>
      <c r="U45" s="5">
        <f>+S45/$S$96</f>
        <v>-2.2433976799360269</v>
      </c>
    </row>
    <row r="46" spans="1:21" ht="24" x14ac:dyDescent="0.25">
      <c r="A46" s="3" t="s">
        <v>48</v>
      </c>
      <c r="C46" s="1">
        <f>IFERROR(VLOOKUP(A46,'درآمد سود سهام'!A:S,13,0),0)</f>
        <v>0</v>
      </c>
      <c r="E46" s="1">
        <f>IFERROR(VLOOKUP(A46,'درآمد ناشی از تغییر قیمت اوراق'!A:Q,9,0),0)</f>
        <v>0</v>
      </c>
      <c r="G46" s="1">
        <f>IFERROR(VLOOKUP(A46,'درآمد ناشی از فروش'!A:Q,9,0),0)</f>
        <v>0</v>
      </c>
      <c r="I46" s="1">
        <f t="shared" si="2"/>
        <v>0</v>
      </c>
      <c r="K46" s="5">
        <f t="shared" si="3"/>
        <v>0</v>
      </c>
      <c r="M46" s="1">
        <f>IFERROR(VLOOKUP(A46,'درآمد سود سهام'!A:S,19,0),0)</f>
        <v>0</v>
      </c>
      <c r="O46" s="1">
        <f>IFERROR(VLOOKUP(A46,'درآمد ناشی از تغییر قیمت اوراق'!A:Q,17,0),0)</f>
        <v>0</v>
      </c>
      <c r="Q46" s="1">
        <f>IFERROR(VLOOKUP(A46,'درآمد ناشی از فروش'!A:Q,17,0),0)</f>
        <v>-6886941234</v>
      </c>
      <c r="S46" s="1">
        <f t="shared" si="0"/>
        <v>-6886941234</v>
      </c>
      <c r="U46" s="5">
        <f>+S46/$S$96</f>
        <v>-7.6295341108534767E-2</v>
      </c>
    </row>
    <row r="47" spans="1:21" ht="24" x14ac:dyDescent="0.25">
      <c r="A47" s="3" t="s">
        <v>46</v>
      </c>
      <c r="C47" s="1">
        <f>IFERROR(VLOOKUP(A47,'درآمد سود سهام'!A:S,13,0),0)</f>
        <v>0</v>
      </c>
      <c r="E47" s="1">
        <f>IFERROR(VLOOKUP(A47,'درآمد ناشی از تغییر قیمت اوراق'!A:Q,9,0),0)</f>
        <v>0</v>
      </c>
      <c r="G47" s="1">
        <f>IFERROR(VLOOKUP(A47,'درآمد ناشی از فروش'!A:Q,9,0),0)</f>
        <v>0</v>
      </c>
      <c r="I47" s="1">
        <f t="shared" si="2"/>
        <v>0</v>
      </c>
      <c r="K47" s="5">
        <f t="shared" si="3"/>
        <v>0</v>
      </c>
      <c r="M47" s="1">
        <f>IFERROR(VLOOKUP(A47,'درآمد سود سهام'!A:S,19,0),0)</f>
        <v>0</v>
      </c>
      <c r="O47" s="1">
        <f>IFERROR(VLOOKUP(A47,'درآمد ناشی از تغییر قیمت اوراق'!A:Q,17,0),0)</f>
        <v>0</v>
      </c>
      <c r="Q47" s="1">
        <f>IFERROR(VLOOKUP(A47,'درآمد ناشی از فروش'!A:Q,17,0),0)</f>
        <v>-9818952004</v>
      </c>
      <c r="S47" s="1">
        <f t="shared" si="0"/>
        <v>-9818952004</v>
      </c>
      <c r="U47" s="5">
        <f>+S47/$S$96</f>
        <v>-0.10877692534605865</v>
      </c>
    </row>
    <row r="48" spans="1:21" ht="24" x14ac:dyDescent="0.25">
      <c r="A48" s="3" t="s">
        <v>117</v>
      </c>
      <c r="C48" s="1">
        <f>IFERROR(VLOOKUP(A48,'درآمد سود سهام'!A:S,13,0),0)</f>
        <v>0</v>
      </c>
      <c r="E48" s="1">
        <f>IFERROR(VLOOKUP(A48,'درآمد ناشی از تغییر قیمت اوراق'!A:Q,9,0),0)</f>
        <v>0</v>
      </c>
      <c r="G48" s="1">
        <f>IFERROR(VLOOKUP(A48,'درآمد ناشی از فروش'!A:Q,9,0),0)</f>
        <v>0</v>
      </c>
      <c r="I48" s="1">
        <f t="shared" si="2"/>
        <v>0</v>
      </c>
      <c r="K48" s="5">
        <f t="shared" si="3"/>
        <v>0</v>
      </c>
      <c r="M48" s="1">
        <f>IFERROR(VLOOKUP(A48,'درآمد سود سهام'!A:S,19,0),0)</f>
        <v>0</v>
      </c>
      <c r="O48" s="1">
        <f>IFERROR(VLOOKUP(A48,'درآمد ناشی از تغییر قیمت اوراق'!A:Q,17,0),0)</f>
        <v>0</v>
      </c>
      <c r="Q48" s="1">
        <f>IFERROR(VLOOKUP(A48,'درآمد ناشی از فروش'!A:Q,17,0),0)</f>
        <v>-3463430429</v>
      </c>
      <c r="S48" s="1">
        <f t="shared" si="0"/>
        <v>-3463430429</v>
      </c>
      <c r="U48" s="5">
        <f>+S48/$S$96</f>
        <v>-3.8368790586116086E-2</v>
      </c>
    </row>
    <row r="49" spans="1:21" ht="24" x14ac:dyDescent="0.25">
      <c r="A49" s="3" t="s">
        <v>47</v>
      </c>
      <c r="C49" s="1">
        <f>IFERROR(VLOOKUP(A49,'درآمد سود سهام'!A:S,13,0),0)</f>
        <v>0</v>
      </c>
      <c r="E49" s="1">
        <f>IFERROR(VLOOKUP(A49,'درآمد ناشی از تغییر قیمت اوراق'!A:Q,9,0),0)</f>
        <v>0</v>
      </c>
      <c r="G49" s="1">
        <f>IFERROR(VLOOKUP(A49,'درآمد ناشی از فروش'!A:Q,9,0),0)</f>
        <v>0</v>
      </c>
      <c r="I49" s="1">
        <f t="shared" si="2"/>
        <v>0</v>
      </c>
      <c r="K49" s="5">
        <f t="shared" si="3"/>
        <v>0</v>
      </c>
      <c r="M49" s="1">
        <f>IFERROR(VLOOKUP(A49,'درآمد سود سهام'!A:S,19,0),0)</f>
        <v>0</v>
      </c>
      <c r="O49" s="1">
        <f>IFERROR(VLOOKUP(A49,'درآمد ناشی از تغییر قیمت اوراق'!A:Q,17,0),0)</f>
        <v>0</v>
      </c>
      <c r="Q49" s="1">
        <f>IFERROR(VLOOKUP(A49,'درآمد ناشی از فروش'!A:Q,17,0),0)</f>
        <v>8262966</v>
      </c>
      <c r="S49" s="1">
        <f t="shared" si="0"/>
        <v>8262966</v>
      </c>
      <c r="U49" s="5">
        <f>+S49/$S$96</f>
        <v>9.1539304332362932E-5</v>
      </c>
    </row>
    <row r="50" spans="1:21" ht="24" x14ac:dyDescent="0.25">
      <c r="A50" s="3" t="s">
        <v>31</v>
      </c>
      <c r="C50" s="1">
        <f>IFERROR(VLOOKUP(A50,'درآمد سود سهام'!A:S,13,0),0)</f>
        <v>0</v>
      </c>
      <c r="E50" s="1">
        <f>IFERROR(VLOOKUP(A50,'درآمد ناشی از تغییر قیمت اوراق'!A:Q,9,0),0)</f>
        <v>-440004910</v>
      </c>
      <c r="G50" s="1">
        <f>IFERROR(VLOOKUP(A50,'درآمد ناشی از فروش'!A:Q,9,0),0)</f>
        <v>0</v>
      </c>
      <c r="I50" s="1">
        <f t="shared" si="2"/>
        <v>-440004910</v>
      </c>
      <c r="K50" s="5">
        <f t="shared" si="3"/>
        <v>-6.9556128407360636E-4</v>
      </c>
      <c r="M50" s="1">
        <f>IFERROR(VLOOKUP(A50,'درآمد سود سهام'!A:S,19,0),0)</f>
        <v>835879440</v>
      </c>
      <c r="O50" s="1">
        <f>IFERROR(VLOOKUP(A50,'درآمد ناشی از تغییر قیمت اوراق'!A:Q,17,0),0)</f>
        <v>-5035238561</v>
      </c>
      <c r="Q50" s="1">
        <f>IFERROR(VLOOKUP(A50,'درآمد ناشی از فروش'!A:Q,17,0),0)</f>
        <v>0</v>
      </c>
      <c r="S50" s="1">
        <f t="shared" si="0"/>
        <v>-4199359121</v>
      </c>
      <c r="U50" s="5">
        <f>+S50/$S$96</f>
        <v>-4.6521601635309051E-2</v>
      </c>
    </row>
    <row r="51" spans="1:21" ht="24" x14ac:dyDescent="0.25">
      <c r="A51" s="3" t="s">
        <v>38</v>
      </c>
      <c r="C51" s="1">
        <f>IFERROR(VLOOKUP(A51,'درآمد سود سهام'!A:S,13,0),0)</f>
        <v>0</v>
      </c>
      <c r="E51" s="1">
        <f>IFERROR(VLOOKUP(A51,'درآمد ناشی از تغییر قیمت اوراق'!A:Q,9,0),0)</f>
        <v>-5193519693</v>
      </c>
      <c r="G51" s="1">
        <f>IFERROR(VLOOKUP(A51,'درآمد ناشی از فروش'!A:Q,9,0),0)</f>
        <v>-1695720932</v>
      </c>
      <c r="I51" s="1">
        <f t="shared" si="2"/>
        <v>-6889240625</v>
      </c>
      <c r="K51" s="5">
        <f t="shared" si="3"/>
        <v>-1.0890535415654918E-2</v>
      </c>
      <c r="M51" s="1">
        <f>IFERROR(VLOOKUP(A51,'درآمد سود سهام'!A:S,19,0),0)</f>
        <v>4851514876</v>
      </c>
      <c r="O51" s="1">
        <f>IFERROR(VLOOKUP(A51,'درآمد ناشی از تغییر قیمت اوراق'!A:Q,17,0),0)</f>
        <v>-47205973589</v>
      </c>
      <c r="Q51" s="1">
        <f>IFERROR(VLOOKUP(A51,'درآمد ناشی از فروش'!A:Q,17,0),0)</f>
        <v>-27272108508</v>
      </c>
      <c r="S51" s="1">
        <f t="shared" si="0"/>
        <v>-69626567221</v>
      </c>
      <c r="U51" s="5">
        <f>+S51/$S$96</f>
        <v>-0.77134137142290604</v>
      </c>
    </row>
    <row r="52" spans="1:21" ht="24" x14ac:dyDescent="0.25">
      <c r="A52" s="3" t="s">
        <v>45</v>
      </c>
      <c r="C52" s="1">
        <f>IFERROR(VLOOKUP(A52,'درآمد سود سهام'!A:S,13,0),0)</f>
        <v>0</v>
      </c>
      <c r="E52" s="1">
        <f>IFERROR(VLOOKUP(A52,'درآمد ناشی از تغییر قیمت اوراق'!A:Q,9,0),0)</f>
        <v>0</v>
      </c>
      <c r="G52" s="1">
        <f>IFERROR(VLOOKUP(A52,'درآمد ناشی از فروش'!A:Q,9,0),0)</f>
        <v>0</v>
      </c>
      <c r="I52" s="1">
        <f t="shared" si="2"/>
        <v>0</v>
      </c>
      <c r="K52" s="5">
        <f t="shared" si="3"/>
        <v>0</v>
      </c>
      <c r="M52" s="1">
        <f>IFERROR(VLOOKUP(A52,'درآمد سود سهام'!A:S,19,0),0)</f>
        <v>0</v>
      </c>
      <c r="O52" s="1">
        <f>IFERROR(VLOOKUP(A52,'درآمد ناشی از تغییر قیمت اوراق'!A:Q,17,0),0)</f>
        <v>0</v>
      </c>
      <c r="Q52" s="1">
        <f>IFERROR(VLOOKUP(A52,'درآمد ناشی از فروش'!A:Q,17,0),0)</f>
        <v>-13282747516</v>
      </c>
      <c r="S52" s="1">
        <f t="shared" si="0"/>
        <v>-13282747516</v>
      </c>
      <c r="U52" s="5">
        <f>+S52/$S$96</f>
        <v>-0.14714976041739269</v>
      </c>
    </row>
    <row r="53" spans="1:21" ht="24" x14ac:dyDescent="0.25">
      <c r="A53" s="3" t="s">
        <v>16</v>
      </c>
      <c r="C53" s="1">
        <f>IFERROR(VLOOKUP(A53,'درآمد سود سهام'!A:S,13,0),0)</f>
        <v>0</v>
      </c>
      <c r="E53" s="1">
        <f>IFERROR(VLOOKUP(A53,'درآمد ناشی از تغییر قیمت اوراق'!A:Q,9,0),0)</f>
        <v>0</v>
      </c>
      <c r="G53" s="1">
        <f>IFERROR(VLOOKUP(A53,'درآمد ناشی از فروش'!A:Q,9,0),0)</f>
        <v>0</v>
      </c>
      <c r="I53" s="1">
        <f t="shared" si="2"/>
        <v>0</v>
      </c>
      <c r="K53" s="5">
        <f t="shared" si="3"/>
        <v>0</v>
      </c>
      <c r="M53" s="1">
        <f>IFERROR(VLOOKUP(A53,'درآمد سود سهام'!A:S,19,0),0)</f>
        <v>0</v>
      </c>
      <c r="O53" s="1">
        <f>IFERROR(VLOOKUP(A53,'درآمد ناشی از تغییر قیمت اوراق'!A:Q,17,0),0)</f>
        <v>0</v>
      </c>
      <c r="Q53" s="1">
        <f>IFERROR(VLOOKUP(A53,'درآمد ناشی از فروش'!A:Q,17,0),0)</f>
        <v>563298235</v>
      </c>
      <c r="S53" s="1">
        <f t="shared" si="0"/>
        <v>563298235</v>
      </c>
      <c r="U53" s="5">
        <f>+S53/$S$96</f>
        <v>6.2403655737598204E-3</v>
      </c>
    </row>
    <row r="54" spans="1:21" ht="24" x14ac:dyDescent="0.25">
      <c r="A54" s="3" t="s">
        <v>17</v>
      </c>
      <c r="C54" s="1">
        <f>IFERROR(VLOOKUP(A54,'درآمد سود سهام'!A:S,13,0),0)</f>
        <v>0</v>
      </c>
      <c r="E54" s="1">
        <f>IFERROR(VLOOKUP(A54,'درآمد ناشی از تغییر قیمت اوراق'!A:Q,9,0),0)</f>
        <v>0</v>
      </c>
      <c r="G54" s="1">
        <f>IFERROR(VLOOKUP(A54,'درآمد ناشی از فروش'!A:Q,9,0),0)</f>
        <v>0</v>
      </c>
      <c r="I54" s="1">
        <f t="shared" si="2"/>
        <v>0</v>
      </c>
      <c r="K54" s="5">
        <f t="shared" si="3"/>
        <v>0</v>
      </c>
      <c r="M54" s="1">
        <f>IFERROR(VLOOKUP(A54,'درآمد سود سهام'!A:S,19,0),0)</f>
        <v>0</v>
      </c>
      <c r="O54" s="1">
        <f>IFERROR(VLOOKUP(A54,'درآمد ناشی از تغییر قیمت اوراق'!A:Q,17,0),0)</f>
        <v>0</v>
      </c>
      <c r="Q54" s="1">
        <f>IFERROR(VLOOKUP(A54,'درآمد ناشی از فروش'!A:Q,17,0),0)</f>
        <v>-17703117634</v>
      </c>
      <c r="S54" s="1">
        <f t="shared" si="0"/>
        <v>-17703117634</v>
      </c>
      <c r="U54" s="5">
        <f>+S54/$S$96</f>
        <v>-0.19611977983817758</v>
      </c>
    </row>
    <row r="55" spans="1:21" ht="24" x14ac:dyDescent="0.25">
      <c r="A55" s="3" t="s">
        <v>111</v>
      </c>
      <c r="C55" s="1">
        <f>IFERROR(VLOOKUP(A55,'درآمد سود سهام'!A:S,13,0),0)</f>
        <v>0</v>
      </c>
      <c r="E55" s="1">
        <f>IFERROR(VLOOKUP(A55,'درآمد ناشی از تغییر قیمت اوراق'!A:Q,9,0),0)</f>
        <v>1236557000</v>
      </c>
      <c r="G55" s="1">
        <f>IFERROR(VLOOKUP(A55,'درآمد ناشی از فروش'!A:Q,9,0),0)</f>
        <v>0</v>
      </c>
      <c r="I55" s="1">
        <f t="shared" si="2"/>
        <v>1236557000</v>
      </c>
      <c r="K55" s="5">
        <f t="shared" si="3"/>
        <v>1.9547535838866127E-3</v>
      </c>
      <c r="M55" s="1">
        <f>IFERROR(VLOOKUP(A55,'درآمد سود سهام'!A:S,19,0),0)</f>
        <v>13326572008</v>
      </c>
      <c r="O55" s="1">
        <f>IFERROR(VLOOKUP(A55,'درآمد ناشی از تغییر قیمت اوراق'!A:Q,17,0),0)</f>
        <v>1502925280</v>
      </c>
      <c r="Q55" s="1">
        <f>IFERROR(VLOOKUP(A55,'درآمد ناشی از فروش'!A:Q,17,0),0)</f>
        <v>0</v>
      </c>
      <c r="S55" s="1">
        <f t="shared" si="0"/>
        <v>14829497288</v>
      </c>
      <c r="U55" s="5">
        <f>+S55/$S$96</f>
        <v>0.16428506003076651</v>
      </c>
    </row>
    <row r="56" spans="1:21" ht="24" x14ac:dyDescent="0.25">
      <c r="A56" s="3" t="s">
        <v>107</v>
      </c>
      <c r="C56" s="1">
        <f>IFERROR(VLOOKUP(A56,'درآمد سود سهام'!A:S,13,0),0)</f>
        <v>0</v>
      </c>
      <c r="E56" s="1">
        <f>IFERROR(VLOOKUP(A56,'درآمد ناشی از تغییر قیمت اوراق'!A:Q,9,0),0)</f>
        <v>1559305150</v>
      </c>
      <c r="G56" s="1">
        <f>IFERROR(VLOOKUP(A56,'درآمد ناشی از فروش'!A:Q,9,0),0)</f>
        <v>0</v>
      </c>
      <c r="I56" s="1">
        <f t="shared" si="2"/>
        <v>1559305150</v>
      </c>
      <c r="K56" s="5">
        <f t="shared" si="3"/>
        <v>2.4649549760628522E-3</v>
      </c>
      <c r="M56" s="1">
        <f>IFERROR(VLOOKUP(A56,'درآمد سود سهام'!A:S,19,0),0)</f>
        <v>4512000000</v>
      </c>
      <c r="O56" s="1">
        <f>IFERROR(VLOOKUP(A56,'درآمد ناشی از تغییر قیمت اوراق'!A:Q,17,0),0)</f>
        <v>8845010978</v>
      </c>
      <c r="Q56" s="1">
        <f>IFERROR(VLOOKUP(A56,'درآمد ناشی از فروش'!A:Q,17,0),0)</f>
        <v>1517975562</v>
      </c>
      <c r="S56" s="1">
        <f t="shared" si="0"/>
        <v>14874986540</v>
      </c>
      <c r="U56" s="5">
        <f>+S56/$S$96</f>
        <v>0.16478900189409737</v>
      </c>
    </row>
    <row r="57" spans="1:21" ht="24" x14ac:dyDescent="0.25">
      <c r="A57" s="3" t="s">
        <v>108</v>
      </c>
      <c r="C57" s="1">
        <f>IFERROR(VLOOKUP(A57,'درآمد سود سهام'!A:S,13,0),0)</f>
        <v>0</v>
      </c>
      <c r="E57" s="1">
        <f>IFERROR(VLOOKUP(A57,'درآمد ناشی از تغییر قیمت اوراق'!A:Q,9,0),0)</f>
        <v>-567702109</v>
      </c>
      <c r="G57" s="1">
        <f>IFERROR(VLOOKUP(A57,'درآمد ناشی از فروش'!A:Q,9,0),0)</f>
        <v>0</v>
      </c>
      <c r="I57" s="1">
        <f t="shared" si="2"/>
        <v>-567702109</v>
      </c>
      <c r="K57" s="5">
        <f t="shared" si="3"/>
        <v>-8.9742545806439857E-4</v>
      </c>
      <c r="M57" s="1">
        <f>IFERROR(VLOOKUP(A57,'درآمد سود سهام'!A:S,19,0),0)</f>
        <v>810000000</v>
      </c>
      <c r="O57" s="1">
        <f>IFERROR(VLOOKUP(A57,'درآمد ناشی از تغییر قیمت اوراق'!A:Q,17,0),0)</f>
        <v>-6049943318</v>
      </c>
      <c r="Q57" s="1">
        <f>IFERROR(VLOOKUP(A57,'درآمد ناشی از فروش'!A:Q,17,0),0)</f>
        <v>-6962612176</v>
      </c>
      <c r="S57" s="1">
        <f t="shared" si="0"/>
        <v>-12202555494</v>
      </c>
      <c r="U57" s="5">
        <f>+S57/$S$96</f>
        <v>-0.13518310991450447</v>
      </c>
    </row>
    <row r="58" spans="1:21" ht="24" x14ac:dyDescent="0.25">
      <c r="A58" s="3" t="s">
        <v>120</v>
      </c>
      <c r="C58" s="1">
        <f>IFERROR(VLOOKUP(A58,'درآمد سود سهام'!A:S,13,0),0)</f>
        <v>0</v>
      </c>
      <c r="E58" s="1">
        <f>IFERROR(VLOOKUP(A58,'درآمد ناشی از تغییر قیمت اوراق'!A:Q,9,0),0)</f>
        <v>-19684000</v>
      </c>
      <c r="G58" s="1">
        <f>IFERROR(VLOOKUP(A58,'درآمد ناشی از فروش'!A:Q,9,0),0)</f>
        <v>0</v>
      </c>
      <c r="I58" s="1">
        <f t="shared" si="2"/>
        <v>-19684000</v>
      </c>
      <c r="K58" s="5">
        <f t="shared" si="3"/>
        <v>-3.1116535303446655E-5</v>
      </c>
      <c r="M58" s="1">
        <f>IFERROR(VLOOKUP(A58,'درآمد سود سهام'!A:S,19,0),0)</f>
        <v>0</v>
      </c>
      <c r="O58" s="1">
        <f>IFERROR(VLOOKUP(A58,'درآمد ناشی از تغییر قیمت اوراق'!A:Q,17,0),0)</f>
        <v>-90732800</v>
      </c>
      <c r="Q58" s="1">
        <f>IFERROR(VLOOKUP(A58,'درآمد ناشی از فروش'!A:Q,17,0),0)</f>
        <v>0</v>
      </c>
      <c r="S58" s="1">
        <f t="shared" si="0"/>
        <v>-90732800</v>
      </c>
      <c r="U58" s="5">
        <f>+S58/$S$96</f>
        <v>-1.0051617533132072E-3</v>
      </c>
    </row>
    <row r="59" spans="1:21" ht="24" x14ac:dyDescent="0.25">
      <c r="A59" s="3" t="s">
        <v>109</v>
      </c>
      <c r="C59" s="1">
        <f>IFERROR(VLOOKUP(A59,'درآمد سود سهام'!A:S,13,0),0)</f>
        <v>0</v>
      </c>
      <c r="E59" s="1">
        <f>IFERROR(VLOOKUP(A59,'درآمد ناشی از تغییر قیمت اوراق'!A:Q,9,0),0)</f>
        <v>8858060983</v>
      </c>
      <c r="G59" s="1">
        <f>IFERROR(VLOOKUP(A59,'درآمد ناشی از فروش'!A:Q,9,0),0)</f>
        <v>0</v>
      </c>
      <c r="I59" s="1">
        <f t="shared" si="2"/>
        <v>8858060983</v>
      </c>
      <c r="K59" s="5">
        <f t="shared" si="3"/>
        <v>1.4002853449380353E-2</v>
      </c>
      <c r="M59" s="1">
        <f>IFERROR(VLOOKUP(A59,'درآمد سود سهام'!A:S,19,0),0)</f>
        <v>18810829800</v>
      </c>
      <c r="O59" s="1">
        <f>IFERROR(VLOOKUP(A59,'درآمد ناشی از تغییر قیمت اوراق'!A:Q,17,0),0)</f>
        <v>-13639020256</v>
      </c>
      <c r="Q59" s="1">
        <f>IFERROR(VLOOKUP(A59,'درآمد ناشی از فروش'!A:Q,17,0),0)</f>
        <v>-4080374409</v>
      </c>
      <c r="S59" s="1">
        <f t="shared" si="0"/>
        <v>1091435135</v>
      </c>
      <c r="U59" s="5">
        <f>+S59/$S$96</f>
        <v>1.2091204657237923E-2</v>
      </c>
    </row>
    <row r="60" spans="1:21" ht="24" x14ac:dyDescent="0.25">
      <c r="A60" s="3" t="s">
        <v>110</v>
      </c>
      <c r="C60" s="1">
        <f>IFERROR(VLOOKUP(A60,'درآمد سود سهام'!A:S,13,0),0)</f>
        <v>0</v>
      </c>
      <c r="E60" s="1">
        <f>IFERROR(VLOOKUP(A60,'درآمد ناشی از تغییر قیمت اوراق'!A:Q,9,0),0)</f>
        <v>0</v>
      </c>
      <c r="G60" s="1">
        <f>IFERROR(VLOOKUP(A60,'درآمد ناشی از فروش'!A:Q,9,0),0)</f>
        <v>0</v>
      </c>
      <c r="I60" s="1">
        <f t="shared" si="2"/>
        <v>0</v>
      </c>
      <c r="K60" s="5">
        <f t="shared" si="3"/>
        <v>0</v>
      </c>
      <c r="M60" s="1">
        <f>IFERROR(VLOOKUP(A60,'درآمد سود سهام'!A:S,19,0),0)</f>
        <v>0</v>
      </c>
      <c r="O60" s="1">
        <f>IFERROR(VLOOKUP(A60,'درآمد ناشی از تغییر قیمت اوراق'!A:Q,17,0),0)</f>
        <v>0</v>
      </c>
      <c r="Q60" s="1">
        <f>IFERROR(VLOOKUP(A60,'درآمد ناشی از فروش'!A:Q,17,0),0)</f>
        <v>447202856</v>
      </c>
      <c r="S60" s="1">
        <f t="shared" si="0"/>
        <v>447202856</v>
      </c>
      <c r="U60" s="5">
        <f>+S60/$S$96</f>
        <v>4.9542305188821877E-3</v>
      </c>
    </row>
    <row r="61" spans="1:21" ht="24" x14ac:dyDescent="0.25">
      <c r="A61" s="3" t="s">
        <v>36</v>
      </c>
      <c r="C61" s="1">
        <f>IFERROR(VLOOKUP(A61,'درآمد سود سهام'!A:S,13,0),0)</f>
        <v>0</v>
      </c>
      <c r="E61" s="1">
        <f>IFERROR(VLOOKUP(A61,'درآمد ناشی از تغییر قیمت اوراق'!A:Q,9,0),0)</f>
        <v>8975807899</v>
      </c>
      <c r="G61" s="1">
        <f>IFERROR(VLOOKUP(A61,'درآمد ناشی از فروش'!A:Q,9,0),0)</f>
        <v>0</v>
      </c>
      <c r="I61" s="1">
        <f t="shared" si="2"/>
        <v>8975807899</v>
      </c>
      <c r="K61" s="5">
        <f t="shared" si="3"/>
        <v>1.418898818157838E-2</v>
      </c>
      <c r="M61" s="1">
        <f>IFERROR(VLOOKUP(A61,'درآمد سود سهام'!A:S,19,0),0)</f>
        <v>3051285670</v>
      </c>
      <c r="O61" s="1">
        <f>IFERROR(VLOOKUP(A61,'درآمد ناشی از تغییر قیمت اوراق'!A:Q,17,0),0)</f>
        <v>-27326143321</v>
      </c>
      <c r="Q61" s="1">
        <f>IFERROR(VLOOKUP(A61,'درآمد ناشی از فروش'!A:Q,17,0),0)</f>
        <v>-2164</v>
      </c>
      <c r="S61" s="1">
        <f t="shared" si="0"/>
        <v>-24274859815</v>
      </c>
      <c r="U61" s="5">
        <f>+S61/$S$96</f>
        <v>-0.26892326317580545</v>
      </c>
    </row>
    <row r="62" spans="1:21" ht="24" x14ac:dyDescent="0.25">
      <c r="A62" s="3" t="s">
        <v>88</v>
      </c>
      <c r="C62" s="1">
        <f>IFERROR(VLOOKUP(A62,'درآمد سود سهام'!A:S,13,0),0)</f>
        <v>0</v>
      </c>
      <c r="E62" s="1">
        <f>IFERROR(VLOOKUP(A62,'درآمد ناشی از تغییر قیمت اوراق'!A:Q,9,0),0)</f>
        <v>0</v>
      </c>
      <c r="G62" s="1">
        <f>IFERROR(VLOOKUP(A62,'درآمد ناشی از فروش'!A:Q,9,0),0)</f>
        <v>20391856994</v>
      </c>
      <c r="I62" s="1">
        <f t="shared" si="2"/>
        <v>20391856994</v>
      </c>
      <c r="K62" s="5">
        <f t="shared" si="3"/>
        <v>3.2235518088632217E-2</v>
      </c>
      <c r="M62" s="1">
        <f>IFERROR(VLOOKUP(A62,'درآمد سود سهام'!A:S,19,0),0)</f>
        <v>7000000000</v>
      </c>
      <c r="O62" s="1">
        <f>IFERROR(VLOOKUP(A62,'درآمد ناشی از تغییر قیمت اوراق'!A:Q,17,0),0)</f>
        <v>0</v>
      </c>
      <c r="Q62" s="1">
        <f>IFERROR(VLOOKUP(A62,'درآمد ناشی از فروش'!A:Q,17,0),0)</f>
        <v>23157114363</v>
      </c>
      <c r="S62" s="1">
        <f t="shared" si="0"/>
        <v>30157114363</v>
      </c>
      <c r="U62" s="5">
        <f>+S62/$S$96</f>
        <v>0.33408842169513103</v>
      </c>
    </row>
    <row r="63" spans="1:21" ht="24" x14ac:dyDescent="0.25">
      <c r="A63" s="3" t="s">
        <v>21</v>
      </c>
      <c r="C63" s="1">
        <f>IFERROR(VLOOKUP(A63,'درآمد سود سهام'!A:S,13,0),0)</f>
        <v>0</v>
      </c>
      <c r="E63" s="1">
        <f>IFERROR(VLOOKUP(A63,'درآمد ناشی از تغییر قیمت اوراق'!A:Q,9,0),0)</f>
        <v>-7573301347</v>
      </c>
      <c r="G63" s="1">
        <f>IFERROR(VLOOKUP(A63,'درآمد ناشی از فروش'!A:Q,9,0),0)</f>
        <v>0</v>
      </c>
      <c r="I63" s="1">
        <f t="shared" si="2"/>
        <v>-7573301347</v>
      </c>
      <c r="K63" s="5">
        <f t="shared" si="3"/>
        <v>-1.197190097173164E-2</v>
      </c>
      <c r="M63" s="1">
        <f>IFERROR(VLOOKUP(A63,'درآمد سود سهام'!A:S,19,0),0)</f>
        <v>4905673536</v>
      </c>
      <c r="O63" s="1">
        <f>IFERROR(VLOOKUP(A63,'درآمد ناشی از تغییر قیمت اوراق'!A:Q,17,0),0)</f>
        <v>-44209015403</v>
      </c>
      <c r="Q63" s="1">
        <f>IFERROR(VLOOKUP(A63,'درآمد ناشی از فروش'!A:Q,17,0),0)</f>
        <v>-4292283496</v>
      </c>
      <c r="S63" s="1">
        <f t="shared" si="0"/>
        <v>-43595625363</v>
      </c>
      <c r="U63" s="5">
        <f>+S63/$S$96</f>
        <v>-0.48296377083765529</v>
      </c>
    </row>
    <row r="64" spans="1:21" ht="24" x14ac:dyDescent="0.25">
      <c r="A64" s="3" t="s">
        <v>119</v>
      </c>
      <c r="C64" s="1">
        <f>IFERROR(VLOOKUP(A64,'درآمد سود سهام'!A:S,13,0),0)</f>
        <v>0</v>
      </c>
      <c r="E64" s="1">
        <f>IFERROR(VLOOKUP(A64,'درآمد ناشی از تغییر قیمت اوراق'!A:Q,9,0),0)</f>
        <v>-1693536498</v>
      </c>
      <c r="G64" s="1">
        <f>IFERROR(VLOOKUP(A64,'درآمد ناشی از فروش'!A:Q,9,0),0)</f>
        <v>2812912943</v>
      </c>
      <c r="I64" s="1">
        <f t="shared" si="2"/>
        <v>1119376445</v>
      </c>
      <c r="K64" s="5">
        <f t="shared" si="3"/>
        <v>1.7695141571169026E-3</v>
      </c>
      <c r="M64" s="1">
        <f>IFERROR(VLOOKUP(A64,'درآمد سود سهام'!A:S,19,0),0)</f>
        <v>0</v>
      </c>
      <c r="O64" s="1">
        <f>IFERROR(VLOOKUP(A64,'درآمد ناشی از تغییر قیمت اوراق'!A:Q,17,0),0)</f>
        <v>968932338</v>
      </c>
      <c r="Q64" s="1">
        <f>IFERROR(VLOOKUP(A64,'درآمد ناشی از فروش'!A:Q,17,0),0)</f>
        <v>2812912943</v>
      </c>
      <c r="S64" s="1">
        <f t="shared" si="0"/>
        <v>3781845281</v>
      </c>
      <c r="U64" s="5">
        <f>+S64/$S$96</f>
        <v>4.1896273821696667E-2</v>
      </c>
    </row>
    <row r="65" spans="1:21" ht="24" x14ac:dyDescent="0.25">
      <c r="A65" s="3" t="s">
        <v>82</v>
      </c>
      <c r="C65" s="1">
        <f>IFERROR(VLOOKUP(A65,'درآمد سود سهام'!A:S,13,0),0)</f>
        <v>0</v>
      </c>
      <c r="E65" s="1">
        <f>IFERROR(VLOOKUP(A65,'درآمد ناشی از تغییر قیمت اوراق'!A:Q,9,0),0)</f>
        <v>14831017310</v>
      </c>
      <c r="G65" s="1">
        <f>IFERROR(VLOOKUP(A65,'درآمد ناشی از فروش'!A:Q,9,0),0)</f>
        <v>0</v>
      </c>
      <c r="I65" s="1">
        <f t="shared" si="2"/>
        <v>14831017310</v>
      </c>
      <c r="K65" s="5">
        <f t="shared" si="3"/>
        <v>2.3444923476561848E-2</v>
      </c>
      <c r="M65" s="1">
        <f>IFERROR(VLOOKUP(A65,'درآمد سود سهام'!A:S,19,0),0)</f>
        <v>17097862240</v>
      </c>
      <c r="O65" s="1">
        <f>IFERROR(VLOOKUP(A65,'درآمد ناشی از تغییر قیمت اوراق'!A:Q,17,0),0)</f>
        <v>-68052885738</v>
      </c>
      <c r="Q65" s="1">
        <f>IFERROR(VLOOKUP(A65,'درآمد ناشی از فروش'!A:Q,17,0),0)</f>
        <v>-75180378624</v>
      </c>
      <c r="S65" s="1">
        <f t="shared" si="0"/>
        <v>-126135402122</v>
      </c>
      <c r="U65" s="5">
        <f>+S65/$S$96</f>
        <v>-1.3973610640453724</v>
      </c>
    </row>
    <row r="66" spans="1:21" ht="24" x14ac:dyDescent="0.25">
      <c r="A66" s="3" t="s">
        <v>83</v>
      </c>
      <c r="C66" s="1">
        <f>IFERROR(VLOOKUP(A66,'درآمد سود سهام'!A:S,13,0),0)</f>
        <v>0</v>
      </c>
      <c r="E66" s="1">
        <f>IFERROR(VLOOKUP(A66,'درآمد ناشی از تغییر قیمت اوراق'!A:Q,9,0),0)</f>
        <v>0</v>
      </c>
      <c r="G66" s="1">
        <f>IFERROR(VLOOKUP(A66,'درآمد ناشی از فروش'!A:Q,9,0),0)</f>
        <v>0</v>
      </c>
      <c r="I66" s="1">
        <f t="shared" si="2"/>
        <v>0</v>
      </c>
      <c r="K66" s="5">
        <f t="shared" si="3"/>
        <v>0</v>
      </c>
      <c r="M66" s="1">
        <f>IFERROR(VLOOKUP(A66,'درآمد سود سهام'!A:S,19,0),0)</f>
        <v>1257300000</v>
      </c>
      <c r="O66" s="1">
        <f>IFERROR(VLOOKUP(A66,'درآمد ناشی از تغییر قیمت اوراق'!A:Q,17,0),0)</f>
        <v>0</v>
      </c>
      <c r="Q66" s="1">
        <f>IFERROR(VLOOKUP(A66,'درآمد ناشی از فروش'!A:Q,17,0),0)</f>
        <v>6664781960</v>
      </c>
      <c r="S66" s="1">
        <f t="shared" si="0"/>
        <v>7922081960</v>
      </c>
      <c r="U66" s="5">
        <f>+S66/$S$96</f>
        <v>8.7762901539515256E-2</v>
      </c>
    </row>
    <row r="67" spans="1:21" ht="24" x14ac:dyDescent="0.25">
      <c r="A67" s="3" t="s">
        <v>100</v>
      </c>
      <c r="C67" s="1">
        <f>IFERROR(VLOOKUP(A67,'درآمد سود سهام'!A:S,13,0),0)</f>
        <v>0</v>
      </c>
      <c r="E67" s="1">
        <f>IFERROR(VLOOKUP(A67,'درآمد ناشی از تغییر قیمت اوراق'!A:Q,9,0),0)</f>
        <v>17276346000</v>
      </c>
      <c r="G67" s="1">
        <f>IFERROR(VLOOKUP(A67,'درآمد ناشی از فروش'!A:Q,9,0),0)</f>
        <v>0</v>
      </c>
      <c r="I67" s="1">
        <f t="shared" si="2"/>
        <v>17276346000</v>
      </c>
      <c r="K67" s="5">
        <f t="shared" si="3"/>
        <v>2.7310507530154411E-2</v>
      </c>
      <c r="M67" s="1">
        <f>IFERROR(VLOOKUP(A67,'درآمد سود سهام'!A:S,19,0),0)</f>
        <v>12580000000</v>
      </c>
      <c r="O67" s="1">
        <f>IFERROR(VLOOKUP(A67,'درآمد ناشی از تغییر قیمت اوراق'!A:Q,17,0),0)</f>
        <v>-1117643824</v>
      </c>
      <c r="Q67" s="1">
        <f>IFERROR(VLOOKUP(A67,'درآمد ناشی از فروش'!A:Q,17,0),0)</f>
        <v>0</v>
      </c>
      <c r="S67" s="1">
        <f t="shared" si="0"/>
        <v>11462356176</v>
      </c>
      <c r="U67" s="5">
        <f>+S67/$S$96</f>
        <v>0.12698298775050071</v>
      </c>
    </row>
    <row r="68" spans="1:21" ht="24" x14ac:dyDescent="0.25">
      <c r="A68" s="3" t="s">
        <v>125</v>
      </c>
      <c r="C68" s="1">
        <f>IFERROR(VLOOKUP(A68,'درآمد سود سهام'!A:S,13,0),0)</f>
        <v>0</v>
      </c>
      <c r="E68" s="1">
        <f>IFERROR(VLOOKUP(A68,'درآمد ناشی از تغییر قیمت اوراق'!A:Q,9,0),0)</f>
        <v>32364678804</v>
      </c>
      <c r="G68" s="1">
        <f>IFERROR(VLOOKUP(A68,'درآمد ناشی از فروش'!A:Q,9,0),0)</f>
        <v>0</v>
      </c>
      <c r="I68" s="1">
        <f t="shared" si="2"/>
        <v>32364678804</v>
      </c>
      <c r="K68" s="5">
        <f t="shared" si="3"/>
        <v>5.1162196229901327E-2</v>
      </c>
      <c r="M68" s="1">
        <f>IFERROR(VLOOKUP(A68,'درآمد سود سهام'!A:S,19,0),0)</f>
        <v>0</v>
      </c>
      <c r="O68" s="1">
        <f>IFERROR(VLOOKUP(A68,'درآمد ناشی از تغییر قیمت اوراق'!A:Q,17,0),0)</f>
        <v>37080181866</v>
      </c>
      <c r="Q68" s="1">
        <f>IFERROR(VLOOKUP(A68,'درآمد ناشی از فروش'!A:Q,17,0),0)</f>
        <v>0</v>
      </c>
      <c r="S68" s="1">
        <f t="shared" ref="S68:S79" si="5">+M68+O68+Q68</f>
        <v>37080181866</v>
      </c>
      <c r="U68" s="5">
        <f t="shared" ref="U68:U79" si="6">+S68/$S$96</f>
        <v>0.41078397908585601</v>
      </c>
    </row>
    <row r="69" spans="1:21" ht="24" x14ac:dyDescent="0.25">
      <c r="A69" s="3" t="s">
        <v>122</v>
      </c>
      <c r="C69" s="1">
        <f>IFERROR(VLOOKUP(A69,'درآمد سود سهام'!A:S,13,0),0)</f>
        <v>0</v>
      </c>
      <c r="E69" s="1">
        <f>IFERROR(VLOOKUP(A69,'درآمد ناشی از تغییر قیمت اوراق'!A:Q,9,0),0)</f>
        <v>0</v>
      </c>
      <c r="G69" s="1">
        <f>IFERROR(VLOOKUP(A69,'درآمد ناشی از فروش'!A:Q,9,0),0)</f>
        <v>0</v>
      </c>
      <c r="I69" s="1">
        <f t="shared" si="2"/>
        <v>0</v>
      </c>
      <c r="K69" s="5">
        <f t="shared" si="3"/>
        <v>0</v>
      </c>
      <c r="M69" s="1">
        <f>IFERROR(VLOOKUP(A69,'درآمد سود سهام'!A:S,19,0),0)</f>
        <v>0</v>
      </c>
      <c r="O69" s="1">
        <f>IFERROR(VLOOKUP(A69,'درآمد ناشی از تغییر قیمت اوراق'!A:Q,17,0),0)</f>
        <v>0</v>
      </c>
      <c r="Q69" s="1">
        <f>IFERROR(VLOOKUP(A69,'درآمد ناشی از فروش'!A:Q,17,0),0)</f>
        <v>-14135955</v>
      </c>
      <c r="S69" s="1">
        <f t="shared" si="5"/>
        <v>-14135955</v>
      </c>
      <c r="U69" s="5">
        <f t="shared" si="6"/>
        <v>-1.5660181668103045E-4</v>
      </c>
    </row>
    <row r="70" spans="1:21" ht="24" x14ac:dyDescent="0.25">
      <c r="A70" s="3" t="s">
        <v>124</v>
      </c>
      <c r="C70" s="1">
        <f>IFERROR(VLOOKUP(A70,'درآمد سود سهام'!A:S,13,0),0)</f>
        <v>0</v>
      </c>
      <c r="E70" s="1">
        <f>IFERROR(VLOOKUP(A70,'درآمد ناشی از تغییر قیمت اوراق'!A:Q,9,0),0)</f>
        <v>4345784000</v>
      </c>
      <c r="G70" s="1">
        <f>IFERROR(VLOOKUP(A70,'درآمد ناشی از فروش'!A:Q,9,0),0)</f>
        <v>0</v>
      </c>
      <c r="I70" s="1">
        <f t="shared" si="2"/>
        <v>4345784000</v>
      </c>
      <c r="K70" s="5">
        <f t="shared" si="3"/>
        <v>6.8698303829076218E-3</v>
      </c>
      <c r="M70" s="1">
        <f>IFERROR(VLOOKUP(A70,'درآمد سود سهام'!A:S,19,0),0)</f>
        <v>0</v>
      </c>
      <c r="O70" s="1">
        <f>IFERROR(VLOOKUP(A70,'درآمد ناشی از تغییر قیمت اوراق'!A:Q,17,0),0)</f>
        <v>21209076800</v>
      </c>
      <c r="Q70" s="1">
        <f>IFERROR(VLOOKUP(A70,'درآمد ناشی از فروش'!A:Q,17,0),0)</f>
        <v>0</v>
      </c>
      <c r="S70" s="1">
        <f t="shared" si="5"/>
        <v>21209076800</v>
      </c>
      <c r="U70" s="5">
        <f t="shared" si="6"/>
        <v>0.23495971492605175</v>
      </c>
    </row>
    <row r="71" spans="1:21" ht="24" x14ac:dyDescent="0.25">
      <c r="A71" s="3" t="s">
        <v>126</v>
      </c>
      <c r="C71" s="1">
        <f>IFERROR(VLOOKUP(A71,'درآمد سود سهام'!A:S,13,0),0)</f>
        <v>0</v>
      </c>
      <c r="E71" s="1">
        <f>IFERROR(VLOOKUP(A71,'درآمد ناشی از تغییر قیمت اوراق'!A:Q,9,0),0)</f>
        <v>-875160705</v>
      </c>
      <c r="G71" s="1">
        <f>IFERROR(VLOOKUP(A71,'درآمد ناشی از فروش'!A:Q,9,0),0)</f>
        <v>0</v>
      </c>
      <c r="I71" s="1">
        <f t="shared" si="2"/>
        <v>-875160705</v>
      </c>
      <c r="K71" s="5">
        <f t="shared" si="3"/>
        <v>-1.3834570703780615E-3</v>
      </c>
      <c r="M71" s="1">
        <f>IFERROR(VLOOKUP(A71,'درآمد سود سهام'!A:S,19,0),0)</f>
        <v>0</v>
      </c>
      <c r="O71" s="1">
        <f>IFERROR(VLOOKUP(A71,'درآمد ناشی از تغییر قیمت اوراق'!A:Q,17,0),0)</f>
        <v>250736334</v>
      </c>
      <c r="Q71" s="1">
        <f>IFERROR(VLOOKUP(A71,'درآمد ناشی از فروش'!A:Q,17,0),0)</f>
        <v>0</v>
      </c>
      <c r="S71" s="1">
        <f t="shared" si="5"/>
        <v>250736334</v>
      </c>
      <c r="U71" s="5">
        <f t="shared" si="6"/>
        <v>2.7777228643088934E-3</v>
      </c>
    </row>
    <row r="72" spans="1:21" ht="24" x14ac:dyDescent="0.25">
      <c r="A72" s="3" t="s">
        <v>27</v>
      </c>
      <c r="C72" s="1">
        <f>IFERROR(VLOOKUP(A72,'درآمد سود سهام'!A:S,13,0),0)</f>
        <v>0</v>
      </c>
      <c r="E72" s="1">
        <f>IFERROR(VLOOKUP(A72,'درآمد ناشی از تغییر قیمت اوراق'!A:Q,9,0),0)</f>
        <v>0</v>
      </c>
      <c r="G72" s="1">
        <f>IFERROR(VLOOKUP(A72,'درآمد ناشی از فروش'!A:Q,9,0),0)</f>
        <v>0</v>
      </c>
      <c r="I72" s="1">
        <f t="shared" si="2"/>
        <v>0</v>
      </c>
      <c r="K72" s="5">
        <f t="shared" si="3"/>
        <v>0</v>
      </c>
      <c r="M72" s="1">
        <f>IFERROR(VLOOKUP(A72,'درآمد سود سهام'!A:S,19,0),0)</f>
        <v>0</v>
      </c>
      <c r="O72" s="1">
        <f>IFERROR(VLOOKUP(A72,'درآمد ناشی از تغییر قیمت اوراق'!A:Q,17,0),0)</f>
        <v>0</v>
      </c>
      <c r="Q72" s="1">
        <f>IFERROR(VLOOKUP(A72,'درآمد ناشی از فروش'!A:Q,17,0),0)</f>
        <v>-5521510283</v>
      </c>
      <c r="S72" s="1">
        <f t="shared" ref="S72:S77" si="7">+M72+O72+Q72</f>
        <v>-5521510283</v>
      </c>
      <c r="U72" s="5">
        <f t="shared" ref="U72:U77" si="8">+S72/$S$96</f>
        <v>-6.1168738945532194E-2</v>
      </c>
    </row>
    <row r="73" spans="1:21" ht="24" x14ac:dyDescent="0.25">
      <c r="A73" s="3" t="s">
        <v>114</v>
      </c>
      <c r="C73" s="1">
        <f>IFERROR(VLOOKUP(A73,'درآمد سود سهام'!A:S,13,0),0)</f>
        <v>0</v>
      </c>
      <c r="E73" s="1">
        <f>IFERROR(VLOOKUP(A73,'درآمد ناشی از تغییر قیمت اوراق'!A:Q,9,0),0)</f>
        <v>0</v>
      </c>
      <c r="G73" s="1">
        <f>IFERROR(VLOOKUP(A73,'درآمد ناشی از فروش'!A:Q,9,0),0)</f>
        <v>0</v>
      </c>
      <c r="I73" s="1">
        <f t="shared" ref="I73:I95" si="9">+G73+E73+C73</f>
        <v>0</v>
      </c>
      <c r="K73" s="5">
        <f t="shared" ref="K73:K95" si="10">+I73/$I$96</f>
        <v>0</v>
      </c>
      <c r="M73" s="1">
        <f>IFERROR(VLOOKUP(A73,'درآمد سود سهام'!A:S,19,0),0)</f>
        <v>0</v>
      </c>
      <c r="O73" s="1">
        <f>IFERROR(VLOOKUP(A73,'درآمد ناشی از تغییر قیمت اوراق'!A:Q,17,0),0)</f>
        <v>0</v>
      </c>
      <c r="Q73" s="1">
        <f>IFERROR(VLOOKUP(A73,'درآمد ناشی از فروش'!A:Q,17,0),0)</f>
        <v>560977788</v>
      </c>
      <c r="S73" s="1">
        <f t="shared" si="7"/>
        <v>560977788</v>
      </c>
      <c r="U73" s="5">
        <f t="shared" si="8"/>
        <v>6.2146590533505488E-3</v>
      </c>
    </row>
    <row r="74" spans="1:21" ht="24" x14ac:dyDescent="0.25">
      <c r="A74" s="3" t="s">
        <v>91</v>
      </c>
      <c r="C74" s="1">
        <f>IFERROR(VLOOKUP(A74,'درآمد سود سهام'!A:S,13,0),0)</f>
        <v>0</v>
      </c>
      <c r="E74" s="1">
        <f>IFERROR(VLOOKUP(A74,'درآمد ناشی از تغییر قیمت اوراق'!A:Q,9,0),0)</f>
        <v>0</v>
      </c>
      <c r="G74" s="1">
        <f>IFERROR(VLOOKUP(A74,'درآمد ناشی از فروش'!A:Q,9,0),0)</f>
        <v>0</v>
      </c>
      <c r="I74" s="1">
        <f t="shared" si="9"/>
        <v>0</v>
      </c>
      <c r="K74" s="5">
        <f t="shared" si="10"/>
        <v>0</v>
      </c>
      <c r="M74" s="1">
        <f>IFERROR(VLOOKUP(A74,'درآمد سود سهام'!A:S,19,0),0)</f>
        <v>0</v>
      </c>
      <c r="O74" s="1">
        <f>IFERROR(VLOOKUP(A74,'درآمد ناشی از تغییر قیمت اوراق'!A:Q,17,0),0)</f>
        <v>0</v>
      </c>
      <c r="Q74" s="1">
        <f>IFERROR(VLOOKUP(A74,'درآمد ناشی از فروش'!A:Q,17,0),0)</f>
        <v>3468072186</v>
      </c>
      <c r="S74" s="1">
        <f t="shared" si="7"/>
        <v>3468072186</v>
      </c>
      <c r="U74" s="5">
        <f t="shared" si="8"/>
        <v>3.8420213187474954E-2</v>
      </c>
    </row>
    <row r="75" spans="1:21" ht="24" x14ac:dyDescent="0.25">
      <c r="A75" s="3" t="s">
        <v>92</v>
      </c>
      <c r="C75" s="1">
        <f>IFERROR(VLOOKUP(A75,'درآمد سود سهام'!A:S,13,0),0)</f>
        <v>0</v>
      </c>
      <c r="E75" s="1">
        <f>IFERROR(VLOOKUP(A75,'درآمد ناشی از تغییر قیمت اوراق'!A:Q,9,0),0)</f>
        <v>0</v>
      </c>
      <c r="G75" s="1">
        <f>IFERROR(VLOOKUP(A75,'درآمد ناشی از فروش'!A:Q,9,0),0)</f>
        <v>0</v>
      </c>
      <c r="I75" s="1">
        <f t="shared" si="9"/>
        <v>0</v>
      </c>
      <c r="K75" s="5">
        <f t="shared" si="10"/>
        <v>0</v>
      </c>
      <c r="M75" s="1">
        <f>IFERROR(VLOOKUP(A75,'درآمد سود سهام'!A:S,19,0),0)</f>
        <v>0</v>
      </c>
      <c r="O75" s="1">
        <f>IFERROR(VLOOKUP(A75,'درآمد ناشی از تغییر قیمت اوراق'!A:Q,17,0),0)</f>
        <v>0</v>
      </c>
      <c r="Q75" s="1">
        <f>IFERROR(VLOOKUP(A75,'درآمد ناشی از فروش'!A:Q,17,0),0)</f>
        <v>21588772</v>
      </c>
      <c r="S75" s="1">
        <f t="shared" si="7"/>
        <v>21588772</v>
      </c>
      <c r="U75" s="5">
        <f t="shared" si="8"/>
        <v>2.3916607792770725E-4</v>
      </c>
    </row>
    <row r="76" spans="1:21" ht="24" x14ac:dyDescent="0.25">
      <c r="A76" s="3" t="s">
        <v>89</v>
      </c>
      <c r="C76" s="1">
        <f>IFERROR(VLOOKUP(A76,'درآمد سود سهام'!A:S,13,0),0)</f>
        <v>0</v>
      </c>
      <c r="E76" s="1">
        <f>IFERROR(VLOOKUP(A76,'درآمد ناشی از تغییر قیمت اوراق'!A:Q,9,0),0)</f>
        <v>0</v>
      </c>
      <c r="G76" s="1">
        <f>IFERROR(VLOOKUP(A76,'درآمد ناشی از فروش'!A:Q,9,0),0)</f>
        <v>0</v>
      </c>
      <c r="I76" s="1">
        <f t="shared" si="9"/>
        <v>0</v>
      </c>
      <c r="K76" s="5">
        <f t="shared" si="10"/>
        <v>0</v>
      </c>
      <c r="M76" s="1">
        <f>IFERROR(VLOOKUP(A76,'درآمد سود سهام'!A:S,19,0),0)</f>
        <v>0</v>
      </c>
      <c r="O76" s="1">
        <f>IFERROR(VLOOKUP(A76,'درآمد ناشی از تغییر قیمت اوراق'!A:Q,17,0),0)</f>
        <v>0</v>
      </c>
      <c r="Q76" s="1">
        <f>IFERROR(VLOOKUP(A76,'درآمد ناشی از فروش'!A:Q,17,0),0)</f>
        <v>230045373</v>
      </c>
      <c r="S76" s="1">
        <f t="shared" si="7"/>
        <v>230045373</v>
      </c>
      <c r="U76" s="5">
        <f t="shared" si="8"/>
        <v>2.5485029720924601E-3</v>
      </c>
    </row>
    <row r="77" spans="1:21" ht="24" x14ac:dyDescent="0.25">
      <c r="A77" s="3" t="s">
        <v>90</v>
      </c>
      <c r="C77" s="1">
        <f>IFERROR(VLOOKUP(A77,'درآمد سود سهام'!A:S,13,0),0)</f>
        <v>0</v>
      </c>
      <c r="E77" s="1">
        <f>IFERROR(VLOOKUP(A77,'درآمد ناشی از تغییر قیمت اوراق'!A:Q,9,0),0)</f>
        <v>0</v>
      </c>
      <c r="G77" s="1">
        <f>IFERROR(VLOOKUP(A77,'درآمد ناشی از فروش'!A:Q,9,0),0)</f>
        <v>0</v>
      </c>
      <c r="I77" s="1">
        <f t="shared" si="9"/>
        <v>0</v>
      </c>
      <c r="K77" s="5">
        <f t="shared" si="10"/>
        <v>0</v>
      </c>
      <c r="M77" s="1">
        <f>IFERROR(VLOOKUP(A77,'درآمد سود سهام'!A:S,19,0),0)</f>
        <v>0</v>
      </c>
      <c r="O77" s="1">
        <f>IFERROR(VLOOKUP(A77,'درآمد ناشی از تغییر قیمت اوراق'!A:Q,17,0),0)</f>
        <v>0</v>
      </c>
      <c r="Q77" s="1">
        <f>IFERROR(VLOOKUP(A77,'درآمد ناشی از فروش'!A:Q,17,0),0)</f>
        <v>22538718</v>
      </c>
      <c r="S77" s="1">
        <f t="shared" si="7"/>
        <v>22538718</v>
      </c>
      <c r="U77" s="5">
        <f t="shared" si="8"/>
        <v>2.4968982884152085E-4</v>
      </c>
    </row>
    <row r="78" spans="1:21" ht="24" x14ac:dyDescent="0.25">
      <c r="A78" s="3" t="s">
        <v>121</v>
      </c>
      <c r="C78" s="1">
        <f>IFERROR(VLOOKUP(A78,'درآمد سود سهام'!A:S,13,0),0)</f>
        <v>0</v>
      </c>
      <c r="E78" s="1">
        <f>IFERROR(VLOOKUP(A78,'درآمد ناشی از تغییر قیمت اوراق'!A:Q,9,0),0)</f>
        <v>0</v>
      </c>
      <c r="G78" s="1">
        <f>IFERROR(VLOOKUP(A78,'درآمد ناشی از فروش'!A:Q,9,0),0)</f>
        <v>0</v>
      </c>
      <c r="I78" s="1">
        <f t="shared" si="9"/>
        <v>0</v>
      </c>
      <c r="K78" s="5">
        <f t="shared" si="10"/>
        <v>0</v>
      </c>
      <c r="M78" s="1">
        <f>IFERROR(VLOOKUP(A78,'درآمد سود سهام'!A:S,19,0),0)</f>
        <v>0</v>
      </c>
      <c r="O78" s="1">
        <f>IFERROR(VLOOKUP(A78,'درآمد ناشی از تغییر قیمت اوراق'!A:Q,17,0),0)</f>
        <v>0</v>
      </c>
      <c r="Q78" s="1">
        <f>IFERROR(VLOOKUP(A78,'درآمد ناشی از فروش'!A:Q,17,0),0)</f>
        <v>-15236400</v>
      </c>
      <c r="S78" s="1">
        <f t="shared" si="5"/>
        <v>-15236400</v>
      </c>
      <c r="U78" s="5">
        <f t="shared" si="6"/>
        <v>-1.6879283498559894E-4</v>
      </c>
    </row>
    <row r="79" spans="1:21" ht="24" x14ac:dyDescent="0.25">
      <c r="A79" s="3" t="s">
        <v>123</v>
      </c>
      <c r="C79" s="1">
        <f>IFERROR(VLOOKUP(A79,'درآمد سود سهام'!A:S,13,0),0)</f>
        <v>0</v>
      </c>
      <c r="E79" s="1">
        <f>IFERROR(VLOOKUP(A79,'درآمد ناشی از تغییر قیمت اوراق'!A:Q,9,0),0)</f>
        <v>0</v>
      </c>
      <c r="G79" s="1">
        <f>IFERROR(VLOOKUP(A79,'درآمد ناشی از فروش'!A:Q,9,0),0)</f>
        <v>0</v>
      </c>
      <c r="I79" s="1">
        <f t="shared" si="9"/>
        <v>0</v>
      </c>
      <c r="K79" s="5">
        <f t="shared" si="10"/>
        <v>0</v>
      </c>
      <c r="M79" s="1">
        <f>IFERROR(VLOOKUP(A79,'درآمد سود سهام'!A:S,19,0),0)</f>
        <v>0</v>
      </c>
      <c r="O79" s="1">
        <f>IFERROR(VLOOKUP(A79,'درآمد ناشی از تغییر قیمت اوراق'!A:Q,17,0),0)</f>
        <v>0</v>
      </c>
      <c r="Q79" s="1">
        <f>IFERROR(VLOOKUP(A79,'درآمد ناشی از فروش'!A:Q,17,0),0)</f>
        <v>-51883265</v>
      </c>
      <c r="S79" s="1">
        <f t="shared" si="5"/>
        <v>-51883265</v>
      </c>
      <c r="U79" s="5">
        <f t="shared" si="6"/>
        <v>-5.7477641619142978E-4</v>
      </c>
    </row>
    <row r="80" spans="1:21" ht="24" x14ac:dyDescent="0.25">
      <c r="A80" s="3" t="s">
        <v>84</v>
      </c>
      <c r="C80" s="1">
        <f>IFERROR(VLOOKUP(A80,'درآمد سود سهام'!A:S,13,0),0)</f>
        <v>0</v>
      </c>
      <c r="E80" s="1">
        <f>IFERROR(VLOOKUP(A80,'درآمد ناشی از تغییر قیمت اوراق'!A:Q,9,0),0)</f>
        <v>0</v>
      </c>
      <c r="G80" s="1">
        <f>IFERROR(VLOOKUP(A80,'درآمد ناشی از فروش'!A:Q,9,0),0)</f>
        <v>0</v>
      </c>
      <c r="I80" s="1">
        <f t="shared" si="9"/>
        <v>0</v>
      </c>
      <c r="K80" s="5">
        <f t="shared" si="10"/>
        <v>0</v>
      </c>
      <c r="M80" s="1">
        <f>IFERROR(VLOOKUP(A80,'درآمد سود سهام'!A:S,19,0),0)</f>
        <v>0</v>
      </c>
      <c r="O80" s="1">
        <f>IFERROR(VLOOKUP(A80,'درآمد ناشی از تغییر قیمت اوراق'!A:Q,17,0),0)</f>
        <v>0</v>
      </c>
      <c r="Q80" s="1">
        <f>IFERROR(VLOOKUP(A80,'درآمد ناشی از فروش'!A:Q,17,0),0)</f>
        <v>37769372724</v>
      </c>
      <c r="S80" s="1">
        <f t="shared" si="0"/>
        <v>37769372724</v>
      </c>
      <c r="U80" s="5">
        <f>+S80/$S$96</f>
        <v>0.41841901615287819</v>
      </c>
    </row>
    <row r="81" spans="1:21" ht="24" x14ac:dyDescent="0.25">
      <c r="A81" s="3" t="s">
        <v>93</v>
      </c>
      <c r="C81" s="1">
        <f>IFERROR(VLOOKUP(A81,'درآمد سود سهام'!A:S,13,0),0)</f>
        <v>0</v>
      </c>
      <c r="E81" s="1">
        <f>IFERROR(VLOOKUP(A81,'درآمد ناشی از تغییر قیمت اوراق'!A:Q,9,0),0)</f>
        <v>0</v>
      </c>
      <c r="G81" s="1">
        <f>IFERROR(VLOOKUP(A81,'درآمد ناشی از فروش'!A:Q,9,0),0)</f>
        <v>0</v>
      </c>
      <c r="I81" s="1">
        <f t="shared" si="9"/>
        <v>0</v>
      </c>
      <c r="K81" s="5">
        <f t="shared" si="10"/>
        <v>0</v>
      </c>
      <c r="M81" s="1">
        <f>IFERROR(VLOOKUP(A81,'درآمد سود سهام'!A:S,19,0),0)</f>
        <v>0</v>
      </c>
      <c r="O81" s="1">
        <f>IFERROR(VLOOKUP(A81,'درآمد ناشی از تغییر قیمت اوراق'!A:Q,17,0),0)</f>
        <v>0</v>
      </c>
      <c r="Q81" s="1">
        <f>IFERROR(VLOOKUP(A81,'درآمد ناشی از فروش'!A:Q,17,0),0)</f>
        <v>675400000</v>
      </c>
      <c r="S81" s="1">
        <f t="shared" si="0"/>
        <v>675400000</v>
      </c>
      <c r="U81" s="5">
        <f>+S81/$S$96</f>
        <v>7.4822583254097767E-3</v>
      </c>
    </row>
    <row r="82" spans="1:21" ht="24" x14ac:dyDescent="0.25">
      <c r="A82" s="3" t="s">
        <v>102</v>
      </c>
      <c r="C82" s="1">
        <f>IFERROR(VLOOKUP(A82,'درآمد سود سهام'!A:S,13,0),0)</f>
        <v>0</v>
      </c>
      <c r="E82" s="1">
        <f>IFERROR(VLOOKUP(A82,'درآمد ناشی از تغییر قیمت اوراق'!A:Q,9,0),0)</f>
        <v>0</v>
      </c>
      <c r="G82" s="1">
        <f>IFERROR(VLOOKUP(A82,'درآمد ناشی از فروش'!A:Q,9,0),0)</f>
        <v>0</v>
      </c>
      <c r="I82" s="1">
        <f t="shared" si="9"/>
        <v>0</v>
      </c>
      <c r="K82" s="5">
        <f t="shared" si="10"/>
        <v>0</v>
      </c>
      <c r="M82" s="1">
        <f>IFERROR(VLOOKUP(A82,'درآمد سود سهام'!A:S,19,0),0)</f>
        <v>0</v>
      </c>
      <c r="O82" s="1">
        <f>IFERROR(VLOOKUP(A82,'درآمد ناشی از تغییر قیمت اوراق'!A:Q,17,0),0)</f>
        <v>0</v>
      </c>
      <c r="Q82" s="1">
        <f>IFERROR(VLOOKUP(A82,'درآمد ناشی از فروش'!A:Q,17,0),0)</f>
        <v>-1678131</v>
      </c>
      <c r="S82" s="1">
        <f t="shared" si="0"/>
        <v>-1678131</v>
      </c>
      <c r="U82" s="5">
        <f>+S82/$S$96</f>
        <v>-1.8590775312227176E-5</v>
      </c>
    </row>
    <row r="83" spans="1:21" ht="24" x14ac:dyDescent="0.25">
      <c r="A83" s="3" t="s">
        <v>104</v>
      </c>
      <c r="C83" s="1">
        <f>IFERROR(VLOOKUP(A83,'درآمد سود سهام'!A:S,13,0),0)</f>
        <v>0</v>
      </c>
      <c r="E83" s="1">
        <f>IFERROR(VLOOKUP(A83,'درآمد ناشی از تغییر قیمت اوراق'!A:Q,9,0),0)</f>
        <v>0</v>
      </c>
      <c r="G83" s="1">
        <f>IFERROR(VLOOKUP(A83,'درآمد ناشی از فروش'!A:Q,9,0),0)</f>
        <v>0</v>
      </c>
      <c r="I83" s="1">
        <f t="shared" si="9"/>
        <v>0</v>
      </c>
      <c r="K83" s="5">
        <f t="shared" si="10"/>
        <v>0</v>
      </c>
      <c r="M83" s="1">
        <f>IFERROR(VLOOKUP(A83,'درآمد سود سهام'!A:S,19,0),0)</f>
        <v>0</v>
      </c>
      <c r="O83" s="1">
        <f>IFERROR(VLOOKUP(A83,'درآمد ناشی از تغییر قیمت اوراق'!A:Q,17,0),0)</f>
        <v>0</v>
      </c>
      <c r="Q83" s="1">
        <f>IFERROR(VLOOKUP(A83,'درآمد ناشی از فروش'!A:Q,17,0),0)</f>
        <v>198524</v>
      </c>
      <c r="S83" s="1">
        <f t="shared" si="0"/>
        <v>198524</v>
      </c>
      <c r="U83" s="5">
        <f>+S83/$S$96</f>
        <v>2.1993009354362609E-6</v>
      </c>
    </row>
    <row r="84" spans="1:21" ht="24" x14ac:dyDescent="0.25">
      <c r="A84" s="3" t="s">
        <v>118</v>
      </c>
      <c r="C84" s="1">
        <f>IFERROR(VLOOKUP(A84,'درآمد سود سهام'!A:S,13,0),0)</f>
        <v>0</v>
      </c>
      <c r="E84" s="1">
        <f>IFERROR(VLOOKUP(A84,'درآمد ناشی از تغییر قیمت اوراق'!A:Q,9,0),0)</f>
        <v>0</v>
      </c>
      <c r="G84" s="1">
        <f>IFERROR(VLOOKUP(A84,'درآمد ناشی از فروش'!A:Q,9,0),0)</f>
        <v>0</v>
      </c>
      <c r="I84" s="1">
        <f t="shared" si="9"/>
        <v>0</v>
      </c>
      <c r="K84" s="5">
        <f t="shared" si="10"/>
        <v>0</v>
      </c>
      <c r="M84" s="1">
        <f>IFERROR(VLOOKUP(A84,'درآمد سود سهام'!A:S,19,0),0)</f>
        <v>0</v>
      </c>
      <c r="O84" s="1">
        <f>IFERROR(VLOOKUP(A84,'درآمد ناشی از تغییر قیمت اوراق'!A:Q,17,0),0)</f>
        <v>0</v>
      </c>
      <c r="Q84" s="1">
        <f>IFERROR(VLOOKUP(A84,'درآمد ناشی از فروش'!A:Q,17,0),0)</f>
        <v>-5601821</v>
      </c>
      <c r="S84" s="1">
        <f t="shared" si="0"/>
        <v>-5601821</v>
      </c>
      <c r="U84" s="5">
        <f>+S84/$S$96</f>
        <v>-6.2058442130152972E-5</v>
      </c>
    </row>
    <row r="85" spans="1:21" ht="24" x14ac:dyDescent="0.25">
      <c r="A85" s="3" t="s">
        <v>105</v>
      </c>
      <c r="C85" s="1">
        <f>IFERROR(VLOOKUP(A85,'درآمد سود سهام'!A:S,13,0),0)</f>
        <v>0</v>
      </c>
      <c r="E85" s="1">
        <f>IFERROR(VLOOKUP(A85,'درآمد ناشی از تغییر قیمت اوراق'!A:Q,9,0),0)</f>
        <v>0</v>
      </c>
      <c r="G85" s="1">
        <f>IFERROR(VLOOKUP(A85,'درآمد ناشی از فروش'!A:Q,9,0),0)</f>
        <v>0</v>
      </c>
      <c r="I85" s="1">
        <f t="shared" si="9"/>
        <v>0</v>
      </c>
      <c r="K85" s="5">
        <f t="shared" si="10"/>
        <v>0</v>
      </c>
      <c r="M85" s="1">
        <f>IFERROR(VLOOKUP(A85,'درآمد سود سهام'!A:S,19,0),0)</f>
        <v>0</v>
      </c>
      <c r="O85" s="1">
        <f>IFERROR(VLOOKUP(A85,'درآمد ناشی از تغییر قیمت اوراق'!A:Q,17,0),0)</f>
        <v>0</v>
      </c>
      <c r="Q85" s="1">
        <f>IFERROR(VLOOKUP(A85,'درآمد ناشی از فروش'!A:Q,17,0),0)</f>
        <v>-364158569</v>
      </c>
      <c r="S85" s="1">
        <f t="shared" si="0"/>
        <v>-364158569</v>
      </c>
      <c r="U85" s="5">
        <f t="shared" ref="U85" si="11">+S85/$S$96</f>
        <v>-4.0342441289155477E-3</v>
      </c>
    </row>
    <row r="86" spans="1:21" ht="24" x14ac:dyDescent="0.25">
      <c r="A86" s="3" t="s">
        <v>106</v>
      </c>
      <c r="C86" s="1">
        <f>IFERROR(VLOOKUP(A86,'درآمد سود سهام'!A:S,13,0),0)</f>
        <v>0</v>
      </c>
      <c r="E86" s="1">
        <f>IFERROR(VLOOKUP(A86,'درآمد ناشی از تغییر قیمت اوراق'!A:Q,9,0),0)</f>
        <v>0</v>
      </c>
      <c r="G86" s="1">
        <f>IFERROR(VLOOKUP(A86,'درآمد ناشی از فروش'!A:Q,9,0),0)</f>
        <v>0</v>
      </c>
      <c r="I86" s="1">
        <f t="shared" si="9"/>
        <v>0</v>
      </c>
      <c r="K86" s="5">
        <f t="shared" si="10"/>
        <v>0</v>
      </c>
      <c r="M86" s="1">
        <f>IFERROR(VLOOKUP(A86,'درآمد سود سهام'!A:S,19,0),0)</f>
        <v>0</v>
      </c>
      <c r="O86" s="1">
        <f>IFERROR(VLOOKUP(A86,'درآمد ناشی از تغییر قیمت اوراق'!A:Q,17,0),0)</f>
        <v>0</v>
      </c>
      <c r="Q86" s="1">
        <f>IFERROR(VLOOKUP(A86,'درآمد ناشی از فروش'!A:Q,17,0),0)</f>
        <v>-918803606</v>
      </c>
      <c r="S86" s="1">
        <f t="shared" si="0"/>
        <v>-918803606</v>
      </c>
      <c r="U86" s="5">
        <f>+S86/$S$96</f>
        <v>-1.0178747305907647E-2</v>
      </c>
    </row>
    <row r="87" spans="1:21" s="3" customFormat="1" ht="24" x14ac:dyDescent="0.25">
      <c r="A87" s="3" t="s">
        <v>136</v>
      </c>
      <c r="C87" s="1">
        <f>IFERROR(VLOOKUP(A87,'درآمد سود سهام'!A:S,13,0),0)</f>
        <v>0</v>
      </c>
      <c r="D87" s="1"/>
      <c r="E87" s="1">
        <f>IFERROR(VLOOKUP(A87,'درآمد ناشی از تغییر قیمت اوراق'!A:Q,9,0),0)</f>
        <v>2351205</v>
      </c>
      <c r="F87" s="1"/>
      <c r="G87" s="1">
        <f>IFERROR(VLOOKUP(A87,'درآمد ناشی از فروش'!A:Q,9,0),0)</f>
        <v>0</v>
      </c>
      <c r="H87" s="1"/>
      <c r="I87" s="1">
        <f t="shared" si="9"/>
        <v>2351205</v>
      </c>
      <c r="J87" s="1"/>
      <c r="K87" s="5">
        <f t="shared" si="10"/>
        <v>3.716792998787863E-6</v>
      </c>
      <c r="L87" s="1"/>
      <c r="M87" s="1">
        <f>IFERROR(VLOOKUP(A87,'درآمد سود سهام'!A:S,19,0),0)</f>
        <v>0</v>
      </c>
      <c r="N87" s="1"/>
      <c r="O87" s="1">
        <f>IFERROR(VLOOKUP(A87,'درآمد ناشی از تغییر قیمت اوراق'!A:Q,17,0),0)</f>
        <v>2351205</v>
      </c>
      <c r="P87" s="1"/>
      <c r="Q87" s="1">
        <f>IFERROR(VLOOKUP(A87,'درآمد ناشی از فروش'!A:Q,17,0),0)</f>
        <v>0</v>
      </c>
      <c r="R87" s="1"/>
      <c r="S87" s="1">
        <f t="shared" ref="S87:S94" si="12">+M87+O87+Q87</f>
        <v>2351205</v>
      </c>
      <c r="T87" s="1"/>
      <c r="U87" s="5">
        <f t="shared" ref="U87:U94" si="13">+S87/$S$96</f>
        <v>2.6047265599637393E-5</v>
      </c>
    </row>
    <row r="88" spans="1:21" s="3" customFormat="1" ht="24" x14ac:dyDescent="0.25">
      <c r="A88" s="3" t="s">
        <v>139</v>
      </c>
      <c r="C88" s="1">
        <f>IFERROR(VLOOKUP(A88,'درآمد سود سهام'!A:S,13,0),0)</f>
        <v>0</v>
      </c>
      <c r="D88" s="1"/>
      <c r="E88" s="1">
        <f>IFERROR(VLOOKUP(A88,'درآمد ناشی از تغییر قیمت اوراق'!A:Q,9,0),0)</f>
        <v>1330014</v>
      </c>
      <c r="F88" s="1"/>
      <c r="G88" s="1">
        <f>IFERROR(VLOOKUP(A88,'درآمد ناشی از فروش'!A:Q,9,0),0)</f>
        <v>0</v>
      </c>
      <c r="H88" s="1"/>
      <c r="I88" s="1">
        <f t="shared" si="9"/>
        <v>1330014</v>
      </c>
      <c r="J88" s="1"/>
      <c r="K88" s="5">
        <f t="shared" si="10"/>
        <v>2.1024907328326711E-6</v>
      </c>
      <c r="L88" s="1"/>
      <c r="M88" s="1">
        <f>IFERROR(VLOOKUP(A88,'درآمد سود سهام'!A:S,19,0),0)</f>
        <v>0</v>
      </c>
      <c r="N88" s="1"/>
      <c r="O88" s="1">
        <f>IFERROR(VLOOKUP(A88,'درآمد ناشی از تغییر قیمت اوراق'!A:Q,17,0),0)</f>
        <v>1330014</v>
      </c>
      <c r="P88" s="1"/>
      <c r="Q88" s="1">
        <f>IFERROR(VLOOKUP(A88,'درآمد ناشی از فروش'!A:Q,17,0),0)</f>
        <v>0</v>
      </c>
      <c r="R88" s="1"/>
      <c r="S88" s="1">
        <f t="shared" si="12"/>
        <v>1330014</v>
      </c>
      <c r="T88" s="1"/>
      <c r="U88" s="5">
        <f t="shared" si="13"/>
        <v>1.4734243891636895E-5</v>
      </c>
    </row>
    <row r="89" spans="1:21" s="3" customFormat="1" ht="24" x14ac:dyDescent="0.25">
      <c r="A89" s="3" t="s">
        <v>141</v>
      </c>
      <c r="C89" s="1">
        <f>IFERROR(VLOOKUP(A89,'درآمد سود سهام'!A:S,13,0),0)</f>
        <v>0</v>
      </c>
      <c r="D89" s="1"/>
      <c r="E89" s="1">
        <f>IFERROR(VLOOKUP(A89,'درآمد ناشی از تغییر قیمت اوراق'!A:Q,9,0),0)</f>
        <v>-58887769</v>
      </c>
      <c r="F89" s="1"/>
      <c r="G89" s="1">
        <f>IFERROR(VLOOKUP(A89,'درآمد ناشی از فروش'!A:Q,9,0),0)</f>
        <v>0</v>
      </c>
      <c r="H89" s="1"/>
      <c r="I89" s="1">
        <f t="shared" si="9"/>
        <v>-58887769</v>
      </c>
      <c r="J89" s="1"/>
      <c r="K89" s="5">
        <f t="shared" si="10"/>
        <v>-9.3089988977327349E-5</v>
      </c>
      <c r="L89" s="1"/>
      <c r="M89" s="1">
        <f>IFERROR(VLOOKUP(A89,'درآمد سود سهام'!A:S,19,0),0)</f>
        <v>0</v>
      </c>
      <c r="N89" s="1"/>
      <c r="O89" s="1">
        <f>IFERROR(VLOOKUP(A89,'درآمد ناشی از تغییر قیمت اوراق'!A:Q,17,0),0)</f>
        <v>-58887769</v>
      </c>
      <c r="P89" s="1"/>
      <c r="Q89" s="1">
        <f>IFERROR(VLOOKUP(A89,'درآمد ناشی از فروش'!A:Q,17,0),0)</f>
        <v>0</v>
      </c>
      <c r="R89" s="1"/>
      <c r="S89" s="1">
        <f t="shared" si="12"/>
        <v>-58887769</v>
      </c>
      <c r="T89" s="1"/>
      <c r="U89" s="5">
        <f t="shared" si="13"/>
        <v>-6.5237414845285423E-4</v>
      </c>
    </row>
    <row r="90" spans="1:21" s="3" customFormat="1" ht="24" x14ac:dyDescent="0.25">
      <c r="A90" s="3" t="s">
        <v>142</v>
      </c>
      <c r="C90" s="1">
        <f>IFERROR(VLOOKUP(A90,'درآمد سود سهام'!A:S,13,0),0)</f>
        <v>0</v>
      </c>
      <c r="D90" s="1"/>
      <c r="E90" s="1">
        <f>IFERROR(VLOOKUP(A90,'درآمد ناشی از تغییر قیمت اوراق'!A:Q,9,0),0)</f>
        <v>-49890651</v>
      </c>
      <c r="F90" s="1"/>
      <c r="G90" s="1">
        <f>IFERROR(VLOOKUP(A90,'درآمد ناشی از فروش'!A:Q,9,0),0)</f>
        <v>0</v>
      </c>
      <c r="H90" s="1"/>
      <c r="I90" s="1">
        <f t="shared" si="9"/>
        <v>-49890651</v>
      </c>
      <c r="J90" s="1"/>
      <c r="K90" s="5">
        <f t="shared" si="10"/>
        <v>-7.8867313714358679E-5</v>
      </c>
      <c r="L90" s="1"/>
      <c r="M90" s="1">
        <f>IFERROR(VLOOKUP(A90,'درآمد سود سهام'!A:S,19,0),0)</f>
        <v>0</v>
      </c>
      <c r="N90" s="1"/>
      <c r="O90" s="1">
        <f>IFERROR(VLOOKUP(A90,'درآمد ناشی از تغییر قیمت اوراق'!A:Q,17,0),0)</f>
        <v>-49890651</v>
      </c>
      <c r="P90" s="1"/>
      <c r="Q90" s="1">
        <f>IFERROR(VLOOKUP(A90,'درآمد ناشی از فروش'!A:Q,17,0),0)</f>
        <v>0</v>
      </c>
      <c r="R90" s="1"/>
      <c r="S90" s="1">
        <f t="shared" si="12"/>
        <v>-49890651</v>
      </c>
      <c r="T90" s="1"/>
      <c r="U90" s="5">
        <f t="shared" si="13"/>
        <v>-5.5270171573121643E-4</v>
      </c>
    </row>
    <row r="91" spans="1:21" s="3" customFormat="1" ht="24" x14ac:dyDescent="0.25">
      <c r="A91" s="3" t="s">
        <v>143</v>
      </c>
      <c r="C91" s="1">
        <f>IFERROR(VLOOKUP(A91,'درآمد سود سهام'!A:S,13,0),0)</f>
        <v>0</v>
      </c>
      <c r="D91" s="1"/>
      <c r="E91" s="1">
        <f>IFERROR(VLOOKUP(A91,'درآمد ناشی از تغییر قیمت اوراق'!A:Q,9,0),0)</f>
        <v>-54179194</v>
      </c>
      <c r="F91" s="1"/>
      <c r="G91" s="1">
        <f>IFERROR(VLOOKUP(A91,'درآمد ناشی از فروش'!A:Q,9,0),0)</f>
        <v>0</v>
      </c>
      <c r="H91" s="1"/>
      <c r="I91" s="1">
        <f t="shared" si="9"/>
        <v>-54179194</v>
      </c>
      <c r="J91" s="1"/>
      <c r="K91" s="5">
        <f t="shared" si="10"/>
        <v>-8.5646657326421727E-5</v>
      </c>
      <c r="L91" s="1"/>
      <c r="M91" s="1">
        <f>IFERROR(VLOOKUP(A91,'درآمد سود سهام'!A:S,19,0),0)</f>
        <v>0</v>
      </c>
      <c r="N91" s="1"/>
      <c r="O91" s="1">
        <f>IFERROR(VLOOKUP(A91,'درآمد ناشی از تغییر قیمت اوراق'!A:Q,17,0),0)</f>
        <v>-54179194</v>
      </c>
      <c r="P91" s="1"/>
      <c r="Q91" s="1">
        <f>IFERROR(VLOOKUP(A91,'درآمد ناشی از فروش'!A:Q,17,0),0)</f>
        <v>0</v>
      </c>
      <c r="R91" s="1"/>
      <c r="S91" s="1">
        <f t="shared" si="12"/>
        <v>-54179194</v>
      </c>
      <c r="T91" s="1"/>
      <c r="U91" s="5">
        <f t="shared" si="13"/>
        <v>-6.0021131976679216E-4</v>
      </c>
    </row>
    <row r="92" spans="1:21" s="3" customFormat="1" ht="24" x14ac:dyDescent="0.25">
      <c r="A92" s="3" t="s">
        <v>137</v>
      </c>
      <c r="C92" s="1">
        <f>IFERROR(VLOOKUP(A92,'درآمد سود سهام'!A:S,13,0),0)</f>
        <v>0</v>
      </c>
      <c r="D92" s="1"/>
      <c r="E92" s="1">
        <f>IFERROR(VLOOKUP(A92,'درآمد ناشی از تغییر قیمت اوراق'!A:Q,9,0),0)</f>
        <v>108545809</v>
      </c>
      <c r="F92" s="1"/>
      <c r="G92" s="1">
        <f>IFERROR(VLOOKUP(A92,'درآمد ناشی از فروش'!A:Q,9,0),0)</f>
        <v>0</v>
      </c>
      <c r="H92" s="1"/>
      <c r="I92" s="1">
        <f t="shared" si="9"/>
        <v>108545809</v>
      </c>
      <c r="J92" s="1"/>
      <c r="K92" s="5">
        <f t="shared" si="10"/>
        <v>1.715895904180897E-4</v>
      </c>
      <c r="L92" s="1"/>
      <c r="M92" s="1">
        <f>IFERROR(VLOOKUP(A92,'درآمد سود سهام'!A:S,19,0),0)</f>
        <v>0</v>
      </c>
      <c r="N92" s="1"/>
      <c r="O92" s="1">
        <f>IFERROR(VLOOKUP(A92,'درآمد ناشی از تغییر قیمت اوراق'!A:Q,17,0),0)</f>
        <v>108545809</v>
      </c>
      <c r="P92" s="1"/>
      <c r="Q92" s="1">
        <f>IFERROR(VLOOKUP(A92,'درآمد ناشی از فروش'!A:Q,17,0),0)</f>
        <v>0</v>
      </c>
      <c r="R92" s="1"/>
      <c r="S92" s="1">
        <f t="shared" si="12"/>
        <v>108545809</v>
      </c>
      <c r="T92" s="1"/>
      <c r="U92" s="5">
        <f t="shared" si="13"/>
        <v>1.2024989385232298E-3</v>
      </c>
    </row>
    <row r="93" spans="1:21" s="3" customFormat="1" ht="24" x14ac:dyDescent="0.25">
      <c r="A93" s="3" t="s">
        <v>138</v>
      </c>
      <c r="C93" s="1">
        <f>IFERROR(VLOOKUP(A93,'درآمد سود سهام'!A:S,13,0),0)</f>
        <v>0</v>
      </c>
      <c r="D93" s="1"/>
      <c r="E93" s="1">
        <f>IFERROR(VLOOKUP(A93,'درآمد ناشی از تغییر قیمت اوراق'!A:Q,9,0),0)</f>
        <v>102080963</v>
      </c>
      <c r="F93" s="1"/>
      <c r="G93" s="1">
        <f>IFERROR(VLOOKUP(A93,'درآمد ناشی از فروش'!A:Q,9,0),0)</f>
        <v>10935388</v>
      </c>
      <c r="H93" s="1"/>
      <c r="I93" s="1">
        <f t="shared" si="9"/>
        <v>113016351</v>
      </c>
      <c r="J93" s="1"/>
      <c r="K93" s="5">
        <f t="shared" si="10"/>
        <v>1.7865663867903977E-4</v>
      </c>
      <c r="L93" s="1"/>
      <c r="M93" s="1">
        <f>IFERROR(VLOOKUP(A93,'درآمد سود سهام'!A:S,19,0),0)</f>
        <v>0</v>
      </c>
      <c r="N93" s="1"/>
      <c r="O93" s="1">
        <f>IFERROR(VLOOKUP(A93,'درآمد ناشی از تغییر قیمت اوراق'!A:Q,17,0),0)</f>
        <v>102080963</v>
      </c>
      <c r="P93" s="1"/>
      <c r="Q93" s="1">
        <f>IFERROR(VLOOKUP(A93,'درآمد ناشی از فروش'!A:Q,17,0),0)</f>
        <v>10967050</v>
      </c>
      <c r="R93" s="1"/>
      <c r="S93" s="1">
        <f t="shared" si="12"/>
        <v>113048013</v>
      </c>
      <c r="T93" s="1"/>
      <c r="U93" s="5">
        <f t="shared" si="13"/>
        <v>1.2523755351499595E-3</v>
      </c>
    </row>
    <row r="94" spans="1:21" s="3" customFormat="1" ht="24" x14ac:dyDescent="0.25">
      <c r="A94" s="3" t="s">
        <v>140</v>
      </c>
      <c r="C94" s="1">
        <f>IFERROR(VLOOKUP(A94,'درآمد سود سهام'!A:S,13,0),0)</f>
        <v>0</v>
      </c>
      <c r="D94" s="1"/>
      <c r="E94" s="1">
        <f>IFERROR(VLOOKUP(A94,'درآمد ناشی از تغییر قیمت اوراق'!A:Q,9,0),0)</f>
        <v>49139</v>
      </c>
      <c r="F94" s="1"/>
      <c r="G94" s="1">
        <f>IFERROR(VLOOKUP(A94,'درآمد ناشی از فروش'!A:Q,9,0),0)</f>
        <v>0</v>
      </c>
      <c r="H94" s="1"/>
      <c r="I94" s="1">
        <f t="shared" si="9"/>
        <v>49139</v>
      </c>
      <c r="J94" s="1"/>
      <c r="K94" s="5">
        <f t="shared" si="10"/>
        <v>7.7679101212968157E-8</v>
      </c>
      <c r="L94" s="1"/>
      <c r="M94" s="1">
        <f>IFERROR(VLOOKUP(A94,'درآمد سود سهام'!A:S,19,0),0)</f>
        <v>0</v>
      </c>
      <c r="N94" s="1"/>
      <c r="O94" s="1">
        <f>IFERROR(VLOOKUP(A94,'درآمد ناشی از تغییر قیمت اوراق'!A:Q,17,0),0)</f>
        <v>49139</v>
      </c>
      <c r="P94" s="1"/>
      <c r="Q94" s="1">
        <f>IFERROR(VLOOKUP(A94,'درآمد ناشی از فروش'!A:Q,17,0),0)</f>
        <v>0</v>
      </c>
      <c r="R94" s="1"/>
      <c r="S94" s="1">
        <f t="shared" si="12"/>
        <v>49139</v>
      </c>
      <c r="T94" s="1"/>
      <c r="U94" s="5">
        <f t="shared" si="13"/>
        <v>5.443747288307833E-7</v>
      </c>
    </row>
    <row r="95" spans="1:21" ht="24.75" thickBot="1" x14ac:dyDescent="0.3">
      <c r="A95" s="3" t="s">
        <v>116</v>
      </c>
      <c r="C95" s="1">
        <f>IFERROR(VLOOKUP(A95,'درآمد سود سهام'!A:S,13,0),0)</f>
        <v>0</v>
      </c>
      <c r="E95" s="1">
        <f>IFERROR(VLOOKUP(A95,'درآمد ناشی از تغییر قیمت اوراق'!A:Q,9,0),0)</f>
        <v>0</v>
      </c>
      <c r="G95" s="1">
        <f>IFERROR(VLOOKUP(A95,'درآمد ناشی از فروش'!A:Q,9,0),0)</f>
        <v>0</v>
      </c>
      <c r="I95" s="1">
        <f t="shared" si="9"/>
        <v>0</v>
      </c>
      <c r="K95" s="5">
        <f t="shared" si="10"/>
        <v>0</v>
      </c>
      <c r="M95" s="1">
        <f>IFERROR(VLOOKUP(A95,'درآمد سود سهام'!A:S,19,0),0)</f>
        <v>562500000</v>
      </c>
      <c r="O95" s="1">
        <f>IFERROR(VLOOKUP(A95,'درآمد ناشی از تغییر قیمت اوراق'!A:Q,17,0),0)</f>
        <v>0</v>
      </c>
      <c r="Q95" s="1">
        <f>IFERROR(VLOOKUP(A95,'درآمد ناشی از فروش'!A:Q,17,0),0)</f>
        <v>851903451</v>
      </c>
      <c r="S95" s="1">
        <f>+M95+O95+Q95</f>
        <v>1414403451</v>
      </c>
      <c r="U95" s="5">
        <f>+S95/$S$96</f>
        <v>1.5669132361168299E-2</v>
      </c>
    </row>
    <row r="96" spans="1:21" s="3" customFormat="1" ht="24.75" thickBot="1" x14ac:dyDescent="0.3">
      <c r="C96" s="2">
        <f>SUM(C8:C95)</f>
        <v>0</v>
      </c>
      <c r="E96" s="2">
        <f>SUM(E8:E95)</f>
        <v>523408921148</v>
      </c>
      <c r="G96" s="2">
        <f>SUM(G8:G95)</f>
        <v>109180787444</v>
      </c>
      <c r="I96" s="2">
        <f>SUM(I8:I95)</f>
        <v>632589708592</v>
      </c>
      <c r="K96" s="14">
        <f>SUM(K8:K95)</f>
        <v>1.0000000000000004</v>
      </c>
      <c r="M96" s="2">
        <f>SUM(M8:M95)</f>
        <v>575371402962</v>
      </c>
      <c r="O96" s="2">
        <f>SUM(O8:O95)</f>
        <v>-198643668993</v>
      </c>
      <c r="Q96" s="2">
        <f>SUM(Q8:Q95)</f>
        <v>-286460869257</v>
      </c>
      <c r="S96" s="2">
        <f>SUM(S8:S95)</f>
        <v>90266864712</v>
      </c>
      <c r="U96" s="14">
        <f>SUM(U8:U95)</f>
        <v>1.0000000000000002</v>
      </c>
    </row>
    <row r="97" s="1" customFormat="1" ht="23.25" thickTop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99A2-9400-4A38-A1FD-CB4D944E9225}">
  <dimension ref="A2:S36"/>
  <sheetViews>
    <sheetView rightToLeft="1" topLeftCell="A22" workbookViewId="0">
      <selection activeCell="E64" sqref="E64:E66"/>
    </sheetView>
  </sheetViews>
  <sheetFormatPr defaultRowHeight="18.75" x14ac:dyDescent="0.25"/>
  <cols>
    <col min="1" max="1" width="26.140625" style="8" customWidth="1"/>
    <col min="2" max="2" width="1" style="8" customWidth="1"/>
    <col min="3" max="3" width="20" style="8" customWidth="1"/>
    <col min="4" max="4" width="1" style="8" customWidth="1"/>
    <col min="5" max="5" width="35" style="8" customWidth="1"/>
    <col min="6" max="6" width="1" style="8" customWidth="1"/>
    <col min="7" max="7" width="24" style="8" customWidth="1"/>
    <col min="8" max="8" width="1" style="8" customWidth="1"/>
    <col min="9" max="9" width="23" style="8" customWidth="1"/>
    <col min="10" max="10" width="1" style="8" customWidth="1"/>
    <col min="11" max="11" width="22" style="8" customWidth="1"/>
    <col min="12" max="12" width="1" style="8" customWidth="1"/>
    <col min="13" max="13" width="24" style="8" customWidth="1"/>
    <col min="14" max="14" width="1" style="8" customWidth="1"/>
    <col min="15" max="15" width="23" style="8" customWidth="1"/>
    <col min="16" max="16" width="1" style="8" customWidth="1"/>
    <col min="17" max="17" width="22" style="8" customWidth="1"/>
    <col min="18" max="18" width="1" style="8" customWidth="1"/>
    <col min="19" max="19" width="24" style="8" customWidth="1"/>
    <col min="20" max="20" width="1" style="8" customWidth="1"/>
    <col min="21" max="21" width="9.140625" style="8" customWidth="1"/>
    <col min="22" max="16384" width="9.140625" style="8"/>
  </cols>
  <sheetData>
    <row r="2" spans="1:19" ht="26.25" x14ac:dyDescent="0.25">
      <c r="A2" s="23" t="s">
        <v>81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</row>
    <row r="3" spans="1:19" ht="26.25" x14ac:dyDescent="0.25">
      <c r="A3" s="23" t="s">
        <v>59</v>
      </c>
      <c r="B3" s="23" t="s">
        <v>59</v>
      </c>
      <c r="C3" s="23" t="s">
        <v>59</v>
      </c>
      <c r="D3" s="23" t="s">
        <v>59</v>
      </c>
      <c r="E3" s="23" t="s">
        <v>59</v>
      </c>
      <c r="F3" s="23" t="s">
        <v>59</v>
      </c>
      <c r="G3" s="23" t="s">
        <v>59</v>
      </c>
      <c r="H3" s="23" t="s">
        <v>59</v>
      </c>
      <c r="I3" s="23" t="s">
        <v>59</v>
      </c>
      <c r="J3" s="23" t="s">
        <v>59</v>
      </c>
      <c r="K3" s="23" t="s">
        <v>59</v>
      </c>
      <c r="L3" s="23" t="s">
        <v>59</v>
      </c>
      <c r="M3" s="23" t="s">
        <v>59</v>
      </c>
      <c r="N3" s="23" t="s">
        <v>59</v>
      </c>
      <c r="O3" s="23" t="s">
        <v>59</v>
      </c>
      <c r="P3" s="23" t="s">
        <v>59</v>
      </c>
      <c r="Q3" s="23" t="s">
        <v>59</v>
      </c>
      <c r="R3" s="23" t="s">
        <v>59</v>
      </c>
      <c r="S3" s="23" t="s">
        <v>59</v>
      </c>
    </row>
    <row r="4" spans="1:19" ht="26.25" x14ac:dyDescent="0.25">
      <c r="A4" s="23" t="str">
        <f>+سپرده!A4</f>
        <v>برای ماه منتهی به 1404/08/30</v>
      </c>
      <c r="B4" s="23" t="s">
        <v>85</v>
      </c>
      <c r="C4" s="23" t="s">
        <v>85</v>
      </c>
      <c r="D4" s="23" t="s">
        <v>85</v>
      </c>
      <c r="E4" s="23" t="s">
        <v>85</v>
      </c>
      <c r="F4" s="23" t="s">
        <v>85</v>
      </c>
      <c r="G4" s="23" t="s">
        <v>85</v>
      </c>
      <c r="H4" s="23" t="s">
        <v>85</v>
      </c>
      <c r="I4" s="23" t="s">
        <v>85</v>
      </c>
      <c r="J4" s="23" t="s">
        <v>85</v>
      </c>
      <c r="K4" s="23" t="s">
        <v>85</v>
      </c>
      <c r="L4" s="23" t="s">
        <v>85</v>
      </c>
      <c r="M4" s="23" t="s">
        <v>85</v>
      </c>
      <c r="N4" s="23" t="s">
        <v>85</v>
      </c>
      <c r="O4" s="23" t="s">
        <v>85</v>
      </c>
      <c r="P4" s="23" t="s">
        <v>85</v>
      </c>
      <c r="Q4" s="23" t="s">
        <v>85</v>
      </c>
      <c r="R4" s="23" t="s">
        <v>85</v>
      </c>
      <c r="S4" s="23" t="s">
        <v>85</v>
      </c>
    </row>
    <row r="6" spans="1:19" ht="27" thickBot="1" x14ac:dyDescent="0.3">
      <c r="A6" s="24" t="s">
        <v>3</v>
      </c>
      <c r="C6" s="24" t="s">
        <v>94</v>
      </c>
      <c r="D6" s="24" t="s">
        <v>94</v>
      </c>
      <c r="E6" s="24" t="s">
        <v>94</v>
      </c>
      <c r="F6" s="24" t="s">
        <v>94</v>
      </c>
      <c r="G6" s="24" t="s">
        <v>94</v>
      </c>
      <c r="I6" s="24" t="s">
        <v>61</v>
      </c>
      <c r="J6" s="24" t="s">
        <v>61</v>
      </c>
      <c r="K6" s="24" t="s">
        <v>61</v>
      </c>
      <c r="L6" s="24" t="s">
        <v>61</v>
      </c>
      <c r="M6" s="24" t="s">
        <v>61</v>
      </c>
      <c r="O6" s="24" t="s">
        <v>62</v>
      </c>
      <c r="P6" s="24" t="s">
        <v>62</v>
      </c>
      <c r="Q6" s="24" t="s">
        <v>62</v>
      </c>
      <c r="R6" s="24" t="s">
        <v>62</v>
      </c>
      <c r="S6" s="24" t="s">
        <v>62</v>
      </c>
    </row>
    <row r="7" spans="1:19" ht="27" thickBot="1" x14ac:dyDescent="0.3">
      <c r="A7" s="24" t="s">
        <v>3</v>
      </c>
      <c r="C7" s="19" t="s">
        <v>95</v>
      </c>
      <c r="E7" s="19" t="s">
        <v>96</v>
      </c>
      <c r="G7" s="19" t="s">
        <v>97</v>
      </c>
      <c r="I7" s="19" t="s">
        <v>98</v>
      </c>
      <c r="K7" s="19" t="s">
        <v>65</v>
      </c>
      <c r="M7" s="19" t="s">
        <v>99</v>
      </c>
      <c r="O7" s="19" t="s">
        <v>98</v>
      </c>
      <c r="Q7" s="19" t="s">
        <v>65</v>
      </c>
      <c r="S7" s="19" t="s">
        <v>99</v>
      </c>
    </row>
    <row r="8" spans="1:19" ht="21" x14ac:dyDescent="0.25">
      <c r="A8" s="10" t="s">
        <v>33</v>
      </c>
      <c r="C8" s="8" t="s">
        <v>113</v>
      </c>
      <c r="E8" s="8">
        <v>0</v>
      </c>
      <c r="G8" s="8">
        <v>0</v>
      </c>
      <c r="I8" s="8">
        <v>0</v>
      </c>
      <c r="K8" s="8">
        <v>0</v>
      </c>
      <c r="M8" s="8">
        <v>0</v>
      </c>
      <c r="O8" s="8">
        <v>3579610050</v>
      </c>
      <c r="Q8" s="8">
        <v>0</v>
      </c>
      <c r="S8" s="8">
        <f>+O8+Q8</f>
        <v>3579610050</v>
      </c>
    </row>
    <row r="9" spans="1:19" ht="21" x14ac:dyDescent="0.25">
      <c r="A9" s="10" t="s">
        <v>23</v>
      </c>
      <c r="C9" s="8" t="s">
        <v>113</v>
      </c>
      <c r="E9" s="8">
        <v>0</v>
      </c>
      <c r="G9" s="8">
        <v>0</v>
      </c>
      <c r="I9" s="8">
        <v>0</v>
      </c>
      <c r="K9" s="8">
        <v>0</v>
      </c>
      <c r="M9" s="8">
        <v>0</v>
      </c>
      <c r="O9" s="8">
        <v>27387944500</v>
      </c>
      <c r="Q9" s="8">
        <v>0</v>
      </c>
      <c r="S9" s="8">
        <f t="shared" ref="S9:S35" si="0">+O9+Q9</f>
        <v>27387944500</v>
      </c>
    </row>
    <row r="10" spans="1:19" ht="21" x14ac:dyDescent="0.25">
      <c r="A10" s="10" t="s">
        <v>42</v>
      </c>
      <c r="C10" s="8" t="s">
        <v>113</v>
      </c>
      <c r="E10" s="8">
        <v>0</v>
      </c>
      <c r="G10" s="8">
        <v>0</v>
      </c>
      <c r="I10" s="8">
        <v>0</v>
      </c>
      <c r="K10" s="8">
        <v>0</v>
      </c>
      <c r="M10" s="8">
        <v>0</v>
      </c>
      <c r="O10" s="8">
        <v>442644180</v>
      </c>
      <c r="Q10" s="8">
        <v>0</v>
      </c>
      <c r="S10" s="8">
        <f t="shared" si="0"/>
        <v>442644180</v>
      </c>
    </row>
    <row r="11" spans="1:19" ht="21" x14ac:dyDescent="0.25">
      <c r="A11" s="10" t="s">
        <v>21</v>
      </c>
      <c r="C11" s="8" t="s">
        <v>113</v>
      </c>
      <c r="E11" s="8">
        <v>0</v>
      </c>
      <c r="G11" s="8">
        <v>0</v>
      </c>
      <c r="I11" s="8">
        <v>0</v>
      </c>
      <c r="K11" s="8">
        <v>0</v>
      </c>
      <c r="M11" s="8">
        <v>0</v>
      </c>
      <c r="O11" s="8">
        <v>4905673536</v>
      </c>
      <c r="Q11" s="8">
        <v>0</v>
      </c>
      <c r="S11" s="8">
        <f t="shared" si="0"/>
        <v>4905673536</v>
      </c>
    </row>
    <row r="12" spans="1:19" ht="21" x14ac:dyDescent="0.25">
      <c r="A12" s="10" t="s">
        <v>107</v>
      </c>
      <c r="C12" s="8" t="s">
        <v>113</v>
      </c>
      <c r="E12" s="8">
        <v>0</v>
      </c>
      <c r="G12" s="8">
        <v>0</v>
      </c>
      <c r="I12" s="8">
        <v>0</v>
      </c>
      <c r="K12" s="8">
        <v>0</v>
      </c>
      <c r="M12" s="8">
        <v>0</v>
      </c>
      <c r="O12" s="8">
        <v>4512000000</v>
      </c>
      <c r="Q12" s="8">
        <v>0</v>
      </c>
      <c r="S12" s="8">
        <f t="shared" si="0"/>
        <v>4512000000</v>
      </c>
    </row>
    <row r="13" spans="1:19" ht="21" x14ac:dyDescent="0.25">
      <c r="A13" s="10" t="s">
        <v>112</v>
      </c>
      <c r="C13" s="8" t="s">
        <v>113</v>
      </c>
      <c r="E13" s="8">
        <v>0</v>
      </c>
      <c r="G13" s="8">
        <v>0</v>
      </c>
      <c r="I13" s="8">
        <v>0</v>
      </c>
      <c r="K13" s="8">
        <v>0</v>
      </c>
      <c r="M13" s="8">
        <v>0</v>
      </c>
      <c r="O13" s="8">
        <v>47325244000</v>
      </c>
      <c r="Q13" s="8">
        <v>0</v>
      </c>
      <c r="S13" s="8">
        <f t="shared" si="0"/>
        <v>47325244000</v>
      </c>
    </row>
    <row r="14" spans="1:19" ht="21" x14ac:dyDescent="0.25">
      <c r="A14" s="10" t="s">
        <v>86</v>
      </c>
      <c r="C14" s="8" t="s">
        <v>113</v>
      </c>
      <c r="E14" s="8">
        <v>0</v>
      </c>
      <c r="G14" s="8">
        <v>0</v>
      </c>
      <c r="I14" s="8">
        <v>0</v>
      </c>
      <c r="K14" s="8">
        <v>0</v>
      </c>
      <c r="M14" s="8">
        <v>0</v>
      </c>
      <c r="O14" s="8">
        <v>5173436320</v>
      </c>
      <c r="Q14" s="8">
        <v>0</v>
      </c>
      <c r="S14" s="8">
        <f t="shared" si="0"/>
        <v>5173436320</v>
      </c>
    </row>
    <row r="15" spans="1:19" ht="21" x14ac:dyDescent="0.25">
      <c r="A15" s="10" t="s">
        <v>103</v>
      </c>
      <c r="C15" s="8" t="s">
        <v>113</v>
      </c>
      <c r="E15" s="8">
        <v>0</v>
      </c>
      <c r="G15" s="8">
        <v>0</v>
      </c>
      <c r="I15" s="8">
        <v>0</v>
      </c>
      <c r="K15" s="8">
        <v>0</v>
      </c>
      <c r="M15" s="8">
        <v>0</v>
      </c>
      <c r="O15" s="8">
        <v>143816483260</v>
      </c>
      <c r="Q15" s="8">
        <v>0</v>
      </c>
      <c r="S15" s="8">
        <f t="shared" si="0"/>
        <v>143816483260</v>
      </c>
    </row>
    <row r="16" spans="1:19" ht="21" x14ac:dyDescent="0.25">
      <c r="A16" s="10" t="s">
        <v>100</v>
      </c>
      <c r="C16" s="8" t="s">
        <v>113</v>
      </c>
      <c r="E16" s="8">
        <v>0</v>
      </c>
      <c r="G16" s="8">
        <v>0</v>
      </c>
      <c r="I16" s="8">
        <v>0</v>
      </c>
      <c r="K16" s="8">
        <v>0</v>
      </c>
      <c r="M16" s="8">
        <v>0</v>
      </c>
      <c r="O16" s="8">
        <v>12580000000</v>
      </c>
      <c r="Q16" s="8">
        <v>0</v>
      </c>
      <c r="S16" s="8">
        <f t="shared" si="0"/>
        <v>12580000000</v>
      </c>
    </row>
    <row r="17" spans="1:19" ht="21" x14ac:dyDescent="0.25">
      <c r="A17" s="10" t="s">
        <v>35</v>
      </c>
      <c r="C17" s="8" t="s">
        <v>113</v>
      </c>
      <c r="E17" s="8">
        <v>0</v>
      </c>
      <c r="G17" s="8">
        <v>0</v>
      </c>
      <c r="I17" s="8">
        <v>0</v>
      </c>
      <c r="K17" s="8">
        <v>0</v>
      </c>
      <c r="M17" s="8">
        <v>0</v>
      </c>
      <c r="O17" s="8">
        <v>166600000000</v>
      </c>
      <c r="Q17" s="8">
        <v>0</v>
      </c>
      <c r="S17" s="8">
        <f t="shared" si="0"/>
        <v>166600000000</v>
      </c>
    </row>
    <row r="18" spans="1:19" ht="21" x14ac:dyDescent="0.25">
      <c r="A18" s="10" t="s">
        <v>82</v>
      </c>
      <c r="C18" s="8" t="s">
        <v>113</v>
      </c>
      <c r="E18" s="8">
        <v>0</v>
      </c>
      <c r="G18" s="8">
        <v>0</v>
      </c>
      <c r="I18" s="8">
        <v>0</v>
      </c>
      <c r="K18" s="8">
        <v>0</v>
      </c>
      <c r="M18" s="8">
        <v>0</v>
      </c>
      <c r="O18" s="8">
        <v>17097862240</v>
      </c>
      <c r="Q18" s="8">
        <v>0</v>
      </c>
      <c r="S18" s="8">
        <f t="shared" si="0"/>
        <v>17097862240</v>
      </c>
    </row>
    <row r="19" spans="1:19" ht="21" x14ac:dyDescent="0.25">
      <c r="A19" s="10" t="s">
        <v>49</v>
      </c>
      <c r="C19" s="8" t="s">
        <v>113</v>
      </c>
      <c r="E19" s="8">
        <v>0</v>
      </c>
      <c r="G19" s="8">
        <v>0</v>
      </c>
      <c r="I19" s="8">
        <v>0</v>
      </c>
      <c r="K19" s="8">
        <v>0</v>
      </c>
      <c r="M19" s="8">
        <v>0</v>
      </c>
      <c r="O19" s="8">
        <v>19992000000</v>
      </c>
      <c r="Q19" s="8">
        <v>0</v>
      </c>
      <c r="S19" s="8">
        <f t="shared" si="0"/>
        <v>19992000000</v>
      </c>
    </row>
    <row r="20" spans="1:19" ht="21" x14ac:dyDescent="0.25">
      <c r="A20" s="10" t="s">
        <v>108</v>
      </c>
      <c r="C20" s="8" t="s">
        <v>113</v>
      </c>
      <c r="E20" s="8">
        <v>0</v>
      </c>
      <c r="G20" s="8">
        <v>0</v>
      </c>
      <c r="I20" s="8">
        <v>0</v>
      </c>
      <c r="K20" s="8">
        <v>0</v>
      </c>
      <c r="M20" s="8">
        <v>0</v>
      </c>
      <c r="O20" s="8">
        <v>810000000</v>
      </c>
      <c r="Q20" s="8">
        <v>0</v>
      </c>
      <c r="S20" s="8">
        <f t="shared" si="0"/>
        <v>810000000</v>
      </c>
    </row>
    <row r="21" spans="1:19" ht="21" x14ac:dyDescent="0.25">
      <c r="A21" s="10" t="s">
        <v>31</v>
      </c>
      <c r="C21" s="8" t="s">
        <v>113</v>
      </c>
      <c r="E21" s="8">
        <v>0</v>
      </c>
      <c r="G21" s="8">
        <v>0</v>
      </c>
      <c r="I21" s="8">
        <v>0</v>
      </c>
      <c r="K21" s="8">
        <v>0</v>
      </c>
      <c r="M21" s="8">
        <v>0</v>
      </c>
      <c r="O21" s="8">
        <v>835879440</v>
      </c>
      <c r="Q21" s="8">
        <v>0</v>
      </c>
      <c r="S21" s="8">
        <f t="shared" si="0"/>
        <v>835879440</v>
      </c>
    </row>
    <row r="22" spans="1:19" ht="21" x14ac:dyDescent="0.25">
      <c r="A22" s="10" t="s">
        <v>36</v>
      </c>
      <c r="C22" s="8" t="s">
        <v>113</v>
      </c>
      <c r="E22" s="8">
        <v>0</v>
      </c>
      <c r="G22" s="8">
        <v>0</v>
      </c>
      <c r="I22" s="8">
        <v>0</v>
      </c>
      <c r="K22" s="8">
        <v>0</v>
      </c>
      <c r="M22" s="8">
        <v>0</v>
      </c>
      <c r="O22" s="8">
        <v>3051285670</v>
      </c>
      <c r="Q22" s="8">
        <v>0</v>
      </c>
      <c r="S22" s="8">
        <f t="shared" si="0"/>
        <v>3051285670</v>
      </c>
    </row>
    <row r="23" spans="1:19" ht="21" x14ac:dyDescent="0.25">
      <c r="A23" s="10" t="s">
        <v>25</v>
      </c>
      <c r="C23" s="8" t="s">
        <v>113</v>
      </c>
      <c r="E23" s="8">
        <v>0</v>
      </c>
      <c r="G23" s="8">
        <v>0</v>
      </c>
      <c r="I23" s="8">
        <v>0</v>
      </c>
      <c r="K23" s="8">
        <v>0</v>
      </c>
      <c r="M23" s="8">
        <v>0</v>
      </c>
      <c r="O23" s="8">
        <v>12965359000</v>
      </c>
      <c r="Q23" s="8">
        <v>0</v>
      </c>
      <c r="S23" s="8">
        <f t="shared" si="0"/>
        <v>12965359000</v>
      </c>
    </row>
    <row r="24" spans="1:19" ht="21" x14ac:dyDescent="0.25">
      <c r="A24" s="10" t="s">
        <v>18</v>
      </c>
      <c r="C24" s="8" t="s">
        <v>113</v>
      </c>
      <c r="E24" s="8">
        <v>0</v>
      </c>
      <c r="G24" s="8">
        <v>0</v>
      </c>
      <c r="I24" s="8">
        <v>0</v>
      </c>
      <c r="K24" s="8">
        <v>0</v>
      </c>
      <c r="M24" s="8">
        <v>0</v>
      </c>
      <c r="O24" s="8">
        <v>4839290300</v>
      </c>
      <c r="Q24" s="8">
        <v>0</v>
      </c>
      <c r="S24" s="8">
        <f t="shared" si="0"/>
        <v>4839290300</v>
      </c>
    </row>
    <row r="25" spans="1:19" ht="21" x14ac:dyDescent="0.25">
      <c r="A25" s="10" t="s">
        <v>37</v>
      </c>
      <c r="C25" s="8" t="s">
        <v>113</v>
      </c>
      <c r="E25" s="8">
        <v>0</v>
      </c>
      <c r="G25" s="8">
        <v>0</v>
      </c>
      <c r="I25" s="8">
        <v>0</v>
      </c>
      <c r="K25" s="8">
        <v>0</v>
      </c>
      <c r="M25" s="8">
        <v>0</v>
      </c>
      <c r="O25" s="8">
        <v>12600000000</v>
      </c>
      <c r="Q25" s="8">
        <v>0</v>
      </c>
      <c r="S25" s="8">
        <f t="shared" si="0"/>
        <v>12600000000</v>
      </c>
    </row>
    <row r="26" spans="1:19" ht="21" x14ac:dyDescent="0.25">
      <c r="A26" s="10" t="s">
        <v>32</v>
      </c>
      <c r="C26" s="8" t="s">
        <v>113</v>
      </c>
      <c r="E26" s="8">
        <v>0</v>
      </c>
      <c r="G26" s="8">
        <v>0</v>
      </c>
      <c r="I26" s="8">
        <v>0</v>
      </c>
      <c r="K26" s="8">
        <v>0</v>
      </c>
      <c r="M26" s="8">
        <v>0</v>
      </c>
      <c r="O26" s="8">
        <v>6167243680</v>
      </c>
      <c r="Q26" s="8">
        <v>0</v>
      </c>
      <c r="S26" s="8">
        <f t="shared" si="0"/>
        <v>6167243680</v>
      </c>
    </row>
    <row r="27" spans="1:19" ht="21" x14ac:dyDescent="0.25">
      <c r="A27" s="10" t="s">
        <v>29</v>
      </c>
      <c r="C27" s="8" t="s">
        <v>113</v>
      </c>
      <c r="E27" s="8">
        <v>0</v>
      </c>
      <c r="G27" s="8">
        <v>0</v>
      </c>
      <c r="I27" s="8">
        <v>0</v>
      </c>
      <c r="K27" s="8">
        <v>0</v>
      </c>
      <c r="M27" s="8">
        <v>0</v>
      </c>
      <c r="O27" s="8">
        <v>8640000000</v>
      </c>
      <c r="Q27" s="8">
        <v>0</v>
      </c>
      <c r="S27" s="8">
        <f t="shared" si="0"/>
        <v>8640000000</v>
      </c>
    </row>
    <row r="28" spans="1:19" ht="21" x14ac:dyDescent="0.25">
      <c r="A28" s="10" t="s">
        <v>109</v>
      </c>
      <c r="C28" s="8" t="s">
        <v>113</v>
      </c>
      <c r="E28" s="8">
        <v>0</v>
      </c>
      <c r="G28" s="8">
        <v>0</v>
      </c>
      <c r="I28" s="8">
        <v>0</v>
      </c>
      <c r="K28" s="8">
        <v>0</v>
      </c>
      <c r="M28" s="8">
        <v>0</v>
      </c>
      <c r="O28" s="8">
        <v>19583877600</v>
      </c>
      <c r="Q28" s="8">
        <v>-773047800</v>
      </c>
      <c r="S28" s="8">
        <f t="shared" si="0"/>
        <v>18810829800</v>
      </c>
    </row>
    <row r="29" spans="1:19" ht="21" x14ac:dyDescent="0.25">
      <c r="A29" s="10" t="s">
        <v>38</v>
      </c>
      <c r="C29" s="8" t="s">
        <v>113</v>
      </c>
      <c r="E29" s="8">
        <v>0</v>
      </c>
      <c r="G29" s="8">
        <v>0</v>
      </c>
      <c r="I29" s="8">
        <v>0</v>
      </c>
      <c r="K29" s="8">
        <v>0</v>
      </c>
      <c r="M29" s="8">
        <v>0</v>
      </c>
      <c r="O29" s="8">
        <v>4851514876</v>
      </c>
      <c r="Q29" s="8">
        <v>0</v>
      </c>
      <c r="S29" s="8">
        <f t="shared" si="0"/>
        <v>4851514876</v>
      </c>
    </row>
    <row r="30" spans="1:19" ht="21" x14ac:dyDescent="0.25">
      <c r="A30" s="10" t="s">
        <v>15</v>
      </c>
      <c r="C30" s="8" t="s">
        <v>113</v>
      </c>
      <c r="E30" s="8">
        <v>0</v>
      </c>
      <c r="G30" s="8">
        <v>0</v>
      </c>
      <c r="I30" s="8">
        <v>0</v>
      </c>
      <c r="K30" s="8">
        <v>0</v>
      </c>
      <c r="M30" s="8">
        <v>0</v>
      </c>
      <c r="O30" s="8">
        <v>11400000000</v>
      </c>
      <c r="Q30" s="8">
        <v>0</v>
      </c>
      <c r="S30" s="8">
        <f t="shared" si="0"/>
        <v>11400000000</v>
      </c>
    </row>
    <row r="31" spans="1:19" ht="21" x14ac:dyDescent="0.25">
      <c r="A31" s="10" t="s">
        <v>34</v>
      </c>
      <c r="C31" s="8" t="s">
        <v>113</v>
      </c>
      <c r="E31" s="8">
        <v>0</v>
      </c>
      <c r="G31" s="8">
        <v>0</v>
      </c>
      <c r="I31" s="8">
        <v>0</v>
      </c>
      <c r="K31" s="8">
        <v>0</v>
      </c>
      <c r="M31" s="8">
        <v>0</v>
      </c>
      <c r="O31" s="8">
        <v>14840730102</v>
      </c>
      <c r="Q31" s="8">
        <v>0</v>
      </c>
      <c r="S31" s="8">
        <f t="shared" si="0"/>
        <v>14840730102</v>
      </c>
    </row>
    <row r="32" spans="1:19" ht="21" x14ac:dyDescent="0.25">
      <c r="A32" s="10" t="s">
        <v>88</v>
      </c>
      <c r="C32" s="8" t="s">
        <v>113</v>
      </c>
      <c r="E32" s="8">
        <v>0</v>
      </c>
      <c r="G32" s="8">
        <v>0</v>
      </c>
      <c r="I32" s="8">
        <v>0</v>
      </c>
      <c r="K32" s="8">
        <v>0</v>
      </c>
      <c r="M32" s="8">
        <v>0</v>
      </c>
      <c r="O32" s="8">
        <v>7000000000</v>
      </c>
      <c r="Q32" s="8">
        <v>0</v>
      </c>
      <c r="S32" s="8">
        <f t="shared" si="0"/>
        <v>7000000000</v>
      </c>
    </row>
    <row r="33" spans="1:19" ht="21" x14ac:dyDescent="0.25">
      <c r="A33" s="10" t="s">
        <v>111</v>
      </c>
      <c r="C33" s="8" t="s">
        <v>113</v>
      </c>
      <c r="E33" s="8">
        <v>0</v>
      </c>
      <c r="G33" s="8">
        <v>0</v>
      </c>
      <c r="I33" s="8">
        <v>0</v>
      </c>
      <c r="K33" s="8">
        <v>0</v>
      </c>
      <c r="M33" s="8">
        <v>0</v>
      </c>
      <c r="O33" s="8">
        <v>13500000000</v>
      </c>
      <c r="Q33" s="8">
        <v>-173427992</v>
      </c>
      <c r="S33" s="8">
        <f t="shared" si="0"/>
        <v>13326572008</v>
      </c>
    </row>
    <row r="34" spans="1:19" ht="21" x14ac:dyDescent="0.25">
      <c r="A34" s="10" t="s">
        <v>83</v>
      </c>
      <c r="C34" s="8" t="s">
        <v>113</v>
      </c>
      <c r="E34" s="8">
        <v>0</v>
      </c>
      <c r="G34" s="8">
        <v>0</v>
      </c>
      <c r="I34" s="8">
        <v>0</v>
      </c>
      <c r="K34" s="8">
        <v>0</v>
      </c>
      <c r="M34" s="8">
        <v>0</v>
      </c>
      <c r="O34" s="8">
        <v>1257300000</v>
      </c>
      <c r="Q34" s="8">
        <v>0</v>
      </c>
      <c r="S34" s="8">
        <f t="shared" si="0"/>
        <v>1257300000</v>
      </c>
    </row>
    <row r="35" spans="1:19" ht="21.75" thickBot="1" x14ac:dyDescent="0.3">
      <c r="A35" s="10" t="s">
        <v>116</v>
      </c>
      <c r="C35" s="8" t="s">
        <v>113</v>
      </c>
      <c r="E35" s="8">
        <v>0</v>
      </c>
      <c r="G35" s="8">
        <v>0</v>
      </c>
      <c r="I35" s="8">
        <v>0</v>
      </c>
      <c r="K35" s="8">
        <v>0</v>
      </c>
      <c r="M35" s="8">
        <v>0</v>
      </c>
      <c r="O35" s="8">
        <v>562500000</v>
      </c>
      <c r="Q35" s="8">
        <v>0</v>
      </c>
      <c r="S35" s="8">
        <f t="shared" si="0"/>
        <v>562500000</v>
      </c>
    </row>
    <row r="36" spans="1:19" ht="21.75" thickBot="1" x14ac:dyDescent="0.3">
      <c r="A36" s="10" t="s">
        <v>51</v>
      </c>
      <c r="C36" s="8" t="s">
        <v>51</v>
      </c>
      <c r="E36" s="8" t="s">
        <v>51</v>
      </c>
      <c r="G36" s="8" t="s">
        <v>51</v>
      </c>
      <c r="I36" s="11">
        <f>SUM(I8:I35)</f>
        <v>0</v>
      </c>
      <c r="K36" s="11">
        <f>SUM(K8:K35)</f>
        <v>0</v>
      </c>
      <c r="M36" s="11">
        <f>SUM(M8:M35)</f>
        <v>0</v>
      </c>
      <c r="O36" s="11">
        <f>SUM(O8:O35)</f>
        <v>576317878754</v>
      </c>
      <c r="P36" s="10"/>
      <c r="Q36" s="11">
        <f>SUM(Q8:Q35)</f>
        <v>-946475792</v>
      </c>
      <c r="R36" s="10"/>
      <c r="S36" s="11">
        <f>SUM(S8:S35)</f>
        <v>575371402962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0"/>
  <sheetViews>
    <sheetView rightToLeft="1" workbookViewId="0">
      <selection activeCell="E64" sqref="E64:E66"/>
    </sheetView>
  </sheetViews>
  <sheetFormatPr defaultRowHeight="22.5" x14ac:dyDescent="0.25"/>
  <cols>
    <col min="1" max="1" width="21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</row>
    <row r="3" spans="1:9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</row>
    <row r="4" spans="1:9" ht="24" x14ac:dyDescent="0.25">
      <c r="A4" s="22" t="str">
        <f>+سپرده!A4</f>
        <v>برای ماه منتهی به 1404/08/30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</row>
    <row r="6" spans="1:9" ht="24.75" thickBot="1" x14ac:dyDescent="0.3">
      <c r="A6" s="18" t="s">
        <v>75</v>
      </c>
      <c r="C6" s="21" t="s">
        <v>61</v>
      </c>
      <c r="D6" s="21" t="s">
        <v>61</v>
      </c>
      <c r="E6" s="21" t="s">
        <v>61</v>
      </c>
      <c r="G6" s="21" t="s">
        <v>62</v>
      </c>
      <c r="H6" s="21" t="s">
        <v>62</v>
      </c>
      <c r="I6" s="21" t="s">
        <v>62</v>
      </c>
    </row>
    <row r="7" spans="1:9" ht="24.75" thickBot="1" x14ac:dyDescent="0.3">
      <c r="A7" s="21" t="s">
        <v>76</v>
      </c>
      <c r="C7" s="21" t="s">
        <v>77</v>
      </c>
      <c r="E7" s="21" t="s">
        <v>78</v>
      </c>
      <c r="G7" s="21" t="s">
        <v>77</v>
      </c>
      <c r="I7" s="21" t="s">
        <v>78</v>
      </c>
    </row>
    <row r="8" spans="1:9" ht="24.75" thickBot="1" x14ac:dyDescent="0.3">
      <c r="A8" s="3" t="s">
        <v>57</v>
      </c>
      <c r="C8" s="1">
        <f>+'سود سپرده بانکی'!G9</f>
        <v>1409022579</v>
      </c>
      <c r="E8" s="13">
        <f>+C8/$C$9</f>
        <v>1</v>
      </c>
      <c r="G8" s="1">
        <f>+'سود سپرده بانکی'!M9</f>
        <v>27543546056</v>
      </c>
      <c r="I8" s="13">
        <f>+G8/$G$9</f>
        <v>1</v>
      </c>
    </row>
    <row r="9" spans="1:9" ht="24.75" thickBot="1" x14ac:dyDescent="0.3">
      <c r="A9" s="3" t="s">
        <v>51</v>
      </c>
      <c r="C9" s="2">
        <f>SUM(C8:C8)</f>
        <v>1409022579</v>
      </c>
      <c r="D9" s="3"/>
      <c r="E9" s="14">
        <f>SUM(E8:E8)</f>
        <v>1</v>
      </c>
      <c r="F9" s="3"/>
      <c r="G9" s="2">
        <f>SUM(G8:G8)</f>
        <v>27543546056</v>
      </c>
      <c r="H9" s="3"/>
      <c r="I9" s="14">
        <f>SUM(I8:I8)</f>
        <v>1</v>
      </c>
    </row>
    <row r="10" spans="1:9" ht="23.25" thickTop="1" x14ac:dyDescent="0.2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1"/>
  <sheetViews>
    <sheetView rightToLeft="1" workbookViewId="0">
      <selection activeCell="E64" sqref="E64:E66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</row>
    <row r="3" spans="1:13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  <c r="J3" s="22" t="s">
        <v>59</v>
      </c>
      <c r="K3" s="22" t="s">
        <v>59</v>
      </c>
      <c r="L3" s="22" t="s">
        <v>59</v>
      </c>
      <c r="M3" s="22" t="s">
        <v>59</v>
      </c>
    </row>
    <row r="4" spans="1:13" ht="24" x14ac:dyDescent="0.25">
      <c r="A4" s="22" t="str">
        <f>+سپرده!A4</f>
        <v>برای ماه منتهی به 1404/08/30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</row>
    <row r="6" spans="1:13" ht="24.75" thickBot="1" x14ac:dyDescent="0.3">
      <c r="A6" s="18" t="s">
        <v>60</v>
      </c>
      <c r="C6" s="21" t="s">
        <v>61</v>
      </c>
      <c r="D6" s="21" t="s">
        <v>61</v>
      </c>
      <c r="E6" s="21" t="s">
        <v>61</v>
      </c>
      <c r="F6" s="21" t="s">
        <v>61</v>
      </c>
      <c r="G6" s="21" t="s">
        <v>61</v>
      </c>
      <c r="I6" s="21" t="s">
        <v>62</v>
      </c>
      <c r="J6" s="21" t="s">
        <v>62</v>
      </c>
      <c r="K6" s="21" t="s">
        <v>62</v>
      </c>
      <c r="L6" s="21" t="s">
        <v>62</v>
      </c>
      <c r="M6" s="21" t="s">
        <v>62</v>
      </c>
    </row>
    <row r="7" spans="1:13" ht="24.75" thickBot="1" x14ac:dyDescent="0.3">
      <c r="A7" s="21" t="s">
        <v>63</v>
      </c>
      <c r="C7" s="21" t="s">
        <v>64</v>
      </c>
      <c r="E7" s="21" t="s">
        <v>65</v>
      </c>
      <c r="G7" s="21" t="s">
        <v>66</v>
      </c>
      <c r="I7" s="21" t="s">
        <v>64</v>
      </c>
      <c r="K7" s="21" t="s">
        <v>65</v>
      </c>
      <c r="M7" s="21" t="s">
        <v>66</v>
      </c>
    </row>
    <row r="8" spans="1:13" ht="24.75" thickBot="1" x14ac:dyDescent="0.3">
      <c r="A8" s="3" t="s">
        <v>57</v>
      </c>
      <c r="C8" s="1">
        <v>1409022579</v>
      </c>
      <c r="E8" s="1">
        <v>0</v>
      </c>
      <c r="G8" s="1">
        <f>+C8-E8</f>
        <v>1409022579</v>
      </c>
      <c r="I8" s="1">
        <v>27543546056</v>
      </c>
      <c r="K8" s="1">
        <v>0</v>
      </c>
      <c r="M8" s="1">
        <f>+I8-K8</f>
        <v>27543546056</v>
      </c>
    </row>
    <row r="9" spans="1:13" ht="24.75" thickBot="1" x14ac:dyDescent="0.3">
      <c r="A9" s="3" t="s">
        <v>51</v>
      </c>
      <c r="C9" s="2">
        <f>SUM(C8:C8)</f>
        <v>1409022579</v>
      </c>
      <c r="D9" s="3"/>
      <c r="E9" s="2">
        <f>SUM(E8:E8)</f>
        <v>0</v>
      </c>
      <c r="F9" s="3"/>
      <c r="G9" s="2">
        <f>SUM(G8:G8)</f>
        <v>1409022579</v>
      </c>
      <c r="H9" s="3"/>
      <c r="I9" s="2">
        <f>SUM(I8:I8)</f>
        <v>27543546056</v>
      </c>
      <c r="J9" s="3"/>
      <c r="K9" s="2">
        <f>SUM(K8:K8)</f>
        <v>0</v>
      </c>
      <c r="L9" s="3"/>
      <c r="M9" s="2">
        <f>SUM(M8:M8)</f>
        <v>27543546056</v>
      </c>
    </row>
    <row r="11" spans="1:13" x14ac:dyDescent="0.45">
      <c r="G11" s="9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4"/>
  <sheetViews>
    <sheetView rightToLeft="1" topLeftCell="F37" zoomScaleNormal="100" workbookViewId="0">
      <selection activeCell="E64" sqref="E64:E66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4" style="1" bestFit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8.28515625" style="1" bestFit="1" customWidth="1"/>
    <col min="19" max="19" width="3.5703125" style="1" bestFit="1" customWidth="1"/>
    <col min="20" max="20" width="12" style="1" bestFit="1" customWidth="1"/>
    <col min="21" max="21" width="3.5703125" style="1" bestFit="1" customWidth="1"/>
    <col min="22" max="22" width="18.42578125" style="1" bestFit="1" customWidth="1"/>
    <col min="23" max="23" width="3.5703125" style="1" bestFit="1" customWidth="1"/>
    <col min="24" max="24" width="18.28515625" style="1" bestFit="1" customWidth="1"/>
    <col min="25" max="25" width="3.5703125" style="1" bestFit="1" customWidth="1"/>
    <col min="26" max="26" width="18.28515625" style="1" bestFit="1" customWidth="1"/>
    <col min="27" max="27" width="3.5703125" style="1" bestFit="1" customWidth="1"/>
    <col min="28" max="28" width="12" style="1" bestFit="1" customWidth="1"/>
    <col min="29" max="29" width="3.5703125" style="1" bestFit="1" customWidth="1"/>
    <col min="30" max="16384" width="9.140625" style="1"/>
  </cols>
  <sheetData>
    <row r="2" spans="1:17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7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  <c r="J3" s="22" t="s">
        <v>59</v>
      </c>
      <c r="K3" s="22" t="s">
        <v>59</v>
      </c>
      <c r="L3" s="22" t="s">
        <v>59</v>
      </c>
      <c r="M3" s="22" t="s">
        <v>59</v>
      </c>
      <c r="N3" s="22" t="s">
        <v>59</v>
      </c>
      <c r="O3" s="22" t="s">
        <v>59</v>
      </c>
      <c r="P3" s="22" t="s">
        <v>59</v>
      </c>
      <c r="Q3" s="22" t="s">
        <v>59</v>
      </c>
    </row>
    <row r="4" spans="1:17" ht="24" x14ac:dyDescent="0.25">
      <c r="A4" s="22" t="str">
        <f>+سپرده!A4</f>
        <v>برای ماه منتهی به 1404/08/30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7" ht="24.75" thickBot="1" x14ac:dyDescent="0.3">
      <c r="A6" s="21" t="s">
        <v>3</v>
      </c>
      <c r="C6" s="21" t="s">
        <v>61</v>
      </c>
      <c r="D6" s="21" t="s">
        <v>61</v>
      </c>
      <c r="E6" s="21" t="s">
        <v>61</v>
      </c>
      <c r="F6" s="21" t="s">
        <v>61</v>
      </c>
      <c r="G6" s="21" t="s">
        <v>61</v>
      </c>
      <c r="H6" s="21" t="s">
        <v>61</v>
      </c>
      <c r="I6" s="21" t="s">
        <v>61</v>
      </c>
      <c r="K6" s="21" t="s">
        <v>62</v>
      </c>
      <c r="L6" s="21" t="s">
        <v>62</v>
      </c>
      <c r="M6" s="21" t="s">
        <v>62</v>
      </c>
      <c r="N6" s="21" t="s">
        <v>62</v>
      </c>
      <c r="O6" s="21" t="s">
        <v>62</v>
      </c>
      <c r="P6" s="21" t="s">
        <v>62</v>
      </c>
      <c r="Q6" s="21" t="s">
        <v>62</v>
      </c>
    </row>
    <row r="7" spans="1:17" ht="24.75" thickBot="1" x14ac:dyDescent="0.3">
      <c r="A7" s="21" t="s">
        <v>3</v>
      </c>
      <c r="C7" s="21" t="s">
        <v>7</v>
      </c>
      <c r="E7" s="21" t="s">
        <v>67</v>
      </c>
      <c r="G7" s="21" t="s">
        <v>68</v>
      </c>
      <c r="I7" s="21" t="s">
        <v>70</v>
      </c>
      <c r="K7" s="21" t="s">
        <v>7</v>
      </c>
      <c r="M7" s="21" t="s">
        <v>67</v>
      </c>
      <c r="O7" s="21" t="s">
        <v>68</v>
      </c>
      <c r="Q7" s="18" t="s">
        <v>70</v>
      </c>
    </row>
    <row r="8" spans="1:17" ht="24" x14ac:dyDescent="0.25">
      <c r="A8" s="3" t="s">
        <v>22</v>
      </c>
      <c r="C8" s="1" t="s">
        <v>113</v>
      </c>
      <c r="E8" s="1">
        <v>0</v>
      </c>
      <c r="G8" s="1">
        <v>0</v>
      </c>
      <c r="I8" s="1">
        <f>+E8-G8</f>
        <v>0</v>
      </c>
      <c r="K8" s="1">
        <v>14075047</v>
      </c>
      <c r="M8" s="1">
        <v>39120813395</v>
      </c>
      <c r="O8" s="1">
        <v>43487605730</v>
      </c>
      <c r="Q8" s="1">
        <f>+M8-O8</f>
        <v>-4366792335</v>
      </c>
    </row>
    <row r="9" spans="1:17" ht="24" x14ac:dyDescent="0.25">
      <c r="A9" s="3" t="s">
        <v>33</v>
      </c>
      <c r="C9" s="1" t="s">
        <v>113</v>
      </c>
      <c r="E9" s="1">
        <v>0</v>
      </c>
      <c r="G9" s="1">
        <v>0</v>
      </c>
      <c r="I9" s="1">
        <f t="shared" ref="I9:I60" si="0">+E9-G9</f>
        <v>0</v>
      </c>
      <c r="K9" s="1">
        <v>33838882</v>
      </c>
      <c r="M9" s="1">
        <v>130264524876</v>
      </c>
      <c r="O9" s="1">
        <v>139932169112</v>
      </c>
      <c r="Q9" s="1">
        <f t="shared" ref="Q9:Q60" si="1">+M9-O9</f>
        <v>-9667644236</v>
      </c>
    </row>
    <row r="10" spans="1:17" ht="24" x14ac:dyDescent="0.25">
      <c r="A10" s="3" t="s">
        <v>41</v>
      </c>
      <c r="C10" s="1" t="s">
        <v>113</v>
      </c>
      <c r="E10" s="1">
        <v>0</v>
      </c>
      <c r="G10" s="1">
        <v>0</v>
      </c>
      <c r="I10" s="1">
        <f t="shared" si="0"/>
        <v>0</v>
      </c>
      <c r="K10" s="1">
        <v>450000</v>
      </c>
      <c r="M10" s="1">
        <v>5698357089</v>
      </c>
      <c r="O10" s="1">
        <v>2388516805</v>
      </c>
      <c r="Q10" s="1">
        <f t="shared" si="1"/>
        <v>3309840284</v>
      </c>
    </row>
    <row r="11" spans="1:17" ht="24" x14ac:dyDescent="0.25">
      <c r="A11" s="3" t="s">
        <v>109</v>
      </c>
      <c r="C11" s="1" t="s">
        <v>113</v>
      </c>
      <c r="E11" s="1">
        <v>0</v>
      </c>
      <c r="G11" s="1">
        <v>0</v>
      </c>
      <c r="I11" s="1">
        <f t="shared" si="0"/>
        <v>0</v>
      </c>
      <c r="K11" s="1">
        <v>12514473</v>
      </c>
      <c r="M11" s="1">
        <v>15748420244</v>
      </c>
      <c r="O11" s="1">
        <v>19828794653</v>
      </c>
      <c r="Q11" s="1">
        <f t="shared" si="1"/>
        <v>-4080374409</v>
      </c>
    </row>
    <row r="12" spans="1:17" ht="24" x14ac:dyDescent="0.25">
      <c r="A12" s="3" t="s">
        <v>119</v>
      </c>
      <c r="C12" s="1">
        <v>5113415</v>
      </c>
      <c r="E12" s="1">
        <v>10361747354</v>
      </c>
      <c r="G12" s="1">
        <v>7548834411</v>
      </c>
      <c r="I12" s="1">
        <f t="shared" si="0"/>
        <v>2812912943</v>
      </c>
      <c r="K12" s="1">
        <v>5113415</v>
      </c>
      <c r="M12" s="1">
        <v>10361747354</v>
      </c>
      <c r="O12" s="1">
        <v>7548834411</v>
      </c>
      <c r="Q12" s="1">
        <f t="shared" si="1"/>
        <v>2812912943</v>
      </c>
    </row>
    <row r="13" spans="1:17" ht="24" x14ac:dyDescent="0.25">
      <c r="A13" s="3" t="s">
        <v>26</v>
      </c>
      <c r="C13" s="1">
        <v>15000</v>
      </c>
      <c r="E13" s="1">
        <v>209801206025</v>
      </c>
      <c r="G13" s="1">
        <v>98064628688</v>
      </c>
      <c r="I13" s="1">
        <f t="shared" si="0"/>
        <v>111736577337</v>
      </c>
      <c r="K13" s="1">
        <v>47935</v>
      </c>
      <c r="M13" s="1">
        <v>569793349704</v>
      </c>
      <c r="O13" s="1">
        <v>313381865051</v>
      </c>
      <c r="Q13" s="1">
        <f t="shared" si="1"/>
        <v>256411484653</v>
      </c>
    </row>
    <row r="14" spans="1:17" ht="24" x14ac:dyDescent="0.25">
      <c r="A14" s="3" t="s">
        <v>20</v>
      </c>
      <c r="C14" s="1" t="s">
        <v>113</v>
      </c>
      <c r="E14" s="1">
        <v>0</v>
      </c>
      <c r="G14" s="1">
        <v>0</v>
      </c>
      <c r="I14" s="1">
        <f t="shared" si="0"/>
        <v>0</v>
      </c>
      <c r="K14" s="1">
        <v>595000</v>
      </c>
      <c r="M14" s="1">
        <v>17856395080</v>
      </c>
      <c r="O14" s="1">
        <v>10726180535</v>
      </c>
      <c r="Q14" s="1">
        <f t="shared" si="1"/>
        <v>7130214545</v>
      </c>
    </row>
    <row r="15" spans="1:17" ht="24" x14ac:dyDescent="0.25">
      <c r="A15" s="3" t="s">
        <v>46</v>
      </c>
      <c r="C15" s="1" t="s">
        <v>113</v>
      </c>
      <c r="E15" s="1">
        <v>0</v>
      </c>
      <c r="G15" s="1">
        <v>0</v>
      </c>
      <c r="I15" s="1">
        <f t="shared" si="0"/>
        <v>0</v>
      </c>
      <c r="K15" s="1">
        <v>15045814</v>
      </c>
      <c r="M15" s="1">
        <v>72538013325</v>
      </c>
      <c r="O15" s="1">
        <v>82356965329</v>
      </c>
      <c r="Q15" s="1">
        <f t="shared" si="1"/>
        <v>-9818952004</v>
      </c>
    </row>
    <row r="16" spans="1:17" ht="24" x14ac:dyDescent="0.25">
      <c r="A16" s="3" t="s">
        <v>15</v>
      </c>
      <c r="C16" s="1" t="s">
        <v>113</v>
      </c>
      <c r="E16" s="1">
        <v>0</v>
      </c>
      <c r="G16" s="1">
        <v>0</v>
      </c>
      <c r="I16" s="1">
        <f t="shared" si="0"/>
        <v>0</v>
      </c>
      <c r="K16" s="1">
        <v>16400796</v>
      </c>
      <c r="M16" s="1">
        <v>89938486323</v>
      </c>
      <c r="O16" s="1">
        <v>101554117257</v>
      </c>
      <c r="Q16" s="1">
        <f t="shared" si="1"/>
        <v>-11615630934</v>
      </c>
    </row>
    <row r="17" spans="1:17" ht="24" x14ac:dyDescent="0.25">
      <c r="A17" s="3" t="s">
        <v>29</v>
      </c>
      <c r="C17" s="1">
        <v>3233780</v>
      </c>
      <c r="E17" s="1">
        <v>14819903447</v>
      </c>
      <c r="G17" s="1">
        <v>12818943014</v>
      </c>
      <c r="I17" s="1">
        <f t="shared" si="0"/>
        <v>2000960433</v>
      </c>
      <c r="K17" s="1">
        <v>73600114</v>
      </c>
      <c r="M17" s="1">
        <v>283442316722</v>
      </c>
      <c r="O17" s="1">
        <v>291760048644</v>
      </c>
      <c r="Q17" s="1">
        <f t="shared" si="1"/>
        <v>-8317731922</v>
      </c>
    </row>
    <row r="18" spans="1:17" ht="24" x14ac:dyDescent="0.25">
      <c r="A18" s="3" t="s">
        <v>39</v>
      </c>
      <c r="C18" s="1" t="s">
        <v>113</v>
      </c>
      <c r="E18" s="1">
        <v>0</v>
      </c>
      <c r="G18" s="1">
        <v>0</v>
      </c>
      <c r="I18" s="1">
        <f t="shared" si="0"/>
        <v>0</v>
      </c>
      <c r="K18" s="1">
        <v>1600000</v>
      </c>
      <c r="M18" s="1">
        <v>26315042194</v>
      </c>
      <c r="O18" s="1">
        <v>22469984236</v>
      </c>
      <c r="Q18" s="1">
        <f t="shared" si="1"/>
        <v>3845057958</v>
      </c>
    </row>
    <row r="19" spans="1:17" ht="24" x14ac:dyDescent="0.25">
      <c r="A19" s="3" t="s">
        <v>116</v>
      </c>
      <c r="C19" s="1" t="s">
        <v>113</v>
      </c>
      <c r="E19" s="1">
        <v>0</v>
      </c>
      <c r="G19" s="1">
        <v>0</v>
      </c>
      <c r="I19" s="1">
        <f t="shared" si="0"/>
        <v>0</v>
      </c>
      <c r="K19" s="1">
        <v>3750000</v>
      </c>
      <c r="M19" s="1">
        <v>12675129201</v>
      </c>
      <c r="O19" s="1">
        <v>11823225750</v>
      </c>
      <c r="Q19" s="1">
        <f t="shared" si="1"/>
        <v>851903451</v>
      </c>
    </row>
    <row r="20" spans="1:17" ht="24" x14ac:dyDescent="0.25">
      <c r="A20" s="3" t="s">
        <v>88</v>
      </c>
      <c r="C20" s="1">
        <v>900000</v>
      </c>
      <c r="E20" s="1">
        <v>95864844592</v>
      </c>
      <c r="G20" s="1">
        <v>75472987598</v>
      </c>
      <c r="I20" s="1">
        <f t="shared" si="0"/>
        <v>20391856994</v>
      </c>
      <c r="K20" s="1">
        <v>1000074</v>
      </c>
      <c r="M20" s="1">
        <v>107020046655</v>
      </c>
      <c r="O20" s="1">
        <v>83862932292</v>
      </c>
      <c r="Q20" s="1">
        <f t="shared" si="1"/>
        <v>23157114363</v>
      </c>
    </row>
    <row r="21" spans="1:17" ht="24" x14ac:dyDescent="0.25">
      <c r="A21" s="3" t="s">
        <v>28</v>
      </c>
      <c r="C21" s="1" t="s">
        <v>113</v>
      </c>
      <c r="E21" s="1">
        <v>0</v>
      </c>
      <c r="G21" s="1">
        <v>0</v>
      </c>
      <c r="I21" s="1">
        <f t="shared" si="0"/>
        <v>0</v>
      </c>
      <c r="K21" s="1">
        <v>500000</v>
      </c>
      <c r="M21" s="1">
        <v>4505530849</v>
      </c>
      <c r="O21" s="1">
        <v>3578246087</v>
      </c>
      <c r="Q21" s="1">
        <f t="shared" si="1"/>
        <v>927284762</v>
      </c>
    </row>
    <row r="22" spans="1:17" ht="24" x14ac:dyDescent="0.25">
      <c r="A22" s="3" t="s">
        <v>27</v>
      </c>
      <c r="C22" s="1" t="s">
        <v>113</v>
      </c>
      <c r="E22" s="1">
        <v>0</v>
      </c>
      <c r="G22" s="1">
        <v>0</v>
      </c>
      <c r="I22" s="1">
        <f t="shared" si="0"/>
        <v>0</v>
      </c>
      <c r="K22" s="1">
        <v>47975610</v>
      </c>
      <c r="M22" s="1">
        <v>229291821173</v>
      </c>
      <c r="O22" s="1">
        <v>234813331456</v>
      </c>
      <c r="Q22" s="1">
        <f t="shared" si="1"/>
        <v>-5521510283</v>
      </c>
    </row>
    <row r="23" spans="1:17" ht="24" x14ac:dyDescent="0.25">
      <c r="A23" s="3" t="s">
        <v>25</v>
      </c>
      <c r="C23" s="1" t="s">
        <v>113</v>
      </c>
      <c r="E23" s="1">
        <v>0</v>
      </c>
      <c r="G23" s="1">
        <v>0</v>
      </c>
      <c r="I23" s="1">
        <f t="shared" si="0"/>
        <v>0</v>
      </c>
      <c r="K23" s="1">
        <v>14406655</v>
      </c>
      <c r="M23" s="1">
        <v>286511624329</v>
      </c>
      <c r="O23" s="1">
        <v>335825935034</v>
      </c>
      <c r="Q23" s="1">
        <f t="shared" si="1"/>
        <v>-49314310705</v>
      </c>
    </row>
    <row r="24" spans="1:17" ht="24" x14ac:dyDescent="0.25">
      <c r="A24" s="3" t="s">
        <v>23</v>
      </c>
      <c r="C24" s="1">
        <v>10000000</v>
      </c>
      <c r="E24" s="1">
        <v>27857985119</v>
      </c>
      <c r="G24" s="1">
        <v>26586530359</v>
      </c>
      <c r="I24" s="1">
        <f t="shared" si="0"/>
        <v>1271454760</v>
      </c>
      <c r="K24" s="1">
        <v>19707519</v>
      </c>
      <c r="M24" s="1">
        <v>54746399274</v>
      </c>
      <c r="O24" s="1">
        <v>56013945661</v>
      </c>
      <c r="Q24" s="1">
        <f t="shared" si="1"/>
        <v>-1267546387</v>
      </c>
    </row>
    <row r="25" spans="1:17" ht="24" x14ac:dyDescent="0.25">
      <c r="A25" s="3" t="s">
        <v>112</v>
      </c>
      <c r="C25" s="1">
        <v>4971414</v>
      </c>
      <c r="E25" s="1">
        <v>11638986840</v>
      </c>
      <c r="G25" s="1">
        <v>22971908856</v>
      </c>
      <c r="I25" s="1">
        <f t="shared" si="0"/>
        <v>-11332922016</v>
      </c>
      <c r="K25" s="1">
        <v>43447127</v>
      </c>
      <c r="M25" s="1">
        <v>153395760427</v>
      </c>
      <c r="O25" s="1">
        <v>200775103484</v>
      </c>
      <c r="Q25" s="1">
        <f t="shared" si="1"/>
        <v>-47379343057</v>
      </c>
    </row>
    <row r="26" spans="1:17" ht="24" x14ac:dyDescent="0.25">
      <c r="A26" s="3" t="s">
        <v>48</v>
      </c>
      <c r="C26" s="1" t="s">
        <v>113</v>
      </c>
      <c r="E26" s="1">
        <v>0</v>
      </c>
      <c r="G26" s="1">
        <v>0</v>
      </c>
      <c r="I26" s="1">
        <f t="shared" si="0"/>
        <v>0</v>
      </c>
      <c r="K26" s="1">
        <v>3363597</v>
      </c>
      <c r="M26" s="1">
        <v>63257074353</v>
      </c>
      <c r="O26" s="1">
        <v>70144015587</v>
      </c>
      <c r="Q26" s="1">
        <f t="shared" si="1"/>
        <v>-6886941234</v>
      </c>
    </row>
    <row r="27" spans="1:17" ht="24" x14ac:dyDescent="0.25">
      <c r="A27" s="3" t="s">
        <v>32</v>
      </c>
      <c r="C27" s="1" t="s">
        <v>113</v>
      </c>
      <c r="E27" s="1">
        <v>0</v>
      </c>
      <c r="G27" s="1">
        <v>0</v>
      </c>
      <c r="I27" s="1">
        <f t="shared" si="0"/>
        <v>0</v>
      </c>
      <c r="K27" s="1">
        <v>1541593</v>
      </c>
      <c r="M27" s="1">
        <v>23574500782</v>
      </c>
      <c r="O27" s="1">
        <v>22167702561</v>
      </c>
      <c r="Q27" s="1">
        <f t="shared" si="1"/>
        <v>1406798221</v>
      </c>
    </row>
    <row r="28" spans="1:17" ht="24" x14ac:dyDescent="0.25">
      <c r="A28" s="3" t="s">
        <v>114</v>
      </c>
      <c r="C28" s="1" t="s">
        <v>113</v>
      </c>
      <c r="E28" s="1">
        <v>0</v>
      </c>
      <c r="G28" s="1">
        <v>0</v>
      </c>
      <c r="I28" s="1">
        <f t="shared" si="0"/>
        <v>0</v>
      </c>
      <c r="K28" s="1">
        <v>3000000</v>
      </c>
      <c r="M28" s="1">
        <v>38404461288</v>
      </c>
      <c r="O28" s="1">
        <v>37843483500</v>
      </c>
      <c r="Q28" s="1">
        <f t="shared" si="1"/>
        <v>560977788</v>
      </c>
    </row>
    <row r="29" spans="1:17" ht="24" x14ac:dyDescent="0.25">
      <c r="A29" s="3" t="s">
        <v>147</v>
      </c>
      <c r="C29" s="1">
        <v>562501</v>
      </c>
      <c r="E29" s="1">
        <v>5927033758</v>
      </c>
      <c r="G29" s="1">
        <v>5038955167</v>
      </c>
      <c r="I29" s="1">
        <f t="shared" si="0"/>
        <v>888078591</v>
      </c>
      <c r="K29" s="1">
        <v>562501</v>
      </c>
      <c r="M29" s="1">
        <v>5927033758</v>
      </c>
      <c r="O29" s="1">
        <v>5038955167</v>
      </c>
      <c r="Q29" s="1">
        <f t="shared" si="1"/>
        <v>888078591</v>
      </c>
    </row>
    <row r="30" spans="1:17" ht="24" x14ac:dyDescent="0.25">
      <c r="A30" s="3" t="s">
        <v>86</v>
      </c>
      <c r="C30" s="1" t="s">
        <v>113</v>
      </c>
      <c r="E30" s="1">
        <v>0</v>
      </c>
      <c r="G30" s="1">
        <v>0</v>
      </c>
      <c r="I30" s="1">
        <f t="shared" si="0"/>
        <v>0</v>
      </c>
      <c r="K30" s="1">
        <v>5410446</v>
      </c>
      <c r="M30" s="1">
        <v>10445344566</v>
      </c>
      <c r="O30" s="1">
        <v>12361739102</v>
      </c>
      <c r="Q30" s="1">
        <f t="shared" si="1"/>
        <v>-1916394536</v>
      </c>
    </row>
    <row r="31" spans="1:17" ht="24" x14ac:dyDescent="0.25">
      <c r="A31" s="3" t="s">
        <v>115</v>
      </c>
      <c r="C31" s="1" t="s">
        <v>113</v>
      </c>
      <c r="E31" s="1">
        <v>0</v>
      </c>
      <c r="G31" s="1">
        <v>0</v>
      </c>
      <c r="I31" s="1">
        <f t="shared" si="0"/>
        <v>0</v>
      </c>
      <c r="K31" s="1">
        <v>396315</v>
      </c>
      <c r="M31" s="1">
        <v>7786623798</v>
      </c>
      <c r="O31" s="1">
        <v>7867319807</v>
      </c>
      <c r="Q31" s="1">
        <f t="shared" si="1"/>
        <v>-80696009</v>
      </c>
    </row>
    <row r="32" spans="1:17" ht="24" x14ac:dyDescent="0.25">
      <c r="A32" s="3" t="s">
        <v>36</v>
      </c>
      <c r="C32" s="1" t="s">
        <v>113</v>
      </c>
      <c r="E32" s="1">
        <v>0</v>
      </c>
      <c r="G32" s="1">
        <v>0</v>
      </c>
      <c r="I32" s="1">
        <f t="shared" si="0"/>
        <v>0</v>
      </c>
      <c r="K32" s="1">
        <v>1</v>
      </c>
      <c r="M32" s="1">
        <v>1</v>
      </c>
      <c r="O32" s="1">
        <v>2165</v>
      </c>
      <c r="Q32" s="1">
        <f t="shared" si="1"/>
        <v>-2164</v>
      </c>
    </row>
    <row r="33" spans="1:17" ht="24" x14ac:dyDescent="0.25">
      <c r="A33" s="3" t="s">
        <v>91</v>
      </c>
      <c r="C33" s="1" t="s">
        <v>113</v>
      </c>
      <c r="E33" s="1">
        <v>0</v>
      </c>
      <c r="G33" s="1">
        <v>0</v>
      </c>
      <c r="I33" s="1">
        <f t="shared" si="0"/>
        <v>0</v>
      </c>
      <c r="K33" s="1">
        <v>5162453</v>
      </c>
      <c r="M33" s="1">
        <v>86521076125</v>
      </c>
      <c r="O33" s="1">
        <v>83053003939</v>
      </c>
      <c r="Q33" s="1">
        <f t="shared" si="1"/>
        <v>3468072186</v>
      </c>
    </row>
    <row r="34" spans="1:17" ht="24.75" customHeight="1" x14ac:dyDescent="0.25">
      <c r="A34" s="3" t="s">
        <v>92</v>
      </c>
      <c r="C34" s="1" t="s">
        <v>113</v>
      </c>
      <c r="E34" s="1">
        <v>0</v>
      </c>
      <c r="G34" s="1">
        <v>0</v>
      </c>
      <c r="I34" s="1">
        <f t="shared" si="0"/>
        <v>0</v>
      </c>
      <c r="K34" s="1">
        <v>80437</v>
      </c>
      <c r="M34" s="1">
        <v>932314946</v>
      </c>
      <c r="O34" s="1">
        <v>910726174</v>
      </c>
      <c r="Q34" s="1">
        <f t="shared" si="1"/>
        <v>21588772</v>
      </c>
    </row>
    <row r="35" spans="1:17" ht="24" x14ac:dyDescent="0.25">
      <c r="A35" s="3" t="s">
        <v>117</v>
      </c>
      <c r="C35" s="1" t="s">
        <v>113</v>
      </c>
      <c r="E35" s="1">
        <v>0</v>
      </c>
      <c r="G35" s="1">
        <v>0</v>
      </c>
      <c r="I35" s="1">
        <f t="shared" si="0"/>
        <v>0</v>
      </c>
      <c r="K35" s="1">
        <v>5418614</v>
      </c>
      <c r="M35" s="1">
        <v>72233918265</v>
      </c>
      <c r="O35" s="1">
        <v>75697348694</v>
      </c>
      <c r="Q35" s="1">
        <f t="shared" si="1"/>
        <v>-3463430429</v>
      </c>
    </row>
    <row r="36" spans="1:17" ht="24" x14ac:dyDescent="0.25">
      <c r="A36" s="3" t="s">
        <v>43</v>
      </c>
      <c r="C36" s="1" t="s">
        <v>113</v>
      </c>
      <c r="E36" s="1">
        <v>0</v>
      </c>
      <c r="G36" s="1">
        <v>0</v>
      </c>
      <c r="I36" s="1">
        <f t="shared" si="0"/>
        <v>0</v>
      </c>
      <c r="K36" s="1">
        <v>250000</v>
      </c>
      <c r="M36" s="1">
        <v>3781059348</v>
      </c>
      <c r="O36" s="1">
        <v>4540323375</v>
      </c>
      <c r="Q36" s="1">
        <f t="shared" si="1"/>
        <v>-759264027</v>
      </c>
    </row>
    <row r="37" spans="1:17" ht="24" x14ac:dyDescent="0.25">
      <c r="A37" s="3" t="s">
        <v>44</v>
      </c>
      <c r="C37" s="1" t="s">
        <v>113</v>
      </c>
      <c r="E37" s="1">
        <v>0</v>
      </c>
      <c r="G37" s="1">
        <v>0</v>
      </c>
      <c r="I37" s="1">
        <f t="shared" si="0"/>
        <v>0</v>
      </c>
      <c r="K37" s="1">
        <v>5876865</v>
      </c>
      <c r="M37" s="1">
        <v>45702858813</v>
      </c>
      <c r="O37" s="1">
        <v>53063128272</v>
      </c>
      <c r="Q37" s="1">
        <f t="shared" si="1"/>
        <v>-7360269459</v>
      </c>
    </row>
    <row r="38" spans="1:17" ht="24" x14ac:dyDescent="0.25">
      <c r="A38" s="3" t="s">
        <v>16</v>
      </c>
      <c r="C38" s="1" t="s">
        <v>113</v>
      </c>
      <c r="E38" s="1">
        <v>0</v>
      </c>
      <c r="G38" s="1">
        <v>0</v>
      </c>
      <c r="I38" s="1">
        <f t="shared" si="0"/>
        <v>0</v>
      </c>
      <c r="K38" s="1">
        <v>1562500</v>
      </c>
      <c r="M38" s="1">
        <v>5208928781</v>
      </c>
      <c r="O38" s="1">
        <v>4645630546</v>
      </c>
      <c r="Q38" s="1">
        <f t="shared" si="1"/>
        <v>563298235</v>
      </c>
    </row>
    <row r="39" spans="1:17" ht="24" x14ac:dyDescent="0.25">
      <c r="A39" s="3" t="s">
        <v>35</v>
      </c>
      <c r="C39" s="1">
        <v>46285528</v>
      </c>
      <c r="E39" s="1">
        <v>139546919358</v>
      </c>
      <c r="G39" s="1">
        <v>185143523976</v>
      </c>
      <c r="I39" s="1">
        <f t="shared" si="0"/>
        <v>-45596604618</v>
      </c>
      <c r="K39" s="1">
        <v>268632996</v>
      </c>
      <c r="M39" s="1">
        <v>896036130351</v>
      </c>
      <c r="O39" s="1">
        <v>1164672708273</v>
      </c>
      <c r="Q39" s="1">
        <f t="shared" si="1"/>
        <v>-268636577922</v>
      </c>
    </row>
    <row r="40" spans="1:17" ht="24" x14ac:dyDescent="0.25">
      <c r="A40" s="3" t="s">
        <v>17</v>
      </c>
      <c r="C40" s="1" t="s">
        <v>113</v>
      </c>
      <c r="E40" s="1">
        <v>0</v>
      </c>
      <c r="G40" s="1">
        <v>0</v>
      </c>
      <c r="I40" s="1">
        <f t="shared" si="0"/>
        <v>0</v>
      </c>
      <c r="K40" s="1">
        <v>3513563</v>
      </c>
      <c r="M40" s="1">
        <v>132388680788</v>
      </c>
      <c r="O40" s="1">
        <v>150091798422</v>
      </c>
      <c r="Q40" s="1">
        <f t="shared" si="1"/>
        <v>-17703117634</v>
      </c>
    </row>
    <row r="41" spans="1:17" ht="24" x14ac:dyDescent="0.25">
      <c r="A41" s="3" t="s">
        <v>89</v>
      </c>
      <c r="C41" s="1" t="s">
        <v>113</v>
      </c>
      <c r="E41" s="1">
        <v>0</v>
      </c>
      <c r="G41" s="1">
        <v>0</v>
      </c>
      <c r="I41" s="1">
        <f t="shared" si="0"/>
        <v>0</v>
      </c>
      <c r="K41" s="1">
        <v>503092</v>
      </c>
      <c r="M41" s="1">
        <v>5931169442</v>
      </c>
      <c r="O41" s="1">
        <v>5701124069</v>
      </c>
      <c r="Q41" s="1">
        <f t="shared" si="1"/>
        <v>230045373</v>
      </c>
    </row>
    <row r="42" spans="1:17" ht="24" x14ac:dyDescent="0.25">
      <c r="A42" s="3" t="s">
        <v>108</v>
      </c>
      <c r="C42" s="1" t="s">
        <v>113</v>
      </c>
      <c r="E42" s="1">
        <v>0</v>
      </c>
      <c r="G42" s="1">
        <v>0</v>
      </c>
      <c r="I42" s="1">
        <f t="shared" si="0"/>
        <v>0</v>
      </c>
      <c r="K42" s="1">
        <v>9000000</v>
      </c>
      <c r="M42" s="1">
        <v>20044427013</v>
      </c>
      <c r="O42" s="1">
        <v>27007039189</v>
      </c>
      <c r="Q42" s="1">
        <f t="shared" si="1"/>
        <v>-6962612176</v>
      </c>
    </row>
    <row r="43" spans="1:17" ht="24" x14ac:dyDescent="0.25">
      <c r="A43" s="3" t="s">
        <v>24</v>
      </c>
      <c r="C43" s="1" t="s">
        <v>113</v>
      </c>
      <c r="E43" s="1">
        <v>0</v>
      </c>
      <c r="G43" s="1">
        <v>0</v>
      </c>
      <c r="I43" s="1">
        <f t="shared" si="0"/>
        <v>0</v>
      </c>
      <c r="K43" s="1">
        <v>3266096</v>
      </c>
      <c r="M43" s="1">
        <v>93971798918</v>
      </c>
      <c r="O43" s="1">
        <v>78653104127</v>
      </c>
      <c r="Q43" s="1">
        <v>15318694791</v>
      </c>
    </row>
    <row r="44" spans="1:17" ht="24" x14ac:dyDescent="0.25">
      <c r="A44" s="3" t="s">
        <v>45</v>
      </c>
      <c r="C44" s="1" t="s">
        <v>113</v>
      </c>
      <c r="E44" s="1">
        <v>0</v>
      </c>
      <c r="G44" s="1">
        <v>0</v>
      </c>
      <c r="I44" s="1">
        <f t="shared" si="0"/>
        <v>0</v>
      </c>
      <c r="K44" s="1">
        <v>7617482</v>
      </c>
      <c r="M44" s="1">
        <v>76451688668</v>
      </c>
      <c r="O44" s="1">
        <v>89734436184</v>
      </c>
      <c r="Q44" s="1">
        <f t="shared" si="1"/>
        <v>-13282747516</v>
      </c>
    </row>
    <row r="45" spans="1:17" ht="24" x14ac:dyDescent="0.25">
      <c r="A45" s="3" t="s">
        <v>42</v>
      </c>
      <c r="C45" s="1" t="s">
        <v>113</v>
      </c>
      <c r="E45" s="1">
        <v>0</v>
      </c>
      <c r="G45" s="1">
        <v>0</v>
      </c>
      <c r="I45" s="1">
        <f t="shared" si="0"/>
        <v>0</v>
      </c>
      <c r="K45" s="1">
        <v>3987981</v>
      </c>
      <c r="M45" s="1">
        <v>38573923697</v>
      </c>
      <c r="O45" s="1">
        <v>37065760962</v>
      </c>
      <c r="Q45" s="1">
        <f t="shared" si="1"/>
        <v>1508162735</v>
      </c>
    </row>
    <row r="46" spans="1:17" ht="24" x14ac:dyDescent="0.25">
      <c r="A46" s="3" t="s">
        <v>21</v>
      </c>
      <c r="C46" s="1" t="s">
        <v>113</v>
      </c>
      <c r="E46" s="1">
        <v>0</v>
      </c>
      <c r="G46" s="1">
        <v>0</v>
      </c>
      <c r="I46" s="1">
        <f t="shared" si="0"/>
        <v>0</v>
      </c>
      <c r="K46" s="1">
        <v>9337143</v>
      </c>
      <c r="M46" s="1">
        <v>20057507363</v>
      </c>
      <c r="O46" s="1">
        <v>24349790859</v>
      </c>
      <c r="Q46" s="1">
        <f t="shared" si="1"/>
        <v>-4292283496</v>
      </c>
    </row>
    <row r="47" spans="1:17" ht="24" x14ac:dyDescent="0.25">
      <c r="A47" s="3" t="s">
        <v>110</v>
      </c>
      <c r="C47" s="1" t="s">
        <v>113</v>
      </c>
      <c r="E47" s="1">
        <v>0</v>
      </c>
      <c r="G47" s="1">
        <v>0</v>
      </c>
      <c r="I47" s="1">
        <f t="shared" si="0"/>
        <v>0</v>
      </c>
      <c r="K47" s="1">
        <v>1500000</v>
      </c>
      <c r="M47" s="1">
        <v>5117940038</v>
      </c>
      <c r="O47" s="1">
        <v>4670737182</v>
      </c>
      <c r="Q47" s="1">
        <f t="shared" si="1"/>
        <v>447202856</v>
      </c>
    </row>
    <row r="48" spans="1:17" ht="24" x14ac:dyDescent="0.25">
      <c r="A48" s="3" t="s">
        <v>38</v>
      </c>
      <c r="C48" s="1">
        <v>1693296</v>
      </c>
      <c r="E48" s="1">
        <v>2682518030</v>
      </c>
      <c r="G48" s="1">
        <v>4378238962</v>
      </c>
      <c r="I48" s="1">
        <f t="shared" si="0"/>
        <v>-1695720932</v>
      </c>
      <c r="K48" s="1">
        <v>45346964</v>
      </c>
      <c r="M48" s="1">
        <v>105028053308</v>
      </c>
      <c r="O48" s="1">
        <v>132300161816</v>
      </c>
      <c r="Q48" s="1">
        <f t="shared" si="1"/>
        <v>-27272108508</v>
      </c>
    </row>
    <row r="49" spans="1:17" ht="24" x14ac:dyDescent="0.25">
      <c r="A49" s="3" t="s">
        <v>90</v>
      </c>
      <c r="C49" s="1" t="s">
        <v>113</v>
      </c>
      <c r="E49" s="1">
        <v>0</v>
      </c>
      <c r="G49" s="1">
        <v>0</v>
      </c>
      <c r="I49" s="1">
        <f t="shared" si="0"/>
        <v>0</v>
      </c>
      <c r="K49" s="1">
        <v>441871</v>
      </c>
      <c r="M49" s="1">
        <v>1760042185</v>
      </c>
      <c r="O49" s="1">
        <v>1737503467</v>
      </c>
      <c r="Q49" s="1">
        <f t="shared" si="1"/>
        <v>22538718</v>
      </c>
    </row>
    <row r="50" spans="1:17" ht="24" x14ac:dyDescent="0.25">
      <c r="A50" s="3" t="s">
        <v>82</v>
      </c>
      <c r="C50" s="1" t="s">
        <v>113</v>
      </c>
      <c r="E50" s="1">
        <v>0</v>
      </c>
      <c r="G50" s="1">
        <v>0</v>
      </c>
      <c r="I50" s="1">
        <f t="shared" si="0"/>
        <v>0</v>
      </c>
      <c r="K50" s="1">
        <v>145729025</v>
      </c>
      <c r="M50" s="1">
        <v>380388835424</v>
      </c>
      <c r="O50" s="1">
        <v>455569214048</v>
      </c>
      <c r="Q50" s="1">
        <f t="shared" si="1"/>
        <v>-75180378624</v>
      </c>
    </row>
    <row r="51" spans="1:17" ht="24" x14ac:dyDescent="0.25">
      <c r="A51" s="3" t="s">
        <v>107</v>
      </c>
      <c r="C51" s="1" t="s">
        <v>113</v>
      </c>
      <c r="E51" s="1">
        <v>0</v>
      </c>
      <c r="G51" s="1">
        <v>0</v>
      </c>
      <c r="I51" s="1">
        <f t="shared" si="0"/>
        <v>0</v>
      </c>
      <c r="K51" s="1">
        <v>16000000</v>
      </c>
      <c r="M51" s="1">
        <v>59860066596</v>
      </c>
      <c r="O51" s="1">
        <v>58342091034</v>
      </c>
      <c r="Q51" s="1">
        <f t="shared" si="1"/>
        <v>1517975562</v>
      </c>
    </row>
    <row r="52" spans="1:17" ht="24" x14ac:dyDescent="0.25">
      <c r="A52" s="3" t="s">
        <v>50</v>
      </c>
      <c r="C52" s="1" t="s">
        <v>113</v>
      </c>
      <c r="E52" s="1">
        <v>0</v>
      </c>
      <c r="G52" s="1">
        <v>0</v>
      </c>
      <c r="I52" s="1">
        <f t="shared" si="0"/>
        <v>0</v>
      </c>
      <c r="K52" s="1">
        <v>490000</v>
      </c>
      <c r="M52" s="1">
        <v>4396241795</v>
      </c>
      <c r="O52" s="1">
        <v>3605260604</v>
      </c>
      <c r="Q52" s="1">
        <f t="shared" si="1"/>
        <v>790981191</v>
      </c>
    </row>
    <row r="53" spans="1:17" ht="24" x14ac:dyDescent="0.25">
      <c r="A53" s="3" t="s">
        <v>47</v>
      </c>
      <c r="C53" s="1" t="s">
        <v>113</v>
      </c>
      <c r="E53" s="1">
        <v>0</v>
      </c>
      <c r="G53" s="1">
        <v>0</v>
      </c>
      <c r="I53" s="1">
        <f t="shared" si="0"/>
        <v>0</v>
      </c>
      <c r="K53" s="1">
        <v>100000</v>
      </c>
      <c r="M53" s="1">
        <v>282111394</v>
      </c>
      <c r="O53" s="1">
        <v>273848428</v>
      </c>
      <c r="Q53" s="1">
        <f t="shared" si="1"/>
        <v>8262966</v>
      </c>
    </row>
    <row r="54" spans="1:17" ht="24" x14ac:dyDescent="0.25">
      <c r="A54" s="3" t="s">
        <v>103</v>
      </c>
      <c r="C54" s="1">
        <v>12800000</v>
      </c>
      <c r="E54" s="1">
        <v>106052644093</v>
      </c>
      <c r="G54" s="1">
        <v>77359385529</v>
      </c>
      <c r="I54" s="1">
        <f t="shared" si="0"/>
        <v>28693258564</v>
      </c>
      <c r="K54" s="1">
        <v>149084642</v>
      </c>
      <c r="M54" s="1">
        <v>1101513641898</v>
      </c>
      <c r="O54" s="1">
        <v>1040034098230</v>
      </c>
      <c r="Q54" s="1">
        <f t="shared" si="1"/>
        <v>61479543668</v>
      </c>
    </row>
    <row r="55" spans="1:17" ht="24" x14ac:dyDescent="0.25">
      <c r="A55" s="3" t="s">
        <v>19</v>
      </c>
      <c r="C55" s="1" t="s">
        <v>113</v>
      </c>
      <c r="E55" s="1">
        <v>0</v>
      </c>
      <c r="G55" s="1">
        <v>0</v>
      </c>
      <c r="I55" s="1">
        <f t="shared" si="0"/>
        <v>0</v>
      </c>
      <c r="K55" s="1">
        <v>2000000</v>
      </c>
      <c r="M55" s="1">
        <v>13317861189</v>
      </c>
      <c r="O55" s="1">
        <v>13081698000</v>
      </c>
      <c r="Q55" s="1">
        <f t="shared" si="1"/>
        <v>236163189</v>
      </c>
    </row>
    <row r="56" spans="1:17" ht="24" x14ac:dyDescent="0.25">
      <c r="A56" s="3" t="s">
        <v>34</v>
      </c>
      <c r="C56" s="1" t="s">
        <v>113</v>
      </c>
      <c r="E56" s="1">
        <v>0</v>
      </c>
      <c r="G56" s="1">
        <v>0</v>
      </c>
      <c r="I56" s="1">
        <f t="shared" si="0"/>
        <v>0</v>
      </c>
      <c r="K56" s="1">
        <v>39799022</v>
      </c>
      <c r="M56" s="1">
        <v>110614546664</v>
      </c>
      <c r="O56" s="1">
        <v>139564567388</v>
      </c>
      <c r="Q56" s="1">
        <f t="shared" si="1"/>
        <v>-28950020724</v>
      </c>
    </row>
    <row r="57" spans="1:17" ht="24" x14ac:dyDescent="0.25">
      <c r="A57" s="3" t="s">
        <v>18</v>
      </c>
      <c r="C57" s="1" t="s">
        <v>113</v>
      </c>
      <c r="E57" s="1">
        <v>0</v>
      </c>
      <c r="G57" s="1">
        <v>0</v>
      </c>
      <c r="I57" s="1">
        <f t="shared" si="0"/>
        <v>0</v>
      </c>
      <c r="K57" s="1">
        <v>71198337</v>
      </c>
      <c r="M57" s="1">
        <v>448533213143</v>
      </c>
      <c r="O57" s="1">
        <v>490818677529</v>
      </c>
      <c r="Q57" s="1">
        <f t="shared" si="1"/>
        <v>-42285464386</v>
      </c>
    </row>
    <row r="58" spans="1:17" ht="24" x14ac:dyDescent="0.25">
      <c r="A58" s="3" t="s">
        <v>87</v>
      </c>
      <c r="C58" s="1" t="s">
        <v>113</v>
      </c>
      <c r="E58" s="1">
        <v>0</v>
      </c>
      <c r="G58" s="1">
        <v>0</v>
      </c>
      <c r="I58" s="1">
        <f t="shared" si="0"/>
        <v>0</v>
      </c>
      <c r="K58" s="1">
        <v>588000</v>
      </c>
      <c r="M58" s="1">
        <v>42881688357</v>
      </c>
      <c r="O58" s="1">
        <v>30059971200</v>
      </c>
      <c r="Q58" s="1">
        <f t="shared" si="1"/>
        <v>12821717157</v>
      </c>
    </row>
    <row r="59" spans="1:17" ht="24" x14ac:dyDescent="0.25">
      <c r="A59" s="3" t="s">
        <v>83</v>
      </c>
      <c r="C59" s="1" t="s">
        <v>113</v>
      </c>
      <c r="E59" s="1">
        <v>0</v>
      </c>
      <c r="G59" s="1">
        <v>0</v>
      </c>
      <c r="I59" s="1">
        <f t="shared" si="0"/>
        <v>0</v>
      </c>
      <c r="K59" s="1">
        <v>571500</v>
      </c>
      <c r="M59" s="1">
        <v>30678708318</v>
      </c>
      <c r="O59" s="1">
        <v>24013926358</v>
      </c>
      <c r="Q59" s="1">
        <f t="shared" si="1"/>
        <v>6664781960</v>
      </c>
    </row>
    <row r="60" spans="1:17" ht="24" x14ac:dyDescent="0.25">
      <c r="A60" s="3" t="s">
        <v>37</v>
      </c>
      <c r="C60" s="1" t="s">
        <v>113</v>
      </c>
      <c r="E60" s="1">
        <v>0</v>
      </c>
      <c r="G60" s="1">
        <v>0</v>
      </c>
      <c r="I60" s="1">
        <f t="shared" si="0"/>
        <v>0</v>
      </c>
      <c r="K60" s="1">
        <v>43492547</v>
      </c>
      <c r="M60" s="1">
        <v>343977550741</v>
      </c>
      <c r="O60" s="1">
        <v>417541412351</v>
      </c>
      <c r="Q60" s="1">
        <f t="shared" si="1"/>
        <v>-73563861610</v>
      </c>
    </row>
    <row r="61" spans="1:17" ht="24" x14ac:dyDescent="0.25">
      <c r="A61" s="3" t="s">
        <v>84</v>
      </c>
      <c r="C61" s="1" t="s">
        <v>113</v>
      </c>
      <c r="E61" s="1">
        <v>0</v>
      </c>
      <c r="G61" s="1">
        <v>0</v>
      </c>
      <c r="I61" s="1">
        <v>0</v>
      </c>
      <c r="K61" s="1" t="s">
        <v>113</v>
      </c>
      <c r="M61" s="1">
        <v>0</v>
      </c>
      <c r="O61" s="1">
        <v>0</v>
      </c>
      <c r="Q61" s="1">
        <v>37769372724</v>
      </c>
    </row>
    <row r="62" spans="1:17" ht="24" x14ac:dyDescent="0.25">
      <c r="A62" s="3" t="s">
        <v>93</v>
      </c>
      <c r="C62" s="1" t="s">
        <v>113</v>
      </c>
      <c r="E62" s="1">
        <v>0</v>
      </c>
      <c r="G62" s="1">
        <v>0</v>
      </c>
      <c r="I62" s="1">
        <v>0</v>
      </c>
      <c r="K62" s="1" t="s">
        <v>113</v>
      </c>
      <c r="M62" s="1">
        <v>0</v>
      </c>
      <c r="O62" s="1">
        <v>0</v>
      </c>
      <c r="Q62" s="1">
        <v>675400000</v>
      </c>
    </row>
    <row r="63" spans="1:17" ht="24" x14ac:dyDescent="0.25">
      <c r="A63" s="3" t="s">
        <v>104</v>
      </c>
      <c r="C63" s="1" t="s">
        <v>113</v>
      </c>
      <c r="E63" s="1">
        <v>0</v>
      </c>
      <c r="G63" s="1">
        <v>0</v>
      </c>
      <c r="I63" s="1">
        <v>0</v>
      </c>
      <c r="K63" s="1" t="s">
        <v>113</v>
      </c>
      <c r="M63" s="1">
        <v>0</v>
      </c>
      <c r="O63" s="1">
        <v>0</v>
      </c>
      <c r="Q63" s="1">
        <v>198524</v>
      </c>
    </row>
    <row r="64" spans="1:17" ht="24" x14ac:dyDescent="0.25">
      <c r="A64" s="3" t="s">
        <v>102</v>
      </c>
      <c r="C64" s="1" t="s">
        <v>113</v>
      </c>
      <c r="E64" s="1">
        <v>0</v>
      </c>
      <c r="G64" s="1">
        <v>0</v>
      </c>
      <c r="I64" s="1">
        <v>0</v>
      </c>
      <c r="K64" s="1" t="s">
        <v>113</v>
      </c>
      <c r="M64" s="1">
        <v>0</v>
      </c>
      <c r="O64" s="1">
        <v>0</v>
      </c>
      <c r="Q64" s="1">
        <v>-1678131</v>
      </c>
    </row>
    <row r="65" spans="1:17" ht="24" x14ac:dyDescent="0.25">
      <c r="A65" s="3" t="s">
        <v>105</v>
      </c>
      <c r="C65" s="1" t="s">
        <v>113</v>
      </c>
      <c r="E65" s="1">
        <v>0</v>
      </c>
      <c r="G65" s="1">
        <v>0</v>
      </c>
      <c r="I65" s="1">
        <v>0</v>
      </c>
      <c r="K65" s="1" t="s">
        <v>113</v>
      </c>
      <c r="M65" s="1">
        <v>0</v>
      </c>
      <c r="O65" s="1">
        <v>0</v>
      </c>
      <c r="Q65" s="1">
        <v>-364158569</v>
      </c>
    </row>
    <row r="66" spans="1:17" ht="24" x14ac:dyDescent="0.25">
      <c r="A66" s="3" t="s">
        <v>106</v>
      </c>
      <c r="C66" s="1" t="s">
        <v>113</v>
      </c>
      <c r="E66" s="1">
        <v>0</v>
      </c>
      <c r="G66" s="1">
        <v>0</v>
      </c>
      <c r="I66" s="1">
        <v>0</v>
      </c>
      <c r="K66" s="1" t="s">
        <v>113</v>
      </c>
      <c r="M66" s="1">
        <v>0</v>
      </c>
      <c r="O66" s="1">
        <v>0</v>
      </c>
      <c r="Q66" s="1">
        <v>-918803606</v>
      </c>
    </row>
    <row r="67" spans="1:17" ht="24" x14ac:dyDescent="0.25">
      <c r="A67" s="3" t="s">
        <v>118</v>
      </c>
      <c r="C67" s="1" t="s">
        <v>113</v>
      </c>
      <c r="E67" s="1">
        <v>0</v>
      </c>
      <c r="G67" s="1">
        <v>0</v>
      </c>
      <c r="I67" s="1">
        <v>0</v>
      </c>
      <c r="K67" s="1" t="s">
        <v>113</v>
      </c>
      <c r="M67" s="1">
        <v>0</v>
      </c>
      <c r="O67" s="1">
        <v>0</v>
      </c>
      <c r="Q67" s="1">
        <v>-5601821</v>
      </c>
    </row>
    <row r="68" spans="1:17" ht="24" x14ac:dyDescent="0.25">
      <c r="A68" s="3" t="s">
        <v>121</v>
      </c>
      <c r="C68" s="1" t="s">
        <v>113</v>
      </c>
      <c r="E68" s="1">
        <v>0</v>
      </c>
      <c r="G68" s="1">
        <v>0</v>
      </c>
      <c r="I68" s="1">
        <v>0</v>
      </c>
      <c r="K68" s="1" t="s">
        <v>113</v>
      </c>
      <c r="M68" s="1">
        <v>0</v>
      </c>
      <c r="O68" s="1">
        <v>0</v>
      </c>
      <c r="Q68" s="1">
        <v>-15236400</v>
      </c>
    </row>
    <row r="69" spans="1:17" ht="24" x14ac:dyDescent="0.25">
      <c r="A69" s="3" t="s">
        <v>122</v>
      </c>
      <c r="C69" s="1" t="s">
        <v>113</v>
      </c>
      <c r="E69" s="1">
        <v>0</v>
      </c>
      <c r="G69" s="1">
        <v>0</v>
      </c>
      <c r="I69" s="1">
        <v>0</v>
      </c>
      <c r="K69" s="1" t="s">
        <v>113</v>
      </c>
      <c r="M69" s="1">
        <v>0</v>
      </c>
      <c r="O69" s="1">
        <v>0</v>
      </c>
      <c r="Q69" s="1">
        <v>-14135955</v>
      </c>
    </row>
    <row r="70" spans="1:17" ht="24" x14ac:dyDescent="0.25">
      <c r="A70" s="3" t="s">
        <v>123</v>
      </c>
      <c r="C70" s="1" t="s">
        <v>113</v>
      </c>
      <c r="E70" s="1">
        <v>0</v>
      </c>
      <c r="G70" s="1">
        <v>0</v>
      </c>
      <c r="I70" s="1">
        <v>0</v>
      </c>
      <c r="K70" s="1" t="s">
        <v>113</v>
      </c>
      <c r="M70" s="1">
        <v>0</v>
      </c>
      <c r="O70" s="1">
        <v>0</v>
      </c>
      <c r="Q70" s="1">
        <v>-51883265</v>
      </c>
    </row>
    <row r="71" spans="1:17" ht="24.75" thickBot="1" x14ac:dyDescent="0.3">
      <c r="A71" s="3" t="s">
        <v>138</v>
      </c>
      <c r="C71" s="1" t="s">
        <v>113</v>
      </c>
      <c r="E71" s="1">
        <v>0</v>
      </c>
      <c r="G71" s="1">
        <v>0</v>
      </c>
      <c r="I71" s="1">
        <v>10935388</v>
      </c>
      <c r="K71" s="1" t="s">
        <v>113</v>
      </c>
      <c r="M71" s="1">
        <v>0</v>
      </c>
      <c r="O71" s="1">
        <v>0</v>
      </c>
      <c r="Q71" s="1">
        <v>10967050</v>
      </c>
    </row>
    <row r="72" spans="1:17" ht="24" customHeight="1" thickBot="1" x14ac:dyDescent="0.3">
      <c r="E72" s="2">
        <f>SUM(E8:E71)</f>
        <v>624553788616</v>
      </c>
      <c r="F72" s="3"/>
      <c r="G72" s="2">
        <f>SUM(G8:G71)</f>
        <v>515383936560</v>
      </c>
      <c r="H72" s="3"/>
      <c r="I72" s="2">
        <f>SUM(I8:I71)</f>
        <v>109180787444</v>
      </c>
      <c r="J72" s="3"/>
      <c r="K72" s="3" t="s">
        <v>51</v>
      </c>
      <c r="L72" s="3"/>
      <c r="M72" s="2">
        <f>SUM(M8:M71)</f>
        <v>6404804800328</v>
      </c>
      <c r="N72" s="3"/>
      <c r="O72" s="2">
        <f>SUM(O8:O71)</f>
        <v>6728350110136</v>
      </c>
      <c r="P72" s="3"/>
      <c r="Q72" s="2">
        <f>SUM(Q8:Q71)</f>
        <v>-286460869257</v>
      </c>
    </row>
    <row r="73" spans="1:17" ht="23.25" thickTop="1" x14ac:dyDescent="0.25">
      <c r="Q73" s="15"/>
    </row>
    <row r="81" spans="17:17" x14ac:dyDescent="0.25">
      <c r="Q81" s="6"/>
    </row>
    <row r="82" spans="17:17" x14ac:dyDescent="0.25">
      <c r="Q82" s="6"/>
    </row>
    <row r="83" spans="17:17" x14ac:dyDescent="0.25">
      <c r="Q83" s="6"/>
    </row>
    <row r="84" spans="17:17" x14ac:dyDescent="0.25">
      <c r="Q84" s="6"/>
    </row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7"/>
  <sheetViews>
    <sheetView rightToLeft="1" topLeftCell="A41" zoomScale="85" zoomScaleNormal="85" workbookViewId="0">
      <selection activeCell="E64" sqref="E64:E66"/>
    </sheetView>
  </sheetViews>
  <sheetFormatPr defaultRowHeight="22.5" x14ac:dyDescent="0.25"/>
  <cols>
    <col min="1" max="1" width="35.42578125" style="1" bestFit="1" customWidth="1"/>
    <col min="2" max="2" width="1" style="1" customWidth="1"/>
    <col min="3" max="3" width="18" style="1" customWidth="1"/>
    <col min="4" max="4" width="1" style="1" customWidth="1"/>
    <col min="5" max="5" width="24.2851562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31.7109375" style="1" customWidth="1"/>
    <col min="10" max="10" width="1" style="1" customWidth="1"/>
    <col min="11" max="11" width="19" style="1" customWidth="1"/>
    <col min="12" max="12" width="1" style="1" customWidth="1"/>
    <col min="13" max="13" width="25.5703125" style="1" customWidth="1"/>
    <col min="14" max="14" width="1" style="1" customWidth="1"/>
    <col min="15" max="15" width="25.5703125" style="1" customWidth="1"/>
    <col min="16" max="16" width="1" style="1" customWidth="1"/>
    <col min="17" max="17" width="31.7109375" style="1" customWidth="1"/>
    <col min="18" max="18" width="1" style="1" customWidth="1"/>
    <col min="19" max="19" width="9.140625" style="1"/>
    <col min="20" max="20" width="18.7109375" style="1" bestFit="1" customWidth="1"/>
    <col min="21" max="16384" width="9.140625" style="1"/>
  </cols>
  <sheetData>
    <row r="2" spans="1:17" ht="24" x14ac:dyDescent="0.25">
      <c r="A2" s="22" t="s">
        <v>81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7" ht="24" x14ac:dyDescent="0.25">
      <c r="A3" s="22" t="s">
        <v>59</v>
      </c>
      <c r="B3" s="22" t="s">
        <v>59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  <c r="J3" s="22" t="s">
        <v>59</v>
      </c>
      <c r="K3" s="22" t="s">
        <v>59</v>
      </c>
      <c r="L3" s="22" t="s">
        <v>59</v>
      </c>
      <c r="M3" s="22" t="s">
        <v>59</v>
      </c>
      <c r="N3" s="22" t="s">
        <v>59</v>
      </c>
      <c r="O3" s="22" t="s">
        <v>59</v>
      </c>
      <c r="P3" s="22" t="s">
        <v>59</v>
      </c>
      <c r="Q3" s="22" t="s">
        <v>59</v>
      </c>
    </row>
    <row r="4" spans="1:17" ht="24" x14ac:dyDescent="0.25">
      <c r="A4" s="22" t="str">
        <f>+سپرده!A4</f>
        <v>برای ماه منتهی به 1404/08/30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7" ht="24.75" thickBot="1" x14ac:dyDescent="0.3">
      <c r="A6" s="21" t="s">
        <v>3</v>
      </c>
      <c r="C6" s="21" t="s">
        <v>61</v>
      </c>
      <c r="D6" s="21" t="s">
        <v>61</v>
      </c>
      <c r="E6" s="21" t="s">
        <v>61</v>
      </c>
      <c r="F6" s="21" t="s">
        <v>61</v>
      </c>
      <c r="G6" s="21" t="s">
        <v>61</v>
      </c>
      <c r="H6" s="21" t="s">
        <v>61</v>
      </c>
      <c r="I6" s="21" t="s">
        <v>61</v>
      </c>
      <c r="K6" s="21" t="s">
        <v>62</v>
      </c>
      <c r="L6" s="21" t="s">
        <v>62</v>
      </c>
      <c r="M6" s="21" t="s">
        <v>62</v>
      </c>
      <c r="N6" s="21" t="s">
        <v>62</v>
      </c>
      <c r="O6" s="21" t="s">
        <v>62</v>
      </c>
      <c r="P6" s="21" t="s">
        <v>62</v>
      </c>
      <c r="Q6" s="21" t="s">
        <v>62</v>
      </c>
    </row>
    <row r="7" spans="1:17" ht="24.75" thickBot="1" x14ac:dyDescent="0.3">
      <c r="A7" s="21" t="s">
        <v>3</v>
      </c>
      <c r="C7" s="21" t="s">
        <v>7</v>
      </c>
      <c r="E7" s="21" t="s">
        <v>67</v>
      </c>
      <c r="G7" s="21" t="s">
        <v>68</v>
      </c>
      <c r="I7" s="21" t="s">
        <v>69</v>
      </c>
      <c r="K7" s="21" t="s">
        <v>7</v>
      </c>
      <c r="M7" s="21" t="s">
        <v>67</v>
      </c>
      <c r="O7" s="21" t="s">
        <v>68</v>
      </c>
      <c r="Q7" s="18" t="s">
        <v>69</v>
      </c>
    </row>
    <row r="8" spans="1:17" ht="24" x14ac:dyDescent="0.25">
      <c r="A8" s="3" t="s">
        <v>49</v>
      </c>
      <c r="C8" s="1">
        <v>78452934</v>
      </c>
      <c r="E8" s="1">
        <v>174510729926</v>
      </c>
      <c r="G8" s="1">
        <v>176706006461</v>
      </c>
      <c r="I8" s="1">
        <f>+E8-G8</f>
        <v>-2195276535</v>
      </c>
      <c r="K8" s="1">
        <v>78452934</v>
      </c>
      <c r="M8" s="1">
        <v>174510729926</v>
      </c>
      <c r="O8" s="1">
        <v>234076332382</v>
      </c>
      <c r="Q8" s="1">
        <f>+M8-O8</f>
        <v>-59565602456</v>
      </c>
    </row>
    <row r="9" spans="1:17" ht="24" x14ac:dyDescent="0.25">
      <c r="A9" s="3" t="s">
        <v>32</v>
      </c>
      <c r="C9" s="1">
        <v>5930042</v>
      </c>
      <c r="E9" s="1">
        <v>63188695169</v>
      </c>
      <c r="G9" s="1">
        <v>61894961626</v>
      </c>
      <c r="I9" s="1">
        <f t="shared" ref="I9:I47" si="0">+E9-G9</f>
        <v>1293733543</v>
      </c>
      <c r="K9" s="1">
        <v>5930042</v>
      </c>
      <c r="M9" s="1">
        <v>63188695169</v>
      </c>
      <c r="O9" s="1">
        <v>85271128811</v>
      </c>
      <c r="Q9" s="1">
        <f t="shared" ref="Q9:Q46" si="1">+M9-O9</f>
        <v>-22082433642</v>
      </c>
    </row>
    <row r="10" spans="1:17" ht="24" x14ac:dyDescent="0.25">
      <c r="A10" s="3" t="s">
        <v>147</v>
      </c>
      <c r="C10" s="1">
        <v>562499</v>
      </c>
      <c r="E10" s="1">
        <v>5653384669</v>
      </c>
      <c r="G10" s="1">
        <v>5038937253</v>
      </c>
      <c r="I10" s="1">
        <f t="shared" si="0"/>
        <v>614447416</v>
      </c>
      <c r="K10" s="1">
        <v>562499</v>
      </c>
      <c r="M10" s="1">
        <v>5653384669</v>
      </c>
      <c r="O10" s="1">
        <v>5038937253</v>
      </c>
      <c r="Q10" s="1">
        <f t="shared" si="1"/>
        <v>614447416</v>
      </c>
    </row>
    <row r="11" spans="1:17" ht="24" x14ac:dyDescent="0.25">
      <c r="A11" s="3" t="s">
        <v>86</v>
      </c>
      <c r="C11" s="1">
        <v>32333977</v>
      </c>
      <c r="E11" s="1">
        <v>75709166462</v>
      </c>
      <c r="G11" s="1">
        <v>77332665147</v>
      </c>
      <c r="I11" s="1">
        <f t="shared" si="0"/>
        <v>-1623498685</v>
      </c>
      <c r="K11" s="1">
        <v>32333977</v>
      </c>
      <c r="M11" s="1">
        <v>75709166462</v>
      </c>
      <c r="O11" s="1">
        <v>73873994502</v>
      </c>
      <c r="Q11" s="1">
        <f t="shared" si="1"/>
        <v>1835171960</v>
      </c>
    </row>
    <row r="12" spans="1:17" ht="24" x14ac:dyDescent="0.25">
      <c r="A12" s="3" t="s">
        <v>33</v>
      </c>
      <c r="C12" s="1">
        <v>10606252</v>
      </c>
      <c r="E12" s="1">
        <v>23108492456</v>
      </c>
      <c r="G12" s="1">
        <v>22910253651</v>
      </c>
      <c r="I12" s="1">
        <f t="shared" si="0"/>
        <v>198238805</v>
      </c>
      <c r="K12" s="1">
        <v>10606252</v>
      </c>
      <c r="M12" s="1">
        <v>23108492456</v>
      </c>
      <c r="O12" s="1">
        <v>27060350186</v>
      </c>
      <c r="Q12" s="1">
        <f t="shared" si="1"/>
        <v>-3951857730</v>
      </c>
    </row>
    <row r="13" spans="1:17" ht="24" x14ac:dyDescent="0.25">
      <c r="A13" s="3" t="s">
        <v>25</v>
      </c>
      <c r="C13" s="1">
        <v>14229489</v>
      </c>
      <c r="E13" s="1">
        <v>208660899418</v>
      </c>
      <c r="G13" s="1">
        <v>190311600723</v>
      </c>
      <c r="I13" s="1">
        <f t="shared" si="0"/>
        <v>18349298695</v>
      </c>
      <c r="K13" s="1">
        <v>14229489</v>
      </c>
      <c r="M13" s="1">
        <v>208660899418</v>
      </c>
      <c r="O13" s="1">
        <v>242098913489</v>
      </c>
      <c r="Q13" s="1">
        <f t="shared" si="1"/>
        <v>-33438014071</v>
      </c>
    </row>
    <row r="14" spans="1:17" ht="24" x14ac:dyDescent="0.25">
      <c r="A14" s="3" t="s">
        <v>132</v>
      </c>
      <c r="C14" s="1">
        <v>500000</v>
      </c>
      <c r="E14" s="1">
        <v>1165776250</v>
      </c>
      <c r="G14" s="1">
        <v>1192362975</v>
      </c>
      <c r="I14" s="1">
        <f t="shared" si="0"/>
        <v>-26586725</v>
      </c>
      <c r="K14" s="1">
        <v>500000</v>
      </c>
      <c r="M14" s="1">
        <v>1165776250</v>
      </c>
      <c r="O14" s="1">
        <v>1161076480</v>
      </c>
      <c r="Q14" s="1">
        <f t="shared" si="1"/>
        <v>4699770</v>
      </c>
    </row>
    <row r="15" spans="1:17" ht="24" x14ac:dyDescent="0.25">
      <c r="A15" s="3" t="s">
        <v>23</v>
      </c>
      <c r="C15" s="1">
        <v>73484856</v>
      </c>
      <c r="E15" s="1">
        <v>204725663664</v>
      </c>
      <c r="G15" s="1">
        <v>202958612622</v>
      </c>
      <c r="I15" s="1">
        <f t="shared" si="0"/>
        <v>1767051042</v>
      </c>
      <c r="K15" s="1">
        <v>73484856</v>
      </c>
      <c r="M15" s="1">
        <v>204725663664</v>
      </c>
      <c r="O15" s="1">
        <v>195370735525</v>
      </c>
      <c r="Q15" s="1">
        <f t="shared" si="1"/>
        <v>9354928139</v>
      </c>
    </row>
    <row r="16" spans="1:17" ht="24" x14ac:dyDescent="0.25">
      <c r="A16" s="3" t="s">
        <v>112</v>
      </c>
      <c r="C16" s="1">
        <v>89679074</v>
      </c>
      <c r="E16" s="1">
        <v>211938672167</v>
      </c>
      <c r="G16" s="1">
        <v>217985711508</v>
      </c>
      <c r="I16" s="1">
        <f t="shared" si="0"/>
        <v>-6047039341</v>
      </c>
      <c r="K16" s="1">
        <v>89679074</v>
      </c>
      <c r="M16" s="1">
        <v>211938672167</v>
      </c>
      <c r="O16" s="1">
        <v>414389047980</v>
      </c>
      <c r="Q16" s="1">
        <f t="shared" si="1"/>
        <v>-202450375813</v>
      </c>
    </row>
    <row r="17" spans="1:17" ht="24" x14ac:dyDescent="0.25">
      <c r="A17" s="3" t="s">
        <v>15</v>
      </c>
      <c r="C17" s="1">
        <v>30000000</v>
      </c>
      <c r="E17" s="1">
        <v>133017550500</v>
      </c>
      <c r="G17" s="1">
        <v>139564620000</v>
      </c>
      <c r="I17" s="1">
        <f t="shared" si="0"/>
        <v>-6547069500</v>
      </c>
      <c r="K17" s="1">
        <v>30000000</v>
      </c>
      <c r="M17" s="1">
        <v>133017550500</v>
      </c>
      <c r="O17" s="1">
        <v>180616969904</v>
      </c>
      <c r="Q17" s="1">
        <f t="shared" si="1"/>
        <v>-47599419404</v>
      </c>
    </row>
    <row r="18" spans="1:17" ht="24" x14ac:dyDescent="0.25">
      <c r="A18" s="3" t="s">
        <v>29</v>
      </c>
      <c r="C18" s="1">
        <v>7766220</v>
      </c>
      <c r="E18" s="1">
        <v>30821020692</v>
      </c>
      <c r="G18" s="1">
        <v>32242337536</v>
      </c>
      <c r="I18" s="1">
        <f t="shared" si="0"/>
        <v>-1421316844</v>
      </c>
      <c r="K18" s="1">
        <v>7766220</v>
      </c>
      <c r="M18" s="1">
        <v>30821020692</v>
      </c>
      <c r="O18" s="1">
        <v>30785870294</v>
      </c>
      <c r="Q18" s="1">
        <f t="shared" si="1"/>
        <v>35150398</v>
      </c>
    </row>
    <row r="19" spans="1:17" ht="24" x14ac:dyDescent="0.25">
      <c r="A19" s="3" t="s">
        <v>131</v>
      </c>
      <c r="C19" s="1">
        <v>46000000</v>
      </c>
      <c r="E19" s="1">
        <v>124594197000</v>
      </c>
      <c r="G19" s="1">
        <v>117928127700</v>
      </c>
      <c r="I19" s="1">
        <f t="shared" si="0"/>
        <v>6666069300</v>
      </c>
      <c r="K19" s="1">
        <v>46000000</v>
      </c>
      <c r="M19" s="1">
        <v>124594197000</v>
      </c>
      <c r="O19" s="1">
        <v>110524864365</v>
      </c>
      <c r="Q19" s="1">
        <f t="shared" si="1"/>
        <v>14069332635</v>
      </c>
    </row>
    <row r="20" spans="1:17" ht="24" x14ac:dyDescent="0.25">
      <c r="A20" s="3" t="s">
        <v>111</v>
      </c>
      <c r="C20" s="1">
        <v>70000000</v>
      </c>
      <c r="E20" s="1">
        <v>226339179500</v>
      </c>
      <c r="G20" s="1">
        <v>225102622500</v>
      </c>
      <c r="I20" s="1">
        <f t="shared" si="0"/>
        <v>1236557000</v>
      </c>
      <c r="K20" s="1">
        <v>70000000</v>
      </c>
      <c r="M20" s="1">
        <v>226339179500</v>
      </c>
      <c r="O20" s="1">
        <v>224836254220</v>
      </c>
      <c r="Q20" s="1">
        <f t="shared" si="1"/>
        <v>1502925280</v>
      </c>
    </row>
    <row r="21" spans="1:17" ht="24" x14ac:dyDescent="0.25">
      <c r="A21" s="3" t="s">
        <v>103</v>
      </c>
      <c r="C21" s="1">
        <v>328000000</v>
      </c>
      <c r="E21" s="1">
        <v>2837707744000</v>
      </c>
      <c r="G21" s="1">
        <v>2609104477671</v>
      </c>
      <c r="I21" s="1">
        <f t="shared" si="0"/>
        <v>228603266329</v>
      </c>
      <c r="K21" s="1">
        <v>328000000</v>
      </c>
      <c r="M21" s="1">
        <v>2837707744000</v>
      </c>
      <c r="O21" s="1">
        <v>1982334254370</v>
      </c>
      <c r="Q21" s="1">
        <f t="shared" si="1"/>
        <v>855373489630</v>
      </c>
    </row>
    <row r="22" spans="1:17" ht="24" x14ac:dyDescent="0.25">
      <c r="A22" s="3" t="s">
        <v>125</v>
      </c>
      <c r="C22" s="1">
        <v>30000000</v>
      </c>
      <c r="E22" s="1">
        <v>334552980000</v>
      </c>
      <c r="G22" s="1">
        <v>302188301196</v>
      </c>
      <c r="I22" s="1">
        <f t="shared" si="0"/>
        <v>32364678804</v>
      </c>
      <c r="K22" s="1">
        <v>30000000</v>
      </c>
      <c r="M22" s="1">
        <v>334552980000</v>
      </c>
      <c r="O22" s="1">
        <v>297472798134</v>
      </c>
      <c r="Q22" s="1">
        <f t="shared" si="1"/>
        <v>37080181866</v>
      </c>
    </row>
    <row r="23" spans="1:17" ht="24" x14ac:dyDescent="0.25">
      <c r="A23" s="3" t="s">
        <v>31</v>
      </c>
      <c r="C23" s="1">
        <v>2532968</v>
      </c>
      <c r="E23" s="1">
        <v>8876213399</v>
      </c>
      <c r="G23" s="1">
        <v>9316218309</v>
      </c>
      <c r="I23" s="1">
        <f t="shared" si="0"/>
        <v>-440004910</v>
      </c>
      <c r="K23" s="1">
        <v>2532968</v>
      </c>
      <c r="M23" s="1">
        <v>8876213399</v>
      </c>
      <c r="O23" s="1">
        <v>13911451960</v>
      </c>
      <c r="Q23" s="1">
        <f t="shared" si="1"/>
        <v>-5035238561</v>
      </c>
    </row>
    <row r="24" spans="1:17" ht="24" x14ac:dyDescent="0.25">
      <c r="A24" s="3" t="s">
        <v>128</v>
      </c>
      <c r="C24" s="1">
        <v>40102934</v>
      </c>
      <c r="E24" s="1">
        <v>134603230150</v>
      </c>
      <c r="G24" s="1">
        <v>134630294896</v>
      </c>
      <c r="I24" s="1">
        <f t="shared" si="0"/>
        <v>-27064746</v>
      </c>
      <c r="K24" s="1">
        <v>40102934</v>
      </c>
      <c r="M24" s="1">
        <v>134603230150</v>
      </c>
      <c r="O24" s="1">
        <v>123244438496</v>
      </c>
      <c r="Q24" s="1">
        <f t="shared" si="1"/>
        <v>11358791654</v>
      </c>
    </row>
    <row r="25" spans="1:17" ht="24" x14ac:dyDescent="0.25">
      <c r="A25" s="3" t="s">
        <v>144</v>
      </c>
      <c r="C25" s="1">
        <v>125000</v>
      </c>
      <c r="E25" s="1">
        <v>15198497812</v>
      </c>
      <c r="G25" s="1">
        <v>14889757620</v>
      </c>
      <c r="I25" s="1">
        <f t="shared" si="0"/>
        <v>308740192</v>
      </c>
      <c r="K25" s="1">
        <v>125000</v>
      </c>
      <c r="M25" s="1">
        <v>15198497812</v>
      </c>
      <c r="O25" s="1">
        <v>14889757620</v>
      </c>
      <c r="Q25" s="1">
        <f t="shared" si="1"/>
        <v>308740192</v>
      </c>
    </row>
    <row r="26" spans="1:17" ht="24" x14ac:dyDescent="0.25">
      <c r="A26" s="3" t="s">
        <v>38</v>
      </c>
      <c r="C26" s="1">
        <v>47104238</v>
      </c>
      <c r="E26" s="1">
        <v>74588213692</v>
      </c>
      <c r="G26" s="1">
        <v>79781733385</v>
      </c>
      <c r="I26" s="1">
        <f t="shared" si="0"/>
        <v>-5193519693</v>
      </c>
      <c r="K26" s="1">
        <v>47104238</v>
      </c>
      <c r="M26" s="1">
        <v>74588213692</v>
      </c>
      <c r="O26" s="1">
        <v>121794187281</v>
      </c>
      <c r="Q26" s="1">
        <f t="shared" si="1"/>
        <v>-47205973589</v>
      </c>
    </row>
    <row r="27" spans="1:17" ht="24" x14ac:dyDescent="0.25">
      <c r="A27" s="3" t="s">
        <v>135</v>
      </c>
      <c r="C27" s="1">
        <v>335</v>
      </c>
      <c r="E27" s="1">
        <v>1261678</v>
      </c>
      <c r="G27" s="1">
        <v>1275195</v>
      </c>
      <c r="I27" s="1">
        <f t="shared" si="0"/>
        <v>-13517</v>
      </c>
      <c r="K27" s="1">
        <v>335</v>
      </c>
      <c r="M27" s="1">
        <v>1261678</v>
      </c>
      <c r="O27" s="1">
        <v>1275195</v>
      </c>
      <c r="Q27" s="1">
        <f t="shared" si="1"/>
        <v>-13517</v>
      </c>
    </row>
    <row r="28" spans="1:17" ht="24" x14ac:dyDescent="0.25">
      <c r="A28" s="3" t="s">
        <v>146</v>
      </c>
      <c r="C28" s="1">
        <v>10000000</v>
      </c>
      <c r="E28" s="1">
        <v>15447775500</v>
      </c>
      <c r="G28" s="1">
        <v>16145156246</v>
      </c>
      <c r="I28" s="1">
        <f t="shared" si="0"/>
        <v>-697380746</v>
      </c>
      <c r="K28" s="1">
        <v>10000000</v>
      </c>
      <c r="M28" s="1">
        <v>15447775500</v>
      </c>
      <c r="O28" s="1">
        <v>16145156246</v>
      </c>
      <c r="Q28" s="1">
        <f t="shared" si="1"/>
        <v>-697380746</v>
      </c>
    </row>
    <row r="29" spans="1:17" ht="24" x14ac:dyDescent="0.25">
      <c r="A29" s="3" t="s">
        <v>82</v>
      </c>
      <c r="C29" s="1">
        <v>119000000</v>
      </c>
      <c r="E29" s="1">
        <v>181821409000</v>
      </c>
      <c r="G29" s="1">
        <v>166990391690</v>
      </c>
      <c r="I29" s="1">
        <f t="shared" si="0"/>
        <v>14831017310</v>
      </c>
      <c r="K29" s="1">
        <v>119000000</v>
      </c>
      <c r="M29" s="1">
        <v>181821409000</v>
      </c>
      <c r="O29" s="1">
        <v>249874294738</v>
      </c>
      <c r="Q29" s="1">
        <f t="shared" si="1"/>
        <v>-68052885738</v>
      </c>
    </row>
    <row r="30" spans="1:17" ht="24" x14ac:dyDescent="0.25">
      <c r="A30" s="3" t="s">
        <v>107</v>
      </c>
      <c r="C30" s="1">
        <v>13000000</v>
      </c>
      <c r="E30" s="1">
        <v>56247959950</v>
      </c>
      <c r="G30" s="1">
        <v>54688654800</v>
      </c>
      <c r="I30" s="1">
        <f t="shared" si="0"/>
        <v>1559305150</v>
      </c>
      <c r="K30" s="1">
        <v>13000000</v>
      </c>
      <c r="M30" s="1">
        <v>56247959950</v>
      </c>
      <c r="O30" s="1">
        <v>47402948972</v>
      </c>
      <c r="Q30" s="1">
        <f t="shared" si="1"/>
        <v>8845010978</v>
      </c>
    </row>
    <row r="31" spans="1:17" ht="24" x14ac:dyDescent="0.25">
      <c r="A31" s="3" t="s">
        <v>108</v>
      </c>
      <c r="C31" s="1">
        <v>17690880</v>
      </c>
      <c r="E31" s="1">
        <v>20957095870</v>
      </c>
      <c r="G31" s="1">
        <v>21524797979</v>
      </c>
      <c r="I31" s="1">
        <f t="shared" si="0"/>
        <v>-567702109</v>
      </c>
      <c r="K31" s="1">
        <v>17690880</v>
      </c>
      <c r="M31" s="1">
        <v>20957095870</v>
      </c>
      <c r="O31" s="1">
        <v>27007039188</v>
      </c>
      <c r="Q31" s="1">
        <f t="shared" si="1"/>
        <v>-6049943318</v>
      </c>
    </row>
    <row r="32" spans="1:17" ht="24" x14ac:dyDescent="0.25">
      <c r="A32" s="3" t="s">
        <v>35</v>
      </c>
      <c r="C32" s="1">
        <v>524694472</v>
      </c>
      <c r="E32" s="1">
        <v>1598167154612</v>
      </c>
      <c r="G32" s="1">
        <v>1387317153537</v>
      </c>
      <c r="I32" s="1">
        <f t="shared" si="0"/>
        <v>210850001075</v>
      </c>
      <c r="K32" s="1">
        <v>524694472</v>
      </c>
      <c r="M32" s="1">
        <v>1598167154612</v>
      </c>
      <c r="O32" s="1">
        <v>2098793893592</v>
      </c>
      <c r="Q32" s="1">
        <f t="shared" si="1"/>
        <v>-500626738980</v>
      </c>
    </row>
    <row r="33" spans="1:17" ht="24" x14ac:dyDescent="0.25">
      <c r="A33" s="3" t="s">
        <v>109</v>
      </c>
      <c r="C33" s="1">
        <v>103073040</v>
      </c>
      <c r="E33" s="1">
        <v>136215536960</v>
      </c>
      <c r="G33" s="1">
        <v>127357475977</v>
      </c>
      <c r="I33" s="1">
        <f t="shared" si="0"/>
        <v>8858060983</v>
      </c>
      <c r="K33" s="1">
        <v>103073040</v>
      </c>
      <c r="M33" s="1">
        <v>136215536960</v>
      </c>
      <c r="O33" s="1">
        <v>149854557216</v>
      </c>
      <c r="Q33" s="1">
        <f t="shared" si="1"/>
        <v>-13639020256</v>
      </c>
    </row>
    <row r="34" spans="1:17" ht="24" x14ac:dyDescent="0.25">
      <c r="A34" s="3" t="s">
        <v>119</v>
      </c>
      <c r="C34" s="1">
        <v>1686585</v>
      </c>
      <c r="E34" s="1">
        <v>3458804751</v>
      </c>
      <c r="G34" s="1">
        <v>5152341249</v>
      </c>
      <c r="I34" s="1">
        <f t="shared" si="0"/>
        <v>-1693536498</v>
      </c>
      <c r="K34" s="1">
        <v>1686585</v>
      </c>
      <c r="M34" s="1">
        <v>3458804751</v>
      </c>
      <c r="O34" s="1">
        <v>2489872413</v>
      </c>
      <c r="Q34" s="1">
        <f t="shared" si="1"/>
        <v>968932338</v>
      </c>
    </row>
    <row r="35" spans="1:17" ht="24" x14ac:dyDescent="0.25">
      <c r="A35" s="3" t="s">
        <v>124</v>
      </c>
      <c r="C35" s="1">
        <v>8000000</v>
      </c>
      <c r="E35" s="1">
        <v>139218488000</v>
      </c>
      <c r="G35" s="1">
        <v>134872704000</v>
      </c>
      <c r="I35" s="1">
        <f t="shared" si="0"/>
        <v>4345784000</v>
      </c>
      <c r="K35" s="1">
        <v>8000000</v>
      </c>
      <c r="M35" s="1">
        <v>139218488000</v>
      </c>
      <c r="O35" s="1">
        <v>118009411200</v>
      </c>
      <c r="Q35" s="1">
        <f t="shared" si="1"/>
        <v>21209076800</v>
      </c>
    </row>
    <row r="36" spans="1:17" ht="24" x14ac:dyDescent="0.25">
      <c r="A36" s="3" t="s">
        <v>34</v>
      </c>
      <c r="C36" s="1">
        <v>24025698</v>
      </c>
      <c r="E36" s="1">
        <v>71415940427</v>
      </c>
      <c r="G36" s="1">
        <v>73582737643</v>
      </c>
      <c r="I36" s="1">
        <f t="shared" si="0"/>
        <v>-2166797216</v>
      </c>
      <c r="K36" s="1">
        <v>24025698</v>
      </c>
      <c r="M36" s="1">
        <v>71415940427</v>
      </c>
      <c r="O36" s="1">
        <v>83269853393</v>
      </c>
      <c r="Q36" s="1">
        <f t="shared" si="1"/>
        <v>-11853912966</v>
      </c>
    </row>
    <row r="37" spans="1:17" ht="24" x14ac:dyDescent="0.25">
      <c r="A37" s="3" t="s">
        <v>100</v>
      </c>
      <c r="C37" s="1">
        <v>120000000</v>
      </c>
      <c r="E37" s="1">
        <v>259665498000</v>
      </c>
      <c r="G37" s="1">
        <v>242389152000</v>
      </c>
      <c r="I37" s="1">
        <f t="shared" si="0"/>
        <v>17276346000</v>
      </c>
      <c r="K37" s="1">
        <v>120000000</v>
      </c>
      <c r="M37" s="1">
        <v>259665498000</v>
      </c>
      <c r="O37" s="1">
        <v>260783141824</v>
      </c>
      <c r="Q37" s="1">
        <f t="shared" si="1"/>
        <v>-1117643824</v>
      </c>
    </row>
    <row r="38" spans="1:17" ht="24" x14ac:dyDescent="0.25">
      <c r="A38" s="3" t="s">
        <v>126</v>
      </c>
      <c r="C38" s="1">
        <v>5921915</v>
      </c>
      <c r="E38" s="1">
        <v>36368899118</v>
      </c>
      <c r="G38" s="1">
        <v>37244059823</v>
      </c>
      <c r="I38" s="1">
        <f t="shared" si="0"/>
        <v>-875160705</v>
      </c>
      <c r="K38" s="1">
        <v>5921915</v>
      </c>
      <c r="M38" s="1">
        <v>36368899118</v>
      </c>
      <c r="O38" s="1">
        <v>36118162784</v>
      </c>
      <c r="Q38" s="1">
        <f>+M38-O38</f>
        <v>250736334</v>
      </c>
    </row>
    <row r="39" spans="1:17" ht="24" x14ac:dyDescent="0.25">
      <c r="A39" s="3" t="s">
        <v>18</v>
      </c>
      <c r="C39" s="1">
        <v>13128316</v>
      </c>
      <c r="E39" s="1">
        <v>37278290455</v>
      </c>
      <c r="G39" s="1">
        <v>38093541155</v>
      </c>
      <c r="I39" s="1">
        <f t="shared" si="0"/>
        <v>-815250700</v>
      </c>
      <c r="K39" s="1">
        <v>13128316</v>
      </c>
      <c r="M39" s="1">
        <v>37278290455</v>
      </c>
      <c r="O39" s="1">
        <v>55870494030</v>
      </c>
      <c r="Q39" s="1">
        <f t="shared" si="1"/>
        <v>-18592203575</v>
      </c>
    </row>
    <row r="40" spans="1:17" ht="24" x14ac:dyDescent="0.25">
      <c r="A40" s="3" t="s">
        <v>37</v>
      </c>
      <c r="C40" s="1">
        <v>42036375</v>
      </c>
      <c r="E40" s="1">
        <v>159944003564</v>
      </c>
      <c r="G40" s="1">
        <v>144962061433</v>
      </c>
      <c r="I40" s="1">
        <f t="shared" si="0"/>
        <v>14981942131</v>
      </c>
      <c r="K40" s="1">
        <v>42036375</v>
      </c>
      <c r="M40" s="1">
        <v>159944003564</v>
      </c>
      <c r="O40" s="1">
        <v>190962110565</v>
      </c>
      <c r="Q40" s="1">
        <f t="shared" si="1"/>
        <v>-31018107001</v>
      </c>
    </row>
    <row r="41" spans="1:17" ht="24" x14ac:dyDescent="0.25">
      <c r="A41" s="3" t="s">
        <v>36</v>
      </c>
      <c r="C41" s="1">
        <v>52214285</v>
      </c>
      <c r="E41" s="1">
        <v>83146066595</v>
      </c>
      <c r="G41" s="1">
        <v>74170258696</v>
      </c>
      <c r="I41" s="1">
        <f t="shared" si="0"/>
        <v>8975807899</v>
      </c>
      <c r="K41" s="1">
        <v>52214285</v>
      </c>
      <c r="M41" s="1">
        <v>83146066595</v>
      </c>
      <c r="O41" s="1">
        <v>110472209916</v>
      </c>
      <c r="Q41" s="1">
        <f t="shared" si="1"/>
        <v>-27326143321</v>
      </c>
    </row>
    <row r="42" spans="1:17" ht="24" x14ac:dyDescent="0.25">
      <c r="A42" s="3" t="s">
        <v>145</v>
      </c>
      <c r="C42" s="1">
        <v>1500000</v>
      </c>
      <c r="E42" s="1">
        <v>53457042000</v>
      </c>
      <c r="G42" s="1">
        <v>59580239107</v>
      </c>
      <c r="I42" s="1">
        <f t="shared" si="0"/>
        <v>-6123197107</v>
      </c>
      <c r="K42" s="1">
        <v>1500000</v>
      </c>
      <c r="M42" s="1">
        <v>53457042000</v>
      </c>
      <c r="O42" s="1">
        <v>59580239107</v>
      </c>
      <c r="Q42" s="1">
        <f t="shared" si="1"/>
        <v>-6123197107</v>
      </c>
    </row>
    <row r="43" spans="1:17" ht="24" x14ac:dyDescent="0.25">
      <c r="A43" s="3" t="s">
        <v>148</v>
      </c>
      <c r="C43" s="1">
        <v>3000000</v>
      </c>
      <c r="E43" s="1">
        <v>73190905500</v>
      </c>
      <c r="G43" s="1">
        <v>77483838266</v>
      </c>
      <c r="I43" s="1">
        <f t="shared" si="0"/>
        <v>-4292932766</v>
      </c>
      <c r="K43" s="1">
        <v>3000000</v>
      </c>
      <c r="M43" s="1">
        <v>73190905500</v>
      </c>
      <c r="O43" s="1">
        <v>77483838266</v>
      </c>
      <c r="Q43" s="1">
        <f t="shared" si="1"/>
        <v>-4292932766</v>
      </c>
    </row>
    <row r="44" spans="1:17" ht="24" x14ac:dyDescent="0.25">
      <c r="A44" s="3" t="s">
        <v>42</v>
      </c>
      <c r="C44" s="1">
        <v>2012019</v>
      </c>
      <c r="E44" s="1">
        <v>12376592835</v>
      </c>
      <c r="G44" s="1">
        <v>13580322436</v>
      </c>
      <c r="I44" s="1">
        <f t="shared" si="0"/>
        <v>-1203729601</v>
      </c>
      <c r="K44" s="1">
        <v>2012019</v>
      </c>
      <c r="M44" s="1">
        <v>12376592835</v>
      </c>
      <c r="O44" s="1">
        <v>18700444038</v>
      </c>
      <c r="Q44" s="1">
        <f t="shared" si="1"/>
        <v>-6323851203</v>
      </c>
    </row>
    <row r="45" spans="1:17" ht="24" x14ac:dyDescent="0.25">
      <c r="A45" s="3" t="s">
        <v>21</v>
      </c>
      <c r="C45" s="1">
        <v>43032224</v>
      </c>
      <c r="E45" s="1">
        <v>68012212719</v>
      </c>
      <c r="G45" s="1">
        <v>75585514066</v>
      </c>
      <c r="I45" s="1">
        <f t="shared" si="0"/>
        <v>-7573301347</v>
      </c>
      <c r="K45" s="1">
        <v>43032224</v>
      </c>
      <c r="M45" s="1">
        <v>68012212719</v>
      </c>
      <c r="O45" s="1">
        <v>112221228122</v>
      </c>
      <c r="Q45" s="1">
        <f t="shared" si="1"/>
        <v>-44209015403</v>
      </c>
    </row>
    <row r="46" spans="1:17" ht="24" x14ac:dyDescent="0.25">
      <c r="A46" s="3" t="s">
        <v>129</v>
      </c>
      <c r="C46" s="1">
        <v>4388143</v>
      </c>
      <c r="E46" s="1">
        <v>3657104705</v>
      </c>
      <c r="G46" s="1">
        <v>3829865456</v>
      </c>
      <c r="I46" s="1">
        <f t="shared" si="0"/>
        <v>-172760751</v>
      </c>
      <c r="K46" s="1">
        <v>4388143</v>
      </c>
      <c r="M46" s="1">
        <v>3657104705</v>
      </c>
      <c r="O46" s="1">
        <v>3821150817</v>
      </c>
      <c r="Q46" s="1">
        <f t="shared" si="1"/>
        <v>-164046112</v>
      </c>
    </row>
    <row r="47" spans="1:17" ht="24" x14ac:dyDescent="0.25">
      <c r="A47" s="3" t="s">
        <v>120</v>
      </c>
      <c r="C47" s="1">
        <v>5000000</v>
      </c>
      <c r="E47" s="1">
        <v>10278674000</v>
      </c>
      <c r="G47" s="1">
        <v>10298358000</v>
      </c>
      <c r="I47" s="1">
        <f t="shared" si="0"/>
        <v>-19684000</v>
      </c>
      <c r="K47" s="1">
        <v>5000000</v>
      </c>
      <c r="M47" s="1">
        <v>10278674000</v>
      </c>
      <c r="O47" s="1">
        <v>10369406800</v>
      </c>
      <c r="Q47" s="1">
        <f>+M47-O47</f>
        <v>-90732800</v>
      </c>
    </row>
    <row r="48" spans="1:17" ht="24" x14ac:dyDescent="0.25">
      <c r="A48" s="3" t="s">
        <v>136</v>
      </c>
      <c r="C48" s="1" t="s">
        <v>113</v>
      </c>
      <c r="E48" s="1">
        <v>0</v>
      </c>
      <c r="G48" s="1">
        <v>0</v>
      </c>
      <c r="I48" s="1">
        <v>2351205</v>
      </c>
      <c r="K48" s="1" t="s">
        <v>113</v>
      </c>
      <c r="M48" s="1">
        <v>0</v>
      </c>
      <c r="O48" s="1">
        <v>0</v>
      </c>
      <c r="Q48" s="1">
        <v>2351205</v>
      </c>
    </row>
    <row r="49" spans="1:17" ht="24" x14ac:dyDescent="0.25">
      <c r="A49" s="3" t="s">
        <v>139</v>
      </c>
      <c r="C49" s="1" t="s">
        <v>113</v>
      </c>
      <c r="E49" s="1">
        <v>0</v>
      </c>
      <c r="G49" s="1">
        <v>0</v>
      </c>
      <c r="I49" s="1">
        <v>1330014</v>
      </c>
      <c r="K49" s="1" t="s">
        <v>113</v>
      </c>
      <c r="M49" s="1">
        <v>0</v>
      </c>
      <c r="O49" s="1">
        <v>0</v>
      </c>
      <c r="Q49" s="1">
        <v>1330014</v>
      </c>
    </row>
    <row r="50" spans="1:17" ht="24" x14ac:dyDescent="0.25">
      <c r="A50" s="3" t="s">
        <v>141</v>
      </c>
      <c r="C50" s="1" t="s">
        <v>113</v>
      </c>
      <c r="E50" s="1">
        <v>0</v>
      </c>
      <c r="G50" s="1">
        <v>0</v>
      </c>
      <c r="I50" s="1">
        <v>-58887769</v>
      </c>
      <c r="K50" s="1" t="s">
        <v>113</v>
      </c>
      <c r="M50" s="1">
        <v>0</v>
      </c>
      <c r="O50" s="1">
        <v>0</v>
      </c>
      <c r="Q50" s="1">
        <v>-58887769</v>
      </c>
    </row>
    <row r="51" spans="1:17" ht="24" x14ac:dyDescent="0.25">
      <c r="A51" s="3" t="s">
        <v>142</v>
      </c>
      <c r="C51" s="1" t="s">
        <v>113</v>
      </c>
      <c r="E51" s="1">
        <v>0</v>
      </c>
      <c r="G51" s="1">
        <v>0</v>
      </c>
      <c r="I51" s="1">
        <v>-49890651</v>
      </c>
      <c r="K51" s="1" t="s">
        <v>113</v>
      </c>
      <c r="M51" s="1">
        <v>0</v>
      </c>
      <c r="O51" s="1">
        <v>0</v>
      </c>
      <c r="Q51" s="1">
        <v>-49890651</v>
      </c>
    </row>
    <row r="52" spans="1:17" ht="24" x14ac:dyDescent="0.25">
      <c r="A52" s="3" t="s">
        <v>143</v>
      </c>
      <c r="C52" s="1" t="s">
        <v>113</v>
      </c>
      <c r="E52" s="1">
        <v>0</v>
      </c>
      <c r="G52" s="1">
        <v>0</v>
      </c>
      <c r="I52" s="1">
        <v>-54179194</v>
      </c>
      <c r="K52" s="1" t="s">
        <v>113</v>
      </c>
      <c r="M52" s="1">
        <v>0</v>
      </c>
      <c r="O52" s="1">
        <v>0</v>
      </c>
      <c r="Q52" s="1">
        <v>-54179194</v>
      </c>
    </row>
    <row r="53" spans="1:17" ht="24" x14ac:dyDescent="0.25">
      <c r="A53" s="3" t="s">
        <v>137</v>
      </c>
      <c r="C53" s="1" t="s">
        <v>113</v>
      </c>
      <c r="E53" s="1">
        <v>0</v>
      </c>
      <c r="G53" s="1">
        <v>0</v>
      </c>
      <c r="I53" s="1">
        <v>108545809</v>
      </c>
      <c r="K53" s="1" t="s">
        <v>113</v>
      </c>
      <c r="M53" s="1">
        <v>0</v>
      </c>
      <c r="O53" s="1">
        <v>0</v>
      </c>
      <c r="Q53" s="1">
        <v>108545809</v>
      </c>
    </row>
    <row r="54" spans="1:17" ht="24" x14ac:dyDescent="0.25">
      <c r="A54" s="3" t="s">
        <v>138</v>
      </c>
      <c r="C54" s="1" t="s">
        <v>113</v>
      </c>
      <c r="E54" s="1">
        <v>0</v>
      </c>
      <c r="G54" s="1">
        <v>0</v>
      </c>
      <c r="I54" s="1">
        <v>102080963</v>
      </c>
      <c r="K54" s="1" t="s">
        <v>113</v>
      </c>
      <c r="M54" s="1">
        <v>0</v>
      </c>
      <c r="O54" s="1">
        <v>0</v>
      </c>
      <c r="Q54" s="1">
        <v>102080963</v>
      </c>
    </row>
    <row r="55" spans="1:17" ht="24.75" thickBot="1" x14ac:dyDescent="0.3">
      <c r="A55" s="3" t="s">
        <v>140</v>
      </c>
      <c r="C55" s="1" t="s">
        <v>113</v>
      </c>
      <c r="E55" s="1">
        <v>0</v>
      </c>
      <c r="G55" s="1">
        <v>0</v>
      </c>
      <c r="I55" s="1">
        <v>49139</v>
      </c>
      <c r="K55" s="1" t="s">
        <v>113</v>
      </c>
      <c r="M55" s="1">
        <v>0</v>
      </c>
      <c r="O55" s="1">
        <v>0</v>
      </c>
      <c r="Q55" s="1">
        <v>49139</v>
      </c>
    </row>
    <row r="56" spans="1:17" ht="24.75" thickBot="1" x14ac:dyDescent="0.3">
      <c r="E56" s="2">
        <f>SUM(E8:E55)</f>
        <v>7909287023165</v>
      </c>
      <c r="F56" s="3"/>
      <c r="G56" s="2">
        <f>SUM(G8:G55)</f>
        <v>7385929501533</v>
      </c>
      <c r="H56" s="3"/>
      <c r="I56" s="2">
        <f>SUM(I8:I55)</f>
        <v>523408921148</v>
      </c>
      <c r="J56" s="3"/>
      <c r="K56" s="3" t="s">
        <v>51</v>
      </c>
      <c r="L56" s="3"/>
      <c r="M56" s="2">
        <f>SUM(M8:M55)</f>
        <v>7909287023165</v>
      </c>
      <c r="N56" s="3"/>
      <c r="O56" s="2">
        <f>SUM(O8:O55)</f>
        <v>8107982091674</v>
      </c>
      <c r="P56" s="3"/>
      <c r="Q56" s="2">
        <f>SUM(Q8:Q55)</f>
        <v>-198643668993</v>
      </c>
    </row>
    <row r="57" spans="1:17" ht="23.25" thickTop="1" x14ac:dyDescent="0.25"/>
  </sheetData>
  <mergeCells count="13">
    <mergeCell ref="A2:Q2"/>
    <mergeCell ref="A3:Q3"/>
    <mergeCell ref="A4:Q4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جمع درآمدها</vt:lpstr>
      <vt:lpstr>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2025-02-22T10:27:05Z</dcterms:created>
  <dcterms:modified xsi:type="dcterms:W3CDTF">2025-11-28T09:29:44Z</dcterms:modified>
</cp:coreProperties>
</file>