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8\"/>
    </mc:Choice>
  </mc:AlternateContent>
  <xr:revisionPtr revIDLastSave="0" documentId="13_ncr:1_{AABC269E-6A16-4C91-953A-E73FDCC02C93}" xr6:coauthVersionLast="47" xr6:coauthVersionMax="47" xr10:uidLastSave="{00000000-0000-0000-0000-000000000000}"/>
  <bookViews>
    <workbookView xWindow="28680" yWindow="-105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ود سهام" sheetId="4" r:id="rId5"/>
    <sheet name="درآمد سپرده بانکی" sheetId="8" r:id="rId6"/>
    <sheet name="سایر درآمدها" sheetId="11" state="hidden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فروش'!$K$6:$Q$61</definedName>
    <definedName name="_xlnm._FilterDatabase" localSheetId="0" hidden="1">سهام!$A$6:$A$33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I9" i="7"/>
  <c r="I10" i="7"/>
  <c r="I11" i="7"/>
  <c r="I12" i="7"/>
  <c r="I13" i="7"/>
  <c r="I14" i="7"/>
  <c r="I64" i="7" s="1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8" i="7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8" i="5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8" i="6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8" i="4"/>
  <c r="C6" i="2"/>
  <c r="I6" i="2"/>
  <c r="C10" i="3"/>
  <c r="O43" i="4"/>
  <c r="Q43" i="4"/>
  <c r="O61" i="6"/>
  <c r="M61" i="6"/>
  <c r="E45" i="1"/>
  <c r="G45" i="1"/>
  <c r="Y45" i="1" l="1"/>
  <c r="S43" i="4"/>
  <c r="G9" i="10"/>
  <c r="Q61" i="6"/>
  <c r="M43" i="4"/>
  <c r="K43" i="4"/>
  <c r="I43" i="4"/>
  <c r="W45" i="1"/>
  <c r="U45" i="1"/>
  <c r="E61" i="6"/>
  <c r="G61" i="6"/>
  <c r="I61" i="6"/>
  <c r="M9" i="3"/>
  <c r="G9" i="8" s="1"/>
  <c r="G9" i="3"/>
  <c r="C9" i="8" s="1"/>
  <c r="G8" i="3"/>
  <c r="C8" i="8" s="1"/>
  <c r="C10" i="8" l="1"/>
  <c r="C8" i="10" s="1"/>
  <c r="M8" i="3"/>
  <c r="G8" i="8" s="1"/>
  <c r="G10" i="8" s="1"/>
  <c r="I9" i="2"/>
  <c r="I8" i="2"/>
  <c r="I39" i="5" l="1"/>
  <c r="O39" i="5"/>
  <c r="M39" i="5"/>
  <c r="E10" i="3"/>
  <c r="I10" i="3"/>
  <c r="K10" i="3"/>
  <c r="I10" i="2"/>
  <c r="A4" i="11"/>
  <c r="A2" i="11"/>
  <c r="E9" i="11"/>
  <c r="C9" i="11"/>
  <c r="E9" i="8" l="1"/>
  <c r="E8" i="8"/>
  <c r="G39" i="5"/>
  <c r="E39" i="5"/>
  <c r="M10" i="3"/>
  <c r="G10" i="3"/>
  <c r="A4" i="5"/>
  <c r="A4" i="6"/>
  <c r="A4" i="3"/>
  <c r="A4" i="4"/>
  <c r="A4" i="8"/>
  <c r="A4" i="7"/>
  <c r="A4" i="10"/>
  <c r="A4" i="2"/>
  <c r="A2" i="2"/>
  <c r="A2" i="10" s="1"/>
  <c r="E10" i="8" l="1"/>
  <c r="I9" i="8"/>
  <c r="I8" i="8"/>
  <c r="A2" i="7"/>
  <c r="A2" i="5"/>
  <c r="A2" i="3"/>
  <c r="A2" i="8"/>
  <c r="A2" i="6"/>
  <c r="A2" i="4"/>
  <c r="G10" i="2"/>
  <c r="E10" i="2"/>
  <c r="C10" i="2"/>
  <c r="G57" i="7" l="1"/>
  <c r="Q44" i="7"/>
  <c r="G44" i="7"/>
  <c r="E57" i="7"/>
  <c r="O44" i="7"/>
  <c r="E44" i="7"/>
  <c r="M8" i="7"/>
  <c r="M44" i="7"/>
  <c r="C44" i="7"/>
  <c r="E56" i="7"/>
  <c r="O56" i="7"/>
  <c r="O57" i="7"/>
  <c r="M57" i="7"/>
  <c r="Q56" i="7"/>
  <c r="C56" i="7"/>
  <c r="Q57" i="7"/>
  <c r="C57" i="7"/>
  <c r="G56" i="7"/>
  <c r="M56" i="7"/>
  <c r="C16" i="7"/>
  <c r="C9" i="7"/>
  <c r="C50" i="7"/>
  <c r="C42" i="7"/>
  <c r="C11" i="7"/>
  <c r="C19" i="7"/>
  <c r="C27" i="7"/>
  <c r="C35" i="7"/>
  <c r="C43" i="7"/>
  <c r="C52" i="7"/>
  <c r="C62" i="7"/>
  <c r="C25" i="7"/>
  <c r="C10" i="7"/>
  <c r="C12" i="7"/>
  <c r="C20" i="7"/>
  <c r="C28" i="7"/>
  <c r="C36" i="7"/>
  <c r="C45" i="7"/>
  <c r="C53" i="7"/>
  <c r="C63" i="7"/>
  <c r="C59" i="7"/>
  <c r="C60" i="7"/>
  <c r="C34" i="7"/>
  <c r="C61" i="7"/>
  <c r="C13" i="7"/>
  <c r="C21" i="7"/>
  <c r="C29" i="7"/>
  <c r="C37" i="7"/>
  <c r="C46" i="7"/>
  <c r="C54" i="7"/>
  <c r="C8" i="7"/>
  <c r="C17" i="7"/>
  <c r="C51" i="7"/>
  <c r="C14" i="7"/>
  <c r="C22" i="7"/>
  <c r="C30" i="7"/>
  <c r="C38" i="7"/>
  <c r="C47" i="7"/>
  <c r="C55" i="7"/>
  <c r="C32" i="7"/>
  <c r="C49" i="7"/>
  <c r="C33" i="7"/>
  <c r="C26" i="7"/>
  <c r="C15" i="7"/>
  <c r="C23" i="7"/>
  <c r="C31" i="7"/>
  <c r="C39" i="7"/>
  <c r="C48" i="7"/>
  <c r="C58" i="7"/>
  <c r="C24" i="7"/>
  <c r="C40" i="7"/>
  <c r="C41" i="7"/>
  <c r="C18" i="7"/>
  <c r="Q58" i="7"/>
  <c r="Q11" i="7"/>
  <c r="Q19" i="7"/>
  <c r="Q27" i="7"/>
  <c r="Q35" i="7"/>
  <c r="Q43" i="7"/>
  <c r="Q52" i="7"/>
  <c r="G59" i="7"/>
  <c r="G12" i="7"/>
  <c r="G20" i="7"/>
  <c r="G28" i="7"/>
  <c r="G36" i="7"/>
  <c r="G45" i="7"/>
  <c r="G53" i="7"/>
  <c r="Q34" i="7"/>
  <c r="G27" i="7"/>
  <c r="Q59" i="7"/>
  <c r="Q12" i="7"/>
  <c r="Q20" i="7"/>
  <c r="Q28" i="7"/>
  <c r="Q36" i="7"/>
  <c r="Q45" i="7"/>
  <c r="Q53" i="7"/>
  <c r="G60" i="7"/>
  <c r="G13" i="7"/>
  <c r="G21" i="7"/>
  <c r="G29" i="7"/>
  <c r="G37" i="7"/>
  <c r="G46" i="7"/>
  <c r="G54" i="7"/>
  <c r="Q26" i="7"/>
  <c r="G19" i="7"/>
  <c r="Q60" i="7"/>
  <c r="Q13" i="7"/>
  <c r="Q21" i="7"/>
  <c r="Q29" i="7"/>
  <c r="Q37" i="7"/>
  <c r="Q46" i="7"/>
  <c r="Q54" i="7"/>
  <c r="G14" i="7"/>
  <c r="G22" i="7"/>
  <c r="G30" i="7"/>
  <c r="G38" i="7"/>
  <c r="G47" i="7"/>
  <c r="G55" i="7"/>
  <c r="Q42" i="7"/>
  <c r="G11" i="7"/>
  <c r="Q61" i="7"/>
  <c r="Q14" i="7"/>
  <c r="Q22" i="7"/>
  <c r="Q30" i="7"/>
  <c r="Q38" i="7"/>
  <c r="Q47" i="7"/>
  <c r="Q55" i="7"/>
  <c r="G15" i="7"/>
  <c r="G23" i="7"/>
  <c r="G31" i="7"/>
  <c r="G39" i="7"/>
  <c r="G48" i="7"/>
  <c r="G61" i="7"/>
  <c r="Q18" i="7"/>
  <c r="G43" i="7"/>
  <c r="Q62" i="7"/>
  <c r="Q15" i="7"/>
  <c r="Q23" i="7"/>
  <c r="Q31" i="7"/>
  <c r="Q39" i="7"/>
  <c r="Q48" i="7"/>
  <c r="Q8" i="7"/>
  <c r="G16" i="7"/>
  <c r="G24" i="7"/>
  <c r="G32" i="7"/>
  <c r="G40" i="7"/>
  <c r="G49" i="7"/>
  <c r="G62" i="7"/>
  <c r="Q51" i="7"/>
  <c r="Q63" i="7"/>
  <c r="Q16" i="7"/>
  <c r="Q24" i="7"/>
  <c r="Q32" i="7"/>
  <c r="Q40" i="7"/>
  <c r="Q49" i="7"/>
  <c r="G9" i="7"/>
  <c r="G17" i="7"/>
  <c r="G25" i="7"/>
  <c r="G33" i="7"/>
  <c r="G41" i="7"/>
  <c r="G50" i="7"/>
  <c r="G63" i="7"/>
  <c r="Q10" i="7"/>
  <c r="G35" i="7"/>
  <c r="Q9" i="7"/>
  <c r="Q17" i="7"/>
  <c r="Q25" i="7"/>
  <c r="Q33" i="7"/>
  <c r="Q41" i="7"/>
  <c r="Q50" i="7"/>
  <c r="G10" i="7"/>
  <c r="G18" i="7"/>
  <c r="G26" i="7"/>
  <c r="G34" i="7"/>
  <c r="G42" i="7"/>
  <c r="G51" i="7"/>
  <c r="G8" i="7"/>
  <c r="G58" i="7"/>
  <c r="G52" i="7"/>
  <c r="O10" i="7"/>
  <c r="O18" i="7"/>
  <c r="O26" i="7"/>
  <c r="O34" i="7"/>
  <c r="O42" i="7"/>
  <c r="O51" i="7"/>
  <c r="O63" i="7"/>
  <c r="E15" i="7"/>
  <c r="E23" i="7"/>
  <c r="E31" i="7"/>
  <c r="E39" i="7"/>
  <c r="E48" i="7"/>
  <c r="E61" i="7"/>
  <c r="O33" i="7"/>
  <c r="E38" i="7"/>
  <c r="O11" i="7"/>
  <c r="O19" i="7"/>
  <c r="O27" i="7"/>
  <c r="O35" i="7"/>
  <c r="O43" i="7"/>
  <c r="O52" i="7"/>
  <c r="O8" i="7"/>
  <c r="E16" i="7"/>
  <c r="E24" i="7"/>
  <c r="E32" i="7"/>
  <c r="E40" i="7"/>
  <c r="E49" i="7"/>
  <c r="E62" i="7"/>
  <c r="O25" i="7"/>
  <c r="E47" i="7"/>
  <c r="E58" i="7"/>
  <c r="O12" i="7"/>
  <c r="O20" i="7"/>
  <c r="O28" i="7"/>
  <c r="O36" i="7"/>
  <c r="O45" i="7"/>
  <c r="O53" i="7"/>
  <c r="E9" i="7"/>
  <c r="E17" i="7"/>
  <c r="E25" i="7"/>
  <c r="E33" i="7"/>
  <c r="E41" i="7"/>
  <c r="E50" i="7"/>
  <c r="E63" i="7"/>
  <c r="O17" i="7"/>
  <c r="E22" i="7"/>
  <c r="E59" i="7"/>
  <c r="O13" i="7"/>
  <c r="O21" i="7"/>
  <c r="O29" i="7"/>
  <c r="O37" i="7"/>
  <c r="O46" i="7"/>
  <c r="O54" i="7"/>
  <c r="E10" i="7"/>
  <c r="E18" i="7"/>
  <c r="E26" i="7"/>
  <c r="E34" i="7"/>
  <c r="E42" i="7"/>
  <c r="E51" i="7"/>
  <c r="E8" i="7"/>
  <c r="O50" i="7"/>
  <c r="E55" i="7"/>
  <c r="E60" i="7"/>
  <c r="O14" i="7"/>
  <c r="O22" i="7"/>
  <c r="O30" i="7"/>
  <c r="O38" i="7"/>
  <c r="O47" i="7"/>
  <c r="O55" i="7"/>
  <c r="E11" i="7"/>
  <c r="E19" i="7"/>
  <c r="E27" i="7"/>
  <c r="E35" i="7"/>
  <c r="E43" i="7"/>
  <c r="E52" i="7"/>
  <c r="O9" i="7"/>
  <c r="E14" i="7"/>
  <c r="O58" i="7"/>
  <c r="O15" i="7"/>
  <c r="O23" i="7"/>
  <c r="O31" i="7"/>
  <c r="O39" i="7"/>
  <c r="O48" i="7"/>
  <c r="O60" i="7"/>
  <c r="E12" i="7"/>
  <c r="E20" i="7"/>
  <c r="E28" i="7"/>
  <c r="E36" i="7"/>
  <c r="E45" i="7"/>
  <c r="E53" i="7"/>
  <c r="O41" i="7"/>
  <c r="E30" i="7"/>
  <c r="O59" i="7"/>
  <c r="O16" i="7"/>
  <c r="O24" i="7"/>
  <c r="O32" i="7"/>
  <c r="O40" i="7"/>
  <c r="O49" i="7"/>
  <c r="O61" i="7"/>
  <c r="E13" i="7"/>
  <c r="E21" i="7"/>
  <c r="E29" i="7"/>
  <c r="E37" i="7"/>
  <c r="E46" i="7"/>
  <c r="E54" i="7"/>
  <c r="O62" i="7"/>
  <c r="M13" i="7"/>
  <c r="M21" i="7"/>
  <c r="M31" i="7"/>
  <c r="M40" i="7"/>
  <c r="M50" i="7"/>
  <c r="M62" i="7"/>
  <c r="M10" i="7"/>
  <c r="M14" i="7"/>
  <c r="M22" i="7"/>
  <c r="M32" i="7"/>
  <c r="M41" i="7"/>
  <c r="M51" i="7"/>
  <c r="M63" i="7"/>
  <c r="M59" i="7"/>
  <c r="M15" i="7"/>
  <c r="M23" i="7"/>
  <c r="M34" i="7"/>
  <c r="M42" i="7"/>
  <c r="M52" i="7"/>
  <c r="M20" i="7"/>
  <c r="M16" i="7"/>
  <c r="M26" i="7"/>
  <c r="M35" i="7"/>
  <c r="S35" i="7" s="1"/>
  <c r="M43" i="7"/>
  <c r="M53" i="7"/>
  <c r="M49" i="7"/>
  <c r="M17" i="7"/>
  <c r="M27" i="7"/>
  <c r="M36" i="7"/>
  <c r="M45" i="7"/>
  <c r="M54" i="7"/>
  <c r="M61" i="7"/>
  <c r="M58" i="7"/>
  <c r="M18" i="7"/>
  <c r="M28" i="7"/>
  <c r="M37" i="7"/>
  <c r="M46" i="7"/>
  <c r="M55" i="7"/>
  <c r="M39" i="7"/>
  <c r="M9" i="7"/>
  <c r="M19" i="7"/>
  <c r="M29" i="7"/>
  <c r="M38" i="7"/>
  <c r="M47" i="7"/>
  <c r="M60" i="7"/>
  <c r="M30" i="7"/>
  <c r="M33" i="7"/>
  <c r="M12" i="7"/>
  <c r="M48" i="7"/>
  <c r="M11" i="7"/>
  <c r="M24" i="7"/>
  <c r="M25" i="7"/>
  <c r="I10" i="8"/>
  <c r="O45" i="1"/>
  <c r="K45" i="1"/>
  <c r="Q39" i="5"/>
  <c r="S44" i="7" l="1"/>
  <c r="S57" i="7"/>
  <c r="S56" i="7"/>
  <c r="S52" i="7"/>
  <c r="S11" i="7"/>
  <c r="M64" i="7"/>
  <c r="S12" i="7"/>
  <c r="S37" i="7"/>
  <c r="S36" i="7"/>
  <c r="S18" i="7"/>
  <c r="S27" i="7"/>
  <c r="S28" i="7"/>
  <c r="S20" i="7"/>
  <c r="S21" i="7"/>
  <c r="C64" i="7"/>
  <c r="S19" i="7"/>
  <c r="S38" i="7"/>
  <c r="S30" i="7"/>
  <c r="S51" i="7"/>
  <c r="S40" i="7"/>
  <c r="S22" i="7"/>
  <c r="S23" i="7"/>
  <c r="S14" i="7"/>
  <c r="S39" i="7"/>
  <c r="S59" i="7"/>
  <c r="S47" i="7"/>
  <c r="S60" i="7"/>
  <c r="S50" i="7"/>
  <c r="S29" i="7"/>
  <c r="S48" i="7"/>
  <c r="S9" i="7"/>
  <c r="S42" i="7"/>
  <c r="S43" i="7"/>
  <c r="S10" i="7"/>
  <c r="S55" i="7"/>
  <c r="S45" i="7"/>
  <c r="S46" i="7"/>
  <c r="S24" i="7"/>
  <c r="S34" i="7"/>
  <c r="S53" i="7"/>
  <c r="S61" i="7"/>
  <c r="S33" i="7"/>
  <c r="S54" i="7"/>
  <c r="S15" i="7"/>
  <c r="S26" i="7"/>
  <c r="S63" i="7"/>
  <c r="S17" i="7"/>
  <c r="S25" i="7"/>
  <c r="S13" i="7"/>
  <c r="S41" i="7"/>
  <c r="S31" i="7"/>
  <c r="S8" i="7"/>
  <c r="S49" i="7"/>
  <c r="S32" i="7"/>
  <c r="S58" i="7"/>
  <c r="S62" i="7"/>
  <c r="S16" i="7"/>
  <c r="G64" i="7"/>
  <c r="E64" i="7"/>
  <c r="O64" i="7"/>
  <c r="S64" i="7" l="1"/>
  <c r="U44" i="7" s="1"/>
  <c r="K16" i="7" l="1"/>
  <c r="K44" i="7"/>
  <c r="K9" i="7"/>
  <c r="K49" i="7"/>
  <c r="K31" i="7"/>
  <c r="K55" i="7"/>
  <c r="K11" i="7"/>
  <c r="K51" i="7"/>
  <c r="K41" i="7"/>
  <c r="K24" i="7"/>
  <c r="K15" i="7"/>
  <c r="K57" i="7"/>
  <c r="K56" i="7"/>
  <c r="K40" i="7"/>
  <c r="K14" i="7"/>
  <c r="K47" i="7"/>
  <c r="K45" i="7"/>
  <c r="K8" i="7"/>
  <c r="K35" i="7"/>
  <c r="K10" i="7"/>
  <c r="K23" i="7"/>
  <c r="K46" i="7"/>
  <c r="K38" i="7"/>
  <c r="K36" i="7"/>
  <c r="K52" i="7"/>
  <c r="K63" i="7"/>
  <c r="K59" i="7"/>
  <c r="K37" i="7"/>
  <c r="K30" i="7"/>
  <c r="K28" i="7"/>
  <c r="K61" i="7"/>
  <c r="K18" i="7"/>
  <c r="K54" i="7"/>
  <c r="K58" i="7"/>
  <c r="K32" i="7"/>
  <c r="K25" i="7"/>
  <c r="K29" i="7"/>
  <c r="K22" i="7"/>
  <c r="K20" i="7"/>
  <c r="K50" i="7"/>
  <c r="K34" i="7"/>
  <c r="K13" i="7"/>
  <c r="K19" i="7"/>
  <c r="K12" i="7"/>
  <c r="K53" i="7"/>
  <c r="K17" i="7"/>
  <c r="K48" i="7"/>
  <c r="K60" i="7"/>
  <c r="K33" i="7"/>
  <c r="K27" i="7"/>
  <c r="K26" i="7"/>
  <c r="K62" i="7"/>
  <c r="K39" i="7"/>
  <c r="K42" i="7"/>
  <c r="K21" i="7"/>
  <c r="K43" i="7"/>
  <c r="C7" i="10"/>
  <c r="C9" i="10" s="1"/>
  <c r="U57" i="7"/>
  <c r="U56" i="7"/>
  <c r="U43" i="7"/>
  <c r="U18" i="7"/>
  <c r="U9" i="7"/>
  <c r="U48" i="7"/>
  <c r="U61" i="7"/>
  <c r="U13" i="7"/>
  <c r="U28" i="7"/>
  <c r="U49" i="7"/>
  <c r="U15" i="7"/>
  <c r="U58" i="7"/>
  <c r="U40" i="7"/>
  <c r="U47" i="7"/>
  <c r="U59" i="7"/>
  <c r="U14" i="7"/>
  <c r="U19" i="7"/>
  <c r="U10" i="7"/>
  <c r="U27" i="7"/>
  <c r="U23" i="7"/>
  <c r="U39" i="7"/>
  <c r="U60" i="7"/>
  <c r="U20" i="7"/>
  <c r="U35" i="7"/>
  <c r="U55" i="7"/>
  <c r="U12" i="7"/>
  <c r="U50" i="7"/>
  <c r="U54" i="7"/>
  <c r="U37" i="7"/>
  <c r="U52" i="7"/>
  <c r="U11" i="7"/>
  <c r="U8" i="7"/>
  <c r="U31" i="7"/>
  <c r="U17" i="7"/>
  <c r="U51" i="7"/>
  <c r="U41" i="7"/>
  <c r="U32" i="7"/>
  <c r="U38" i="7"/>
  <c r="U46" i="7"/>
  <c r="U62" i="7"/>
  <c r="U63" i="7"/>
  <c r="U42" i="7"/>
  <c r="U33" i="7"/>
  <c r="U24" i="7"/>
  <c r="U30" i="7"/>
  <c r="U53" i="7"/>
  <c r="U26" i="7"/>
  <c r="U36" i="7"/>
  <c r="U34" i="7"/>
  <c r="U25" i="7"/>
  <c r="U16" i="7"/>
  <c r="U22" i="7"/>
  <c r="U29" i="7"/>
  <c r="U45" i="7"/>
  <c r="U21" i="7"/>
  <c r="K64" i="7" l="1"/>
  <c r="U64" i="7"/>
  <c r="E7" i="10"/>
  <c r="E8" i="10"/>
  <c r="Q64" i="7"/>
  <c r="E9" i="10" l="1"/>
</calcChain>
</file>

<file path=xl/sharedStrings.xml><?xml version="1.0" encoding="utf-8"?>
<sst xmlns="http://schemas.openxmlformats.org/spreadsheetml/2006/main" count="936" uniqueCount="122">
  <si>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</si>
  <si>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</si>
  <si>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</si>
  <si>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</si>
  <si>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</si>
  <si>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</si>
  <si>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</si>
  <si>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</si>
  <si>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</si>
  <si>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</si>
  <si>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</si>
  <si>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</si>
  <si>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</si>
  <si>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</si>
  <si>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</si>
  <si>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</si>
  <si>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</si>
  <si>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</si>
  <si>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</si>
  <si>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</si>
  <si>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</si>
  <si>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</si>
  <si>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</si>
  <si>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</si>
  <si>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</si>
  <si>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</si>
  <si>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</si>
  <si>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</si>
  <si>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</si>
  <si>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</si>
  <si>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</si>
  <si>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</si>
  <si>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</si>
  <si>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</si>
  <si>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</si>
  <si>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</si>
  <si>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</si>
  <si>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</si>
  <si>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</si>
  <si>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</si>
  <si>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</si>
  <si>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</si>
  <si>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</si>
  <si>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</si>
  <si>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</si>
  <si>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</si>
  <si>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</si>
  <si>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</si>
  <si>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</si>
  <si>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</si>
  <si>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</si>
  <si>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</si>
  <si>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</si>
  <si>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</si>
  <si>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</si>
  <si>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</si>
  <si>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</si>
  <si>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</si>
  <si>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</si>
  <si>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</si>
  <si>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</si>
  <si>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</si>
  <si>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</si>
  <si>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</si>
  <si>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</si>
  <si>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</si>
  <si>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</si>
  <si>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</si>
  <si>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</si>
  <si>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</si>
  <si>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</si>
  <si>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</si>
  <si>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</si>
  <si>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</si>
  <si>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</si>
  <si>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</si>
  <si>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</si>
  <si>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</si>
  <si>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</si>
  <si>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</si>
  <si>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</si>
  <si>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</si>
  <si>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</si>
  <si>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</si>
  <si>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</si>
  <si>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</si>
  <si>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</si>
  <si>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</si>
  <si>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</si>
  <si>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</si>
  <si>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</si>
  <si>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</si>
  <si>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</si>
  <si>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</si>
  <si>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</si>
  <si>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</si>
  <si>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</si>
  <si>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</si>
  <si>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اخشان خراسان</t>
  </si>
  <si>
    <t>پتروشیمی بوعلی سینا</t>
  </si>
  <si>
    <t>پتروشیمی فناوران</t>
  </si>
  <si>
    <t>صنایع الکترونیک مادیران</t>
  </si>
  <si>
    <t>بانک پاسارگاد هفت تیر</t>
  </si>
  <si>
    <t>پتروشیمی  خارک</t>
  </si>
  <si>
    <t>پتروشیمی شیراز</t>
  </si>
  <si>
    <t>مهرمام میهن</t>
  </si>
  <si>
    <t>نفت  بهران</t>
  </si>
  <si>
    <t>نفت بهران</t>
  </si>
  <si>
    <t>پتروشیمی خارک</t>
  </si>
  <si>
    <t>کربن ایران</t>
  </si>
  <si>
    <t>پتروشیمی‌ شیراز</t>
  </si>
  <si>
    <t>درصد به کل دارایی‌ های صندوق</t>
  </si>
  <si>
    <t>پویا</t>
  </si>
  <si>
    <t>صنایع غذایی رضوی</t>
  </si>
  <si>
    <t>سیمان‌هگمتان‌</t>
  </si>
  <si>
    <t>قندهکمتان‌</t>
  </si>
  <si>
    <t>کارخانجات‌ قند قزوین‌</t>
  </si>
  <si>
    <t>-</t>
  </si>
  <si>
    <t>1404/07/30</t>
  </si>
  <si>
    <t>پتروشیمی خلیج فارس</t>
  </si>
  <si>
    <t>برای ماه منتهی به 1404/08/30</t>
  </si>
  <si>
    <t>1404/08/30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</si>
</sst>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164" fontId="2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1" fillId="0" borderId="0" xfId="0" applyNumberFormat="1" applyFont="1" applyFill="1"/>
    <xf numFmtId="9" fontId="4" fillId="0" borderId="0" xfId="1" applyFont="1" applyFill="1" applyAlignment="1">
      <alignment horizontal="center" vertical="center"/>
    </xf>
    <xf numFmtId="3" fontId="12" fillId="0" borderId="0" xfId="0" applyNumberFormat="1" applyFont="1"/>
    <xf numFmtId="9" fontId="7" fillId="0" borderId="0" xfId="1" applyFont="1" applyFill="1" applyAlignment="1">
      <alignment horizont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6"/>
  <sheetViews>
    <sheetView rightToLeft="1" tabSelected="1" zoomScale="70" zoomScaleNormal="70" workbookViewId="0">
      <selection activeCell="C62" sqref="C62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16384" width="9" style="2"/>
  </cols>
  <sheetData>
    <row r="2" spans="1:25" ht="26.25" x14ac:dyDescent="0.2">
      <c r="A2" s="50" t="s">
        <v>83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  <c r="V2" s="50" t="s">
        <v>0</v>
      </c>
      <c r="W2" s="50" t="s">
        <v>0</v>
      </c>
      <c r="X2" s="50" t="s">
        <v>0</v>
      </c>
      <c r="Y2" s="50" t="s">
        <v>0</v>
      </c>
    </row>
    <row r="3" spans="1:25" ht="26.25" x14ac:dyDescent="0.2">
      <c r="A3" s="50" t="s">
        <v>1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 t="s">
        <v>1</v>
      </c>
      <c r="H3" s="50" t="s">
        <v>1</v>
      </c>
      <c r="I3" s="50" t="s">
        <v>1</v>
      </c>
      <c r="J3" s="50" t="s">
        <v>1</v>
      </c>
      <c r="K3" s="50" t="s">
        <v>1</v>
      </c>
      <c r="L3" s="50" t="s">
        <v>1</v>
      </c>
      <c r="M3" s="50" t="s">
        <v>1</v>
      </c>
      <c r="N3" s="50" t="s">
        <v>1</v>
      </c>
      <c r="O3" s="50" t="s">
        <v>1</v>
      </c>
      <c r="P3" s="50" t="s">
        <v>1</v>
      </c>
      <c r="Q3" s="50" t="s">
        <v>1</v>
      </c>
      <c r="R3" s="50" t="s">
        <v>1</v>
      </c>
      <c r="S3" s="50" t="s">
        <v>1</v>
      </c>
      <c r="T3" s="50" t="s">
        <v>1</v>
      </c>
      <c r="U3" s="50" t="s">
        <v>1</v>
      </c>
      <c r="V3" s="50" t="s">
        <v>1</v>
      </c>
      <c r="W3" s="50" t="s">
        <v>1</v>
      </c>
      <c r="X3" s="50" t="s">
        <v>1</v>
      </c>
      <c r="Y3" s="50" t="s">
        <v>1</v>
      </c>
    </row>
    <row r="4" spans="1:25" ht="26.25" x14ac:dyDescent="0.2">
      <c r="A4" s="50" t="s">
        <v>120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  <c r="V4" s="50" t="s">
        <v>2</v>
      </c>
      <c r="W4" s="50" t="s">
        <v>2</v>
      </c>
      <c r="X4" s="50" t="s">
        <v>2</v>
      </c>
      <c r="Y4" s="50" t="s">
        <v>2</v>
      </c>
    </row>
    <row r="6" spans="1:25" ht="27" thickBot="1" x14ac:dyDescent="0.25">
      <c r="A6" s="49" t="s">
        <v>3</v>
      </c>
      <c r="C6" s="49" t="s">
        <v>118</v>
      </c>
      <c r="D6" s="49" t="s">
        <v>4</v>
      </c>
      <c r="E6" s="49" t="s">
        <v>4</v>
      </c>
      <c r="F6" s="49" t="s">
        <v>4</v>
      </c>
      <c r="G6" s="49" t="s">
        <v>4</v>
      </c>
      <c r="I6" s="49" t="s">
        <v>5</v>
      </c>
      <c r="J6" s="49" t="s">
        <v>5</v>
      </c>
      <c r="K6" s="49" t="s">
        <v>5</v>
      </c>
      <c r="L6" s="49" t="s">
        <v>5</v>
      </c>
      <c r="M6" s="49" t="s">
        <v>5</v>
      </c>
      <c r="N6" s="49" t="s">
        <v>5</v>
      </c>
      <c r="O6" s="49" t="s">
        <v>5</v>
      </c>
      <c r="Q6" s="49" t="s">
        <v>121</v>
      </c>
      <c r="R6" s="49" t="s">
        <v>6</v>
      </c>
      <c r="S6" s="49" t="s">
        <v>6</v>
      </c>
      <c r="T6" s="49" t="s">
        <v>6</v>
      </c>
      <c r="U6" s="49" t="s">
        <v>6</v>
      </c>
      <c r="V6" s="49" t="s">
        <v>6</v>
      </c>
      <c r="W6" s="49" t="s">
        <v>6</v>
      </c>
      <c r="X6" s="49" t="s">
        <v>6</v>
      </c>
      <c r="Y6" s="49" t="s">
        <v>6</v>
      </c>
    </row>
    <row r="7" spans="1:25" ht="27" thickBot="1" x14ac:dyDescent="0.25">
      <c r="A7" s="49" t="s">
        <v>3</v>
      </c>
      <c r="C7" s="49" t="s">
        <v>7</v>
      </c>
      <c r="E7" s="49" t="s">
        <v>8</v>
      </c>
      <c r="G7" s="49" t="s">
        <v>9</v>
      </c>
      <c r="I7" s="49" t="s">
        <v>10</v>
      </c>
      <c r="J7" s="49" t="s">
        <v>10</v>
      </c>
      <c r="K7" s="49" t="s">
        <v>10</v>
      </c>
      <c r="M7" s="49" t="s">
        <v>11</v>
      </c>
      <c r="N7" s="49" t="s">
        <v>11</v>
      </c>
      <c r="O7" s="49" t="s">
        <v>11</v>
      </c>
      <c r="Q7" s="49" t="s">
        <v>7</v>
      </c>
      <c r="S7" s="49" t="s">
        <v>12</v>
      </c>
      <c r="U7" s="49" t="s">
        <v>8</v>
      </c>
      <c r="W7" s="49" t="s">
        <v>9</v>
      </c>
      <c r="Y7" s="49" t="s">
        <v>111</v>
      </c>
    </row>
    <row r="8" spans="1:25" ht="27" thickBot="1" x14ac:dyDescent="0.25">
      <c r="A8" s="49" t="s">
        <v>3</v>
      </c>
      <c r="C8" s="49" t="s">
        <v>7</v>
      </c>
      <c r="E8" s="49" t="s">
        <v>8</v>
      </c>
      <c r="G8" s="49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49" t="s">
        <v>7</v>
      </c>
      <c r="S8" s="49" t="s">
        <v>12</v>
      </c>
      <c r="U8" s="49" t="s">
        <v>8</v>
      </c>
      <c r="W8" s="49" t="s">
        <v>9</v>
      </c>
      <c r="Y8" s="49" t="s">
        <v>13</v>
      </c>
    </row>
    <row r="9" spans="1:25" ht="21" x14ac:dyDescent="0.2">
      <c r="A9" s="5" t="s">
        <v>53</v>
      </c>
      <c r="C9" s="2">
        <v>7361022</v>
      </c>
      <c r="E9" s="2">
        <v>66165429272</v>
      </c>
      <c r="G9" s="2">
        <v>62562264508.305</v>
      </c>
      <c r="I9" s="2">
        <v>0</v>
      </c>
      <c r="K9" s="2">
        <v>0</v>
      </c>
      <c r="M9" s="2">
        <v>0</v>
      </c>
      <c r="O9" s="2">
        <v>0</v>
      </c>
      <c r="Q9" s="2">
        <v>7361022</v>
      </c>
      <c r="S9" s="2">
        <v>9190</v>
      </c>
      <c r="U9" s="2">
        <v>66165429272</v>
      </c>
      <c r="W9" s="2">
        <v>67116757011.387001</v>
      </c>
      <c r="Y9" s="1">
        <v>7.5945892917909288E-3</v>
      </c>
    </row>
    <row r="10" spans="1:25" ht="21" x14ac:dyDescent="0.2">
      <c r="A10" s="5" t="s">
        <v>54</v>
      </c>
      <c r="C10" s="2">
        <v>139256524</v>
      </c>
      <c r="E10" s="2">
        <v>365540553358</v>
      </c>
      <c r="G10" s="2">
        <v>388705677091.61798</v>
      </c>
      <c r="I10" s="2">
        <v>0</v>
      </c>
      <c r="K10" s="2">
        <v>0</v>
      </c>
      <c r="M10" s="2">
        <v>0</v>
      </c>
      <c r="O10" s="2">
        <v>0</v>
      </c>
      <c r="Q10" s="2">
        <v>139256524</v>
      </c>
      <c r="S10" s="2">
        <v>2594</v>
      </c>
      <c r="U10" s="2">
        <v>365540553358</v>
      </c>
      <c r="W10" s="2">
        <v>358395756583.44</v>
      </c>
      <c r="Y10" s="1">
        <v>4.0554232599619058E-2</v>
      </c>
    </row>
    <row r="11" spans="1:25" ht="21" x14ac:dyDescent="0.2">
      <c r="A11" s="5" t="s">
        <v>55</v>
      </c>
      <c r="C11" s="2">
        <v>3868464</v>
      </c>
      <c r="E11" s="2">
        <v>846703307739</v>
      </c>
      <c r="G11" s="2">
        <v>1095567747508.08</v>
      </c>
      <c r="I11" s="2">
        <v>246140</v>
      </c>
      <c r="K11" s="2">
        <v>76574936306</v>
      </c>
      <c r="M11" s="2">
        <v>0</v>
      </c>
      <c r="O11" s="2">
        <v>0</v>
      </c>
      <c r="Q11" s="2">
        <v>4114604</v>
      </c>
      <c r="S11" s="2">
        <v>299700</v>
      </c>
      <c r="U11" s="2">
        <v>923278244045</v>
      </c>
      <c r="W11" s="2">
        <v>1223466616272.4199</v>
      </c>
      <c r="Y11" s="1">
        <v>0.13844123102118552</v>
      </c>
    </row>
    <row r="12" spans="1:25" ht="21" x14ac:dyDescent="0.2">
      <c r="A12" s="5" t="s">
        <v>56</v>
      </c>
      <c r="C12" s="2">
        <v>14633225</v>
      </c>
      <c r="E12" s="2">
        <v>143424560627</v>
      </c>
      <c r="G12" s="2">
        <v>124078721864.96201</v>
      </c>
      <c r="I12" s="2">
        <v>0</v>
      </c>
      <c r="K12" s="2">
        <v>0</v>
      </c>
      <c r="M12" s="2">
        <v>0</v>
      </c>
      <c r="O12" s="2">
        <v>0</v>
      </c>
      <c r="Q12" s="2">
        <v>14633225</v>
      </c>
      <c r="S12" s="2">
        <v>10950</v>
      </c>
      <c r="U12" s="2">
        <v>143424560627</v>
      </c>
      <c r="W12" s="2">
        <v>158975978312.06299</v>
      </c>
      <c r="Y12" s="1">
        <v>1.798890942147191E-2</v>
      </c>
    </row>
    <row r="13" spans="1:25" ht="21" x14ac:dyDescent="0.2">
      <c r="A13" s="5" t="s">
        <v>57</v>
      </c>
      <c r="C13" s="2">
        <v>7018625</v>
      </c>
      <c r="E13" s="2">
        <v>359617385875</v>
      </c>
      <c r="G13" s="2">
        <v>301400532630</v>
      </c>
      <c r="I13" s="2">
        <v>0</v>
      </c>
      <c r="K13" s="2">
        <v>0</v>
      </c>
      <c r="M13" s="2">
        <v>-651487</v>
      </c>
      <c r="O13" s="2">
        <v>28817642893</v>
      </c>
      <c r="Q13" s="2">
        <v>6367138</v>
      </c>
      <c r="S13" s="2">
        <v>44700</v>
      </c>
      <c r="U13" s="2">
        <v>326236766188</v>
      </c>
      <c r="W13" s="2">
        <v>282376871711.48999</v>
      </c>
      <c r="Y13" s="1">
        <v>3.1952324004356492E-2</v>
      </c>
    </row>
    <row r="14" spans="1:25" ht="21" x14ac:dyDescent="0.2">
      <c r="A14" s="5" t="s">
        <v>60</v>
      </c>
      <c r="C14" s="2">
        <v>903807</v>
      </c>
      <c r="E14" s="2">
        <v>54031913002</v>
      </c>
      <c r="G14" s="2">
        <v>29342702517.111</v>
      </c>
      <c r="I14" s="2">
        <v>0</v>
      </c>
      <c r="K14" s="2">
        <v>0</v>
      </c>
      <c r="M14" s="2">
        <v>0</v>
      </c>
      <c r="O14" s="2">
        <v>0</v>
      </c>
      <c r="Q14" s="2">
        <v>903807</v>
      </c>
      <c r="S14" s="2">
        <v>37140</v>
      </c>
      <c r="U14" s="2">
        <v>54031913002</v>
      </c>
      <c r="W14" s="2">
        <v>33303887952.957001</v>
      </c>
      <c r="Y14" s="1">
        <v>3.7684977952617744E-3</v>
      </c>
    </row>
    <row r="15" spans="1:25" ht="21" x14ac:dyDescent="0.2">
      <c r="A15" s="5" t="s">
        <v>61</v>
      </c>
      <c r="C15" s="2">
        <v>7963392</v>
      </c>
      <c r="E15" s="2">
        <v>263910316042</v>
      </c>
      <c r="G15" s="2">
        <v>354558079730.30402</v>
      </c>
      <c r="I15" s="2">
        <v>1421906</v>
      </c>
      <c r="K15" s="2">
        <v>57843555205</v>
      </c>
      <c r="M15" s="2">
        <v>0</v>
      </c>
      <c r="O15" s="2">
        <v>0</v>
      </c>
      <c r="Q15" s="2">
        <v>9385298</v>
      </c>
      <c r="S15" s="2">
        <v>41670</v>
      </c>
      <c r="U15" s="2">
        <v>321753871247</v>
      </c>
      <c r="W15" s="2">
        <v>388015347523.86902</v>
      </c>
      <c r="Y15" s="1">
        <v>4.3905834169779029E-2</v>
      </c>
    </row>
    <row r="16" spans="1:25" ht="21" x14ac:dyDescent="0.2">
      <c r="A16" s="5" t="s">
        <v>103</v>
      </c>
      <c r="C16" s="2">
        <v>1561489</v>
      </c>
      <c r="E16" s="2">
        <v>88990632305</v>
      </c>
      <c r="G16" s="2">
        <v>137214315615.78</v>
      </c>
      <c r="I16" s="2">
        <v>0</v>
      </c>
      <c r="K16" s="2">
        <v>0</v>
      </c>
      <c r="M16" s="2">
        <v>0</v>
      </c>
      <c r="O16" s="2">
        <v>0</v>
      </c>
      <c r="Q16" s="2">
        <v>1561489</v>
      </c>
      <c r="S16" s="2">
        <v>87300</v>
      </c>
      <c r="U16" s="2">
        <v>88990632305</v>
      </c>
      <c r="W16" s="2">
        <v>135247893480.855</v>
      </c>
      <c r="Y16" s="1">
        <v>1.5303960580108411E-2</v>
      </c>
    </row>
    <row r="17" spans="1:25" ht="21" x14ac:dyDescent="0.2">
      <c r="A17" s="5" t="s">
        <v>104</v>
      </c>
      <c r="C17" s="2">
        <v>12806885</v>
      </c>
      <c r="E17" s="2">
        <v>398822659301</v>
      </c>
      <c r="G17" s="2">
        <v>458559238913.685</v>
      </c>
      <c r="I17" s="2">
        <v>862387</v>
      </c>
      <c r="K17" s="2">
        <v>33933466469</v>
      </c>
      <c r="M17" s="2">
        <v>0</v>
      </c>
      <c r="O17" s="2">
        <v>0</v>
      </c>
      <c r="Q17" s="2">
        <v>13669272</v>
      </c>
      <c r="S17" s="2">
        <v>35920</v>
      </c>
      <c r="U17" s="2">
        <v>432756125770</v>
      </c>
      <c r="W17" s="2">
        <v>487145898275.61603</v>
      </c>
      <c r="Y17" s="1">
        <v>5.5122940787442717E-2</v>
      </c>
    </row>
    <row r="18" spans="1:25" ht="21" x14ac:dyDescent="0.2">
      <c r="A18" s="5" t="s">
        <v>63</v>
      </c>
      <c r="C18" s="2">
        <v>4773953</v>
      </c>
      <c r="E18" s="2">
        <v>48107053228</v>
      </c>
      <c r="G18" s="2">
        <v>69807010780.651505</v>
      </c>
      <c r="I18" s="2">
        <v>0</v>
      </c>
      <c r="K18" s="2">
        <v>0</v>
      </c>
      <c r="M18" s="2">
        <v>0</v>
      </c>
      <c r="O18" s="2">
        <v>0</v>
      </c>
      <c r="Q18" s="2">
        <v>4773953</v>
      </c>
      <c r="S18" s="2">
        <v>15100</v>
      </c>
      <c r="U18" s="2">
        <v>48107053228</v>
      </c>
      <c r="W18" s="2">
        <v>71520809781.145004</v>
      </c>
      <c r="Y18" s="1">
        <v>8.0929294008044161E-3</v>
      </c>
    </row>
    <row r="19" spans="1:25" ht="21" x14ac:dyDescent="0.2">
      <c r="A19" s="5" t="s">
        <v>64</v>
      </c>
      <c r="C19" s="2">
        <v>6563002</v>
      </c>
      <c r="E19" s="2">
        <v>557932376396</v>
      </c>
      <c r="G19" s="2">
        <v>558124105414.45496</v>
      </c>
      <c r="I19" s="2">
        <v>0</v>
      </c>
      <c r="K19" s="2">
        <v>0</v>
      </c>
      <c r="M19" s="2">
        <v>-335605</v>
      </c>
      <c r="O19" s="2">
        <v>28784918610</v>
      </c>
      <c r="Q19" s="2">
        <v>6227397</v>
      </c>
      <c r="S19" s="2">
        <v>87300</v>
      </c>
      <c r="U19" s="2">
        <v>529402003374</v>
      </c>
      <c r="W19" s="2">
        <v>539384091798.91498</v>
      </c>
      <c r="Y19" s="1">
        <v>6.1033947856619787E-2</v>
      </c>
    </row>
    <row r="20" spans="1:25" ht="21" x14ac:dyDescent="0.2">
      <c r="A20" s="5" t="s">
        <v>65</v>
      </c>
      <c r="C20" s="2">
        <v>16702421</v>
      </c>
      <c r="E20" s="2">
        <v>200323090780</v>
      </c>
      <c r="G20" s="2">
        <v>201726955379.85699</v>
      </c>
      <c r="I20" s="2">
        <v>2696578</v>
      </c>
      <c r="K20" s="2">
        <v>32732092748</v>
      </c>
      <c r="M20" s="2">
        <v>0</v>
      </c>
      <c r="O20" s="2">
        <v>0</v>
      </c>
      <c r="Q20" s="2">
        <v>19398999</v>
      </c>
      <c r="S20" s="2">
        <v>12070</v>
      </c>
      <c r="U20" s="2">
        <v>233055183528</v>
      </c>
      <c r="W20" s="2">
        <v>232307872474.24899</v>
      </c>
      <c r="Y20" s="1">
        <v>2.628677187713847E-2</v>
      </c>
    </row>
    <row r="21" spans="1:25" ht="21" x14ac:dyDescent="0.2">
      <c r="A21" s="5" t="s">
        <v>66</v>
      </c>
      <c r="C21" s="2">
        <v>9182070</v>
      </c>
      <c r="E21" s="2">
        <v>135387489341</v>
      </c>
      <c r="G21" s="2">
        <v>162833470433.64001</v>
      </c>
      <c r="I21" s="2">
        <v>0</v>
      </c>
      <c r="K21" s="2">
        <v>0</v>
      </c>
      <c r="M21" s="2">
        <v>0</v>
      </c>
      <c r="O21" s="2">
        <v>0</v>
      </c>
      <c r="Q21" s="2">
        <v>9182070</v>
      </c>
      <c r="S21" s="2">
        <v>16470</v>
      </c>
      <c r="U21" s="2">
        <v>135387489341</v>
      </c>
      <c r="W21" s="2">
        <v>150041547660.73499</v>
      </c>
      <c r="Y21" s="1">
        <v>1.6977934899247715E-2</v>
      </c>
    </row>
    <row r="22" spans="1:25" ht="21" x14ac:dyDescent="0.2">
      <c r="A22" s="5" t="s">
        <v>67</v>
      </c>
      <c r="C22" s="2">
        <v>30705029</v>
      </c>
      <c r="E22" s="2">
        <v>595077485748</v>
      </c>
      <c r="G22" s="2">
        <v>466991711384.98499</v>
      </c>
      <c r="I22" s="2">
        <v>2450926</v>
      </c>
      <c r="K22" s="2">
        <v>39467091307</v>
      </c>
      <c r="M22" s="2">
        <v>0</v>
      </c>
      <c r="O22" s="2">
        <v>0</v>
      </c>
      <c r="Q22" s="2">
        <v>33155955</v>
      </c>
      <c r="S22" s="2">
        <v>16050</v>
      </c>
      <c r="U22" s="2">
        <v>634544577055</v>
      </c>
      <c r="W22" s="2">
        <v>527975676089.66199</v>
      </c>
      <c r="Y22" s="1">
        <v>5.974302982601392E-2</v>
      </c>
    </row>
    <row r="23" spans="1:25" ht="21" x14ac:dyDescent="0.2">
      <c r="A23" s="5" t="s">
        <v>68</v>
      </c>
      <c r="C23" s="2">
        <v>14234177</v>
      </c>
      <c r="E23" s="2">
        <v>114576722133</v>
      </c>
      <c r="G23" s="2">
        <v>142626795160.24799</v>
      </c>
      <c r="I23" s="2">
        <v>0</v>
      </c>
      <c r="K23" s="2">
        <v>0</v>
      </c>
      <c r="M23" s="2">
        <v>0</v>
      </c>
      <c r="O23" s="2">
        <v>0</v>
      </c>
      <c r="Q23" s="2">
        <v>14234177</v>
      </c>
      <c r="S23" s="2">
        <v>11240</v>
      </c>
      <c r="U23" s="2">
        <v>114576722133</v>
      </c>
      <c r="W23" s="2">
        <v>158736211106.582</v>
      </c>
      <c r="Y23" s="1">
        <v>1.7961778589585028E-2</v>
      </c>
    </row>
    <row r="24" spans="1:25" ht="21" x14ac:dyDescent="0.2">
      <c r="A24" s="5" t="s">
        <v>114</v>
      </c>
      <c r="C24" s="2">
        <v>287111</v>
      </c>
      <c r="E24" s="2">
        <v>25188877081</v>
      </c>
      <c r="G24" s="2">
        <v>36976772458.098</v>
      </c>
      <c r="I24" s="2">
        <v>393407</v>
      </c>
      <c r="K24" s="2">
        <v>49861294604</v>
      </c>
      <c r="M24" s="2">
        <v>0</v>
      </c>
      <c r="O24" s="2">
        <v>0</v>
      </c>
      <c r="Q24" s="2">
        <v>680518</v>
      </c>
      <c r="S24" s="2">
        <v>127930</v>
      </c>
      <c r="U24" s="2">
        <v>75050171685</v>
      </c>
      <c r="W24" s="2">
        <v>86375257198.240997</v>
      </c>
      <c r="Y24" s="1">
        <v>9.773782772045353E-3</v>
      </c>
    </row>
    <row r="25" spans="1:25" ht="21" x14ac:dyDescent="0.2">
      <c r="A25" s="5" t="s">
        <v>69</v>
      </c>
      <c r="C25" s="2">
        <v>21023</v>
      </c>
      <c r="E25" s="2">
        <v>127487235725</v>
      </c>
      <c r="G25" s="2">
        <v>295712881680</v>
      </c>
      <c r="I25" s="2">
        <v>0</v>
      </c>
      <c r="K25" s="2">
        <v>0</v>
      </c>
      <c r="M25" s="2">
        <v>-3600</v>
      </c>
      <c r="O25" s="2">
        <v>50580821996</v>
      </c>
      <c r="Q25" s="2">
        <v>17423</v>
      </c>
      <c r="S25" s="2">
        <v>15099000</v>
      </c>
      <c r="U25" s="2">
        <v>105656191221</v>
      </c>
      <c r="W25" s="2">
        <v>262438509295.20001</v>
      </c>
      <c r="Y25" s="1">
        <v>2.9696200787960439E-2</v>
      </c>
    </row>
    <row r="26" spans="1:25" ht="21" x14ac:dyDescent="0.2">
      <c r="A26" s="5" t="s">
        <v>70</v>
      </c>
      <c r="C26" s="2">
        <v>134638729</v>
      </c>
      <c r="E26" s="2">
        <v>842256737704</v>
      </c>
      <c r="G26" s="2">
        <v>1105498811925.8401</v>
      </c>
      <c r="I26" s="2">
        <v>3351851</v>
      </c>
      <c r="K26" s="2">
        <v>30101634353</v>
      </c>
      <c r="M26" s="2">
        <v>0</v>
      </c>
      <c r="O26" s="2">
        <v>0</v>
      </c>
      <c r="Q26" s="2">
        <v>137990580</v>
      </c>
      <c r="S26" s="2">
        <v>8890</v>
      </c>
      <c r="U26" s="2">
        <v>872358372057</v>
      </c>
      <c r="W26" s="2">
        <v>1217106376588.8301</v>
      </c>
      <c r="Y26" s="1">
        <v>0.13772153879609753</v>
      </c>
    </row>
    <row r="27" spans="1:25" ht="21" x14ac:dyDescent="0.2">
      <c r="A27" s="5" t="s">
        <v>71</v>
      </c>
      <c r="C27" s="2">
        <v>846182</v>
      </c>
      <c r="E27" s="2">
        <v>19199216355</v>
      </c>
      <c r="G27" s="2">
        <v>19270682743.761002</v>
      </c>
      <c r="I27" s="2">
        <v>0</v>
      </c>
      <c r="K27" s="2">
        <v>0</v>
      </c>
      <c r="M27" s="2">
        <v>0</v>
      </c>
      <c r="O27" s="2">
        <v>0</v>
      </c>
      <c r="Q27" s="2">
        <v>846182</v>
      </c>
      <c r="S27" s="2">
        <v>24590</v>
      </c>
      <c r="U27" s="2">
        <v>19199216355</v>
      </c>
      <c r="W27" s="2">
        <v>20644275599.266998</v>
      </c>
      <c r="Y27" s="1">
        <v>2.336000745333596E-3</v>
      </c>
    </row>
    <row r="28" spans="1:25" ht="21" x14ac:dyDescent="0.2">
      <c r="A28" s="5" t="s">
        <v>72</v>
      </c>
      <c r="C28" s="2">
        <v>12128116</v>
      </c>
      <c r="E28" s="2">
        <v>145967045352</v>
      </c>
      <c r="G28" s="2">
        <v>182527139166.37201</v>
      </c>
      <c r="I28" s="2">
        <v>1850581</v>
      </c>
      <c r="K28" s="2">
        <v>27920986013</v>
      </c>
      <c r="M28" s="2">
        <v>-3392524</v>
      </c>
      <c r="O28" s="2">
        <v>49523885617</v>
      </c>
      <c r="Q28" s="2">
        <v>10586173</v>
      </c>
      <c r="S28" s="2">
        <v>14210</v>
      </c>
      <c r="U28" s="2">
        <v>131686721792</v>
      </c>
      <c r="W28" s="2">
        <v>149248646611.10901</v>
      </c>
      <c r="Y28" s="1">
        <v>1.6888214267782795E-2</v>
      </c>
    </row>
    <row r="29" spans="1:25" ht="21" x14ac:dyDescent="0.2">
      <c r="A29" s="5" t="s">
        <v>73</v>
      </c>
      <c r="C29" s="2">
        <v>26144405</v>
      </c>
      <c r="E29" s="2">
        <v>38771843963</v>
      </c>
      <c r="G29" s="2">
        <v>22922161987.0005</v>
      </c>
      <c r="I29" s="2">
        <v>0</v>
      </c>
      <c r="K29" s="2">
        <v>0</v>
      </c>
      <c r="M29" s="2">
        <v>0</v>
      </c>
      <c r="O29" s="2">
        <v>0</v>
      </c>
      <c r="Q29" s="2">
        <v>26144405</v>
      </c>
      <c r="S29" s="2">
        <v>1020</v>
      </c>
      <c r="U29" s="2">
        <v>38771843963</v>
      </c>
      <c r="W29" s="2">
        <v>26457954849.165001</v>
      </c>
      <c r="Y29" s="1">
        <v>2.9938469843837278E-3</v>
      </c>
    </row>
    <row r="30" spans="1:25" ht="21" x14ac:dyDescent="0.2">
      <c r="A30" s="5" t="s">
        <v>74</v>
      </c>
      <c r="C30" s="2">
        <v>13112656</v>
      </c>
      <c r="E30" s="2">
        <v>649929652633</v>
      </c>
      <c r="G30" s="2">
        <v>878143406893.41602</v>
      </c>
      <c r="I30" s="2">
        <v>1539586</v>
      </c>
      <c r="K30" s="2">
        <v>102744680269</v>
      </c>
      <c r="M30" s="2">
        <v>0</v>
      </c>
      <c r="O30" s="2">
        <v>0</v>
      </c>
      <c r="Q30" s="2">
        <v>14652242</v>
      </c>
      <c r="S30" s="2">
        <v>65450</v>
      </c>
      <c r="U30" s="2">
        <v>752674332902</v>
      </c>
      <c r="W30" s="2">
        <v>951461173374.63501</v>
      </c>
      <c r="Y30" s="1">
        <v>0.1076624849087968</v>
      </c>
    </row>
    <row r="31" spans="1:25" ht="21" x14ac:dyDescent="0.2">
      <c r="A31" s="5" t="s">
        <v>75</v>
      </c>
      <c r="C31" s="2">
        <v>14310325</v>
      </c>
      <c r="E31" s="2">
        <v>123879959942</v>
      </c>
      <c r="G31" s="2">
        <v>183078048147.638</v>
      </c>
      <c r="I31" s="2">
        <v>7222055</v>
      </c>
      <c r="K31" s="2">
        <v>94378753881</v>
      </c>
      <c r="M31" s="2">
        <v>0</v>
      </c>
      <c r="O31" s="2">
        <v>0</v>
      </c>
      <c r="Q31" s="2">
        <v>21532380</v>
      </c>
      <c r="S31" s="2">
        <v>12230</v>
      </c>
      <c r="U31" s="2">
        <v>218258713823</v>
      </c>
      <c r="W31" s="2">
        <v>261273780491.91</v>
      </c>
      <c r="Y31" s="1">
        <v>2.9564406027736759E-2</v>
      </c>
    </row>
    <row r="32" spans="1:25" ht="21" x14ac:dyDescent="0.2">
      <c r="A32" s="5" t="s">
        <v>77</v>
      </c>
      <c r="C32" s="2">
        <v>16266612</v>
      </c>
      <c r="E32" s="2">
        <v>101681679993</v>
      </c>
      <c r="G32" s="2">
        <v>114320667406.302</v>
      </c>
      <c r="I32" s="2">
        <v>0</v>
      </c>
      <c r="K32" s="2">
        <v>0</v>
      </c>
      <c r="M32" s="2">
        <v>0</v>
      </c>
      <c r="O32" s="2">
        <v>0</v>
      </c>
      <c r="Q32" s="2">
        <v>16266612</v>
      </c>
      <c r="S32" s="2">
        <v>7670</v>
      </c>
      <c r="U32" s="2">
        <v>101681679993</v>
      </c>
      <c r="W32" s="2">
        <v>123785509464.786</v>
      </c>
      <c r="Y32" s="1">
        <v>1.4006935771653141E-2</v>
      </c>
    </row>
    <row r="33" spans="1:25" ht="21" x14ac:dyDescent="0.2">
      <c r="A33" s="5" t="s">
        <v>106</v>
      </c>
      <c r="C33" s="2">
        <v>2635930</v>
      </c>
      <c r="E33" s="2">
        <v>39135923838</v>
      </c>
      <c r="G33" s="2">
        <v>42395583782.970001</v>
      </c>
      <c r="I33" s="2">
        <v>0</v>
      </c>
      <c r="K33" s="2">
        <v>0</v>
      </c>
      <c r="M33" s="2">
        <v>0</v>
      </c>
      <c r="O33" s="2">
        <v>0</v>
      </c>
      <c r="Q33" s="2">
        <v>2635930</v>
      </c>
      <c r="S33" s="2">
        <v>17590</v>
      </c>
      <c r="U33" s="2">
        <v>39135923838</v>
      </c>
      <c r="W33" s="2">
        <v>46002035531.705002</v>
      </c>
      <c r="Y33" s="1">
        <v>5.2053552943626168E-3</v>
      </c>
    </row>
    <row r="34" spans="1:25" ht="21" x14ac:dyDescent="0.2">
      <c r="A34" s="5" t="s">
        <v>109</v>
      </c>
      <c r="C34" s="2">
        <v>30393398</v>
      </c>
      <c r="E34" s="2">
        <v>274767347125</v>
      </c>
      <c r="G34" s="2">
        <v>222364421594.784</v>
      </c>
      <c r="I34" s="2">
        <v>0</v>
      </c>
      <c r="K34" s="2">
        <v>0</v>
      </c>
      <c r="M34" s="2">
        <v>0</v>
      </c>
      <c r="O34" s="2">
        <v>0</v>
      </c>
      <c r="Q34" s="2">
        <v>30393398</v>
      </c>
      <c r="S34" s="2">
        <v>7090</v>
      </c>
      <c r="U34" s="2">
        <v>274767347125</v>
      </c>
      <c r="W34" s="2">
        <v>213797601664.21301</v>
      </c>
      <c r="Y34" s="1">
        <v>2.4192244210102961E-2</v>
      </c>
    </row>
    <row r="35" spans="1:25" ht="21" x14ac:dyDescent="0.2">
      <c r="A35" s="5" t="s">
        <v>81</v>
      </c>
      <c r="C35" s="2">
        <v>6970817</v>
      </c>
      <c r="E35" s="2">
        <v>28278653660</v>
      </c>
      <c r="G35" s="2">
        <v>38665720764.782997</v>
      </c>
      <c r="I35" s="2">
        <v>0</v>
      </c>
      <c r="K35" s="2">
        <v>0</v>
      </c>
      <c r="M35" s="2">
        <v>0</v>
      </c>
      <c r="O35" s="2">
        <v>0</v>
      </c>
      <c r="Q35" s="2">
        <v>6970817</v>
      </c>
      <c r="S35" s="2">
        <v>6130</v>
      </c>
      <c r="U35" s="2">
        <v>28278653660</v>
      </c>
      <c r="W35" s="2">
        <v>42395669010.551498</v>
      </c>
      <c r="Y35" s="1">
        <v>4.7972772854805888E-3</v>
      </c>
    </row>
    <row r="36" spans="1:25" ht="21" x14ac:dyDescent="0.2">
      <c r="A36" s="5" t="s">
        <v>84</v>
      </c>
      <c r="C36" s="2">
        <v>0</v>
      </c>
      <c r="E36" s="2">
        <v>0</v>
      </c>
      <c r="G36" s="2">
        <v>0</v>
      </c>
      <c r="I36" s="2">
        <v>0</v>
      </c>
      <c r="K36" s="2">
        <v>0</v>
      </c>
      <c r="M36" s="2">
        <v>0</v>
      </c>
      <c r="O36" s="2">
        <v>0</v>
      </c>
      <c r="Q36" s="2">
        <v>0</v>
      </c>
      <c r="S36" s="2">
        <v>0</v>
      </c>
      <c r="U36" s="2">
        <v>0</v>
      </c>
      <c r="W36" s="2">
        <v>0</v>
      </c>
      <c r="Y36" s="1">
        <v>0</v>
      </c>
    </row>
    <row r="37" spans="1:25" ht="21" x14ac:dyDescent="0.2">
      <c r="A37" s="5" t="s">
        <v>99</v>
      </c>
      <c r="C37" s="2">
        <v>270000</v>
      </c>
      <c r="E37" s="2">
        <v>19409395203</v>
      </c>
      <c r="G37" s="2">
        <v>14909258925</v>
      </c>
      <c r="I37" s="2">
        <v>0</v>
      </c>
      <c r="K37" s="2">
        <v>0</v>
      </c>
      <c r="M37" s="2">
        <v>0</v>
      </c>
      <c r="O37" s="2">
        <v>0</v>
      </c>
      <c r="Q37" s="2">
        <v>270000</v>
      </c>
      <c r="S37" s="2">
        <v>46420</v>
      </c>
      <c r="U37" s="2">
        <v>19409395203</v>
      </c>
      <c r="W37" s="2">
        <v>12435012810</v>
      </c>
      <c r="Y37" s="1">
        <v>1.4070825131507259E-3</v>
      </c>
    </row>
    <row r="38" spans="1:25" ht="21" x14ac:dyDescent="0.2">
      <c r="A38" s="5" t="s">
        <v>100</v>
      </c>
      <c r="C38" s="2">
        <v>36397511</v>
      </c>
      <c r="E38" s="2">
        <v>219174127248</v>
      </c>
      <c r="G38" s="2">
        <v>175332863393.07901</v>
      </c>
      <c r="I38" s="2">
        <v>0</v>
      </c>
      <c r="K38" s="2">
        <v>0</v>
      </c>
      <c r="M38" s="2">
        <v>0</v>
      </c>
      <c r="O38" s="2">
        <v>0</v>
      </c>
      <c r="Q38" s="2">
        <v>36397511</v>
      </c>
      <c r="S38" s="2">
        <v>5290</v>
      </c>
      <c r="U38" s="2">
        <v>219174127248</v>
      </c>
      <c r="W38" s="2">
        <v>191031371949.45801</v>
      </c>
      <c r="Y38" s="1">
        <v>2.161613397913938E-2</v>
      </c>
    </row>
    <row r="39" spans="1:25" ht="21" x14ac:dyDescent="0.2">
      <c r="A39" s="5" t="s">
        <v>112</v>
      </c>
      <c r="C39" s="2">
        <v>0</v>
      </c>
      <c r="E39" s="2">
        <v>0</v>
      </c>
      <c r="G39" s="2">
        <v>0</v>
      </c>
      <c r="I39" s="2">
        <v>0</v>
      </c>
      <c r="K39" s="2">
        <v>0</v>
      </c>
      <c r="M39" s="2">
        <v>0</v>
      </c>
      <c r="O39" s="2">
        <v>0</v>
      </c>
      <c r="Q39" s="2">
        <v>0</v>
      </c>
      <c r="S39" s="2">
        <v>0</v>
      </c>
      <c r="U39" s="2">
        <v>0</v>
      </c>
      <c r="W39" s="2">
        <v>0</v>
      </c>
      <c r="Y39" s="1">
        <v>0</v>
      </c>
    </row>
    <row r="40" spans="1:25" ht="21" x14ac:dyDescent="0.2">
      <c r="A40" s="5" t="s">
        <v>91</v>
      </c>
      <c r="C40" s="2">
        <v>4445289</v>
      </c>
      <c r="E40" s="2">
        <v>17472445956</v>
      </c>
      <c r="G40" s="2">
        <v>24391994208.084</v>
      </c>
      <c r="I40" s="2">
        <v>0</v>
      </c>
      <c r="K40" s="2">
        <v>0</v>
      </c>
      <c r="M40" s="2">
        <v>0</v>
      </c>
      <c r="O40" s="2">
        <v>0</v>
      </c>
      <c r="Q40" s="2">
        <v>4445289</v>
      </c>
      <c r="S40" s="2">
        <v>5810</v>
      </c>
      <c r="U40" s="2">
        <v>17472445956</v>
      </c>
      <c r="W40" s="2">
        <v>25624386126.643501</v>
      </c>
      <c r="Y40" s="1">
        <v>2.8995246068445452E-3</v>
      </c>
    </row>
    <row r="41" spans="1:25" ht="21" x14ac:dyDescent="0.2">
      <c r="A41" s="5" t="s">
        <v>115</v>
      </c>
      <c r="C41" s="2">
        <v>0</v>
      </c>
      <c r="E41" s="2">
        <v>0</v>
      </c>
      <c r="G41" s="2">
        <v>0</v>
      </c>
      <c r="I41" s="2">
        <v>0</v>
      </c>
      <c r="K41" s="2">
        <v>0</v>
      </c>
      <c r="M41" s="2">
        <v>0</v>
      </c>
      <c r="O41" s="2">
        <v>0</v>
      </c>
      <c r="Q41" s="2">
        <v>0</v>
      </c>
      <c r="S41" s="2">
        <v>0</v>
      </c>
      <c r="U41" s="2">
        <v>0</v>
      </c>
      <c r="W41" s="2">
        <v>0</v>
      </c>
      <c r="Y41" s="1">
        <v>0</v>
      </c>
    </row>
    <row r="42" spans="1:25" ht="21" x14ac:dyDescent="0.2">
      <c r="A42" s="5" t="s">
        <v>116</v>
      </c>
      <c r="C42" s="2">
        <v>0</v>
      </c>
      <c r="E42" s="2">
        <v>0</v>
      </c>
      <c r="G42" s="2">
        <v>0</v>
      </c>
      <c r="I42" s="2">
        <v>0</v>
      </c>
      <c r="K42" s="2">
        <v>0</v>
      </c>
      <c r="M42" s="2">
        <v>0</v>
      </c>
      <c r="O42" s="2">
        <v>0</v>
      </c>
      <c r="Q42" s="2">
        <v>0</v>
      </c>
      <c r="S42" s="2">
        <v>0</v>
      </c>
      <c r="U42" s="2">
        <v>0</v>
      </c>
      <c r="W42" s="2">
        <v>0</v>
      </c>
      <c r="Y42" s="1">
        <v>0</v>
      </c>
    </row>
    <row r="43" spans="1:25" ht="21" x14ac:dyDescent="0.2">
      <c r="A43" s="5" t="s">
        <v>113</v>
      </c>
      <c r="C43" s="2">
        <v>0</v>
      </c>
      <c r="E43" s="2">
        <v>0</v>
      </c>
      <c r="G43" s="2">
        <v>0</v>
      </c>
      <c r="I43" s="2">
        <v>0</v>
      </c>
      <c r="K43" s="2">
        <v>0</v>
      </c>
      <c r="M43" s="2">
        <v>0</v>
      </c>
      <c r="O43" s="2">
        <v>0</v>
      </c>
      <c r="Q43" s="2">
        <v>0</v>
      </c>
      <c r="S43" s="2">
        <v>0</v>
      </c>
      <c r="U43" s="2">
        <v>0</v>
      </c>
      <c r="W43" s="2">
        <v>0</v>
      </c>
      <c r="Y43" s="1">
        <v>0</v>
      </c>
    </row>
    <row r="44" spans="1:25" ht="21.75" thickBot="1" x14ac:dyDescent="0.25">
      <c r="A44" s="5" t="s">
        <v>94</v>
      </c>
      <c r="C44" s="2">
        <v>8367303</v>
      </c>
      <c r="E44" s="2">
        <v>41222056037</v>
      </c>
      <c r="G44" s="2">
        <v>37844704839.532501</v>
      </c>
      <c r="I44" s="2">
        <v>0</v>
      </c>
      <c r="K44" s="2">
        <v>0</v>
      </c>
      <c r="M44" s="2">
        <v>0</v>
      </c>
      <c r="O44" s="2">
        <v>0</v>
      </c>
      <c r="Q44" s="2">
        <v>8367303</v>
      </c>
      <c r="S44" s="2">
        <v>4679</v>
      </c>
      <c r="U44" s="2">
        <v>41222056037</v>
      </c>
      <c r="W44" s="2">
        <v>38843278442.7145</v>
      </c>
      <c r="Y44" s="1">
        <v>4.3953069196868916E-3</v>
      </c>
    </row>
    <row r="45" spans="1:25" s="5" customFormat="1" ht="21.75" thickBot="1" x14ac:dyDescent="0.25">
      <c r="E45" s="19">
        <f>SUM(E9:E44)</f>
        <v>6952433172962</v>
      </c>
      <c r="G45" s="19">
        <f>SUM(G9:G44)</f>
        <v>7948454448850.3408</v>
      </c>
      <c r="I45" s="5" t="s">
        <v>15</v>
      </c>
      <c r="K45" s="19">
        <f>SUM(K9:K44)</f>
        <v>545558491155</v>
      </c>
      <c r="M45" s="5" t="s">
        <v>15</v>
      </c>
      <c r="O45" s="19">
        <f>SUM(O9:O44)</f>
        <v>157707269116</v>
      </c>
      <c r="S45" s="5" t="s">
        <v>15</v>
      </c>
      <c r="U45" s="19">
        <f>SUM(U9:U44)</f>
        <v>7372048317331</v>
      </c>
      <c r="W45" s="19">
        <f>SUM(W9:W44)</f>
        <v>8482932055043.8145</v>
      </c>
      <c r="Y45" s="10">
        <f>SUM(Y9:Y44)</f>
        <v>0.95988524799098296</v>
      </c>
    </row>
    <row r="46" spans="1:25" ht="19.5" thickTop="1" x14ac:dyDescent="0.2"/>
  </sheetData>
  <mergeCells count="17"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7"/>
  <sheetViews>
    <sheetView rightToLeft="1" topLeftCell="A16" zoomScale="85" zoomScaleNormal="85" workbookViewId="0">
      <selection activeCell="C68" sqref="C68"/>
    </sheetView>
  </sheetViews>
  <sheetFormatPr defaultRowHeight="18.75" x14ac:dyDescent="0.2"/>
  <cols>
    <col min="1" max="1" width="37.375" style="40" bestFit="1" customWidth="1"/>
    <col min="2" max="2" width="0.875" style="40" customWidth="1"/>
    <col min="3" max="3" width="16.625" style="40" customWidth="1"/>
    <col min="4" max="4" width="0.875" style="40" customWidth="1"/>
    <col min="5" max="5" width="20.125" style="40" customWidth="1"/>
    <col min="6" max="6" width="0.875" style="40" customWidth="1"/>
    <col min="7" max="7" width="20.125" style="40" customWidth="1"/>
    <col min="8" max="8" width="0.875" style="40" customWidth="1"/>
    <col min="9" max="9" width="30.25" style="40" bestFit="1" customWidth="1"/>
    <col min="10" max="10" width="0.875" style="40" customWidth="1"/>
    <col min="11" max="11" width="16.625" style="40" customWidth="1"/>
    <col min="12" max="12" width="0.875" style="40" customWidth="1"/>
    <col min="13" max="13" width="20.125" style="40" customWidth="1"/>
    <col min="14" max="14" width="0.875" style="40" customWidth="1"/>
    <col min="15" max="15" width="20.125" style="40" customWidth="1"/>
    <col min="16" max="16" width="0.875" style="40" customWidth="1"/>
    <col min="17" max="17" width="29.75" style="40" customWidth="1"/>
    <col min="18" max="18" width="0.875" style="40" customWidth="1"/>
    <col min="19" max="19" width="9" style="40"/>
    <col min="20" max="20" width="11.75" style="40" bestFit="1" customWidth="1"/>
    <col min="21" max="16384" width="9" style="40"/>
  </cols>
  <sheetData>
    <row r="1" spans="1:17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6.25" x14ac:dyDescent="0.2">
      <c r="A2" s="60" t="str">
        <f>+درآمدها!A2</f>
        <v>صندوق سرمایه‌گذاری بخشی صنایع مفید - اکتان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</row>
    <row r="3" spans="1:17" ht="26.25" x14ac:dyDescent="0.2">
      <c r="A3" s="60" t="s">
        <v>23</v>
      </c>
      <c r="B3" s="60" t="s">
        <v>23</v>
      </c>
      <c r="C3" s="60" t="s">
        <v>23</v>
      </c>
      <c r="D3" s="60" t="s">
        <v>23</v>
      </c>
      <c r="E3" s="60" t="s">
        <v>23</v>
      </c>
      <c r="F3" s="60" t="s">
        <v>23</v>
      </c>
      <c r="G3" s="60" t="s">
        <v>23</v>
      </c>
      <c r="H3" s="60" t="s">
        <v>23</v>
      </c>
      <c r="I3" s="60" t="s">
        <v>23</v>
      </c>
      <c r="J3" s="60" t="s">
        <v>23</v>
      </c>
      <c r="K3" s="60" t="s">
        <v>23</v>
      </c>
      <c r="L3" s="60" t="s">
        <v>23</v>
      </c>
      <c r="M3" s="60" t="s">
        <v>23</v>
      </c>
      <c r="N3" s="60" t="s">
        <v>23</v>
      </c>
      <c r="O3" s="60" t="s">
        <v>23</v>
      </c>
      <c r="P3" s="60" t="s">
        <v>23</v>
      </c>
      <c r="Q3" s="60" t="s">
        <v>23</v>
      </c>
    </row>
    <row r="4" spans="1:17" ht="26.25" x14ac:dyDescent="0.2">
      <c r="A4" s="60" t="str">
        <f>+سهام!A4</f>
        <v>برای ماه منتهی به 1404/08/30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</row>
    <row r="6" spans="1:17" ht="27" thickBot="1" x14ac:dyDescent="0.25">
      <c r="A6" s="61" t="s">
        <v>3</v>
      </c>
      <c r="C6" s="61" t="s">
        <v>25</v>
      </c>
      <c r="D6" s="61" t="s">
        <v>25</v>
      </c>
      <c r="E6" s="61" t="s">
        <v>25</v>
      </c>
      <c r="F6" s="61" t="s">
        <v>25</v>
      </c>
      <c r="G6" s="61" t="s">
        <v>25</v>
      </c>
      <c r="H6" s="61" t="s">
        <v>25</v>
      </c>
      <c r="I6" s="61" t="s">
        <v>25</v>
      </c>
      <c r="K6" s="61" t="s">
        <v>26</v>
      </c>
      <c r="L6" s="61" t="s">
        <v>26</v>
      </c>
      <c r="M6" s="61" t="s">
        <v>26</v>
      </c>
      <c r="N6" s="61" t="s">
        <v>26</v>
      </c>
      <c r="O6" s="61" t="s">
        <v>26</v>
      </c>
      <c r="P6" s="61" t="s">
        <v>26</v>
      </c>
      <c r="Q6" s="61" t="s">
        <v>26</v>
      </c>
    </row>
    <row r="7" spans="1:17" ht="27" thickBot="1" x14ac:dyDescent="0.25">
      <c r="A7" s="61" t="s">
        <v>3</v>
      </c>
      <c r="C7" s="41" t="s">
        <v>7</v>
      </c>
      <c r="E7" s="41" t="s">
        <v>37</v>
      </c>
      <c r="G7" s="41" t="s">
        <v>38</v>
      </c>
      <c r="I7" s="41" t="s">
        <v>39</v>
      </c>
      <c r="K7" s="41" t="s">
        <v>7</v>
      </c>
      <c r="M7" s="41" t="s">
        <v>37</v>
      </c>
      <c r="O7" s="41" t="s">
        <v>38</v>
      </c>
      <c r="Q7" s="41" t="s">
        <v>39</v>
      </c>
    </row>
    <row r="8" spans="1:17" ht="21" x14ac:dyDescent="0.2">
      <c r="A8" s="5" t="s">
        <v>63</v>
      </c>
      <c r="C8" s="40">
        <v>4773953</v>
      </c>
      <c r="E8" s="40">
        <v>71520809781</v>
      </c>
      <c r="G8" s="40">
        <v>69807010780</v>
      </c>
      <c r="I8" s="43">
        <f>+E8-G8</f>
        <v>1713799001</v>
      </c>
      <c r="K8" s="40">
        <v>4773953</v>
      </c>
      <c r="M8" s="40">
        <v>71520809781</v>
      </c>
      <c r="O8" s="40">
        <v>59273058648</v>
      </c>
      <c r="Q8" s="40">
        <f>+M8-O8</f>
        <v>12247751133</v>
      </c>
    </row>
    <row r="9" spans="1:17" ht="21" x14ac:dyDescent="0.2">
      <c r="A9" s="5" t="s">
        <v>67</v>
      </c>
      <c r="C9" s="40">
        <v>33155955</v>
      </c>
      <c r="E9" s="40">
        <v>527975676089</v>
      </c>
      <c r="G9" s="40">
        <v>506458802691</v>
      </c>
      <c r="I9" s="48">
        <f t="shared" ref="I9:I38" si="0">+E9-G9</f>
        <v>21516873398</v>
      </c>
      <c r="K9" s="40">
        <v>33155955</v>
      </c>
      <c r="M9" s="40">
        <v>527975676089</v>
      </c>
      <c r="O9" s="40">
        <v>720782503824</v>
      </c>
      <c r="Q9" s="48">
        <f t="shared" ref="Q9:Q38" si="1">+M9-O9</f>
        <v>-192806827735</v>
      </c>
    </row>
    <row r="10" spans="1:17" ht="21" x14ac:dyDescent="0.2">
      <c r="A10" s="5" t="s">
        <v>61</v>
      </c>
      <c r="C10" s="40">
        <v>9385298</v>
      </c>
      <c r="E10" s="40">
        <v>388015347524</v>
      </c>
      <c r="G10" s="40">
        <v>412401634935</v>
      </c>
      <c r="I10" s="48">
        <f t="shared" si="0"/>
        <v>-24386287411</v>
      </c>
      <c r="K10" s="40">
        <v>9385298</v>
      </c>
      <c r="M10" s="40">
        <v>388015347524</v>
      </c>
      <c r="O10" s="40">
        <v>361293036427</v>
      </c>
      <c r="Q10" s="48">
        <f t="shared" si="1"/>
        <v>26722311097</v>
      </c>
    </row>
    <row r="11" spans="1:17" ht="21" x14ac:dyDescent="0.2">
      <c r="A11" s="5" t="s">
        <v>75</v>
      </c>
      <c r="C11" s="40">
        <v>21532380</v>
      </c>
      <c r="E11" s="40">
        <v>261273780492</v>
      </c>
      <c r="G11" s="40">
        <v>277456802028</v>
      </c>
      <c r="I11" s="48">
        <f t="shared" si="0"/>
        <v>-16183021536</v>
      </c>
      <c r="K11" s="40">
        <v>21532380</v>
      </c>
      <c r="M11" s="40">
        <v>261273780492</v>
      </c>
      <c r="O11" s="40">
        <v>226736210629</v>
      </c>
      <c r="Q11" s="48">
        <f t="shared" si="1"/>
        <v>34537569863</v>
      </c>
    </row>
    <row r="12" spans="1:17" ht="21" x14ac:dyDescent="0.2">
      <c r="A12" s="5" t="s">
        <v>72</v>
      </c>
      <c r="C12" s="40">
        <v>10586173</v>
      </c>
      <c r="E12" s="40">
        <v>149248646611</v>
      </c>
      <c r="G12" s="40">
        <v>166854646521</v>
      </c>
      <c r="I12" s="48">
        <f t="shared" si="0"/>
        <v>-17605999910</v>
      </c>
      <c r="K12" s="40">
        <v>10586173</v>
      </c>
      <c r="M12" s="40">
        <v>149248646611</v>
      </c>
      <c r="O12" s="40">
        <v>136030904110</v>
      </c>
      <c r="Q12" s="48">
        <f t="shared" si="1"/>
        <v>13217742501</v>
      </c>
    </row>
    <row r="13" spans="1:17" ht="21" x14ac:dyDescent="0.2">
      <c r="A13" s="5" t="s">
        <v>108</v>
      </c>
      <c r="C13" s="40">
        <v>1561489</v>
      </c>
      <c r="E13" s="40">
        <v>135247893480</v>
      </c>
      <c r="G13" s="40">
        <v>137214315615</v>
      </c>
      <c r="I13" s="48">
        <f t="shared" si="0"/>
        <v>-1966422135</v>
      </c>
      <c r="K13" s="40">
        <v>1561489</v>
      </c>
      <c r="M13" s="40">
        <v>135247893480</v>
      </c>
      <c r="O13" s="40">
        <v>122741063454</v>
      </c>
      <c r="Q13" s="48">
        <f t="shared" si="1"/>
        <v>12506830026</v>
      </c>
    </row>
    <row r="14" spans="1:17" ht="21" x14ac:dyDescent="0.2">
      <c r="A14" s="5" t="s">
        <v>64</v>
      </c>
      <c r="C14" s="40">
        <v>6227397</v>
      </c>
      <c r="E14" s="40">
        <v>539384091798</v>
      </c>
      <c r="G14" s="40">
        <v>525096905304</v>
      </c>
      <c r="I14" s="48">
        <f t="shared" si="0"/>
        <v>14287186494</v>
      </c>
      <c r="K14" s="40">
        <v>6227397</v>
      </c>
      <c r="M14" s="40">
        <v>539384091798</v>
      </c>
      <c r="O14" s="40">
        <v>612843935939</v>
      </c>
      <c r="Q14" s="48">
        <f t="shared" si="1"/>
        <v>-73459844141</v>
      </c>
    </row>
    <row r="15" spans="1:17" ht="21" x14ac:dyDescent="0.2">
      <c r="A15" s="5" t="s">
        <v>74</v>
      </c>
      <c r="C15" s="40">
        <v>14652242</v>
      </c>
      <c r="E15" s="40">
        <v>951461173374</v>
      </c>
      <c r="G15" s="40">
        <v>980888087162</v>
      </c>
      <c r="I15" s="48">
        <f t="shared" si="0"/>
        <v>-29426913788</v>
      </c>
      <c r="K15" s="40">
        <v>14652242</v>
      </c>
      <c r="M15" s="40">
        <v>951461173374</v>
      </c>
      <c r="O15" s="40">
        <v>909556623705</v>
      </c>
      <c r="Q15" s="48">
        <f t="shared" si="1"/>
        <v>41904549669</v>
      </c>
    </row>
    <row r="16" spans="1:17" ht="21" x14ac:dyDescent="0.2">
      <c r="A16" s="5" t="s">
        <v>77</v>
      </c>
      <c r="C16" s="40">
        <v>16266612</v>
      </c>
      <c r="E16" s="40">
        <v>123785509465</v>
      </c>
      <c r="G16" s="40">
        <v>114320667406</v>
      </c>
      <c r="I16" s="48">
        <f t="shared" si="0"/>
        <v>9464842059</v>
      </c>
      <c r="K16" s="40">
        <v>16266612</v>
      </c>
      <c r="M16" s="40">
        <v>123785509465</v>
      </c>
      <c r="O16" s="40">
        <v>106625678736</v>
      </c>
      <c r="Q16" s="48">
        <f t="shared" si="1"/>
        <v>17159830729</v>
      </c>
    </row>
    <row r="17" spans="1:17" ht="21" x14ac:dyDescent="0.2">
      <c r="A17" s="5" t="s">
        <v>99</v>
      </c>
      <c r="C17" s="40">
        <v>270000</v>
      </c>
      <c r="E17" s="40">
        <v>12435012810</v>
      </c>
      <c r="G17" s="40">
        <v>14909258925</v>
      </c>
      <c r="I17" s="48">
        <f t="shared" si="0"/>
        <v>-2474246115</v>
      </c>
      <c r="K17" s="40">
        <v>270000</v>
      </c>
      <c r="M17" s="40">
        <v>12435012810</v>
      </c>
      <c r="O17" s="40">
        <v>19409395203</v>
      </c>
      <c r="Q17" s="48">
        <f t="shared" si="1"/>
        <v>-6974382393</v>
      </c>
    </row>
    <row r="18" spans="1:17" ht="21" x14ac:dyDescent="0.2">
      <c r="A18" s="5" t="s">
        <v>68</v>
      </c>
      <c r="C18" s="40">
        <v>14234177</v>
      </c>
      <c r="E18" s="40">
        <v>158736211107</v>
      </c>
      <c r="G18" s="40">
        <v>142626795160</v>
      </c>
      <c r="I18" s="48">
        <f t="shared" si="0"/>
        <v>16109415947</v>
      </c>
      <c r="K18" s="40">
        <v>14234177</v>
      </c>
      <c r="M18" s="40">
        <v>158736211107</v>
      </c>
      <c r="O18" s="40">
        <v>147932648242</v>
      </c>
      <c r="Q18" s="48">
        <f t="shared" si="1"/>
        <v>10803562865</v>
      </c>
    </row>
    <row r="19" spans="1:17" ht="21" x14ac:dyDescent="0.2">
      <c r="A19" s="5" t="s">
        <v>65</v>
      </c>
      <c r="C19" s="40">
        <v>19398999</v>
      </c>
      <c r="E19" s="40">
        <v>232307872474</v>
      </c>
      <c r="G19" s="40">
        <v>234459048127</v>
      </c>
      <c r="I19" s="48">
        <f t="shared" si="0"/>
        <v>-2151175653</v>
      </c>
      <c r="K19" s="40">
        <v>19398999</v>
      </c>
      <c r="M19" s="40">
        <v>232307872474</v>
      </c>
      <c r="O19" s="40">
        <v>240513516403</v>
      </c>
      <c r="Q19" s="48">
        <f t="shared" si="1"/>
        <v>-8205643929</v>
      </c>
    </row>
    <row r="20" spans="1:17" ht="21" x14ac:dyDescent="0.2">
      <c r="A20" s="5" t="s">
        <v>57</v>
      </c>
      <c r="C20" s="40">
        <v>6367138</v>
      </c>
      <c r="E20" s="40">
        <v>282376871711</v>
      </c>
      <c r="G20" s="40">
        <v>263338733087</v>
      </c>
      <c r="I20" s="48">
        <f t="shared" si="0"/>
        <v>19038138624</v>
      </c>
      <c r="K20" s="40">
        <v>6367138</v>
      </c>
      <c r="M20" s="40">
        <v>282376871711</v>
      </c>
      <c r="O20" s="40">
        <v>371987054608</v>
      </c>
      <c r="Q20" s="48">
        <f t="shared" si="1"/>
        <v>-89610182897</v>
      </c>
    </row>
    <row r="21" spans="1:17" ht="21" x14ac:dyDescent="0.2">
      <c r="A21" s="5" t="s">
        <v>56</v>
      </c>
      <c r="C21" s="40">
        <v>14633225</v>
      </c>
      <c r="E21" s="40">
        <v>158975978312</v>
      </c>
      <c r="G21" s="40">
        <v>124078721864</v>
      </c>
      <c r="I21" s="48">
        <f t="shared" si="0"/>
        <v>34897256448</v>
      </c>
      <c r="K21" s="40">
        <v>14633225</v>
      </c>
      <c r="M21" s="40">
        <v>158975978312</v>
      </c>
      <c r="O21" s="40">
        <v>144120923183</v>
      </c>
      <c r="Q21" s="48">
        <f t="shared" si="1"/>
        <v>14855055129</v>
      </c>
    </row>
    <row r="22" spans="1:17" ht="21" x14ac:dyDescent="0.2">
      <c r="A22" s="5" t="s">
        <v>70</v>
      </c>
      <c r="C22" s="40">
        <v>137990580</v>
      </c>
      <c r="E22" s="40">
        <v>1217106376589</v>
      </c>
      <c r="G22" s="40">
        <v>1135600446278</v>
      </c>
      <c r="I22" s="48">
        <f t="shared" si="0"/>
        <v>81505930311</v>
      </c>
      <c r="K22" s="40">
        <v>137990580</v>
      </c>
      <c r="M22" s="40">
        <v>1217106376589</v>
      </c>
      <c r="O22" s="40">
        <v>1004295405731</v>
      </c>
      <c r="Q22" s="48">
        <f t="shared" si="1"/>
        <v>212810970858</v>
      </c>
    </row>
    <row r="23" spans="1:17" ht="21" x14ac:dyDescent="0.2">
      <c r="A23" s="5" t="s">
        <v>66</v>
      </c>
      <c r="C23" s="40">
        <v>9182070</v>
      </c>
      <c r="E23" s="40">
        <v>150041547660</v>
      </c>
      <c r="G23" s="40">
        <v>162833470433</v>
      </c>
      <c r="I23" s="48">
        <f t="shared" si="0"/>
        <v>-12791922773</v>
      </c>
      <c r="K23" s="40">
        <v>9182070</v>
      </c>
      <c r="M23" s="40">
        <v>150041547660</v>
      </c>
      <c r="O23" s="40">
        <v>180803364149</v>
      </c>
      <c r="Q23" s="48">
        <f t="shared" si="1"/>
        <v>-30761816489</v>
      </c>
    </row>
    <row r="24" spans="1:17" ht="21" x14ac:dyDescent="0.2">
      <c r="A24" s="5" t="s">
        <v>81</v>
      </c>
      <c r="C24" s="40">
        <v>6970817</v>
      </c>
      <c r="E24" s="40">
        <v>42395669011</v>
      </c>
      <c r="G24" s="40">
        <v>38665720764</v>
      </c>
      <c r="I24" s="48">
        <f t="shared" si="0"/>
        <v>3729948247</v>
      </c>
      <c r="K24" s="40">
        <v>6970817</v>
      </c>
      <c r="M24" s="40">
        <v>42395669011</v>
      </c>
      <c r="O24" s="40">
        <v>32821968769</v>
      </c>
      <c r="Q24" s="48">
        <f t="shared" si="1"/>
        <v>9573700242</v>
      </c>
    </row>
    <row r="25" spans="1:17" ht="21" x14ac:dyDescent="0.2">
      <c r="A25" s="5" t="s">
        <v>69</v>
      </c>
      <c r="C25" s="40">
        <v>17423</v>
      </c>
      <c r="E25" s="40">
        <v>262438509295</v>
      </c>
      <c r="G25" s="40">
        <v>271981254184</v>
      </c>
      <c r="I25" s="48">
        <f t="shared" si="0"/>
        <v>-9542744889</v>
      </c>
      <c r="K25" s="40">
        <v>17423</v>
      </c>
      <c r="M25" s="40">
        <v>262438509295</v>
      </c>
      <c r="O25" s="40">
        <v>114854484973</v>
      </c>
      <c r="Q25" s="48">
        <f t="shared" si="1"/>
        <v>147584024322</v>
      </c>
    </row>
    <row r="26" spans="1:17" ht="21" x14ac:dyDescent="0.2">
      <c r="A26" s="5" t="s">
        <v>55</v>
      </c>
      <c r="C26" s="40">
        <v>4114604</v>
      </c>
      <c r="E26" s="40">
        <v>1223466616272</v>
      </c>
      <c r="G26" s="40">
        <v>1172142683814</v>
      </c>
      <c r="I26" s="48">
        <f t="shared" si="0"/>
        <v>51323932458</v>
      </c>
      <c r="K26" s="40">
        <v>4114604</v>
      </c>
      <c r="M26" s="40">
        <v>1223466616272</v>
      </c>
      <c r="O26" s="40">
        <v>1014553787067</v>
      </c>
      <c r="Q26" s="48">
        <f t="shared" si="1"/>
        <v>208912829205</v>
      </c>
    </row>
    <row r="27" spans="1:17" ht="21" x14ac:dyDescent="0.2">
      <c r="A27" s="5" t="s">
        <v>60</v>
      </c>
      <c r="C27" s="40">
        <v>903807</v>
      </c>
      <c r="E27" s="40">
        <v>33303887953</v>
      </c>
      <c r="G27" s="40">
        <v>29342702517</v>
      </c>
      <c r="I27" s="48">
        <f t="shared" si="0"/>
        <v>3961185436</v>
      </c>
      <c r="K27" s="40">
        <v>903807</v>
      </c>
      <c r="M27" s="40">
        <v>33303887953</v>
      </c>
      <c r="O27" s="40">
        <v>60806410629</v>
      </c>
      <c r="Q27" s="48">
        <f t="shared" si="1"/>
        <v>-27502522676</v>
      </c>
    </row>
    <row r="28" spans="1:17" ht="21" x14ac:dyDescent="0.2">
      <c r="A28" s="5" t="s">
        <v>54</v>
      </c>
      <c r="C28" s="40">
        <v>139256524</v>
      </c>
      <c r="E28" s="40">
        <v>358395756584</v>
      </c>
      <c r="G28" s="40">
        <v>388705677091</v>
      </c>
      <c r="I28" s="48">
        <f t="shared" si="0"/>
        <v>-30309920507</v>
      </c>
      <c r="K28" s="40">
        <v>139256524</v>
      </c>
      <c r="M28" s="40">
        <v>358395756584</v>
      </c>
      <c r="O28" s="40">
        <v>446171382294</v>
      </c>
      <c r="Q28" s="48">
        <f t="shared" si="1"/>
        <v>-87775625710</v>
      </c>
    </row>
    <row r="29" spans="1:17" ht="21" x14ac:dyDescent="0.2">
      <c r="A29" s="5" t="s">
        <v>53</v>
      </c>
      <c r="C29" s="40">
        <v>7361022</v>
      </c>
      <c r="E29" s="40">
        <v>67116757011</v>
      </c>
      <c r="G29" s="40">
        <v>62562264508</v>
      </c>
      <c r="I29" s="48">
        <f t="shared" si="0"/>
        <v>4554492503</v>
      </c>
      <c r="K29" s="40">
        <v>7361022</v>
      </c>
      <c r="M29" s="40">
        <v>67116757011</v>
      </c>
      <c r="O29" s="40">
        <v>82854348554</v>
      </c>
      <c r="Q29" s="48">
        <f t="shared" si="1"/>
        <v>-15737591543</v>
      </c>
    </row>
    <row r="30" spans="1:17" ht="21" x14ac:dyDescent="0.2">
      <c r="A30" s="5" t="s">
        <v>107</v>
      </c>
      <c r="C30" s="40">
        <v>2635930</v>
      </c>
      <c r="E30" s="40">
        <v>46002035531</v>
      </c>
      <c r="G30" s="40">
        <v>42395583782</v>
      </c>
      <c r="I30" s="48">
        <f t="shared" si="0"/>
        <v>3606451749</v>
      </c>
      <c r="K30" s="40">
        <v>2635930</v>
      </c>
      <c r="M30" s="40">
        <v>46002035531</v>
      </c>
      <c r="O30" s="40">
        <v>41036411762</v>
      </c>
      <c r="Q30" s="48">
        <f t="shared" si="1"/>
        <v>4965623769</v>
      </c>
    </row>
    <row r="31" spans="1:17" ht="21" x14ac:dyDescent="0.2">
      <c r="A31" s="5" t="s">
        <v>91</v>
      </c>
      <c r="C31" s="40">
        <v>4445289</v>
      </c>
      <c r="E31" s="40">
        <v>25624386127</v>
      </c>
      <c r="G31" s="40">
        <v>24391994208</v>
      </c>
      <c r="I31" s="48">
        <f t="shared" si="0"/>
        <v>1232391919</v>
      </c>
      <c r="K31" s="40">
        <v>4445289</v>
      </c>
      <c r="M31" s="40">
        <v>25624386127</v>
      </c>
      <c r="O31" s="40">
        <v>17472445956</v>
      </c>
      <c r="Q31" s="48">
        <f t="shared" si="1"/>
        <v>8151940171</v>
      </c>
    </row>
    <row r="32" spans="1:17" ht="21" x14ac:dyDescent="0.2">
      <c r="A32" s="5" t="s">
        <v>80</v>
      </c>
      <c r="C32" s="40">
        <v>30393398</v>
      </c>
      <c r="E32" s="40">
        <v>213797601664</v>
      </c>
      <c r="G32" s="40">
        <v>222364421594</v>
      </c>
      <c r="I32" s="48">
        <f t="shared" si="0"/>
        <v>-8566819930</v>
      </c>
      <c r="K32" s="40">
        <v>30393398</v>
      </c>
      <c r="M32" s="40">
        <v>213797601664</v>
      </c>
      <c r="O32" s="40">
        <v>307970684323</v>
      </c>
      <c r="Q32" s="48">
        <f t="shared" si="1"/>
        <v>-94173082659</v>
      </c>
    </row>
    <row r="33" spans="1:17" ht="21" x14ac:dyDescent="0.2">
      <c r="A33" s="5" t="s">
        <v>104</v>
      </c>
      <c r="C33" s="40">
        <v>13669272</v>
      </c>
      <c r="E33" s="40">
        <v>487145898276</v>
      </c>
      <c r="G33" s="40">
        <v>492492705382</v>
      </c>
      <c r="I33" s="48">
        <f t="shared" si="0"/>
        <v>-5346807106</v>
      </c>
      <c r="K33" s="40">
        <v>13669272</v>
      </c>
      <c r="M33" s="40">
        <v>487145898276</v>
      </c>
      <c r="O33" s="40">
        <v>464427832276</v>
      </c>
      <c r="Q33" s="48">
        <f t="shared" si="1"/>
        <v>22718066000</v>
      </c>
    </row>
    <row r="34" spans="1:17" ht="21" x14ac:dyDescent="0.2">
      <c r="A34" s="5" t="s">
        <v>100</v>
      </c>
      <c r="C34" s="40">
        <v>36397511</v>
      </c>
      <c r="E34" s="40">
        <v>191031371949</v>
      </c>
      <c r="G34" s="40">
        <v>175332863393</v>
      </c>
      <c r="I34" s="48">
        <f t="shared" si="0"/>
        <v>15698508556</v>
      </c>
      <c r="K34" s="40">
        <v>36397511</v>
      </c>
      <c r="M34" s="40">
        <v>191031371949</v>
      </c>
      <c r="O34" s="40">
        <v>219174127248</v>
      </c>
      <c r="Q34" s="48">
        <f t="shared" si="1"/>
        <v>-28142755299</v>
      </c>
    </row>
    <row r="35" spans="1:17" ht="21" x14ac:dyDescent="0.2">
      <c r="A35" s="5" t="s">
        <v>73</v>
      </c>
      <c r="C35" s="40">
        <v>26144405</v>
      </c>
      <c r="E35" s="40">
        <v>26457954849</v>
      </c>
      <c r="G35" s="40">
        <v>22922161987</v>
      </c>
      <c r="I35" s="48">
        <f t="shared" si="0"/>
        <v>3535792862</v>
      </c>
      <c r="K35" s="40">
        <v>26144405</v>
      </c>
      <c r="M35" s="40">
        <v>26457954849</v>
      </c>
      <c r="O35" s="40">
        <v>39555023268</v>
      </c>
      <c r="Q35" s="48">
        <f t="shared" si="1"/>
        <v>-13097068419</v>
      </c>
    </row>
    <row r="36" spans="1:17" ht="21" x14ac:dyDescent="0.2">
      <c r="A36" s="5" t="s">
        <v>114</v>
      </c>
      <c r="C36" s="40">
        <v>680518</v>
      </c>
      <c r="E36" s="40">
        <v>86375257198</v>
      </c>
      <c r="G36" s="40">
        <v>86838067062</v>
      </c>
      <c r="I36" s="48">
        <f t="shared" si="0"/>
        <v>-462809864</v>
      </c>
      <c r="K36" s="40">
        <v>680518</v>
      </c>
      <c r="M36" s="40">
        <v>86375257198</v>
      </c>
      <c r="O36" s="40">
        <v>74756730762</v>
      </c>
      <c r="Q36" s="48">
        <f t="shared" si="1"/>
        <v>11618526436</v>
      </c>
    </row>
    <row r="37" spans="1:17" ht="21" x14ac:dyDescent="0.2">
      <c r="A37" s="5" t="s">
        <v>71</v>
      </c>
      <c r="C37" s="40">
        <v>846182</v>
      </c>
      <c r="E37" s="40">
        <v>20644275599</v>
      </c>
      <c r="G37" s="40">
        <v>19270682743</v>
      </c>
      <c r="I37" s="48">
        <f t="shared" si="0"/>
        <v>1373592856</v>
      </c>
      <c r="K37" s="40">
        <v>846182</v>
      </c>
      <c r="M37" s="40">
        <v>20644275599</v>
      </c>
      <c r="O37" s="40">
        <v>20477178594</v>
      </c>
      <c r="Q37" s="48">
        <f t="shared" si="1"/>
        <v>167097005</v>
      </c>
    </row>
    <row r="38" spans="1:17" ht="21.75" thickBot="1" x14ac:dyDescent="0.25">
      <c r="A38" s="5" t="s">
        <v>94</v>
      </c>
      <c r="C38" s="40">
        <v>8367303</v>
      </c>
      <c r="E38" s="40">
        <v>38843278442</v>
      </c>
      <c r="G38" s="40">
        <v>37844704839</v>
      </c>
      <c r="I38" s="48">
        <f t="shared" si="0"/>
        <v>998573603</v>
      </c>
      <c r="K38" s="40">
        <v>8367303</v>
      </c>
      <c r="M38" s="40">
        <v>38843278442</v>
      </c>
      <c r="O38" s="40">
        <v>41222056037</v>
      </c>
      <c r="Q38" s="48">
        <f t="shared" si="1"/>
        <v>-2378777595</v>
      </c>
    </row>
    <row r="39" spans="1:17" ht="21.75" thickBot="1" x14ac:dyDescent="0.25">
      <c r="E39" s="6">
        <f>SUM(E8:E38)</f>
        <v>8482932055038</v>
      </c>
      <c r="F39" s="12"/>
      <c r="G39" s="6">
        <f>SUM(G8:G38)</f>
        <v>8355598834184</v>
      </c>
      <c r="H39" s="12"/>
      <c r="I39" s="6">
        <f>SUM(I8:I38)</f>
        <v>127333220854</v>
      </c>
      <c r="J39" s="12"/>
      <c r="K39" s="12" t="s">
        <v>15</v>
      </c>
      <c r="L39" s="12"/>
      <c r="M39" s="6">
        <f>SUM(M8:M38)</f>
        <v>8482932055038</v>
      </c>
      <c r="N39" s="12"/>
      <c r="O39" s="6">
        <f>SUM(O8:O38)</f>
        <v>8343100195503</v>
      </c>
      <c r="P39" s="12"/>
      <c r="Q39" s="6">
        <f>SUM(Q8:Q38)</f>
        <v>139831859535</v>
      </c>
    </row>
    <row r="40" spans="1:17" ht="19.5" thickTop="1" x14ac:dyDescent="0.2"/>
    <row r="45" spans="1:17" x14ac:dyDescent="0.45">
      <c r="O45" s="20"/>
    </row>
    <row r="47" spans="1:17" x14ac:dyDescent="0.45">
      <c r="O47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1"/>
  <sheetViews>
    <sheetView rightToLeft="1" zoomScaleNormal="100" workbookViewId="0">
      <selection activeCell="C68" sqref="C68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51" t="str">
        <f>+سهام!A2</f>
        <v>صندوق سرمایه‌گذاری بخشی صنایع مفید - اکتان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</row>
    <row r="3" spans="1:20" ht="24" x14ac:dyDescent="0.2">
      <c r="A3" s="51" t="s">
        <v>1</v>
      </c>
      <c r="B3" s="51" t="s">
        <v>1</v>
      </c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1" t="s">
        <v>1</v>
      </c>
      <c r="J3" s="51" t="s">
        <v>1</v>
      </c>
      <c r="K3" s="51" t="s">
        <v>1</v>
      </c>
    </row>
    <row r="4" spans="1:20" ht="24" x14ac:dyDescent="0.2">
      <c r="A4" s="51" t="str">
        <f>+سهام!A4</f>
        <v>برای ماه منتهی به 1404/08/30</v>
      </c>
      <c r="B4" s="51" t="s">
        <v>16</v>
      </c>
      <c r="C4" s="51" t="s">
        <v>16</v>
      </c>
      <c r="D4" s="51" t="s">
        <v>16</v>
      </c>
      <c r="E4" s="51" t="s">
        <v>16</v>
      </c>
      <c r="F4" s="51" t="s">
        <v>16</v>
      </c>
      <c r="G4" s="51" t="s">
        <v>16</v>
      </c>
      <c r="H4" s="51" t="s">
        <v>16</v>
      </c>
      <c r="I4" s="51" t="s">
        <v>16</v>
      </c>
      <c r="J4" s="51" t="s">
        <v>16</v>
      </c>
      <c r="K4" s="51" t="s">
        <v>16</v>
      </c>
    </row>
    <row r="5" spans="1:20" ht="25.5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24.75" thickBot="1" x14ac:dyDescent="0.25">
      <c r="A6" s="53" t="s">
        <v>17</v>
      </c>
      <c r="C6" s="36" t="str">
        <f>+سهام!C6</f>
        <v>1404/07/30</v>
      </c>
      <c r="E6" s="53" t="s">
        <v>5</v>
      </c>
      <c r="F6" s="53" t="s">
        <v>5</v>
      </c>
      <c r="G6" s="53" t="s">
        <v>5</v>
      </c>
      <c r="I6" s="53" t="str">
        <f>+سهام!Q6</f>
        <v>1404/08/30</v>
      </c>
      <c r="J6" s="53" t="s">
        <v>4</v>
      </c>
      <c r="K6" s="53" t="s">
        <v>4</v>
      </c>
    </row>
    <row r="7" spans="1:20" ht="24.75" thickBot="1" x14ac:dyDescent="0.25">
      <c r="A7" s="53" t="s">
        <v>17</v>
      </c>
      <c r="C7" s="36" t="s">
        <v>18</v>
      </c>
      <c r="E7" s="36" t="s">
        <v>19</v>
      </c>
      <c r="G7" s="36" t="s">
        <v>20</v>
      </c>
      <c r="I7" s="36" t="s">
        <v>18</v>
      </c>
      <c r="K7" s="36" t="s">
        <v>21</v>
      </c>
    </row>
    <row r="8" spans="1:20" ht="24" x14ac:dyDescent="0.2">
      <c r="A8" s="33" t="s">
        <v>22</v>
      </c>
      <c r="C8" s="14">
        <v>171496698530</v>
      </c>
      <c r="E8" s="14">
        <v>276186262260</v>
      </c>
      <c r="G8" s="14">
        <v>335664045000</v>
      </c>
      <c r="I8" s="14">
        <f>+C8+E8-G8</f>
        <v>112018915790</v>
      </c>
      <c r="K8" s="11">
        <v>1.2675488152570124E-2</v>
      </c>
    </row>
    <row r="9" spans="1:20" ht="24.75" thickBot="1" x14ac:dyDescent="0.25">
      <c r="A9" s="18" t="s">
        <v>82</v>
      </c>
      <c r="C9" s="14">
        <v>23164209</v>
      </c>
      <c r="E9" s="14">
        <v>94792</v>
      </c>
      <c r="F9" s="14">
        <v>0</v>
      </c>
      <c r="G9" s="14">
        <v>0</v>
      </c>
      <c r="I9" s="14">
        <f>+C9+E9-G9</f>
        <v>23259001</v>
      </c>
      <c r="K9" s="11">
        <v>2.631869711797687E-6</v>
      </c>
    </row>
    <row r="10" spans="1:20" ht="24.75" thickBot="1" x14ac:dyDescent="0.25">
      <c r="A10" s="14" t="s">
        <v>15</v>
      </c>
      <c r="C10" s="17">
        <f>SUM(C8:C9)</f>
        <v>171519862739</v>
      </c>
      <c r="D10" s="18"/>
      <c r="E10" s="17">
        <f>SUM(E8:E9)</f>
        <v>276186357052</v>
      </c>
      <c r="F10" s="18"/>
      <c r="G10" s="17">
        <f>SUM(G8:G9)</f>
        <v>335664045000</v>
      </c>
      <c r="H10" s="18"/>
      <c r="I10" s="17">
        <f>SUM(I8:I9)</f>
        <v>112042174791</v>
      </c>
      <c r="J10" s="18"/>
      <c r="K10" s="34">
        <f>SUM(K8:K9)</f>
        <v>1.267812002228192E-2</v>
      </c>
    </row>
    <row r="11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workbookViewId="0">
      <selection activeCell="C68" sqref="C68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54" t="str">
        <f>+سپرده!A2</f>
        <v>صندوق سرمایه‌گذاری بخشی صنایع مفید - اکتان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</row>
    <row r="3" spans="1:7" ht="26.25" x14ac:dyDescent="0.45">
      <c r="A3" s="54" t="s">
        <v>23</v>
      </c>
      <c r="B3" s="54" t="s">
        <v>23</v>
      </c>
      <c r="C3" s="54" t="s">
        <v>23</v>
      </c>
      <c r="D3" s="54" t="s">
        <v>23</v>
      </c>
      <c r="E3" s="54" t="s">
        <v>23</v>
      </c>
      <c r="F3" s="54" t="s">
        <v>23</v>
      </c>
      <c r="G3" s="54" t="s">
        <v>23</v>
      </c>
    </row>
    <row r="4" spans="1:7" ht="26.25" x14ac:dyDescent="0.45">
      <c r="A4" s="54" t="str">
        <f>+سهام!A4</f>
        <v>برای ماه منتهی به 1404/08/30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</row>
    <row r="6" spans="1:7" ht="27" thickBot="1" x14ac:dyDescent="0.5">
      <c r="A6" s="37" t="s">
        <v>27</v>
      </c>
      <c r="C6" s="37" t="s">
        <v>18</v>
      </c>
      <c r="E6" s="37" t="s">
        <v>44</v>
      </c>
      <c r="G6" s="37" t="s">
        <v>13</v>
      </c>
    </row>
    <row r="7" spans="1:7" ht="21" x14ac:dyDescent="0.55000000000000004">
      <c r="A7" s="29" t="s">
        <v>49</v>
      </c>
      <c r="C7" s="9">
        <f>+'درآمد سرمایه‌گذاری در سهام'!I64</f>
        <v>146626384163</v>
      </c>
      <c r="D7" s="9"/>
      <c r="E7" s="1">
        <f>+C7/$C$9</f>
        <v>0.97903184359005446</v>
      </c>
      <c r="F7" s="1"/>
      <c r="G7" s="1">
        <v>1.6591492447548015E-2</v>
      </c>
    </row>
    <row r="8" spans="1:7" ht="21.75" thickBot="1" x14ac:dyDescent="0.6">
      <c r="A8" s="29" t="s">
        <v>50</v>
      </c>
      <c r="C8" s="9">
        <f>+'درآمد سپرده بانکی'!C10</f>
        <v>3140331928</v>
      </c>
      <c r="D8" s="9"/>
      <c r="E8" s="1">
        <f>+C8/$C$9</f>
        <v>2.0968156409945569E-2</v>
      </c>
      <c r="F8" s="1"/>
      <c r="G8" s="1">
        <v>3.5534391551444685E-4</v>
      </c>
    </row>
    <row r="9" spans="1:7" s="29" customFormat="1" ht="21.75" thickBot="1" x14ac:dyDescent="0.6">
      <c r="A9" s="29" t="s">
        <v>15</v>
      </c>
      <c r="C9" s="4">
        <f>SUM(C7:C8)</f>
        <v>149766716091</v>
      </c>
      <c r="D9" s="3"/>
      <c r="E9" s="8">
        <f>SUM(E7:E8)</f>
        <v>1</v>
      </c>
      <c r="F9" s="45"/>
      <c r="G9" s="10">
        <f>SUM(G7:G8)</f>
        <v>1.6946836363062462E-2</v>
      </c>
    </row>
    <row r="10" spans="1:7" ht="19.5" thickTop="1" x14ac:dyDescent="0.45"/>
    <row r="11" spans="1:7" x14ac:dyDescent="0.45">
      <c r="C11" s="46"/>
      <c r="G11" s="46"/>
    </row>
    <row r="12" spans="1:7" x14ac:dyDescent="0.45">
      <c r="C12" s="30"/>
      <c r="G12" s="31"/>
    </row>
    <row r="13" spans="1:7" x14ac:dyDescent="0.45">
      <c r="C13" s="44"/>
      <c r="G13" s="32"/>
    </row>
    <row r="14" spans="1:7" x14ac:dyDescent="0.45">
      <c r="C14" s="9"/>
      <c r="G14" s="31"/>
    </row>
    <row r="16" spans="1:7" x14ac:dyDescent="0.45">
      <c r="G16" s="46"/>
    </row>
    <row r="17" spans="7:7" x14ac:dyDescent="0.45">
      <c r="G17" s="30"/>
    </row>
    <row r="18" spans="7:7" x14ac:dyDescent="0.45">
      <c r="G18" s="30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5"/>
  <sheetViews>
    <sheetView rightToLeft="1" topLeftCell="A49" zoomScale="85" zoomScaleNormal="85" workbookViewId="0">
      <selection activeCell="C68" sqref="C68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54" t="str">
        <f>+درآمدها!A2</f>
        <v>صندوق سرمایه‌گذاری بخشی صنایع مفید - اکتان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  <c r="T2" s="54" t="s">
        <v>0</v>
      </c>
      <c r="U2" s="54" t="s">
        <v>0</v>
      </c>
    </row>
    <row r="3" spans="1:21" ht="26.25" x14ac:dyDescent="0.45">
      <c r="A3" s="54" t="s">
        <v>23</v>
      </c>
      <c r="B3" s="54" t="s">
        <v>23</v>
      </c>
      <c r="C3" s="54" t="s">
        <v>23</v>
      </c>
      <c r="D3" s="54" t="s">
        <v>23</v>
      </c>
      <c r="E3" s="54" t="s">
        <v>23</v>
      </c>
      <c r="F3" s="54" t="s">
        <v>23</v>
      </c>
      <c r="G3" s="54" t="s">
        <v>23</v>
      </c>
      <c r="H3" s="54" t="s">
        <v>23</v>
      </c>
      <c r="I3" s="54" t="s">
        <v>23</v>
      </c>
      <c r="J3" s="54" t="s">
        <v>23</v>
      </c>
      <c r="K3" s="54" t="s">
        <v>23</v>
      </c>
      <c r="L3" s="54" t="s">
        <v>23</v>
      </c>
      <c r="M3" s="54" t="s">
        <v>23</v>
      </c>
      <c r="N3" s="54" t="s">
        <v>23</v>
      </c>
      <c r="O3" s="54" t="s">
        <v>23</v>
      </c>
      <c r="P3" s="54" t="s">
        <v>23</v>
      </c>
      <c r="Q3" s="54" t="s">
        <v>23</v>
      </c>
      <c r="R3" s="54" t="s">
        <v>23</v>
      </c>
      <c r="S3" s="54" t="s">
        <v>23</v>
      </c>
      <c r="T3" s="54" t="s">
        <v>23</v>
      </c>
      <c r="U3" s="54" t="s">
        <v>23</v>
      </c>
    </row>
    <row r="4" spans="1:21" ht="26.25" x14ac:dyDescent="0.45">
      <c r="A4" s="54" t="str">
        <f>+سهام!A4</f>
        <v>برای ماه منتهی به 1404/08/30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  <c r="T4" s="54" t="s">
        <v>2</v>
      </c>
      <c r="U4" s="54" t="s">
        <v>2</v>
      </c>
    </row>
    <row r="6" spans="1:21" ht="27" thickBot="1" x14ac:dyDescent="0.5">
      <c r="A6" s="55" t="s">
        <v>3</v>
      </c>
      <c r="C6" s="55" t="s">
        <v>25</v>
      </c>
      <c r="D6" s="55" t="s">
        <v>25</v>
      </c>
      <c r="E6" s="55" t="s">
        <v>25</v>
      </c>
      <c r="F6" s="55" t="s">
        <v>25</v>
      </c>
      <c r="G6" s="55" t="s">
        <v>25</v>
      </c>
      <c r="H6" s="55" t="s">
        <v>25</v>
      </c>
      <c r="I6" s="55" t="s">
        <v>25</v>
      </c>
      <c r="J6" s="55" t="s">
        <v>25</v>
      </c>
      <c r="K6" s="55" t="s">
        <v>25</v>
      </c>
      <c r="M6" s="55" t="s">
        <v>26</v>
      </c>
      <c r="N6" s="55" t="s">
        <v>26</v>
      </c>
      <c r="O6" s="55" t="s">
        <v>26</v>
      </c>
      <c r="P6" s="55" t="s">
        <v>26</v>
      </c>
      <c r="Q6" s="55" t="s">
        <v>26</v>
      </c>
      <c r="R6" s="55" t="s">
        <v>26</v>
      </c>
      <c r="S6" s="55" t="s">
        <v>26</v>
      </c>
      <c r="T6" s="55" t="s">
        <v>26</v>
      </c>
      <c r="U6" s="55" t="s">
        <v>26</v>
      </c>
    </row>
    <row r="7" spans="1:21" ht="27" thickBot="1" x14ac:dyDescent="0.5">
      <c r="A7" s="55" t="s">
        <v>3</v>
      </c>
      <c r="C7" s="37" t="s">
        <v>41</v>
      </c>
      <c r="E7" s="37" t="s">
        <v>42</v>
      </c>
      <c r="G7" s="37" t="s">
        <v>43</v>
      </c>
      <c r="I7" s="37" t="s">
        <v>18</v>
      </c>
      <c r="K7" s="37" t="s">
        <v>44</v>
      </c>
      <c r="M7" s="37" t="s">
        <v>41</v>
      </c>
      <c r="O7" s="37" t="s">
        <v>42</v>
      </c>
      <c r="Q7" s="37" t="s">
        <v>43</v>
      </c>
      <c r="S7" s="37" t="s">
        <v>18</v>
      </c>
      <c r="U7" s="37" t="s">
        <v>44</v>
      </c>
    </row>
    <row r="8" spans="1:21" ht="21" x14ac:dyDescent="0.55000000000000004">
      <c r="A8" s="27" t="s">
        <v>74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-29426913788</v>
      </c>
      <c r="F8" s="9"/>
      <c r="G8" s="9">
        <f>IFERROR(VLOOKUP(A8,'درآمد ناشی از فروش'!A:Q,9,0),0)</f>
        <v>0</v>
      </c>
      <c r="H8" s="9"/>
      <c r="I8" s="9">
        <f>+G8+E8+C8</f>
        <v>-29426913788</v>
      </c>
      <c r="J8" s="9"/>
      <c r="K8" s="1">
        <f>+I8/$I$64</f>
        <v>-0.20069316962278094</v>
      </c>
      <c r="L8" s="9"/>
      <c r="M8" s="9">
        <f>IFERROR(VLOOKUP(A8,'درآمد سود سهام'!A:S,19,0),0)</f>
        <v>82510153200</v>
      </c>
      <c r="N8" s="9"/>
      <c r="O8" s="9">
        <f>IFERROR(VLOOKUP(A8,'درآمد ناشی از تغییر قیمت اوراق'!A:Q,17,0),0)</f>
        <v>41904549669</v>
      </c>
      <c r="P8" s="9"/>
      <c r="Q8" s="9">
        <f>IFERROR(VLOOKUP(A8,'درآمد ناشی از فروش'!A:Q,17,0),0)</f>
        <v>-11491008689</v>
      </c>
      <c r="R8" s="9"/>
      <c r="S8" s="9">
        <f>+Q8+O8+M8</f>
        <v>112923694180</v>
      </c>
      <c r="T8" s="9"/>
      <c r="U8" s="1">
        <f>+S8/$S$64</f>
        <v>9.4035584738990832E-2</v>
      </c>
    </row>
    <row r="9" spans="1:21" ht="21" x14ac:dyDescent="0.55000000000000004">
      <c r="A9" s="27" t="s">
        <v>71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1373592856</v>
      </c>
      <c r="F9" s="9"/>
      <c r="G9" s="9">
        <f>IFERROR(VLOOKUP(A9,'درآمد ناشی از فروش'!A:Q,9,0),0)</f>
        <v>0</v>
      </c>
      <c r="H9" s="9"/>
      <c r="I9" s="9">
        <f t="shared" ref="I9:I63" si="0">+G9+E9+C9</f>
        <v>1373592856</v>
      </c>
      <c r="J9" s="9"/>
      <c r="K9" s="1">
        <f t="shared" ref="K9:K63" si="1">+I9/$I$64</f>
        <v>9.3679787839071275E-3</v>
      </c>
      <c r="L9" s="9"/>
      <c r="M9" s="9">
        <f>IFERROR(VLOOKUP(A9,'درآمد سود سهام'!A:S,19,0),0)</f>
        <v>6613432840</v>
      </c>
      <c r="N9" s="9"/>
      <c r="O9" s="9">
        <f>IFERROR(VLOOKUP(A9,'درآمد ناشی از تغییر قیمت اوراق'!A:Q,17,0),0)</f>
        <v>167097005</v>
      </c>
      <c r="P9" s="9"/>
      <c r="Q9" s="9">
        <f>IFERROR(VLOOKUP(A9,'درآمد ناشی از فروش'!A:Q,17,0),0)</f>
        <v>-33644194250</v>
      </c>
      <c r="R9" s="9"/>
      <c r="S9" s="9">
        <f t="shared" ref="S9:S63" si="2">+Q9+O9+M9</f>
        <v>-26863664405</v>
      </c>
      <c r="T9" s="9"/>
      <c r="U9" s="1">
        <f t="shared" ref="U9:U63" si="3">+S9/$S$64</f>
        <v>-2.2370330769816382E-2</v>
      </c>
    </row>
    <row r="10" spans="1:21" s="3" customFormat="1" ht="21" x14ac:dyDescent="0.55000000000000004">
      <c r="A10" s="27" t="s">
        <v>77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9464842059</v>
      </c>
      <c r="G10" s="9">
        <f>IFERROR(VLOOKUP(A10,'درآمد ناشی از فروش'!A:Q,9,0),0)</f>
        <v>0</v>
      </c>
      <c r="I10" s="9">
        <f t="shared" si="0"/>
        <v>9464842059</v>
      </c>
      <c r="K10" s="1">
        <f t="shared" si="1"/>
        <v>6.4550743121907922E-2</v>
      </c>
      <c r="M10" s="9">
        <f>IFERROR(VLOOKUP(A10,'درآمد سود سهام'!A:S,19,0),0)</f>
        <v>9863869600</v>
      </c>
      <c r="O10" s="9">
        <f>IFERROR(VLOOKUP(A10,'درآمد ناشی از تغییر قیمت اوراق'!A:Q,17,0),0)</f>
        <v>17159830729</v>
      </c>
      <c r="Q10" s="9">
        <f>IFERROR(VLOOKUP(A10,'درآمد ناشی از فروش'!A:Q,17,0),0)</f>
        <v>-5081698765</v>
      </c>
      <c r="S10" s="9">
        <f t="shared" si="2"/>
        <v>21942001564</v>
      </c>
      <c r="U10" s="1">
        <f t="shared" si="3"/>
        <v>1.8271886714276736E-2</v>
      </c>
    </row>
    <row r="11" spans="1:21" ht="21" x14ac:dyDescent="0.55000000000000004">
      <c r="A11" s="27" t="s">
        <v>65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-2151175653</v>
      </c>
      <c r="F11" s="9"/>
      <c r="G11" s="9">
        <f>IFERROR(VLOOKUP(A11,'درآمد ناشی از فروش'!A:Q,9,0),0)</f>
        <v>0</v>
      </c>
      <c r="H11" s="9"/>
      <c r="I11" s="9">
        <f t="shared" si="0"/>
        <v>-2151175653</v>
      </c>
      <c r="J11" s="9"/>
      <c r="K11" s="1">
        <f t="shared" si="1"/>
        <v>-1.4671136202940154E-2</v>
      </c>
      <c r="L11" s="9"/>
      <c r="M11" s="9">
        <f>IFERROR(VLOOKUP(A11,'درآمد سود سهام'!A:S,19,0),0)</f>
        <v>25036790400</v>
      </c>
      <c r="N11" s="9"/>
      <c r="O11" s="9">
        <f>IFERROR(VLOOKUP(A11,'درآمد ناشی از تغییر قیمت اوراق'!A:Q,17,0),0)</f>
        <v>-8205643929</v>
      </c>
      <c r="P11" s="9"/>
      <c r="Q11" s="9">
        <f>IFERROR(VLOOKUP(A11,'درآمد ناشی از فروش'!A:Q,17,0),0)</f>
        <v>-12433</v>
      </c>
      <c r="R11" s="9"/>
      <c r="S11" s="9">
        <f t="shared" si="2"/>
        <v>16831134038</v>
      </c>
      <c r="T11" s="9"/>
      <c r="U11" s="1">
        <f t="shared" si="3"/>
        <v>1.4015885174291257E-2</v>
      </c>
    </row>
    <row r="12" spans="1:21" ht="21" x14ac:dyDescent="0.55000000000000004">
      <c r="A12" s="27" t="s">
        <v>81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3729948247</v>
      </c>
      <c r="F12" s="9"/>
      <c r="G12" s="9">
        <f>IFERROR(VLOOKUP(A12,'درآمد ناشی از فروش'!A:Q,9,0),0)</f>
        <v>0</v>
      </c>
      <c r="H12" s="9"/>
      <c r="I12" s="9">
        <f t="shared" si="0"/>
        <v>3729948247</v>
      </c>
      <c r="J12" s="9"/>
      <c r="K12" s="1">
        <f t="shared" si="1"/>
        <v>2.543845207867591E-2</v>
      </c>
      <c r="L12" s="9"/>
      <c r="M12" s="9">
        <f>IFERROR(VLOOKUP(A12,'درآمد سود سهام'!A:S,19,0),0)</f>
        <v>4677879195</v>
      </c>
      <c r="N12" s="9"/>
      <c r="O12" s="9">
        <f>IFERROR(VLOOKUP(A12,'درآمد ناشی از تغییر قیمت اوراق'!A:Q,17,0),0)</f>
        <v>9573700242</v>
      </c>
      <c r="P12" s="9"/>
      <c r="Q12" s="9">
        <f>IFERROR(VLOOKUP(A12,'درآمد ناشی از فروش'!A:Q,17,0),0)</f>
        <v>0</v>
      </c>
      <c r="R12" s="9"/>
      <c r="S12" s="9">
        <f t="shared" si="2"/>
        <v>14251579437</v>
      </c>
      <c r="T12" s="9"/>
      <c r="U12" s="1">
        <f t="shared" si="3"/>
        <v>1.1867798122830352E-2</v>
      </c>
    </row>
    <row r="13" spans="1:21" ht="21" x14ac:dyDescent="0.55000000000000004">
      <c r="A13" s="27" t="s">
        <v>63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1713799001</v>
      </c>
      <c r="F13" s="9"/>
      <c r="G13" s="9">
        <f>IFERROR(VLOOKUP(A13,'درآمد ناشی از فروش'!A:Q,9,0),0)</f>
        <v>0</v>
      </c>
      <c r="H13" s="9"/>
      <c r="I13" s="9">
        <f t="shared" si="0"/>
        <v>1713799001</v>
      </c>
      <c r="J13" s="9"/>
      <c r="K13" s="1">
        <f t="shared" si="1"/>
        <v>1.1688203393836834E-2</v>
      </c>
      <c r="L13" s="9"/>
      <c r="M13" s="9">
        <f>IFERROR(VLOOKUP(A13,'درآمد سود سهام'!A:S,19,0),0)</f>
        <v>6187087800</v>
      </c>
      <c r="N13" s="9"/>
      <c r="O13" s="9">
        <f>IFERROR(VLOOKUP(A13,'درآمد ناشی از تغییر قیمت اوراق'!A:Q,17,0),0)</f>
        <v>12247751133</v>
      </c>
      <c r="P13" s="9"/>
      <c r="Q13" s="9">
        <f>IFERROR(VLOOKUP(A13,'درآمد ناشی از فروش'!A:Q,17,0),0)</f>
        <v>1245869158</v>
      </c>
      <c r="R13" s="9"/>
      <c r="S13" s="9">
        <f t="shared" si="2"/>
        <v>19680708091</v>
      </c>
      <c r="T13" s="9"/>
      <c r="U13" s="1">
        <f t="shared" si="3"/>
        <v>1.6388827046913503E-2</v>
      </c>
    </row>
    <row r="14" spans="1:21" ht="21" x14ac:dyDescent="0.55000000000000004">
      <c r="A14" s="27" t="s">
        <v>53</v>
      </c>
      <c r="C14" s="9">
        <f>IFERROR(VLOOKUP(A14,'درآمد سود سهام'!A:S,13,0),0)</f>
        <v>0</v>
      </c>
      <c r="D14" s="9"/>
      <c r="E14" s="9">
        <f>IFERROR(VLOOKUP(A14,'درآمد ناشی از تغییر قیمت اوراق'!A:Q,9,0),0)</f>
        <v>4554492503</v>
      </c>
      <c r="F14" s="9"/>
      <c r="G14" s="9">
        <f>IFERROR(VLOOKUP(A14,'درآمد ناشی از فروش'!A:Q,9,0),0)</f>
        <v>0</v>
      </c>
      <c r="H14" s="9"/>
      <c r="I14" s="9">
        <f t="shared" si="0"/>
        <v>4554492503</v>
      </c>
      <c r="J14" s="9"/>
      <c r="K14" s="1">
        <f t="shared" si="1"/>
        <v>3.1061889229546245E-2</v>
      </c>
      <c r="L14" s="9"/>
      <c r="M14" s="9">
        <f>IFERROR(VLOOKUP(A14,'درآمد سود سهام'!A:S,19,0),0)</f>
        <v>5024694000</v>
      </c>
      <c r="N14" s="9"/>
      <c r="O14" s="9">
        <f>IFERROR(VLOOKUP(A14,'درآمد ناشی از تغییر قیمت اوراق'!A:Q,17,0),0)</f>
        <v>-15737591543</v>
      </c>
      <c r="P14" s="9"/>
      <c r="Q14" s="9">
        <f>IFERROR(VLOOKUP(A14,'درآمد ناشی از فروش'!A:Q,17,0),0)</f>
        <v>-2847241771</v>
      </c>
      <c r="R14" s="9"/>
      <c r="S14" s="9">
        <f t="shared" si="2"/>
        <v>-13560139314</v>
      </c>
      <c r="T14" s="9"/>
      <c r="U14" s="1">
        <f t="shared" si="3"/>
        <v>-1.1292011289513838E-2</v>
      </c>
    </row>
    <row r="15" spans="1:21" ht="21" x14ac:dyDescent="0.55000000000000004">
      <c r="A15" s="27" t="s">
        <v>69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-9542744889</v>
      </c>
      <c r="F15" s="9"/>
      <c r="G15" s="9">
        <f>IFERROR(VLOOKUP(A15,'درآمد ناشی از فروش'!A:Q,9,0),0)</f>
        <v>26849194500</v>
      </c>
      <c r="H15" s="9"/>
      <c r="I15" s="9">
        <f t="shared" si="0"/>
        <v>17306449611</v>
      </c>
      <c r="J15" s="9"/>
      <c r="K15" s="1">
        <f t="shared" si="1"/>
        <v>0.11803093767736206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147584024322</v>
      </c>
      <c r="P15" s="9"/>
      <c r="Q15" s="9">
        <f>IFERROR(VLOOKUP(A15,'درآمد ناشی از فروش'!A:Q,17,0),0)</f>
        <v>157549068352</v>
      </c>
      <c r="R15" s="9"/>
      <c r="S15" s="9">
        <f t="shared" si="2"/>
        <v>305133092674</v>
      </c>
      <c r="T15" s="9"/>
      <c r="U15" s="1">
        <f t="shared" si="3"/>
        <v>0.25409520119913126</v>
      </c>
    </row>
    <row r="16" spans="1:21" ht="21" x14ac:dyDescent="0.55000000000000004">
      <c r="A16" s="27" t="s">
        <v>73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3535792862</v>
      </c>
      <c r="F16" s="9"/>
      <c r="G16" s="9">
        <f>IFERROR(VLOOKUP(A16,'درآمد ناشی از فروش'!A:Q,9,0),0)</f>
        <v>0</v>
      </c>
      <c r="H16" s="9"/>
      <c r="I16" s="9">
        <f t="shared" si="0"/>
        <v>3535792862</v>
      </c>
      <c r="J16" s="9"/>
      <c r="K16" s="1">
        <f t="shared" si="1"/>
        <v>2.4114301680312658E-2</v>
      </c>
      <c r="L16" s="9"/>
      <c r="M16" s="9">
        <f>IFERROR(VLOOKUP(A16,'درآمد سود سهام'!A:S,19,0),0)</f>
        <v>522888100</v>
      </c>
      <c r="N16" s="9"/>
      <c r="O16" s="9">
        <f>IFERROR(VLOOKUP(A16,'درآمد ناشی از تغییر قیمت اوراق'!A:Q,17,0),0)</f>
        <v>-13097068419</v>
      </c>
      <c r="P16" s="9"/>
      <c r="Q16" s="9">
        <f>IFERROR(VLOOKUP(A16,'درآمد ناشی از فروش'!A:Q,17,0),0)</f>
        <v>-2354167385</v>
      </c>
      <c r="R16" s="9"/>
      <c r="S16" s="9">
        <f t="shared" si="2"/>
        <v>-14928347704</v>
      </c>
      <c r="T16" s="9"/>
      <c r="U16" s="1">
        <f t="shared" si="3"/>
        <v>-1.2431367178751389E-2</v>
      </c>
    </row>
    <row r="17" spans="1:21" ht="21" x14ac:dyDescent="0.55000000000000004">
      <c r="A17" s="27" t="s">
        <v>51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0</v>
      </c>
      <c r="F17" s="9"/>
      <c r="G17" s="9">
        <f>IFERROR(VLOOKUP(A17,'درآمد ناشی از فروش'!A:Q,9,0),0)</f>
        <v>0</v>
      </c>
      <c r="H17" s="9"/>
      <c r="I17" s="9">
        <f t="shared" si="0"/>
        <v>0</v>
      </c>
      <c r="J17" s="9"/>
      <c r="K17" s="1">
        <f t="shared" si="1"/>
        <v>0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0</v>
      </c>
      <c r="P17" s="9"/>
      <c r="Q17" s="9">
        <f>IFERROR(VLOOKUP(A17,'درآمد ناشی از فروش'!A:Q,17,0),0)</f>
        <v>884933518</v>
      </c>
      <c r="R17" s="9"/>
      <c r="S17" s="9">
        <f t="shared" si="2"/>
        <v>884933518</v>
      </c>
      <c r="T17" s="9"/>
      <c r="U17" s="1">
        <f t="shared" si="3"/>
        <v>7.369156794287782E-4</v>
      </c>
    </row>
    <row r="18" spans="1:21" ht="21" x14ac:dyDescent="0.55000000000000004">
      <c r="A18" s="27" t="s">
        <v>79</v>
      </c>
      <c r="C18" s="9">
        <f>IFERROR(VLOOKUP(A18,'درآمد سود سهام'!A:S,13,0),0)</f>
        <v>0</v>
      </c>
      <c r="D18" s="9"/>
      <c r="E18" s="9">
        <f>IFERROR(VLOOKUP(A18,'درآمد ناشی از تغییر قیمت اوراق'!A:Q,9,0),0)</f>
        <v>0</v>
      </c>
      <c r="F18" s="9"/>
      <c r="G18" s="9">
        <f>IFERROR(VLOOKUP(A18,'درآمد ناشی از فروش'!A:Q,9,0),0)</f>
        <v>0</v>
      </c>
      <c r="H18" s="9"/>
      <c r="I18" s="9">
        <f t="shared" si="0"/>
        <v>0</v>
      </c>
      <c r="J18" s="9"/>
      <c r="K18" s="1">
        <f t="shared" si="1"/>
        <v>0</v>
      </c>
      <c r="L18" s="9"/>
      <c r="M18" s="9">
        <f>IFERROR(VLOOKUP(A18,'درآمد سود سهام'!A:S,19,0),0)</f>
        <v>0</v>
      </c>
      <c r="N18" s="9"/>
      <c r="O18" s="9">
        <f>IFERROR(VLOOKUP(A18,'درآمد ناشی از تغییر قیمت اوراق'!A:Q,17,0),0)</f>
        <v>0</v>
      </c>
      <c r="P18" s="9"/>
      <c r="Q18" s="9">
        <f>IFERROR(VLOOKUP(A18,'درآمد ناشی از فروش'!A:Q,17,0),0)</f>
        <v>-658574065</v>
      </c>
      <c r="R18" s="9"/>
      <c r="S18" s="9">
        <f t="shared" si="2"/>
        <v>-658574065</v>
      </c>
      <c r="T18" s="9"/>
      <c r="U18" s="1">
        <f t="shared" si="3"/>
        <v>-5.4841809547510813E-4</v>
      </c>
    </row>
    <row r="19" spans="1:21" ht="21" x14ac:dyDescent="0.55000000000000004">
      <c r="A19" s="27" t="s">
        <v>78</v>
      </c>
      <c r="C19" s="9">
        <f>IFERROR(VLOOKUP(A19,'درآمد سود سهام'!A:S,13,0),0)</f>
        <v>0</v>
      </c>
      <c r="D19" s="9"/>
      <c r="E19" s="9">
        <f>IFERROR(VLOOKUP(A19,'درآمد ناشی از تغییر قیمت اوراق'!A:Q,9,0),0)</f>
        <v>3606451749</v>
      </c>
      <c r="F19" s="9"/>
      <c r="G19" s="9">
        <f>IFERROR(VLOOKUP(A19,'درآمد ناشی از فروش'!A:Q,9,0),0)</f>
        <v>0</v>
      </c>
      <c r="H19" s="9"/>
      <c r="I19" s="9">
        <f t="shared" si="0"/>
        <v>3606451749</v>
      </c>
      <c r="J19" s="9"/>
      <c r="K19" s="1">
        <f t="shared" si="1"/>
        <v>2.4596199173750471E-2</v>
      </c>
      <c r="L19" s="9"/>
      <c r="M19" s="9">
        <f>IFERROR(VLOOKUP(A19,'درآمد سود سهام'!A:S,19,0),0)</f>
        <v>5995538850</v>
      </c>
      <c r="N19" s="9"/>
      <c r="O19" s="9">
        <f>IFERROR(VLOOKUP(A19,'درآمد ناشی از تغییر قیمت اوراق'!A:Q,17,0),0)</f>
        <v>4965623769</v>
      </c>
      <c r="P19" s="9"/>
      <c r="Q19" s="9">
        <f>IFERROR(VLOOKUP(A19,'درآمد ناشی از فروش'!A:Q,17,0),0)</f>
        <v>-70066218</v>
      </c>
      <c r="R19" s="9"/>
      <c r="S19" s="9">
        <f t="shared" si="2"/>
        <v>10891096401</v>
      </c>
      <c r="T19" s="9"/>
      <c r="U19" s="1">
        <f t="shared" si="3"/>
        <v>9.0694041312911772E-3</v>
      </c>
    </row>
    <row r="20" spans="1:21" ht="21" x14ac:dyDescent="0.55000000000000004">
      <c r="A20" s="27" t="s">
        <v>67</v>
      </c>
      <c r="C20" s="9">
        <f>IFERROR(VLOOKUP(A20,'درآمد سود سهام'!A:S,13,0),0)</f>
        <v>0</v>
      </c>
      <c r="D20" s="9"/>
      <c r="E20" s="9">
        <f>IFERROR(VLOOKUP(A20,'درآمد ناشی از تغییر قیمت اوراق'!A:Q,9,0),0)</f>
        <v>21516873398</v>
      </c>
      <c r="F20" s="9"/>
      <c r="G20" s="9">
        <f>IFERROR(VLOOKUP(A20,'درآمد ناشی از فروش'!A:Q,9,0),0)</f>
        <v>0</v>
      </c>
      <c r="H20" s="9"/>
      <c r="I20" s="9">
        <f t="shared" si="0"/>
        <v>21516873398</v>
      </c>
      <c r="J20" s="9"/>
      <c r="K20" s="1">
        <f t="shared" si="1"/>
        <v>0.14674625935043423</v>
      </c>
      <c r="L20" s="9"/>
      <c r="M20" s="9">
        <f>IFERROR(VLOOKUP(A20,'درآمد سود سهام'!A:S,19,0),0)</f>
        <v>60373018030</v>
      </c>
      <c r="N20" s="9"/>
      <c r="O20" s="9">
        <f>IFERROR(VLOOKUP(A20,'درآمد ناشی از تغییر قیمت اوراق'!A:Q,17,0),0)</f>
        <v>-192806827735</v>
      </c>
      <c r="P20" s="9"/>
      <c r="Q20" s="9">
        <f>IFERROR(VLOOKUP(A20,'درآمد ناشی از فروش'!A:Q,17,0),0)</f>
        <v>-10465298844</v>
      </c>
      <c r="R20" s="9"/>
      <c r="S20" s="9">
        <f t="shared" si="2"/>
        <v>-142899108549</v>
      </c>
      <c r="T20" s="9"/>
      <c r="U20" s="1">
        <f t="shared" si="3"/>
        <v>-0.11899718060645666</v>
      </c>
    </row>
    <row r="21" spans="1:21" ht="21" x14ac:dyDescent="0.55000000000000004">
      <c r="A21" s="27" t="s">
        <v>68</v>
      </c>
      <c r="C21" s="9">
        <f>IFERROR(VLOOKUP(A21,'درآمد سود سهام'!A:S,13,0),0)</f>
        <v>0</v>
      </c>
      <c r="D21" s="9"/>
      <c r="E21" s="9">
        <f>IFERROR(VLOOKUP(A21,'درآمد ناشی از تغییر قیمت اوراق'!A:Q,9,0),0)</f>
        <v>16109415947</v>
      </c>
      <c r="F21" s="9"/>
      <c r="G21" s="9">
        <f>IFERROR(VLOOKUP(A21,'درآمد ناشی از فروش'!A:Q,9,0),0)</f>
        <v>0</v>
      </c>
      <c r="H21" s="9"/>
      <c r="I21" s="9">
        <f t="shared" si="0"/>
        <v>16109415947</v>
      </c>
      <c r="J21" s="9"/>
      <c r="K21" s="1">
        <f t="shared" si="1"/>
        <v>0.10986710228830074</v>
      </c>
      <c r="L21" s="9"/>
      <c r="M21" s="9">
        <f>IFERROR(VLOOKUP(A21,'درآمد سود سهام'!A:S,19,0),0)</f>
        <v>33088482180</v>
      </c>
      <c r="N21" s="9"/>
      <c r="O21" s="9">
        <f>IFERROR(VLOOKUP(A21,'درآمد ناشی از تغییر قیمت اوراق'!A:Q,17,0),0)</f>
        <v>10803562865</v>
      </c>
      <c r="P21" s="9"/>
      <c r="Q21" s="9">
        <f>IFERROR(VLOOKUP(A21,'درآمد ناشی از فروش'!A:Q,17,0),0)</f>
        <v>-22050979908</v>
      </c>
      <c r="R21" s="9"/>
      <c r="S21" s="9">
        <f t="shared" si="2"/>
        <v>21841065137</v>
      </c>
      <c r="T21" s="9"/>
      <c r="U21" s="1">
        <f t="shared" si="3"/>
        <v>1.8187833354144187E-2</v>
      </c>
    </row>
    <row r="22" spans="1:21" ht="21" x14ac:dyDescent="0.55000000000000004">
      <c r="A22" s="27" t="s">
        <v>110</v>
      </c>
      <c r="C22" s="9">
        <f>IFERROR(VLOOKUP(A22,'درآمد سود سهام'!A:S,13,0),0)</f>
        <v>0</v>
      </c>
      <c r="D22" s="9"/>
      <c r="E22" s="9">
        <f>IFERROR(VLOOKUP(A22,'درآمد ناشی از تغییر قیمت اوراق'!A:Q,9,0),0)</f>
        <v>-5346807106</v>
      </c>
      <c r="F22" s="9"/>
      <c r="G22" s="9">
        <f>IFERROR(VLOOKUP(A22,'درآمد ناشی از فروش'!A:Q,9,0),0)</f>
        <v>0</v>
      </c>
      <c r="H22" s="9"/>
      <c r="I22" s="9">
        <f t="shared" si="0"/>
        <v>-5346807106</v>
      </c>
      <c r="J22" s="9"/>
      <c r="K22" s="1">
        <f t="shared" si="1"/>
        <v>-3.6465518375302229E-2</v>
      </c>
      <c r="L22" s="9"/>
      <c r="M22" s="9">
        <f>IFERROR(VLOOKUP(A22,'درآمد سود سهام'!A:S,19,0),0)</f>
        <v>48845248424</v>
      </c>
      <c r="N22" s="9"/>
      <c r="O22" s="9">
        <f>IFERROR(VLOOKUP(A22,'درآمد ناشی از تغییر قیمت اوراق'!A:Q,17,0),0)</f>
        <v>22718066000</v>
      </c>
      <c r="P22" s="9"/>
      <c r="Q22" s="9">
        <f>IFERROR(VLOOKUP(A22,'درآمد ناشی از فروش'!A:Q,17,0),0)</f>
        <v>-5747175644</v>
      </c>
      <c r="R22" s="9"/>
      <c r="S22" s="9">
        <f t="shared" si="2"/>
        <v>65816138780</v>
      </c>
      <c r="T22" s="9"/>
      <c r="U22" s="1">
        <f t="shared" si="3"/>
        <v>5.4807444446287157E-2</v>
      </c>
    </row>
    <row r="23" spans="1:21" ht="21" x14ac:dyDescent="0.55000000000000004">
      <c r="A23" s="27" t="s">
        <v>52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0</v>
      </c>
      <c r="F23" s="9"/>
      <c r="G23" s="9">
        <f>IFERROR(VLOOKUP(A23,'درآمد ناشی از فروش'!A:Q,9,0),0)</f>
        <v>0</v>
      </c>
      <c r="H23" s="9"/>
      <c r="I23" s="9">
        <f t="shared" si="0"/>
        <v>0</v>
      </c>
      <c r="J23" s="9"/>
      <c r="K23" s="1">
        <f t="shared" si="1"/>
        <v>0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0</v>
      </c>
      <c r="P23" s="9"/>
      <c r="Q23" s="9">
        <f>IFERROR(VLOOKUP(A23,'درآمد ناشی از فروش'!A:Q,17,0),0)</f>
        <v>423731001</v>
      </c>
      <c r="R23" s="9"/>
      <c r="S23" s="9">
        <f t="shared" si="2"/>
        <v>423731001</v>
      </c>
      <c r="T23" s="9"/>
      <c r="U23" s="1">
        <f t="shared" si="3"/>
        <v>3.5285590628622939E-4</v>
      </c>
    </row>
    <row r="24" spans="1:21" ht="21" x14ac:dyDescent="0.55000000000000004">
      <c r="A24" s="27" t="s">
        <v>114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-462809864</v>
      </c>
      <c r="F24" s="9"/>
      <c r="G24" s="9">
        <f>IFERROR(VLOOKUP(A24,'درآمد ناشی از فروش'!A:Q,9,0),0)</f>
        <v>0</v>
      </c>
      <c r="H24" s="9"/>
      <c r="I24" s="9">
        <f t="shared" si="0"/>
        <v>-462809864</v>
      </c>
      <c r="J24" s="9"/>
      <c r="K24" s="1">
        <f t="shared" si="1"/>
        <v>-3.156388712999351E-3</v>
      </c>
      <c r="L24" s="9"/>
      <c r="M24" s="9">
        <f>IFERROR(VLOOKUP(A24,'درآمد سود سهام'!A:S,19,0),0)</f>
        <v>9786824000</v>
      </c>
      <c r="N24" s="9"/>
      <c r="O24" s="9">
        <f>IFERROR(VLOOKUP(A24,'درآمد ناشی از تغییر قیمت اوراق'!A:Q,17,0),0)</f>
        <v>11618526436</v>
      </c>
      <c r="P24" s="9"/>
      <c r="Q24" s="9">
        <f>IFERROR(VLOOKUP(A24,'درآمد ناشی از فروش'!A:Q,17,0),0)</f>
        <v>79231688265</v>
      </c>
      <c r="R24" s="9"/>
      <c r="S24" s="9">
        <f t="shared" si="2"/>
        <v>100637038701</v>
      </c>
      <c r="T24" s="9"/>
      <c r="U24" s="1">
        <f t="shared" si="3"/>
        <v>8.3804048825787222E-2</v>
      </c>
    </row>
    <row r="25" spans="1:21" ht="21" x14ac:dyDescent="0.55000000000000004">
      <c r="A25" s="27" t="s">
        <v>62</v>
      </c>
      <c r="C25" s="9">
        <f>IFERROR(VLOOKUP(A25,'درآمد سود سهام'!A:S,13,0),0)</f>
        <v>0</v>
      </c>
      <c r="D25" s="9"/>
      <c r="E25" s="9">
        <f>IFERROR(VLOOKUP(A25,'درآمد ناشی از تغییر قیمت اوراق'!A:Q,9,0),0)</f>
        <v>-1966422135</v>
      </c>
      <c r="F25" s="9"/>
      <c r="G25" s="9">
        <f>IFERROR(VLOOKUP(A25,'درآمد ناشی از فروش'!A:Q,9,0),0)</f>
        <v>0</v>
      </c>
      <c r="H25" s="9"/>
      <c r="I25" s="9">
        <f t="shared" si="0"/>
        <v>-1966422135</v>
      </c>
      <c r="J25" s="9"/>
      <c r="K25" s="1">
        <f t="shared" si="1"/>
        <v>-1.3411107054334707E-2</v>
      </c>
      <c r="L25" s="9"/>
      <c r="M25" s="9">
        <f>IFERROR(VLOOKUP(A25,'درآمد سود سهام'!A:S,19,0),0)</f>
        <v>19126250000</v>
      </c>
      <c r="N25" s="9"/>
      <c r="O25" s="9">
        <f>IFERROR(VLOOKUP(A25,'درآمد ناشی از تغییر قیمت اوراق'!A:Q,17,0),0)</f>
        <v>12506830026</v>
      </c>
      <c r="P25" s="9"/>
      <c r="Q25" s="9">
        <f>IFERROR(VLOOKUP(A25,'درآمد ناشی از فروش'!A:Q,17,0),0)</f>
        <v>27072013250</v>
      </c>
      <c r="R25" s="9"/>
      <c r="S25" s="9">
        <f t="shared" si="2"/>
        <v>58705093276</v>
      </c>
      <c r="T25" s="9"/>
      <c r="U25" s="1">
        <f t="shared" si="3"/>
        <v>4.8885823417769265E-2</v>
      </c>
    </row>
    <row r="26" spans="1:21" ht="21" x14ac:dyDescent="0.55000000000000004">
      <c r="A26" s="27" t="s">
        <v>59</v>
      </c>
      <c r="C26" s="9">
        <f>IFERROR(VLOOKUP(A26,'درآمد سود سهام'!A:S,13,0),0)</f>
        <v>0</v>
      </c>
      <c r="D26" s="9"/>
      <c r="E26" s="9">
        <f>IFERROR(VLOOKUP(A26,'درآمد ناشی از تغییر قیمت اوراق'!A:Q,9,0),0)</f>
        <v>0</v>
      </c>
      <c r="F26" s="9"/>
      <c r="G26" s="9">
        <f>IFERROR(VLOOKUP(A26,'درآمد ناشی از فروش'!A:Q,9,0),0)</f>
        <v>0</v>
      </c>
      <c r="H26" s="9"/>
      <c r="I26" s="9">
        <f t="shared" si="0"/>
        <v>0</v>
      </c>
      <c r="J26" s="9"/>
      <c r="K26" s="1">
        <f t="shared" si="1"/>
        <v>0</v>
      </c>
      <c r="L26" s="9"/>
      <c r="M26" s="9">
        <f>IFERROR(VLOOKUP(A26,'درآمد سود سهام'!A:S,19,0),0)</f>
        <v>903159000</v>
      </c>
      <c r="N26" s="9"/>
      <c r="O26" s="9">
        <f>IFERROR(VLOOKUP(A26,'درآمد ناشی از تغییر قیمت اوراق'!A:Q,17,0),0)</f>
        <v>0</v>
      </c>
      <c r="P26" s="9"/>
      <c r="Q26" s="9">
        <f>IFERROR(VLOOKUP(A26,'درآمد ناشی از فروش'!A:Q,17,0),0)</f>
        <v>-22727210083</v>
      </c>
      <c r="R26" s="9"/>
      <c r="S26" s="9">
        <f t="shared" si="2"/>
        <v>-21824051083</v>
      </c>
      <c r="T26" s="9"/>
      <c r="U26" s="1">
        <f t="shared" si="3"/>
        <v>-1.8173665144998279E-2</v>
      </c>
    </row>
    <row r="27" spans="1:21" ht="21" x14ac:dyDescent="0.55000000000000004">
      <c r="A27" s="27" t="s">
        <v>80</v>
      </c>
      <c r="C27" s="9">
        <f>IFERROR(VLOOKUP(A27,'درآمد سود سهام'!A:S,13,0),0)</f>
        <v>0</v>
      </c>
      <c r="D27" s="9"/>
      <c r="E27" s="9">
        <f>IFERROR(VLOOKUP(A27,'درآمد ناشی از تغییر قیمت اوراق'!A:Q,9,0),0)</f>
        <v>-8566819930</v>
      </c>
      <c r="F27" s="9"/>
      <c r="G27" s="9">
        <f>IFERROR(VLOOKUP(A27,'درآمد ناشی از فروش'!A:Q,9,0),0)</f>
        <v>0</v>
      </c>
      <c r="H27" s="9"/>
      <c r="I27" s="9">
        <f t="shared" si="0"/>
        <v>-8566819930</v>
      </c>
      <c r="J27" s="9"/>
      <c r="K27" s="1">
        <f t="shared" si="1"/>
        <v>-5.8426182838120948E-2</v>
      </c>
      <c r="L27" s="9"/>
      <c r="M27" s="9">
        <f>IFERROR(VLOOKUP(A27,'درآمد سود سهام'!A:S,19,0),0)</f>
        <v>35953045653</v>
      </c>
      <c r="N27" s="9"/>
      <c r="O27" s="9">
        <f>IFERROR(VLOOKUP(A27,'درآمد ناشی از تغییر قیمت اوراق'!A:Q,17,0),0)</f>
        <v>-94173082659</v>
      </c>
      <c r="P27" s="9"/>
      <c r="Q27" s="9">
        <f>IFERROR(VLOOKUP(A27,'درآمد ناشی از فروش'!A:Q,17,0),0)</f>
        <v>-552048025</v>
      </c>
      <c r="R27" s="9"/>
      <c r="S27" s="9">
        <f t="shared" si="2"/>
        <v>-58772085031</v>
      </c>
      <c r="T27" s="9"/>
      <c r="U27" s="1">
        <f t="shared" si="3"/>
        <v>-4.894160983974085E-2</v>
      </c>
    </row>
    <row r="28" spans="1:21" ht="21" x14ac:dyDescent="0.55000000000000004">
      <c r="A28" s="27" t="s">
        <v>70</v>
      </c>
      <c r="C28" s="9">
        <f>IFERROR(VLOOKUP(A28,'درآمد سود سهام'!A:S,13,0),0)</f>
        <v>0</v>
      </c>
      <c r="D28" s="9"/>
      <c r="E28" s="9">
        <f>IFERROR(VLOOKUP(A28,'درآمد ناشی از تغییر قیمت اوراق'!A:Q,9,0),0)</f>
        <v>81505930311</v>
      </c>
      <c r="F28" s="9"/>
      <c r="G28" s="9">
        <f>IFERROR(VLOOKUP(A28,'درآمد ناشی از فروش'!A:Q,9,0),0)</f>
        <v>0</v>
      </c>
      <c r="H28" s="9"/>
      <c r="I28" s="9">
        <f t="shared" si="0"/>
        <v>81505930311</v>
      </c>
      <c r="J28" s="9"/>
      <c r="K28" s="1">
        <f t="shared" si="1"/>
        <v>0.5558749250775521</v>
      </c>
      <c r="L28" s="9"/>
      <c r="M28" s="9">
        <f>IFERROR(VLOOKUP(A28,'درآمد سود سهام'!A:S,19,0),0)</f>
        <v>0</v>
      </c>
      <c r="N28" s="9"/>
      <c r="O28" s="9">
        <f>IFERROR(VLOOKUP(A28,'درآمد ناشی از تغییر قیمت اوراق'!A:Q,17,0),0)</f>
        <v>212810970858</v>
      </c>
      <c r="P28" s="9"/>
      <c r="Q28" s="9">
        <f>IFERROR(VLOOKUP(A28,'درآمد ناشی از فروش'!A:Q,17,0),0)</f>
        <v>30234854801</v>
      </c>
      <c r="R28" s="9"/>
      <c r="S28" s="9">
        <f t="shared" si="2"/>
        <v>243045825659</v>
      </c>
      <c r="T28" s="9"/>
      <c r="U28" s="1">
        <f t="shared" si="3"/>
        <v>0.20239292116837906</v>
      </c>
    </row>
    <row r="29" spans="1:21" ht="21" x14ac:dyDescent="0.55000000000000004">
      <c r="A29" s="27" t="s">
        <v>66</v>
      </c>
      <c r="C29" s="9">
        <f>IFERROR(VLOOKUP(A29,'درآمد سود سهام'!A:S,13,0),0)</f>
        <v>0</v>
      </c>
      <c r="D29" s="9"/>
      <c r="E29" s="9">
        <f>IFERROR(VLOOKUP(A29,'درآمد ناشی از تغییر قیمت اوراق'!A:Q,9,0),0)</f>
        <v>-12791922773</v>
      </c>
      <c r="F29" s="9"/>
      <c r="G29" s="9">
        <f>IFERROR(VLOOKUP(A29,'درآمد ناشی از فروش'!A:Q,9,0),0)</f>
        <v>0</v>
      </c>
      <c r="H29" s="9"/>
      <c r="I29" s="9">
        <f t="shared" si="0"/>
        <v>-12791922773</v>
      </c>
      <c r="J29" s="9"/>
      <c r="K29" s="1">
        <f t="shared" si="1"/>
        <v>-8.7241616480016423E-2</v>
      </c>
      <c r="L29" s="9"/>
      <c r="M29" s="9">
        <f>IFERROR(VLOOKUP(A29,'درآمد سود سهام'!A:S,19,0),0)</f>
        <v>17764140000</v>
      </c>
      <c r="N29" s="9"/>
      <c r="O29" s="9">
        <f>IFERROR(VLOOKUP(A29,'درآمد ناشی از تغییر قیمت اوراق'!A:Q,17,0),0)</f>
        <v>-30761816489</v>
      </c>
      <c r="P29" s="9"/>
      <c r="Q29" s="9">
        <f>IFERROR(VLOOKUP(A29,'درآمد ناشی از فروش'!A:Q,17,0),0)</f>
        <v>-3524988932</v>
      </c>
      <c r="R29" s="9"/>
      <c r="S29" s="9">
        <f t="shared" si="2"/>
        <v>-16522665421</v>
      </c>
      <c r="T29" s="9"/>
      <c r="U29" s="1">
        <f t="shared" si="3"/>
        <v>-1.375901236310793E-2</v>
      </c>
    </row>
    <row r="30" spans="1:21" ht="21" x14ac:dyDescent="0.55000000000000004">
      <c r="A30" s="27" t="s">
        <v>76</v>
      </c>
      <c r="C30" s="9">
        <f>IFERROR(VLOOKUP(A30,'درآمد سود سهام'!A:S,13,0),0)</f>
        <v>0</v>
      </c>
      <c r="D30" s="9"/>
      <c r="E30" s="9">
        <f>IFERROR(VLOOKUP(A30,'درآمد ناشی از تغییر قیمت اوراق'!A:Q,9,0),0)</f>
        <v>0</v>
      </c>
      <c r="F30" s="9"/>
      <c r="G30" s="9">
        <f>IFERROR(VLOOKUP(A30,'درآمد ناشی از فروش'!A:Q,9,0),0)</f>
        <v>0</v>
      </c>
      <c r="H30" s="9"/>
      <c r="I30" s="9">
        <f t="shared" si="0"/>
        <v>0</v>
      </c>
      <c r="J30" s="9"/>
      <c r="K30" s="1">
        <f t="shared" si="1"/>
        <v>0</v>
      </c>
      <c r="L30" s="9"/>
      <c r="M30" s="9">
        <f>IFERROR(VLOOKUP(A30,'درآمد سود سهام'!A:S,19,0),0)</f>
        <v>0</v>
      </c>
      <c r="N30" s="9"/>
      <c r="O30" s="9">
        <f>IFERROR(VLOOKUP(A30,'درآمد ناشی از تغییر قیمت اوراق'!A:Q,17,0),0)</f>
        <v>0</v>
      </c>
      <c r="P30" s="9"/>
      <c r="Q30" s="9">
        <f>IFERROR(VLOOKUP(A30,'درآمد ناشی از فروش'!A:Q,17,0),0)</f>
        <v>-13819148</v>
      </c>
      <c r="R30" s="9"/>
      <c r="S30" s="9">
        <f t="shared" si="2"/>
        <v>-13819148</v>
      </c>
      <c r="T30" s="9"/>
      <c r="U30" s="1">
        <f t="shared" si="3"/>
        <v>-1.1507697053403781E-5</v>
      </c>
    </row>
    <row r="31" spans="1:21" ht="21" x14ac:dyDescent="0.55000000000000004">
      <c r="A31" s="27" t="s">
        <v>105</v>
      </c>
      <c r="C31" s="9">
        <f>IFERROR(VLOOKUP(A31,'درآمد سود سهام'!A:S,13,0),0)</f>
        <v>0</v>
      </c>
      <c r="D31" s="9"/>
      <c r="E31" s="9">
        <f>IFERROR(VLOOKUP(A31,'درآمد ناشی از تغییر قیمت اوراق'!A:Q,9,0),0)</f>
        <v>0</v>
      </c>
      <c r="F31" s="9"/>
      <c r="G31" s="9">
        <f>IFERROR(VLOOKUP(A31,'درآمد ناشی از فروش'!A:Q,9,0),0)</f>
        <v>0</v>
      </c>
      <c r="H31" s="9"/>
      <c r="I31" s="9">
        <f t="shared" si="0"/>
        <v>0</v>
      </c>
      <c r="J31" s="9"/>
      <c r="K31" s="1">
        <f t="shared" si="1"/>
        <v>0</v>
      </c>
      <c r="L31" s="9"/>
      <c r="M31" s="9">
        <f>IFERROR(VLOOKUP(A31,'درآمد سود سهام'!A:S,19,0),0)</f>
        <v>0</v>
      </c>
      <c r="N31" s="9"/>
      <c r="O31" s="9">
        <f>IFERROR(VLOOKUP(A31,'درآمد ناشی از تغییر قیمت اوراق'!A:Q,17,0),0)</f>
        <v>0</v>
      </c>
      <c r="P31" s="9"/>
      <c r="Q31" s="9">
        <f>IFERROR(VLOOKUP(A31,'درآمد ناشی از فروش'!A:Q,17,0),0)</f>
        <v>4376849133</v>
      </c>
      <c r="R31" s="9"/>
      <c r="S31" s="9">
        <f t="shared" si="2"/>
        <v>4376849133</v>
      </c>
      <c r="T31" s="9"/>
      <c r="U31" s="1">
        <f t="shared" si="3"/>
        <v>3.6447582637523668E-3</v>
      </c>
    </row>
    <row r="32" spans="1:21" ht="21" x14ac:dyDescent="0.45">
      <c r="A32" s="5" t="s">
        <v>61</v>
      </c>
      <c r="C32" s="9">
        <f>IFERROR(VLOOKUP(A32,'درآمد سود سهام'!A:S,13,0),0)</f>
        <v>0</v>
      </c>
      <c r="E32" s="9">
        <f>IFERROR(VLOOKUP(A32,'درآمد ناشی از تغییر قیمت اوراق'!A:Q,9,0),0)</f>
        <v>-24386287411</v>
      </c>
      <c r="G32" s="9">
        <f>IFERROR(VLOOKUP(A32,'درآمد ناشی از فروش'!A:Q,9,0),0)</f>
        <v>0</v>
      </c>
      <c r="I32" s="9">
        <f t="shared" si="0"/>
        <v>-24386287411</v>
      </c>
      <c r="K32" s="1">
        <f t="shared" si="1"/>
        <v>-0.16631582064992151</v>
      </c>
      <c r="M32" s="9">
        <f>IFERROR(VLOOKUP(A32,'درآمد سود سهام'!A:S,19,0),0)</f>
        <v>19722672400</v>
      </c>
      <c r="O32" s="9">
        <f>IFERROR(VLOOKUP(A32,'درآمد ناشی از تغییر قیمت اوراق'!A:Q,17,0),0)</f>
        <v>26722311097</v>
      </c>
      <c r="Q32" s="9">
        <f>IFERROR(VLOOKUP(A32,'درآمد ناشی از فروش'!A:Q,17,0),0)</f>
        <v>-38055</v>
      </c>
      <c r="S32" s="9">
        <f t="shared" si="2"/>
        <v>46444945442</v>
      </c>
      <c r="U32" s="1">
        <f t="shared" si="3"/>
        <v>3.8676361365288424E-2</v>
      </c>
    </row>
    <row r="33" spans="1:21" ht="21" x14ac:dyDescent="0.45">
      <c r="A33" s="5" t="s">
        <v>64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14287186494</v>
      </c>
      <c r="G33" s="9">
        <f>IFERROR(VLOOKUP(A33,'درآمد ناشی از فروش'!A:Q,9,0),0)</f>
        <v>-4242281500</v>
      </c>
      <c r="I33" s="9">
        <f t="shared" si="0"/>
        <v>10044904994</v>
      </c>
      <c r="K33" s="1">
        <f t="shared" si="1"/>
        <v>6.8506804224493401E-2</v>
      </c>
      <c r="M33" s="9">
        <f>IFERROR(VLOOKUP(A33,'درآمد سود سهام'!A:S,19,0),0)</f>
        <v>60923450884</v>
      </c>
      <c r="O33" s="9">
        <f>IFERROR(VLOOKUP(A33,'درآمد ناشی از تغییر قیمت اوراق'!A:Q,17,0),0)</f>
        <v>-73459844141</v>
      </c>
      <c r="Q33" s="9">
        <f>IFERROR(VLOOKUP(A33,'درآمد ناشی از فروش'!A:Q,17,0),0)</f>
        <v>-28627304780</v>
      </c>
      <c r="S33" s="9">
        <f t="shared" si="2"/>
        <v>-41163698037</v>
      </c>
      <c r="U33" s="1">
        <f t="shared" si="3"/>
        <v>-3.4278478427728534E-2</v>
      </c>
    </row>
    <row r="34" spans="1:21" ht="21" x14ac:dyDescent="0.45">
      <c r="A34" s="5" t="s">
        <v>98</v>
      </c>
      <c r="C34" s="9">
        <f>IFERROR(VLOOKUP(A34,'درآمد سود سهام'!A:S,13,0),0)</f>
        <v>0</v>
      </c>
      <c r="E34" s="9">
        <f>IFERROR(VLOOKUP(A34,'درآمد ناشی از تغییر قیمت اوراق'!A:Q,9,0),0)</f>
        <v>0</v>
      </c>
      <c r="G34" s="9">
        <f>IFERROR(VLOOKUP(A34,'درآمد ناشی از فروش'!A:Q,9,0),0)</f>
        <v>0</v>
      </c>
      <c r="I34" s="9">
        <f t="shared" si="0"/>
        <v>0</v>
      </c>
      <c r="K34" s="1">
        <f t="shared" si="1"/>
        <v>0</v>
      </c>
      <c r="M34" s="9">
        <f>IFERROR(VLOOKUP(A34,'درآمد سود سهام'!A:S,19,0),0)</f>
        <v>0</v>
      </c>
      <c r="O34" s="9">
        <f>IFERROR(VLOOKUP(A34,'درآمد ناشی از تغییر قیمت اوراق'!A:Q,17,0),0)</f>
        <v>0</v>
      </c>
      <c r="Q34" s="9">
        <f>IFERROR(VLOOKUP(A34,'درآمد ناشی از فروش'!A:Q,17,0),0)</f>
        <v>777656201</v>
      </c>
      <c r="S34" s="9">
        <f t="shared" si="2"/>
        <v>777656201</v>
      </c>
      <c r="U34" s="1">
        <f t="shared" si="3"/>
        <v>6.4758203420419824E-4</v>
      </c>
    </row>
    <row r="35" spans="1:21" ht="21" x14ac:dyDescent="0.45">
      <c r="A35" s="5" t="s">
        <v>99</v>
      </c>
      <c r="C35" s="9">
        <f>IFERROR(VLOOKUP(A35,'درآمد سود سهام'!A:S,13,0),0)</f>
        <v>0</v>
      </c>
      <c r="E35" s="9">
        <f>IFERROR(VLOOKUP(A35,'درآمد ناشی از تغییر قیمت اوراق'!A:Q,9,0),0)</f>
        <v>-2474246115</v>
      </c>
      <c r="G35" s="9">
        <f>IFERROR(VLOOKUP(A35,'درآمد ناشی از فروش'!A:Q,9,0),0)</f>
        <v>0</v>
      </c>
      <c r="I35" s="9">
        <f t="shared" si="0"/>
        <v>-2474246115</v>
      </c>
      <c r="K35" s="1">
        <f t="shared" si="1"/>
        <v>-1.6874494512866507E-2</v>
      </c>
      <c r="M35" s="9">
        <f>IFERROR(VLOOKUP(A35,'درآمد سود سهام'!A:S,19,0),0)</f>
        <v>2258010000</v>
      </c>
      <c r="O35" s="9">
        <f>IFERROR(VLOOKUP(A35,'درآمد ناشی از تغییر قیمت اوراق'!A:Q,17,0),0)</f>
        <v>-6974382393</v>
      </c>
      <c r="Q35" s="9">
        <f>IFERROR(VLOOKUP(A35,'درآمد ناشی از فروش'!A:Q,17,0),0)</f>
        <v>0</v>
      </c>
      <c r="S35" s="9">
        <f t="shared" si="2"/>
        <v>-4716372393</v>
      </c>
      <c r="U35" s="1">
        <f t="shared" si="3"/>
        <v>-3.9274913829478513E-3</v>
      </c>
    </row>
    <row r="36" spans="1:21" ht="21" x14ac:dyDescent="0.45">
      <c r="A36" s="5" t="s">
        <v>57</v>
      </c>
      <c r="C36" s="9">
        <f>IFERROR(VLOOKUP(A36,'درآمد سود سهام'!A:S,13,0),0)</f>
        <v>0</v>
      </c>
      <c r="E36" s="9">
        <f>IFERROR(VLOOKUP(A36,'درآمد ناشی از تغییر قیمت اوراق'!A:Q,9,0),0)</f>
        <v>19038138624</v>
      </c>
      <c r="G36" s="9">
        <f>IFERROR(VLOOKUP(A36,'درآمد ناشی از فروش'!A:Q,9,0),0)</f>
        <v>-9244156650</v>
      </c>
      <c r="I36" s="9">
        <f t="shared" si="0"/>
        <v>9793981974</v>
      </c>
      <c r="K36" s="1">
        <f t="shared" si="1"/>
        <v>6.6795495434930283E-2</v>
      </c>
      <c r="M36" s="9">
        <f>IFERROR(VLOOKUP(A36,'درآمد سود سهام'!A:S,19,0),0)</f>
        <v>31878336000</v>
      </c>
      <c r="O36" s="9">
        <f>IFERROR(VLOOKUP(A36,'درآمد ناشی از تغییر قیمت اوراق'!A:Q,17,0),0)</f>
        <v>-89610182897</v>
      </c>
      <c r="Q36" s="9">
        <f>IFERROR(VLOOKUP(A36,'درآمد ناشی از فروش'!A:Q,17,0),0)</f>
        <v>-2213275569</v>
      </c>
      <c r="S36" s="9">
        <f t="shared" si="2"/>
        <v>-59945122466</v>
      </c>
      <c r="U36" s="1">
        <f t="shared" si="3"/>
        <v>-4.9918439918865978E-2</v>
      </c>
    </row>
    <row r="37" spans="1:21" ht="21" x14ac:dyDescent="0.45">
      <c r="A37" s="5" t="s">
        <v>101</v>
      </c>
      <c r="C37" s="9">
        <f>IFERROR(VLOOKUP(A37,'درآمد سود سهام'!A:S,13,0),0)</f>
        <v>0</v>
      </c>
      <c r="E37" s="9">
        <f>IFERROR(VLOOKUP(A37,'درآمد ناشی از تغییر قیمت اوراق'!A:Q,9,0),0)</f>
        <v>0</v>
      </c>
      <c r="G37" s="9">
        <f>IFERROR(VLOOKUP(A37,'درآمد ناشی از فروش'!A:Q,9,0),0)</f>
        <v>0</v>
      </c>
      <c r="I37" s="9">
        <f t="shared" si="0"/>
        <v>0</v>
      </c>
      <c r="K37" s="1">
        <f t="shared" si="1"/>
        <v>0</v>
      </c>
      <c r="M37" s="9">
        <f>IFERROR(VLOOKUP(A37,'درآمد سود سهام'!A:S,19,0),0)</f>
        <v>0</v>
      </c>
      <c r="O37" s="9">
        <f>IFERROR(VLOOKUP(A37,'درآمد ناشی از تغییر قیمت اوراق'!A:Q,17,0),0)</f>
        <v>0</v>
      </c>
      <c r="Q37" s="9">
        <f>IFERROR(VLOOKUP(A37,'درآمد ناشی از فروش'!A:Q,17,0),0)</f>
        <v>4435444691</v>
      </c>
      <c r="S37" s="9">
        <f t="shared" si="2"/>
        <v>4435444691</v>
      </c>
      <c r="U37" s="1">
        <f t="shared" si="3"/>
        <v>3.6935528732419784E-3</v>
      </c>
    </row>
    <row r="38" spans="1:21" ht="21" x14ac:dyDescent="0.45">
      <c r="A38" s="5" t="s">
        <v>58</v>
      </c>
      <c r="C38" s="9">
        <f>IFERROR(VLOOKUP(A38,'درآمد سود سهام'!A:S,13,0),0)</f>
        <v>0</v>
      </c>
      <c r="E38" s="9">
        <f>IFERROR(VLOOKUP(A38,'درآمد ناشی از تغییر قیمت اوراق'!A:Q,9,0),0)</f>
        <v>0</v>
      </c>
      <c r="G38" s="9">
        <f>IFERROR(VLOOKUP(A38,'درآمد ناشی از فروش'!A:Q,9,0),0)</f>
        <v>0</v>
      </c>
      <c r="I38" s="9">
        <f t="shared" si="0"/>
        <v>0</v>
      </c>
      <c r="K38" s="1">
        <f t="shared" si="1"/>
        <v>0</v>
      </c>
      <c r="M38" s="9">
        <f>IFERROR(VLOOKUP(A38,'درآمد سود سهام'!A:S,19,0),0)</f>
        <v>0</v>
      </c>
      <c r="O38" s="9">
        <f>IFERROR(VLOOKUP(A38,'درآمد ناشی از تغییر قیمت اوراق'!A:Q,17,0),0)</f>
        <v>0</v>
      </c>
      <c r="Q38" s="9">
        <f>IFERROR(VLOOKUP(A38,'درآمد ناشی از فروش'!A:Q,17,0),0)</f>
        <v>-23977153084</v>
      </c>
      <c r="S38" s="9">
        <f t="shared" si="2"/>
        <v>-23977153084</v>
      </c>
      <c r="U38" s="1">
        <f t="shared" si="3"/>
        <v>-1.9966629917687991E-2</v>
      </c>
    </row>
    <row r="39" spans="1:21" ht="21" x14ac:dyDescent="0.45">
      <c r="A39" s="5" t="s">
        <v>56</v>
      </c>
      <c r="C39" s="9">
        <f>IFERROR(VLOOKUP(A39,'درآمد سود سهام'!A:S,13,0),0)</f>
        <v>0</v>
      </c>
      <c r="E39" s="9">
        <f>IFERROR(VLOOKUP(A39,'درآمد ناشی از تغییر قیمت اوراق'!A:Q,9,0),0)</f>
        <v>34897256448</v>
      </c>
      <c r="G39" s="9">
        <f>IFERROR(VLOOKUP(A39,'درآمد ناشی از فروش'!A:Q,9,0),0)</f>
        <v>0</v>
      </c>
      <c r="I39" s="9">
        <f t="shared" si="0"/>
        <v>34897256448</v>
      </c>
      <c r="K39" s="1">
        <f t="shared" si="1"/>
        <v>0.23800120726707549</v>
      </c>
      <c r="M39" s="9">
        <f>IFERROR(VLOOKUP(A39,'درآمد سود سهام'!A:S,19,0),0)</f>
        <v>10255046000</v>
      </c>
      <c r="O39" s="9">
        <f>IFERROR(VLOOKUP(A39,'درآمد ناشی از تغییر قیمت اوراق'!A:Q,17,0),0)</f>
        <v>14855055129</v>
      </c>
      <c r="Q39" s="9">
        <f>IFERROR(VLOOKUP(A39,'درآمد ناشی از فروش'!A:Q,17,0),0)</f>
        <v>-1921028115</v>
      </c>
      <c r="S39" s="9">
        <f t="shared" si="2"/>
        <v>23189073014</v>
      </c>
      <c r="U39" s="1">
        <f t="shared" si="3"/>
        <v>1.9310367556261279E-2</v>
      </c>
    </row>
    <row r="40" spans="1:21" ht="21" x14ac:dyDescent="0.45">
      <c r="A40" s="5" t="s">
        <v>55</v>
      </c>
      <c r="C40" s="9">
        <f>IFERROR(VLOOKUP(A40,'درآمد سود سهام'!A:S,13,0),0)</f>
        <v>0</v>
      </c>
      <c r="E40" s="9">
        <f>IFERROR(VLOOKUP(A40,'درآمد ناشی از تغییر قیمت اوراق'!A:Q,9,0),0)</f>
        <v>51323932458</v>
      </c>
      <c r="G40" s="9">
        <f>IFERROR(VLOOKUP(A40,'درآمد ناشی از فروش'!A:Q,9,0),0)</f>
        <v>0</v>
      </c>
      <c r="I40" s="9">
        <f t="shared" si="0"/>
        <v>51323932458</v>
      </c>
      <c r="K40" s="1">
        <f t="shared" si="1"/>
        <v>0.3500320406247267</v>
      </c>
      <c r="M40" s="9">
        <f>IFERROR(VLOOKUP(A40,'درآمد سود سهام'!A:S,19,0),0)</f>
        <v>133208686087</v>
      </c>
      <c r="O40" s="9">
        <f>IFERROR(VLOOKUP(A40,'درآمد ناشی از تغییر قیمت اوراق'!A:Q,17,0),0)</f>
        <v>208912829205</v>
      </c>
      <c r="Q40" s="9">
        <f>IFERROR(VLOOKUP(A40,'درآمد ناشی از فروش'!A:Q,17,0),0)</f>
        <v>25657383384</v>
      </c>
      <c r="S40" s="9">
        <f t="shared" si="2"/>
        <v>367778898676</v>
      </c>
      <c r="U40" s="1">
        <f t="shared" si="3"/>
        <v>0.30626259655066235</v>
      </c>
    </row>
    <row r="41" spans="1:21" ht="21" x14ac:dyDescent="0.45">
      <c r="A41" s="5" t="s">
        <v>60</v>
      </c>
      <c r="C41" s="9">
        <f>IFERROR(VLOOKUP(A41,'درآمد سود سهام'!A:S,13,0),0)</f>
        <v>0</v>
      </c>
      <c r="E41" s="9">
        <f>IFERROR(VLOOKUP(A41,'درآمد ناشی از تغییر قیمت اوراق'!A:Q,9,0),0)</f>
        <v>3961185436</v>
      </c>
      <c r="G41" s="9">
        <f>IFERROR(VLOOKUP(A41,'درآمد ناشی از فروش'!A:Q,9,0),0)</f>
        <v>0</v>
      </c>
      <c r="I41" s="9">
        <f t="shared" si="0"/>
        <v>3961185436</v>
      </c>
      <c r="K41" s="1">
        <f t="shared" si="1"/>
        <v>2.7015502418694805E-2</v>
      </c>
      <c r="M41" s="9">
        <f>IFERROR(VLOOKUP(A41,'درآمد سود سهام'!A:S,19,0),0)</f>
        <v>2272917500</v>
      </c>
      <c r="O41" s="9">
        <f>IFERROR(VLOOKUP(A41,'درآمد ناشی از تغییر قیمت اوراق'!A:Q,17,0),0)</f>
        <v>-27502522676</v>
      </c>
      <c r="Q41" s="9">
        <f>IFERROR(VLOOKUP(A41,'درآمد ناشی از فروش'!A:Q,17,0),0)</f>
        <v>-6580247199</v>
      </c>
      <c r="S41" s="9">
        <f t="shared" si="2"/>
        <v>-31809852375</v>
      </c>
      <c r="U41" s="1">
        <f t="shared" si="3"/>
        <v>-2.6489197774348806E-2</v>
      </c>
    </row>
    <row r="42" spans="1:21" ht="21" x14ac:dyDescent="0.45">
      <c r="A42" s="5" t="s">
        <v>54</v>
      </c>
      <c r="C42" s="9">
        <f>IFERROR(VLOOKUP(A42,'درآمد سود سهام'!A:S,13,0),0)</f>
        <v>0</v>
      </c>
      <c r="E42" s="9">
        <f>IFERROR(VLOOKUP(A42,'درآمد ناشی از تغییر قیمت اوراق'!A:Q,9,0),0)</f>
        <v>-30309920507</v>
      </c>
      <c r="G42" s="9">
        <f>IFERROR(VLOOKUP(A42,'درآمد ناشی از فروش'!A:Q,9,0),0)</f>
        <v>0</v>
      </c>
      <c r="I42" s="9">
        <f t="shared" si="0"/>
        <v>-30309920507</v>
      </c>
      <c r="K42" s="1">
        <f t="shared" si="1"/>
        <v>-0.20671532398497533</v>
      </c>
      <c r="M42" s="9">
        <f>IFERROR(VLOOKUP(A42,'درآمد سود سهام'!A:S,19,0),0)</f>
        <v>22410084160</v>
      </c>
      <c r="O42" s="9">
        <f>IFERROR(VLOOKUP(A42,'درآمد ناشی از تغییر قیمت اوراق'!A:Q,17,0),0)</f>
        <v>-87775625710</v>
      </c>
      <c r="Q42" s="9">
        <f>IFERROR(VLOOKUP(A42,'درآمد ناشی از فروش'!A:Q,17,0),0)</f>
        <v>15411290856</v>
      </c>
      <c r="S42" s="9">
        <f t="shared" si="2"/>
        <v>-49954250694</v>
      </c>
      <c r="U42" s="1">
        <f t="shared" si="3"/>
        <v>-4.1598684920107779E-2</v>
      </c>
    </row>
    <row r="43" spans="1:21" ht="21" x14ac:dyDescent="0.45">
      <c r="A43" s="5" t="s">
        <v>100</v>
      </c>
      <c r="C43" s="9">
        <f>IFERROR(VLOOKUP(A43,'درآمد سود سهام'!A:S,13,0),0)</f>
        <v>0</v>
      </c>
      <c r="E43" s="9">
        <f>IFERROR(VLOOKUP(A43,'درآمد ناشی از تغییر قیمت اوراق'!A:Q,9,0),0)</f>
        <v>15698508556</v>
      </c>
      <c r="G43" s="9">
        <f>IFERROR(VLOOKUP(A43,'درآمد ناشی از فروش'!A:Q,9,0),0)</f>
        <v>0</v>
      </c>
      <c r="I43" s="9">
        <f t="shared" si="0"/>
        <v>15698508556</v>
      </c>
      <c r="K43" s="1">
        <f t="shared" si="1"/>
        <v>0.10706469129422475</v>
      </c>
      <c r="M43" s="9">
        <f>IFERROR(VLOOKUP(A43,'درآمد سود سهام'!A:S,19,0),0)</f>
        <v>17063377500</v>
      </c>
      <c r="O43" s="9">
        <f>IFERROR(VLOOKUP(A43,'درآمد ناشی از تغییر قیمت اوراق'!A:Q,17,0),0)</f>
        <v>-28142755299</v>
      </c>
      <c r="Q43" s="9">
        <f>IFERROR(VLOOKUP(A43,'درآمد ناشی از فروش'!A:Q,17,0),0)</f>
        <v>-1927219976</v>
      </c>
      <c r="S43" s="9">
        <f t="shared" si="2"/>
        <v>-13006597775</v>
      </c>
      <c r="U43" s="1">
        <f t="shared" si="3"/>
        <v>-1.083105752179336E-2</v>
      </c>
    </row>
    <row r="44" spans="1:21" ht="21" x14ac:dyDescent="0.45">
      <c r="A44" s="5" t="s">
        <v>119</v>
      </c>
      <c r="C44" s="9">
        <f>IFERROR(VLOOKUP(A44,'درآمد سود سهام'!A:S,13,0),0)</f>
        <v>0</v>
      </c>
      <c r="E44" s="9">
        <f>IFERROR(VLOOKUP(A44,'درآمد ناشی از تغییر قیمت اوراق'!A:Q,9,0),0)</f>
        <v>0</v>
      </c>
      <c r="G44" s="9">
        <f>IFERROR(VLOOKUP(A44,'درآمد ناشی از فروش'!A:Q,9,0),0)</f>
        <v>0</v>
      </c>
      <c r="I44" s="9">
        <f t="shared" si="0"/>
        <v>0</v>
      </c>
      <c r="K44" s="1">
        <f t="shared" ref="K44" si="4">+I44/$I$64</f>
        <v>0</v>
      </c>
      <c r="M44" s="9">
        <f>IFERROR(VLOOKUP(A44,'درآمد سود سهام'!A:S,19,0),0)</f>
        <v>66612622999</v>
      </c>
      <c r="O44" s="9">
        <f>IFERROR(VLOOKUP(A44,'درآمد ناشی از تغییر قیمت اوراق'!A:Q,17,0),0)</f>
        <v>0</v>
      </c>
      <c r="Q44" s="9">
        <f>IFERROR(VLOOKUP(A44,'درآمد ناشی از فروش'!A:Q,17,0),0)</f>
        <v>0</v>
      </c>
      <c r="S44" s="9">
        <f t="shared" ref="S44" si="5">+Q44+O44+M44</f>
        <v>66612622999</v>
      </c>
      <c r="U44" s="1">
        <f t="shared" ref="U44" si="6">+S44/$S$64</f>
        <v>5.5470705242109661E-2</v>
      </c>
    </row>
    <row r="45" spans="1:21" ht="21" x14ac:dyDescent="0.55000000000000004">
      <c r="A45" s="27" t="s">
        <v>86</v>
      </c>
      <c r="C45" s="9">
        <f>IFERROR(VLOOKUP(A45,'درآمد سود سهام'!A:S,13,0),0)</f>
        <v>0</v>
      </c>
      <c r="D45" s="9"/>
      <c r="E45" s="9">
        <f>IFERROR(VLOOKUP(A45,'درآمد ناشی از تغییر قیمت اوراق'!A:Q,9,0),0)</f>
        <v>0</v>
      </c>
      <c r="F45" s="9"/>
      <c r="G45" s="9">
        <f>IFERROR(VLOOKUP(A45,'درآمد ناشی از فروش'!A:Q,9,0),0)</f>
        <v>0</v>
      </c>
      <c r="H45" s="9"/>
      <c r="I45" s="9">
        <f t="shared" si="0"/>
        <v>0</v>
      </c>
      <c r="J45" s="9"/>
      <c r="K45" s="1">
        <f t="shared" si="1"/>
        <v>0</v>
      </c>
      <c r="L45" s="9"/>
      <c r="M45" s="9">
        <f>IFERROR(VLOOKUP(A45,'درآمد سود سهام'!A:S,19,0),0)</f>
        <v>0</v>
      </c>
      <c r="N45" s="9"/>
      <c r="O45" s="9">
        <f>IFERROR(VLOOKUP(A45,'درآمد ناشی از تغییر قیمت اوراق'!A:Q,17,0),0)</f>
        <v>0</v>
      </c>
      <c r="P45" s="9"/>
      <c r="Q45" s="9">
        <f>IFERROR(VLOOKUP(A45,'درآمد ناشی از فروش'!A:Q,17,0),0)</f>
        <v>20299435647</v>
      </c>
      <c r="R45" s="9"/>
      <c r="S45" s="9">
        <f t="shared" si="2"/>
        <v>20299435647</v>
      </c>
      <c r="T45" s="9"/>
      <c r="U45" s="1">
        <f t="shared" si="3"/>
        <v>1.690406353421655E-2</v>
      </c>
    </row>
    <row r="46" spans="1:21" ht="21" x14ac:dyDescent="0.55000000000000004">
      <c r="A46" s="27" t="s">
        <v>95</v>
      </c>
      <c r="C46" s="9">
        <f>IFERROR(VLOOKUP(A46,'درآمد سود سهام'!A:S,13,0),0)</f>
        <v>0</v>
      </c>
      <c r="D46" s="9"/>
      <c r="E46" s="9">
        <f>IFERROR(VLOOKUP(A46,'درآمد ناشی از تغییر قیمت اوراق'!A:Q,9,0),0)</f>
        <v>0</v>
      </c>
      <c r="F46" s="9"/>
      <c r="G46" s="9">
        <f>IFERROR(VLOOKUP(A46,'درآمد ناشی از فروش'!A:Q,9,0),0)</f>
        <v>0</v>
      </c>
      <c r="H46" s="9"/>
      <c r="I46" s="9">
        <f t="shared" si="0"/>
        <v>0</v>
      </c>
      <c r="J46" s="9"/>
      <c r="K46" s="1">
        <f t="shared" si="1"/>
        <v>0</v>
      </c>
      <c r="L46" s="9"/>
      <c r="M46" s="9">
        <f>IFERROR(VLOOKUP(A46,'درآمد سود سهام'!A:S,19,0),0)</f>
        <v>0</v>
      </c>
      <c r="N46" s="9"/>
      <c r="O46" s="9">
        <f>IFERROR(VLOOKUP(A46,'درآمد ناشی از تغییر قیمت اوراق'!A:Q,17,0),0)</f>
        <v>0</v>
      </c>
      <c r="P46" s="9"/>
      <c r="Q46" s="9">
        <f>IFERROR(VLOOKUP(A46,'درآمد ناشی از فروش'!A:Q,17,0),0)</f>
        <v>4474189256</v>
      </c>
      <c r="R46" s="9"/>
      <c r="S46" s="9">
        <f t="shared" si="2"/>
        <v>4474189256</v>
      </c>
      <c r="T46" s="9"/>
      <c r="U46" s="1">
        <f t="shared" si="3"/>
        <v>3.7258168533720062E-3</v>
      </c>
    </row>
    <row r="47" spans="1:21" ht="21" x14ac:dyDescent="0.55000000000000004">
      <c r="A47" s="27" t="s">
        <v>87</v>
      </c>
      <c r="C47" s="9">
        <f>IFERROR(VLOOKUP(A47,'درآمد سود سهام'!A:S,13,0),0)</f>
        <v>0</v>
      </c>
      <c r="D47" s="9"/>
      <c r="E47" s="9">
        <f>IFERROR(VLOOKUP(A47,'درآمد ناشی از تغییر قیمت اوراق'!A:Q,9,0),0)</f>
        <v>0</v>
      </c>
      <c r="F47" s="9"/>
      <c r="G47" s="9">
        <f>IFERROR(VLOOKUP(A47,'درآمد ناشی از فروش'!A:Q,9,0),0)</f>
        <v>0</v>
      </c>
      <c r="H47" s="9"/>
      <c r="I47" s="9">
        <f t="shared" si="0"/>
        <v>0</v>
      </c>
      <c r="J47" s="9"/>
      <c r="K47" s="1">
        <f t="shared" si="1"/>
        <v>0</v>
      </c>
      <c r="L47" s="9"/>
      <c r="M47" s="9">
        <f>IFERROR(VLOOKUP(A47,'درآمد سود سهام'!A:S,19,0),0)</f>
        <v>0</v>
      </c>
      <c r="N47" s="9"/>
      <c r="O47" s="9">
        <f>IFERROR(VLOOKUP(A47,'درآمد ناشی از تغییر قیمت اوراق'!A:Q,17,0),0)</f>
        <v>0</v>
      </c>
      <c r="P47" s="9"/>
      <c r="Q47" s="9">
        <f>IFERROR(VLOOKUP(A47,'درآمد ناشی از فروش'!A:Q,17,0),0)</f>
        <v>1084633617</v>
      </c>
      <c r="R47" s="9"/>
      <c r="S47" s="9">
        <f t="shared" si="2"/>
        <v>1084633617</v>
      </c>
      <c r="T47" s="9"/>
      <c r="U47" s="1">
        <f t="shared" si="3"/>
        <v>9.032130691684889E-4</v>
      </c>
    </row>
    <row r="48" spans="1:21" ht="21" x14ac:dyDescent="0.55000000000000004">
      <c r="A48" s="27" t="s">
        <v>84</v>
      </c>
      <c r="C48" s="9">
        <f>IFERROR(VLOOKUP(A48,'درآمد سود سهام'!A:S,13,0),0)</f>
        <v>0</v>
      </c>
      <c r="D48" s="9"/>
      <c r="E48" s="9">
        <f>IFERROR(VLOOKUP(A48,'درآمد ناشی از تغییر قیمت اوراق'!A:Q,9,0),0)</f>
        <v>0</v>
      </c>
      <c r="F48" s="9"/>
      <c r="G48" s="9">
        <f>IFERROR(VLOOKUP(A48,'درآمد ناشی از فروش'!A:Q,9,0),0)</f>
        <v>0</v>
      </c>
      <c r="H48" s="9"/>
      <c r="I48" s="9">
        <f t="shared" si="0"/>
        <v>0</v>
      </c>
      <c r="J48" s="9"/>
      <c r="K48" s="1">
        <f t="shared" si="1"/>
        <v>0</v>
      </c>
      <c r="L48" s="9"/>
      <c r="M48" s="9">
        <f>IFERROR(VLOOKUP(A48,'درآمد سود سهام'!A:S,19,0),0)</f>
        <v>9302881000</v>
      </c>
      <c r="N48" s="9"/>
      <c r="O48" s="9">
        <f>IFERROR(VLOOKUP(A48,'درآمد ناشی از تغییر قیمت اوراق'!A:Q,17,0),0)</f>
        <v>0</v>
      </c>
      <c r="P48" s="9"/>
      <c r="Q48" s="9">
        <f>IFERROR(VLOOKUP(A48,'درآمد ناشی از فروش'!A:Q,17,0),0)</f>
        <v>436236969</v>
      </c>
      <c r="R48" s="9"/>
      <c r="S48" s="9">
        <f t="shared" si="2"/>
        <v>9739117969</v>
      </c>
      <c r="T48" s="9"/>
      <c r="U48" s="1">
        <f t="shared" si="3"/>
        <v>8.1101106345060573E-3</v>
      </c>
    </row>
    <row r="49" spans="1:21" ht="21" x14ac:dyDescent="0.55000000000000004">
      <c r="A49" s="27" t="s">
        <v>85</v>
      </c>
      <c r="C49" s="9">
        <f>IFERROR(VLOOKUP(A49,'درآمد سود سهام'!A:S,13,0),0)</f>
        <v>0</v>
      </c>
      <c r="D49" s="9"/>
      <c r="E49" s="9">
        <f>IFERROR(VLOOKUP(A49,'درآمد ناشی از تغییر قیمت اوراق'!A:Q,9,0),0)</f>
        <v>0</v>
      </c>
      <c r="F49" s="9"/>
      <c r="G49" s="9">
        <f>IFERROR(VLOOKUP(A49,'درآمد ناشی از فروش'!A:Q,9,0),0)</f>
        <v>0</v>
      </c>
      <c r="H49" s="9"/>
      <c r="I49" s="9">
        <f t="shared" si="0"/>
        <v>0</v>
      </c>
      <c r="J49" s="9"/>
      <c r="K49" s="1">
        <f t="shared" si="1"/>
        <v>0</v>
      </c>
      <c r="L49" s="9"/>
      <c r="M49" s="9">
        <f>IFERROR(VLOOKUP(A49,'درآمد سود سهام'!A:S,19,0),0)</f>
        <v>0</v>
      </c>
      <c r="N49" s="9"/>
      <c r="O49" s="9">
        <f>IFERROR(VLOOKUP(A49,'درآمد ناشی از تغییر قیمت اوراق'!A:Q,17,0),0)</f>
        <v>0</v>
      </c>
      <c r="P49" s="9"/>
      <c r="Q49" s="9">
        <f>IFERROR(VLOOKUP(A49,'درآمد ناشی از فروش'!A:Q,17,0),0)</f>
        <v>4584035908</v>
      </c>
      <c r="R49" s="9"/>
      <c r="S49" s="9">
        <f t="shared" si="2"/>
        <v>4584035908</v>
      </c>
      <c r="T49" s="9"/>
      <c r="U49" s="1">
        <f t="shared" si="3"/>
        <v>3.8172900754220684E-3</v>
      </c>
    </row>
    <row r="50" spans="1:21" ht="21" x14ac:dyDescent="0.55000000000000004">
      <c r="A50" s="27" t="s">
        <v>112</v>
      </c>
      <c r="C50" s="9">
        <f>IFERROR(VLOOKUP(A50,'درآمد سود سهام'!A:S,13,0),0)</f>
        <v>0</v>
      </c>
      <c r="D50" s="9"/>
      <c r="E50" s="9">
        <f>IFERROR(VLOOKUP(A50,'درآمد ناشی از تغییر قیمت اوراق'!A:Q,9,0),0)</f>
        <v>0</v>
      </c>
      <c r="F50" s="9"/>
      <c r="G50" s="9">
        <f>IFERROR(VLOOKUP(A50,'درآمد ناشی از فروش'!A:Q,9,0),0)</f>
        <v>0</v>
      </c>
      <c r="H50" s="9"/>
      <c r="I50" s="9">
        <f t="shared" si="0"/>
        <v>0</v>
      </c>
      <c r="J50" s="9"/>
      <c r="K50" s="1">
        <f t="shared" si="1"/>
        <v>0</v>
      </c>
      <c r="L50" s="9"/>
      <c r="M50" s="9">
        <f>IFERROR(VLOOKUP(A50,'درآمد سود سهام'!A:S,19,0),0)</f>
        <v>235000000</v>
      </c>
      <c r="N50" s="9"/>
      <c r="O50" s="9">
        <f>IFERROR(VLOOKUP(A50,'درآمد ناشی از تغییر قیمت اوراق'!A:Q,17,0),0)</f>
        <v>0</v>
      </c>
      <c r="P50" s="9"/>
      <c r="Q50" s="9">
        <f>IFERROR(VLOOKUP(A50,'درآمد ناشی از فروش'!A:Q,17,0),0)</f>
        <v>975651972</v>
      </c>
      <c r="R50" s="9"/>
      <c r="S50" s="9">
        <f t="shared" si="2"/>
        <v>1210651972</v>
      </c>
      <c r="T50" s="9"/>
      <c r="U50" s="1">
        <f t="shared" si="3"/>
        <v>1.0081530446654076E-3</v>
      </c>
    </row>
    <row r="51" spans="1:21" ht="21" x14ac:dyDescent="0.55000000000000004">
      <c r="A51" s="27" t="s">
        <v>113</v>
      </c>
      <c r="C51" s="9">
        <f>IFERROR(VLOOKUP(A51,'درآمد سود سهام'!A:S,13,0),0)</f>
        <v>0</v>
      </c>
      <c r="D51" s="9"/>
      <c r="E51" s="9">
        <f>IFERROR(VLOOKUP(A51,'درآمد ناشی از تغییر قیمت اوراق'!A:Q,9,0),0)</f>
        <v>0</v>
      </c>
      <c r="F51" s="9"/>
      <c r="G51" s="9">
        <f>IFERROR(VLOOKUP(A51,'درآمد ناشی از فروش'!A:Q,9,0),0)</f>
        <v>0</v>
      </c>
      <c r="H51" s="9"/>
      <c r="I51" s="9">
        <f t="shared" si="0"/>
        <v>0</v>
      </c>
      <c r="J51" s="9"/>
      <c r="K51" s="1">
        <f t="shared" si="1"/>
        <v>0</v>
      </c>
      <c r="L51" s="9"/>
      <c r="M51" s="9">
        <f>IFERROR(VLOOKUP(A51,'درآمد سود سهام'!A:S,19,0),0)</f>
        <v>562500000</v>
      </c>
      <c r="N51" s="9"/>
      <c r="O51" s="9">
        <f>IFERROR(VLOOKUP(A51,'درآمد ناشی از تغییر قیمت اوراق'!A:Q,17,0),0)</f>
        <v>0</v>
      </c>
      <c r="P51" s="9"/>
      <c r="Q51" s="9">
        <f>IFERROR(VLOOKUP(A51,'درآمد ناشی از فروش'!A:Q,17,0),0)</f>
        <v>603269216</v>
      </c>
      <c r="R51" s="9"/>
      <c r="S51" s="9">
        <f t="shared" si="2"/>
        <v>1165769216</v>
      </c>
      <c r="T51" s="9"/>
      <c r="U51" s="1">
        <f t="shared" si="3"/>
        <v>9.7077757412483289E-4</v>
      </c>
    </row>
    <row r="52" spans="1:21" ht="21" x14ac:dyDescent="0.55000000000000004">
      <c r="A52" s="27" t="s">
        <v>89</v>
      </c>
      <c r="C52" s="9">
        <f>IFERROR(VLOOKUP(A52,'درآمد سود سهام'!A:S,13,0),0)</f>
        <v>0</v>
      </c>
      <c r="D52" s="9"/>
      <c r="E52" s="9">
        <f>IFERROR(VLOOKUP(A52,'درآمد ناشی از تغییر قیمت اوراق'!A:Q,9,0),0)</f>
        <v>0</v>
      </c>
      <c r="F52" s="9"/>
      <c r="G52" s="9">
        <f>IFERROR(VLOOKUP(A52,'درآمد ناشی از فروش'!A:Q,9,0),0)</f>
        <v>0</v>
      </c>
      <c r="H52" s="9"/>
      <c r="I52" s="9">
        <f t="shared" si="0"/>
        <v>0</v>
      </c>
      <c r="J52" s="9"/>
      <c r="K52" s="1">
        <f t="shared" si="1"/>
        <v>0</v>
      </c>
      <c r="L52" s="9"/>
      <c r="M52" s="9">
        <f>IFERROR(VLOOKUP(A52,'درآمد سود سهام'!A:S,19,0),0)</f>
        <v>0</v>
      </c>
      <c r="N52" s="9"/>
      <c r="O52" s="9">
        <f>IFERROR(VLOOKUP(A52,'درآمد ناشی از تغییر قیمت اوراق'!A:Q,17,0),0)</f>
        <v>0</v>
      </c>
      <c r="P52" s="9"/>
      <c r="Q52" s="9">
        <f>IFERROR(VLOOKUP(A52,'درآمد ناشی از فروش'!A:Q,17,0),0)</f>
        <v>12362152981</v>
      </c>
      <c r="R52" s="9"/>
      <c r="S52" s="9">
        <f t="shared" si="2"/>
        <v>12362152981</v>
      </c>
      <c r="T52" s="9"/>
      <c r="U52" s="1">
        <f t="shared" si="3"/>
        <v>1.0294405373846524E-2</v>
      </c>
    </row>
    <row r="53" spans="1:21" ht="21" x14ac:dyDescent="0.55000000000000004">
      <c r="A53" s="27" t="s">
        <v>96</v>
      </c>
      <c r="C53" s="9">
        <f>IFERROR(VLOOKUP(A53,'درآمد سود سهام'!A:S,13,0),0)</f>
        <v>0</v>
      </c>
      <c r="D53" s="9"/>
      <c r="E53" s="9">
        <f>IFERROR(VLOOKUP(A53,'درآمد ناشی از تغییر قیمت اوراق'!A:Q,9,0),0)</f>
        <v>0</v>
      </c>
      <c r="F53" s="9"/>
      <c r="G53" s="9">
        <f>IFERROR(VLOOKUP(A53,'درآمد ناشی از فروش'!A:Q,9,0),0)</f>
        <v>0</v>
      </c>
      <c r="H53" s="9"/>
      <c r="I53" s="9">
        <f t="shared" si="0"/>
        <v>0</v>
      </c>
      <c r="J53" s="9"/>
      <c r="K53" s="1">
        <f t="shared" si="1"/>
        <v>0</v>
      </c>
      <c r="L53" s="9"/>
      <c r="M53" s="9">
        <f>IFERROR(VLOOKUP(A53,'درآمد سود سهام'!A:S,19,0),0)</f>
        <v>1257291200</v>
      </c>
      <c r="N53" s="9"/>
      <c r="O53" s="9">
        <f>IFERROR(VLOOKUP(A53,'درآمد ناشی از تغییر قیمت اوراق'!A:Q,17,0),0)</f>
        <v>0</v>
      </c>
      <c r="P53" s="9"/>
      <c r="Q53" s="9">
        <f>IFERROR(VLOOKUP(A53,'درآمد ناشی از فروش'!A:Q,17,0),0)</f>
        <v>5630952553</v>
      </c>
      <c r="R53" s="9"/>
      <c r="S53" s="9">
        <f t="shared" si="2"/>
        <v>6888243753</v>
      </c>
      <c r="T53" s="9"/>
      <c r="U53" s="1">
        <f t="shared" si="3"/>
        <v>5.7360860698159608E-3</v>
      </c>
    </row>
    <row r="54" spans="1:21" ht="21" x14ac:dyDescent="0.55000000000000004">
      <c r="A54" s="27" t="s">
        <v>91</v>
      </c>
      <c r="C54" s="9">
        <f>IFERROR(VLOOKUP(A54,'درآمد سود سهام'!A:S,13,0),0)</f>
        <v>0</v>
      </c>
      <c r="D54" s="9"/>
      <c r="E54" s="9">
        <f>IFERROR(VLOOKUP(A54,'درآمد ناشی از تغییر قیمت اوراق'!A:Q,9,0),0)</f>
        <v>1232391919</v>
      </c>
      <c r="F54" s="9"/>
      <c r="G54" s="9">
        <f>IFERROR(VLOOKUP(A54,'درآمد ناشی از فروش'!A:Q,9,0),0)</f>
        <v>0</v>
      </c>
      <c r="H54" s="9"/>
      <c r="I54" s="9">
        <f t="shared" si="0"/>
        <v>1232391919</v>
      </c>
      <c r="J54" s="9"/>
      <c r="K54" s="1">
        <f t="shared" si="1"/>
        <v>8.4049806317939898E-3</v>
      </c>
      <c r="L54" s="9"/>
      <c r="M54" s="9">
        <f>IFERROR(VLOOKUP(A54,'درآمد سود سهام'!A:S,19,0),0)</f>
        <v>1586968173</v>
      </c>
      <c r="N54" s="9"/>
      <c r="O54" s="9">
        <f>IFERROR(VLOOKUP(A54,'درآمد ناشی از تغییر قیمت اوراق'!A:Q,17,0),0)</f>
        <v>8151940171</v>
      </c>
      <c r="P54" s="9"/>
      <c r="Q54" s="9">
        <f>IFERROR(VLOOKUP(A54,'درآمد ناشی از فروش'!A:Q,17,0),0)</f>
        <v>13243736919</v>
      </c>
      <c r="R54" s="9"/>
      <c r="S54" s="9">
        <f t="shared" si="2"/>
        <v>22982645263</v>
      </c>
      <c r="T54" s="9"/>
      <c r="U54" s="1">
        <f t="shared" si="3"/>
        <v>1.9138467810927956E-2</v>
      </c>
    </row>
    <row r="55" spans="1:21" ht="21" x14ac:dyDescent="0.55000000000000004">
      <c r="A55" s="27" t="s">
        <v>92</v>
      </c>
      <c r="C55" s="9">
        <f>IFERROR(VLOOKUP(A55,'درآمد سود سهام'!A:S,13,0),0)</f>
        <v>0</v>
      </c>
      <c r="D55" s="9"/>
      <c r="E55" s="9">
        <f>IFERROR(VLOOKUP(A55,'درآمد ناشی از تغییر قیمت اوراق'!A:Q,9,0),0)</f>
        <v>0</v>
      </c>
      <c r="F55" s="9"/>
      <c r="G55" s="9">
        <f>IFERROR(VLOOKUP(A55,'درآمد ناشی از فروش'!A:Q,9,0),0)</f>
        <v>0</v>
      </c>
      <c r="H55" s="9"/>
      <c r="I55" s="9">
        <f t="shared" si="0"/>
        <v>0</v>
      </c>
      <c r="J55" s="9"/>
      <c r="K55" s="1">
        <f t="shared" si="1"/>
        <v>0</v>
      </c>
      <c r="L55" s="9"/>
      <c r="M55" s="9">
        <f>IFERROR(VLOOKUP(A55,'درآمد سود سهام'!A:S,19,0),0)</f>
        <v>0</v>
      </c>
      <c r="N55" s="9"/>
      <c r="O55" s="9">
        <f>IFERROR(VLOOKUP(A55,'درآمد ناشی از تغییر قیمت اوراق'!A:Q,17,0),0)</f>
        <v>0</v>
      </c>
      <c r="P55" s="9"/>
      <c r="Q55" s="9">
        <f>IFERROR(VLOOKUP(A55,'درآمد ناشی از فروش'!A:Q,17,0),0)</f>
        <v>3271605657</v>
      </c>
      <c r="R55" s="9"/>
      <c r="S55" s="9">
        <f t="shared" si="2"/>
        <v>3271605657</v>
      </c>
      <c r="T55" s="9"/>
      <c r="U55" s="1">
        <f>+S55/$S$64</f>
        <v>2.7243826304601442E-3</v>
      </c>
    </row>
    <row r="56" spans="1:21" ht="21" x14ac:dyDescent="0.55000000000000004">
      <c r="A56" s="27" t="s">
        <v>115</v>
      </c>
      <c r="C56" s="9">
        <f>IFERROR(VLOOKUP(A56,'درآمد سود سهام'!A:S,13,0),0)</f>
        <v>0</v>
      </c>
      <c r="D56" s="9"/>
      <c r="E56" s="9">
        <f>IFERROR(VLOOKUP(A56,'درآمد ناشی از تغییر قیمت اوراق'!A:Q,9,0),0)</f>
        <v>0</v>
      </c>
      <c r="F56" s="9"/>
      <c r="G56" s="9">
        <f>IFERROR(VLOOKUP(A56,'درآمد ناشی از فروش'!A:Q,9,0),0)</f>
        <v>0</v>
      </c>
      <c r="H56" s="9"/>
      <c r="I56" s="9">
        <f t="shared" si="0"/>
        <v>0</v>
      </c>
      <c r="J56" s="9"/>
      <c r="K56" s="1">
        <f t="shared" ref="K56:K57" si="7">+I56/$I$64</f>
        <v>0</v>
      </c>
      <c r="L56" s="9"/>
      <c r="M56" s="9">
        <f>IFERROR(VLOOKUP(A56,'درآمد سود سهام'!A:S,19,0),0)</f>
        <v>0</v>
      </c>
      <c r="N56" s="9"/>
      <c r="O56" s="9">
        <f>IFERROR(VLOOKUP(A56,'درآمد ناشی از تغییر قیمت اوراق'!A:Q,17,0),0)</f>
        <v>0</v>
      </c>
      <c r="P56" s="9"/>
      <c r="Q56" s="9">
        <f>IFERROR(VLOOKUP(A56,'درآمد ناشی از فروش'!A:Q,17,0),0)</f>
        <v>768972897</v>
      </c>
      <c r="R56" s="9"/>
      <c r="S56" s="9">
        <f t="shared" ref="S56:S57" si="8">+Q56+O56+M56</f>
        <v>768972897</v>
      </c>
      <c r="T56" s="9"/>
      <c r="U56" s="1">
        <f t="shared" ref="U56:U57" si="9">+S56/$S$64</f>
        <v>6.4035113749084016E-4</v>
      </c>
    </row>
    <row r="57" spans="1:21" ht="21" x14ac:dyDescent="0.55000000000000004">
      <c r="A57" s="27" t="s">
        <v>116</v>
      </c>
      <c r="C57" s="9">
        <f>IFERROR(VLOOKUP(A57,'درآمد سود سهام'!A:S,13,0),0)</f>
        <v>0</v>
      </c>
      <c r="D57" s="9"/>
      <c r="E57" s="9">
        <f>IFERROR(VLOOKUP(A57,'درآمد ناشی از تغییر قیمت اوراق'!A:Q,9,0),0)</f>
        <v>0</v>
      </c>
      <c r="F57" s="9"/>
      <c r="G57" s="9">
        <f>IFERROR(VLOOKUP(A57,'درآمد ناشی از فروش'!A:Q,9,0),0)</f>
        <v>0</v>
      </c>
      <c r="H57" s="9"/>
      <c r="I57" s="9">
        <f t="shared" si="0"/>
        <v>0</v>
      </c>
      <c r="J57" s="9"/>
      <c r="K57" s="1">
        <f t="shared" si="7"/>
        <v>0</v>
      </c>
      <c r="L57" s="9"/>
      <c r="M57" s="9">
        <f>IFERROR(VLOOKUP(A57,'درآمد سود سهام'!A:S,19,0),0)</f>
        <v>0</v>
      </c>
      <c r="N57" s="9"/>
      <c r="O57" s="9">
        <f>IFERROR(VLOOKUP(A57,'درآمد ناشی از تغییر قیمت اوراق'!A:Q,17,0),0)</f>
        <v>0</v>
      </c>
      <c r="P57" s="9"/>
      <c r="Q57" s="9">
        <f>IFERROR(VLOOKUP(A57,'درآمد ناشی از فروش'!A:Q,17,0),0)</f>
        <v>70119278</v>
      </c>
      <c r="R57" s="9"/>
      <c r="S57" s="9">
        <f t="shared" si="8"/>
        <v>70119278</v>
      </c>
      <c r="T57" s="9"/>
      <c r="U57" s="1">
        <f t="shared" si="9"/>
        <v>5.8390821838466491E-5</v>
      </c>
    </row>
    <row r="58" spans="1:21" ht="21" x14ac:dyDescent="0.55000000000000004">
      <c r="A58" s="27" t="s">
        <v>93</v>
      </c>
      <c r="C58" s="9">
        <f>IFERROR(VLOOKUP(A58,'درآمد سود سهام'!A:S,13,0),0)</f>
        <v>0</v>
      </c>
      <c r="D58" s="9"/>
      <c r="E58" s="9">
        <f>IFERROR(VLOOKUP(A58,'درآمد ناشی از تغییر قیمت اوراق'!A:Q,9,0),0)</f>
        <v>0</v>
      </c>
      <c r="F58" s="9"/>
      <c r="G58" s="9">
        <f>IFERROR(VLOOKUP(A58,'درآمد ناشی از فروش'!A:Q,9,0),0)</f>
        <v>0</v>
      </c>
      <c r="H58" s="9"/>
      <c r="I58" s="9">
        <f t="shared" si="0"/>
        <v>0</v>
      </c>
      <c r="J58" s="9"/>
      <c r="K58" s="1">
        <f t="shared" si="1"/>
        <v>0</v>
      </c>
      <c r="L58" s="9"/>
      <c r="M58" s="9">
        <f>IFERROR(VLOOKUP(A58,'درآمد سود سهام'!A:S,19,0),0)</f>
        <v>0</v>
      </c>
      <c r="N58" s="9"/>
      <c r="O58" s="9">
        <f>IFERROR(VLOOKUP(A58,'درآمد ناشی از تغییر قیمت اوراق'!A:Q,17,0),0)</f>
        <v>0</v>
      </c>
      <c r="P58" s="9"/>
      <c r="Q58" s="9">
        <f>IFERROR(VLOOKUP(A58,'درآمد ناشی از فروش'!A:Q,17,0),0)</f>
        <v>3134781730</v>
      </c>
      <c r="R58" s="9"/>
      <c r="S58" s="9">
        <f t="shared" si="2"/>
        <v>3134781730</v>
      </c>
      <c r="T58" s="9"/>
      <c r="U58" s="1">
        <f t="shared" ref="U58:U61" si="10">+S58/$S$64</f>
        <v>2.610444470048733E-3</v>
      </c>
    </row>
    <row r="59" spans="1:21" ht="21" x14ac:dyDescent="0.55000000000000004">
      <c r="A59" s="27" t="s">
        <v>88</v>
      </c>
      <c r="C59" s="9">
        <f>IFERROR(VLOOKUP(A59,'درآمد سود سهام'!A:S,13,0),0)</f>
        <v>0</v>
      </c>
      <c r="D59" s="9"/>
      <c r="E59" s="9">
        <f>IFERROR(VLOOKUP(A59,'درآمد ناشی از تغییر قیمت اوراق'!A:Q,9,0),0)</f>
        <v>0</v>
      </c>
      <c r="F59" s="9"/>
      <c r="G59" s="9">
        <f>IFERROR(VLOOKUP(A59,'درآمد ناشی از فروش'!A:Q,9,0),0)</f>
        <v>0</v>
      </c>
      <c r="H59" s="9"/>
      <c r="I59" s="9">
        <f t="shared" si="0"/>
        <v>0</v>
      </c>
      <c r="J59" s="9"/>
      <c r="K59" s="1">
        <f t="shared" si="1"/>
        <v>0</v>
      </c>
      <c r="L59" s="9"/>
      <c r="M59" s="9">
        <f>IFERROR(VLOOKUP(A59,'درآمد سود سهام'!A:S,19,0),0)</f>
        <v>0</v>
      </c>
      <c r="N59" s="9"/>
      <c r="O59" s="9">
        <f>IFERROR(VLOOKUP(A59,'درآمد ناشی از تغییر قیمت اوراق'!A:Q,17,0),0)</f>
        <v>0</v>
      </c>
      <c r="P59" s="9"/>
      <c r="Q59" s="9">
        <f>IFERROR(VLOOKUP(A59,'درآمد ناشی از فروش'!A:Q,17,0),0)</f>
        <v>6736573640</v>
      </c>
      <c r="R59" s="9"/>
      <c r="S59" s="9">
        <f t="shared" si="2"/>
        <v>6736573640</v>
      </c>
      <c r="T59" s="9"/>
      <c r="U59" s="1">
        <f t="shared" si="10"/>
        <v>5.6097849612049581E-3</v>
      </c>
    </row>
    <row r="60" spans="1:21" ht="21" x14ac:dyDescent="0.55000000000000004">
      <c r="A60" s="27" t="s">
        <v>90</v>
      </c>
      <c r="C60" s="9">
        <f>IFERROR(VLOOKUP(A60,'درآمد سود سهام'!A:S,13,0),0)</f>
        <v>0</v>
      </c>
      <c r="D60" s="9"/>
      <c r="E60" s="9">
        <f>IFERROR(VLOOKUP(A60,'درآمد ناشی از تغییر قیمت اوراق'!A:Q,9,0),0)</f>
        <v>0</v>
      </c>
      <c r="F60" s="9"/>
      <c r="G60" s="9">
        <f>IFERROR(VLOOKUP(A60,'درآمد ناشی از فروش'!A:Q,9,0),0)</f>
        <v>0</v>
      </c>
      <c r="H60" s="9"/>
      <c r="I60" s="9">
        <f t="shared" si="0"/>
        <v>0</v>
      </c>
      <c r="J60" s="9"/>
      <c r="K60" s="1">
        <f t="shared" si="1"/>
        <v>0</v>
      </c>
      <c r="L60" s="9"/>
      <c r="M60" s="9">
        <f>IFERROR(VLOOKUP(A60,'درآمد سود سهام'!A:S,19,0),0)</f>
        <v>0</v>
      </c>
      <c r="N60" s="9"/>
      <c r="O60" s="9">
        <f>IFERROR(VLOOKUP(A60,'درآمد ناشی از تغییر قیمت اوراق'!A:Q,17,0),0)</f>
        <v>0</v>
      </c>
      <c r="P60" s="9"/>
      <c r="Q60" s="9">
        <f>IFERROR(VLOOKUP(A60,'درآمد ناشی از فروش'!A:Q,17,0),0)</f>
        <v>722027900</v>
      </c>
      <c r="R60" s="9"/>
      <c r="S60" s="9">
        <f t="shared" si="2"/>
        <v>722027900</v>
      </c>
      <c r="T60" s="9"/>
      <c r="U60" s="1">
        <f t="shared" si="10"/>
        <v>6.0125836537139039E-4</v>
      </c>
    </row>
    <row r="61" spans="1:21" ht="21" x14ac:dyDescent="0.55000000000000004">
      <c r="A61" s="27" t="s">
        <v>75</v>
      </c>
      <c r="C61" s="9">
        <f>IFERROR(VLOOKUP(A61,'درآمد سود سهام'!A:S,13,0),0)</f>
        <v>0</v>
      </c>
      <c r="D61" s="9"/>
      <c r="E61" s="9">
        <f>IFERROR(VLOOKUP(A61,'درآمد ناشی از تغییر قیمت اوراق'!A:Q,9,0),0)</f>
        <v>-16183021536</v>
      </c>
      <c r="F61" s="9"/>
      <c r="G61" s="9">
        <f>IFERROR(VLOOKUP(A61,'درآمد ناشی از فروش'!A:Q,9,0),0)</f>
        <v>0</v>
      </c>
      <c r="H61" s="9"/>
      <c r="I61" s="9">
        <f t="shared" si="0"/>
        <v>-16183021536</v>
      </c>
      <c r="J61" s="9"/>
      <c r="K61" s="1">
        <f t="shared" si="1"/>
        <v>-0.11036909645135788</v>
      </c>
      <c r="L61" s="9"/>
      <c r="M61" s="9">
        <f>IFERROR(VLOOKUP(A61,'درآمد سود سهام'!A:S,19,0),0)</f>
        <v>22247628390</v>
      </c>
      <c r="N61" s="9"/>
      <c r="O61" s="9">
        <f>IFERROR(VLOOKUP(A61,'درآمد ناشی از تغییر قیمت اوراق'!A:Q,17,0),0)</f>
        <v>34537569863</v>
      </c>
      <c r="P61" s="9"/>
      <c r="Q61" s="9">
        <f>IFERROR(VLOOKUP(A61,'درآمد ناشی از فروش'!A:Q,17,0),0)</f>
        <v>14221397536</v>
      </c>
      <c r="R61" s="9"/>
      <c r="S61" s="9">
        <f t="shared" si="2"/>
        <v>71006595789</v>
      </c>
      <c r="T61" s="9"/>
      <c r="U61" s="1">
        <f t="shared" si="10"/>
        <v>5.9129722985332277E-2</v>
      </c>
    </row>
    <row r="62" spans="1:21" ht="21" x14ac:dyDescent="0.55000000000000004">
      <c r="A62" s="27" t="s">
        <v>72</v>
      </c>
      <c r="C62" s="9">
        <f>IFERROR(VLOOKUP(A62,'درآمد سود سهام'!A:S,13,0),0)</f>
        <v>0</v>
      </c>
      <c r="D62" s="9"/>
      <c r="E62" s="9">
        <f>IFERROR(VLOOKUP(A62,'درآمد ناشی از تغییر قیمت اوراق'!A:Q,9,0),0)</f>
        <v>-17605999910</v>
      </c>
      <c r="F62" s="9"/>
      <c r="G62" s="9">
        <f>IFERROR(VLOOKUP(A62,'درآمد ناشی از فروش'!A:Q,9,0),0)</f>
        <v>5930406959</v>
      </c>
      <c r="H62" s="9"/>
      <c r="I62" s="9">
        <f t="shared" si="0"/>
        <v>-11675592951</v>
      </c>
      <c r="J62" s="9"/>
      <c r="K62" s="1">
        <f t="shared" si="1"/>
        <v>-7.9628185729661086E-2</v>
      </c>
      <c r="L62" s="9"/>
      <c r="M62" s="9">
        <f>IFERROR(VLOOKUP(A62,'درآمد سود سهام'!A:S,19,0),0)</f>
        <v>26841894000</v>
      </c>
      <c r="N62" s="9"/>
      <c r="O62" s="9">
        <f>IFERROR(VLOOKUP(A62,'درآمد ناشی از تغییر قیمت اوراق'!A:Q,17,0),0)</f>
        <v>13217742501</v>
      </c>
      <c r="P62" s="9"/>
      <c r="Q62" s="9">
        <f>IFERROR(VLOOKUP(A62,'درآمد ناشی از فروش'!A:Q,17,0),0)</f>
        <v>5930406959</v>
      </c>
      <c r="R62" s="9"/>
      <c r="S62" s="9">
        <f t="shared" si="2"/>
        <v>45990043460</v>
      </c>
      <c r="T62" s="9"/>
      <c r="U62" s="1">
        <f t="shared" si="3"/>
        <v>3.8297548272191152E-2</v>
      </c>
    </row>
    <row r="63" spans="1:21" ht="21.75" thickBot="1" x14ac:dyDescent="0.6">
      <c r="A63" s="27" t="s">
        <v>94</v>
      </c>
      <c r="C63" s="9">
        <f>IFERROR(VLOOKUP(A63,'درآمد سود سهام'!A:S,13,0),0)</f>
        <v>0</v>
      </c>
      <c r="D63" s="9"/>
      <c r="E63" s="9">
        <f>IFERROR(VLOOKUP(A63,'درآمد ناشی از تغییر قیمت اوراق'!A:Q,9,0),0)</f>
        <v>998573603</v>
      </c>
      <c r="F63" s="9"/>
      <c r="G63" s="9">
        <f>IFERROR(VLOOKUP(A63,'درآمد ناشی از فروش'!A:Q,9,0),0)</f>
        <v>0</v>
      </c>
      <c r="H63" s="9"/>
      <c r="I63" s="9">
        <f t="shared" si="0"/>
        <v>998573603</v>
      </c>
      <c r="J63" s="9"/>
      <c r="K63" s="1">
        <f t="shared" si="1"/>
        <v>6.8103268637513198E-3</v>
      </c>
      <c r="L63" s="9"/>
      <c r="M63" s="9">
        <f>IFERROR(VLOOKUP(A63,'درآمد سود سهام'!A:S,19,0),0)</f>
        <v>3686659200</v>
      </c>
      <c r="N63" s="9"/>
      <c r="O63" s="9">
        <f>IFERROR(VLOOKUP(A63,'درآمد ناشی از تغییر قیمت اوراق'!A:Q,17,0),0)</f>
        <v>-2378777595</v>
      </c>
      <c r="P63" s="9"/>
      <c r="Q63" s="9">
        <f>IFERROR(VLOOKUP(A63,'درآمد ناشی از فروش'!A:Q,17,0),0)</f>
        <v>-2945302392</v>
      </c>
      <c r="R63" s="9"/>
      <c r="S63" s="9">
        <f t="shared" si="2"/>
        <v>-1637420787</v>
      </c>
      <c r="T63" s="9"/>
      <c r="U63" s="1">
        <f t="shared" si="3"/>
        <v>-1.3635386469369891E-3</v>
      </c>
    </row>
    <row r="64" spans="1:21" s="27" customFormat="1" ht="21.75" thickBot="1" x14ac:dyDescent="0.6">
      <c r="A64" s="27" t="s">
        <v>15</v>
      </c>
      <c r="C64" s="4">
        <f>SUM(C8:C63)</f>
        <v>0</v>
      </c>
      <c r="D64" s="3"/>
      <c r="E64" s="4">
        <f>SUM(E8:E63)</f>
        <v>127333220854</v>
      </c>
      <c r="F64" s="3"/>
      <c r="G64" s="4">
        <f>SUM(G8:G63)</f>
        <v>19293163309</v>
      </c>
      <c r="H64" s="3"/>
      <c r="I64" s="4">
        <f>SUM(I8:I63)</f>
        <v>146626384163</v>
      </c>
      <c r="J64" s="3"/>
      <c r="K64" s="8">
        <f>SUM(K8:K63)</f>
        <v>1</v>
      </c>
      <c r="L64" s="3"/>
      <c r="M64" s="4">
        <f>SUM(M8:M63)</f>
        <v>804598526765</v>
      </c>
      <c r="N64" s="3"/>
      <c r="O64" s="4">
        <f>SUM(O8:O63)</f>
        <v>139831859535</v>
      </c>
      <c r="P64" s="3"/>
      <c r="Q64" s="4">
        <f>SUM(Q8:Q63)</f>
        <v>256430909915</v>
      </c>
      <c r="R64" s="3"/>
      <c r="S64" s="4">
        <f>SUM(S8:S63)</f>
        <v>1200861296215</v>
      </c>
      <c r="T64" s="3"/>
      <c r="U64" s="8">
        <f>SUM(U8:U63)</f>
        <v>1.0000000000000002</v>
      </c>
    </row>
    <row r="65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4"/>
  <sheetViews>
    <sheetView rightToLeft="1" topLeftCell="A37" zoomScale="85" zoomScaleNormal="85" workbookViewId="0">
      <selection activeCell="C68" sqref="C68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54" t="str">
        <f>+درآمدها!A2</f>
        <v>صندوق سرمایه‌گذاری بخشی صنایع مفید - اکتان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</row>
    <row r="3" spans="1:19" ht="26.25" x14ac:dyDescent="0.2">
      <c r="A3" s="54" t="s">
        <v>23</v>
      </c>
      <c r="B3" s="54" t="s">
        <v>23</v>
      </c>
      <c r="C3" s="54" t="s">
        <v>23</v>
      </c>
      <c r="D3" s="54" t="s">
        <v>23</v>
      </c>
      <c r="E3" s="54" t="s">
        <v>23</v>
      </c>
      <c r="F3" s="54" t="s">
        <v>23</v>
      </c>
      <c r="G3" s="54" t="s">
        <v>23</v>
      </c>
      <c r="H3" s="54" t="s">
        <v>23</v>
      </c>
      <c r="I3" s="54" t="s">
        <v>23</v>
      </c>
      <c r="J3" s="54" t="s">
        <v>23</v>
      </c>
      <c r="K3" s="54" t="s">
        <v>23</v>
      </c>
      <c r="L3" s="54" t="s">
        <v>23</v>
      </c>
      <c r="M3" s="54" t="s">
        <v>23</v>
      </c>
      <c r="N3" s="54" t="s">
        <v>23</v>
      </c>
      <c r="O3" s="54" t="s">
        <v>23</v>
      </c>
      <c r="P3" s="54" t="s">
        <v>23</v>
      </c>
      <c r="Q3" s="54" t="s">
        <v>23</v>
      </c>
      <c r="R3" s="54" t="s">
        <v>23</v>
      </c>
      <c r="S3" s="54" t="s">
        <v>23</v>
      </c>
    </row>
    <row r="4" spans="1:19" ht="26.25" x14ac:dyDescent="0.2">
      <c r="A4" s="54" t="str">
        <f>+سهام!A4</f>
        <v>برای ماه منتهی به 1404/08/30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  <c r="N4" s="54" t="s">
        <v>2</v>
      </c>
      <c r="O4" s="54" t="s">
        <v>2</v>
      </c>
      <c r="P4" s="54" t="s">
        <v>2</v>
      </c>
      <c r="Q4" s="54" t="s">
        <v>2</v>
      </c>
      <c r="R4" s="54" t="s">
        <v>2</v>
      </c>
      <c r="S4" s="54" t="s">
        <v>2</v>
      </c>
    </row>
    <row r="6" spans="1:19" ht="27" thickBot="1" x14ac:dyDescent="0.25">
      <c r="A6" s="55" t="s">
        <v>3</v>
      </c>
      <c r="C6" s="55" t="s">
        <v>31</v>
      </c>
      <c r="D6" s="55" t="s">
        <v>31</v>
      </c>
      <c r="E6" s="55" t="s">
        <v>31</v>
      </c>
      <c r="F6" s="55" t="s">
        <v>31</v>
      </c>
      <c r="G6" s="55" t="s">
        <v>31</v>
      </c>
      <c r="I6" s="55" t="s">
        <v>25</v>
      </c>
      <c r="J6" s="55" t="s">
        <v>25</v>
      </c>
      <c r="K6" s="55" t="s">
        <v>25</v>
      </c>
      <c r="L6" s="55" t="s">
        <v>25</v>
      </c>
      <c r="M6" s="55" t="s">
        <v>25</v>
      </c>
      <c r="O6" s="55" t="s">
        <v>26</v>
      </c>
      <c r="P6" s="55" t="s">
        <v>26</v>
      </c>
      <c r="Q6" s="55" t="s">
        <v>26</v>
      </c>
      <c r="R6" s="55" t="s">
        <v>26</v>
      </c>
      <c r="S6" s="55" t="s">
        <v>26</v>
      </c>
    </row>
    <row r="7" spans="1:19" ht="27" thickBot="1" x14ac:dyDescent="0.25">
      <c r="A7" s="55" t="s">
        <v>3</v>
      </c>
      <c r="C7" s="37" t="s">
        <v>32</v>
      </c>
      <c r="E7" s="37" t="s">
        <v>33</v>
      </c>
      <c r="G7" s="37" t="s">
        <v>34</v>
      </c>
      <c r="I7" s="37" t="s">
        <v>35</v>
      </c>
      <c r="K7" s="37" t="s">
        <v>29</v>
      </c>
      <c r="M7" s="37" t="s">
        <v>36</v>
      </c>
      <c r="O7" s="37" t="s">
        <v>35</v>
      </c>
      <c r="Q7" s="37" t="s">
        <v>29</v>
      </c>
      <c r="S7" s="37" t="s">
        <v>36</v>
      </c>
    </row>
    <row r="8" spans="1:19" ht="21" x14ac:dyDescent="0.2">
      <c r="A8" s="3" t="s">
        <v>119</v>
      </c>
      <c r="C8" s="9" t="s">
        <v>117</v>
      </c>
      <c r="E8" s="9">
        <v>0</v>
      </c>
      <c r="G8" s="9">
        <v>0</v>
      </c>
      <c r="I8" s="9">
        <v>0</v>
      </c>
      <c r="K8" s="9">
        <v>0</v>
      </c>
      <c r="M8" s="9">
        <v>0</v>
      </c>
      <c r="O8" s="9">
        <v>68665751790</v>
      </c>
      <c r="Q8" s="9">
        <v>-2053128791</v>
      </c>
      <c r="S8" s="9">
        <f>+Q8+O8</f>
        <v>66612622999</v>
      </c>
    </row>
    <row r="9" spans="1:19" ht="21" x14ac:dyDescent="0.2">
      <c r="A9" s="3" t="s">
        <v>107</v>
      </c>
      <c r="C9" s="9" t="s">
        <v>117</v>
      </c>
      <c r="E9" s="9">
        <v>0</v>
      </c>
      <c r="G9" s="9">
        <v>0</v>
      </c>
      <c r="I9" s="9">
        <v>0</v>
      </c>
      <c r="K9" s="9">
        <v>0</v>
      </c>
      <c r="M9" s="9">
        <v>0</v>
      </c>
      <c r="O9" s="9">
        <v>5995538850</v>
      </c>
      <c r="S9" s="9">
        <f t="shared" ref="S9:S42" si="0">+Q9+O9</f>
        <v>5995538850</v>
      </c>
    </row>
    <row r="10" spans="1:19" ht="21" x14ac:dyDescent="0.2">
      <c r="A10" s="3" t="s">
        <v>67</v>
      </c>
      <c r="C10" s="9" t="s">
        <v>117</v>
      </c>
      <c r="E10" s="9">
        <v>0</v>
      </c>
      <c r="G10" s="9">
        <v>0</v>
      </c>
      <c r="I10" s="9">
        <v>0</v>
      </c>
      <c r="K10" s="9">
        <v>0</v>
      </c>
      <c r="M10" s="9">
        <v>0</v>
      </c>
      <c r="O10" s="9">
        <v>60373018030</v>
      </c>
      <c r="S10" s="9">
        <f t="shared" si="0"/>
        <v>60373018030</v>
      </c>
    </row>
    <row r="11" spans="1:19" ht="21" x14ac:dyDescent="0.2">
      <c r="A11" s="3" t="s">
        <v>68</v>
      </c>
      <c r="C11" s="9" t="s">
        <v>117</v>
      </c>
      <c r="E11" s="9">
        <v>0</v>
      </c>
      <c r="G11" s="9">
        <v>0</v>
      </c>
      <c r="I11" s="9">
        <v>0</v>
      </c>
      <c r="K11" s="9">
        <v>0</v>
      </c>
      <c r="M11" s="9">
        <v>0</v>
      </c>
      <c r="O11" s="9">
        <v>33088482180</v>
      </c>
      <c r="S11" s="9">
        <f t="shared" si="0"/>
        <v>33088482180</v>
      </c>
    </row>
    <row r="12" spans="1:19" ht="21" x14ac:dyDescent="0.2">
      <c r="A12" s="3" t="s">
        <v>104</v>
      </c>
      <c r="C12" s="9" t="s">
        <v>117</v>
      </c>
      <c r="E12" s="9">
        <v>0</v>
      </c>
      <c r="G12" s="9">
        <v>0</v>
      </c>
      <c r="I12" s="9">
        <v>0</v>
      </c>
      <c r="K12" s="9">
        <v>0</v>
      </c>
      <c r="M12" s="9">
        <v>0</v>
      </c>
      <c r="O12" s="9">
        <v>48845248424</v>
      </c>
      <c r="S12" s="9">
        <f t="shared" si="0"/>
        <v>48845248424</v>
      </c>
    </row>
    <row r="13" spans="1:19" ht="21" x14ac:dyDescent="0.2">
      <c r="A13" s="3" t="s">
        <v>114</v>
      </c>
      <c r="C13" s="9" t="s">
        <v>117</v>
      </c>
      <c r="E13" s="9">
        <v>0</v>
      </c>
      <c r="G13" s="9">
        <v>0</v>
      </c>
      <c r="I13" s="9">
        <v>0</v>
      </c>
      <c r="K13" s="9">
        <v>0</v>
      </c>
      <c r="M13" s="9">
        <v>0</v>
      </c>
      <c r="O13" s="9">
        <v>9786824000</v>
      </c>
      <c r="S13" s="9">
        <f t="shared" si="0"/>
        <v>9786824000</v>
      </c>
    </row>
    <row r="14" spans="1:19" ht="21" x14ac:dyDescent="0.2">
      <c r="A14" s="3" t="s">
        <v>100</v>
      </c>
      <c r="C14" s="9" t="s">
        <v>117</v>
      </c>
      <c r="E14" s="9">
        <v>0</v>
      </c>
      <c r="G14" s="9">
        <v>0</v>
      </c>
      <c r="I14" s="9">
        <v>0</v>
      </c>
      <c r="K14" s="9">
        <v>0</v>
      </c>
      <c r="M14" s="9">
        <v>0</v>
      </c>
      <c r="O14" s="9">
        <v>17063377500</v>
      </c>
      <c r="S14" s="9">
        <f t="shared" si="0"/>
        <v>17063377500</v>
      </c>
    </row>
    <row r="15" spans="1:19" ht="21" x14ac:dyDescent="0.2">
      <c r="A15" s="3" t="s">
        <v>108</v>
      </c>
      <c r="C15" s="9" t="s">
        <v>117</v>
      </c>
      <c r="E15" s="9">
        <v>0</v>
      </c>
      <c r="G15" s="9">
        <v>0</v>
      </c>
      <c r="I15" s="9">
        <v>0</v>
      </c>
      <c r="K15" s="9">
        <v>0</v>
      </c>
      <c r="M15" s="9">
        <v>0</v>
      </c>
      <c r="O15" s="9">
        <v>19126250000</v>
      </c>
      <c r="S15" s="9">
        <f t="shared" si="0"/>
        <v>19126250000</v>
      </c>
    </row>
    <row r="16" spans="1:19" ht="21" x14ac:dyDescent="0.2">
      <c r="A16" s="3" t="s">
        <v>59</v>
      </c>
      <c r="C16" s="9" t="s">
        <v>117</v>
      </c>
      <c r="E16" s="9">
        <v>0</v>
      </c>
      <c r="G16" s="9">
        <v>0</v>
      </c>
      <c r="I16" s="9">
        <v>0</v>
      </c>
      <c r="K16" s="9">
        <v>0</v>
      </c>
      <c r="M16" s="9">
        <v>0</v>
      </c>
      <c r="O16" s="9">
        <v>903159000</v>
      </c>
      <c r="S16" s="9">
        <f t="shared" si="0"/>
        <v>903159000</v>
      </c>
    </row>
    <row r="17" spans="1:19" ht="21" x14ac:dyDescent="0.2">
      <c r="A17" s="3" t="s">
        <v>80</v>
      </c>
      <c r="C17" s="9" t="s">
        <v>117</v>
      </c>
      <c r="E17" s="9">
        <v>0</v>
      </c>
      <c r="G17" s="9">
        <v>0</v>
      </c>
      <c r="I17" s="9">
        <v>0</v>
      </c>
      <c r="K17" s="9">
        <v>0</v>
      </c>
      <c r="M17" s="9">
        <v>0</v>
      </c>
      <c r="O17" s="9">
        <v>36002296400</v>
      </c>
      <c r="Q17" s="9">
        <v>-49250747</v>
      </c>
      <c r="S17" s="9">
        <f t="shared" si="0"/>
        <v>35953045653</v>
      </c>
    </row>
    <row r="18" spans="1:19" ht="21" x14ac:dyDescent="0.2">
      <c r="A18" s="3" t="s">
        <v>74</v>
      </c>
      <c r="C18" s="9" t="s">
        <v>117</v>
      </c>
      <c r="E18" s="9">
        <v>0</v>
      </c>
      <c r="G18" s="9">
        <v>0</v>
      </c>
      <c r="I18" s="9">
        <v>0</v>
      </c>
      <c r="K18" s="9">
        <v>0</v>
      </c>
      <c r="M18" s="9">
        <v>0</v>
      </c>
      <c r="O18" s="9">
        <v>82510153200</v>
      </c>
      <c r="S18" s="9">
        <f t="shared" si="0"/>
        <v>82510153200</v>
      </c>
    </row>
    <row r="19" spans="1:19" ht="21" x14ac:dyDescent="0.2">
      <c r="A19" s="3" t="s">
        <v>55</v>
      </c>
      <c r="C19" s="9" t="s">
        <v>117</v>
      </c>
      <c r="E19" s="9">
        <v>0</v>
      </c>
      <c r="G19" s="9">
        <v>0</v>
      </c>
      <c r="I19" s="9">
        <v>0</v>
      </c>
      <c r="K19" s="9">
        <v>0</v>
      </c>
      <c r="M19" s="9">
        <v>0</v>
      </c>
      <c r="O19" s="9">
        <v>134303552000</v>
      </c>
      <c r="Q19" s="9">
        <v>-1094865913</v>
      </c>
      <c r="S19" s="9">
        <f t="shared" si="0"/>
        <v>133208686087</v>
      </c>
    </row>
    <row r="20" spans="1:19" ht="21" x14ac:dyDescent="0.2">
      <c r="A20" s="3" t="s">
        <v>71</v>
      </c>
      <c r="C20" s="9" t="s">
        <v>117</v>
      </c>
      <c r="E20" s="9">
        <v>0</v>
      </c>
      <c r="G20" s="9">
        <v>0</v>
      </c>
      <c r="I20" s="9">
        <v>0</v>
      </c>
      <c r="K20" s="9">
        <v>0</v>
      </c>
      <c r="M20" s="9">
        <v>0</v>
      </c>
      <c r="O20" s="9">
        <v>6613432840</v>
      </c>
      <c r="S20" s="9">
        <f t="shared" si="0"/>
        <v>6613432840</v>
      </c>
    </row>
    <row r="21" spans="1:19" ht="21" x14ac:dyDescent="0.2">
      <c r="A21" s="3" t="s">
        <v>66</v>
      </c>
      <c r="C21" s="9" t="s">
        <v>117</v>
      </c>
      <c r="E21" s="9">
        <v>0</v>
      </c>
      <c r="G21" s="9">
        <v>0</v>
      </c>
      <c r="I21" s="9">
        <v>0</v>
      </c>
      <c r="K21" s="9">
        <v>0</v>
      </c>
      <c r="M21" s="9">
        <v>0</v>
      </c>
      <c r="O21" s="9">
        <v>17764140000</v>
      </c>
      <c r="S21" s="9">
        <f t="shared" si="0"/>
        <v>17764140000</v>
      </c>
    </row>
    <row r="22" spans="1:19" ht="21" x14ac:dyDescent="0.2">
      <c r="A22" s="3" t="s">
        <v>77</v>
      </c>
      <c r="C22" s="9" t="s">
        <v>117</v>
      </c>
      <c r="E22" s="9">
        <v>0</v>
      </c>
      <c r="G22" s="9">
        <v>0</v>
      </c>
      <c r="I22" s="9">
        <v>0</v>
      </c>
      <c r="K22" s="9">
        <v>0</v>
      </c>
      <c r="M22" s="9">
        <v>0</v>
      </c>
      <c r="O22" s="9">
        <v>9863869600</v>
      </c>
      <c r="S22" s="9">
        <f t="shared" si="0"/>
        <v>9863869600</v>
      </c>
    </row>
    <row r="23" spans="1:19" ht="21" x14ac:dyDescent="0.2">
      <c r="A23" s="3" t="s">
        <v>65</v>
      </c>
      <c r="C23" s="9" t="s">
        <v>117</v>
      </c>
      <c r="E23" s="9">
        <v>0</v>
      </c>
      <c r="G23" s="9">
        <v>0</v>
      </c>
      <c r="I23" s="9">
        <v>0</v>
      </c>
      <c r="K23" s="9">
        <v>0</v>
      </c>
      <c r="M23" s="9">
        <v>0</v>
      </c>
      <c r="O23" s="9">
        <v>25036790400</v>
      </c>
      <c r="S23" s="9">
        <f t="shared" si="0"/>
        <v>25036790400</v>
      </c>
    </row>
    <row r="24" spans="1:19" ht="21" x14ac:dyDescent="0.2">
      <c r="A24" s="3" t="s">
        <v>91</v>
      </c>
      <c r="C24" s="9" t="s">
        <v>117</v>
      </c>
      <c r="E24" s="9">
        <v>0</v>
      </c>
      <c r="G24" s="9">
        <v>0</v>
      </c>
      <c r="I24" s="9">
        <v>0</v>
      </c>
      <c r="K24" s="9">
        <v>0</v>
      </c>
      <c r="M24" s="9">
        <v>0</v>
      </c>
      <c r="O24" s="9">
        <v>1586968173</v>
      </c>
      <c r="S24" s="9">
        <f t="shared" si="0"/>
        <v>1586968173</v>
      </c>
    </row>
    <row r="25" spans="1:19" ht="21" x14ac:dyDescent="0.2">
      <c r="A25" s="3" t="s">
        <v>75</v>
      </c>
      <c r="C25" s="9" t="s">
        <v>117</v>
      </c>
      <c r="E25" s="9">
        <v>0</v>
      </c>
      <c r="G25" s="9">
        <v>0</v>
      </c>
      <c r="I25" s="9">
        <v>0</v>
      </c>
      <c r="K25" s="9">
        <v>0</v>
      </c>
      <c r="M25" s="9">
        <v>0</v>
      </c>
      <c r="O25" s="9">
        <v>22247628390</v>
      </c>
      <c r="S25" s="9">
        <f t="shared" si="0"/>
        <v>22247628390</v>
      </c>
    </row>
    <row r="26" spans="1:19" ht="21" x14ac:dyDescent="0.2">
      <c r="A26" s="3" t="s">
        <v>57</v>
      </c>
      <c r="C26" s="9" t="s">
        <v>117</v>
      </c>
      <c r="E26" s="9">
        <v>0</v>
      </c>
      <c r="G26" s="9">
        <v>0</v>
      </c>
      <c r="I26" s="9">
        <v>0</v>
      </c>
      <c r="K26" s="9">
        <v>0</v>
      </c>
      <c r="M26" s="9">
        <v>0</v>
      </c>
      <c r="O26" s="9">
        <v>31878336000</v>
      </c>
      <c r="S26" s="9">
        <f t="shared" si="0"/>
        <v>31878336000</v>
      </c>
    </row>
    <row r="27" spans="1:19" ht="21" x14ac:dyDescent="0.2">
      <c r="A27" s="3" t="s">
        <v>72</v>
      </c>
      <c r="C27" s="9" t="s">
        <v>117</v>
      </c>
      <c r="E27" s="9">
        <v>0</v>
      </c>
      <c r="G27" s="9">
        <v>0</v>
      </c>
      <c r="I27" s="9">
        <v>0</v>
      </c>
      <c r="K27" s="9">
        <v>0</v>
      </c>
      <c r="M27" s="9">
        <v>0</v>
      </c>
      <c r="O27" s="9">
        <v>26841894000</v>
      </c>
      <c r="S27" s="9">
        <f t="shared" si="0"/>
        <v>26841894000</v>
      </c>
    </row>
    <row r="28" spans="1:19" ht="21" x14ac:dyDescent="0.2">
      <c r="A28" s="3" t="s">
        <v>94</v>
      </c>
      <c r="C28" s="9" t="s">
        <v>117</v>
      </c>
      <c r="E28" s="9">
        <v>0</v>
      </c>
      <c r="G28" s="9">
        <v>0</v>
      </c>
      <c r="I28" s="9">
        <v>0</v>
      </c>
      <c r="K28" s="9">
        <v>0</v>
      </c>
      <c r="M28" s="9">
        <v>0</v>
      </c>
      <c r="O28" s="9">
        <v>3686659200</v>
      </c>
      <c r="S28" s="9">
        <f t="shared" si="0"/>
        <v>3686659200</v>
      </c>
    </row>
    <row r="29" spans="1:19" ht="21" x14ac:dyDescent="0.2">
      <c r="A29" s="3" t="s">
        <v>54</v>
      </c>
      <c r="C29" s="9" t="s">
        <v>117</v>
      </c>
      <c r="E29" s="9">
        <v>0</v>
      </c>
      <c r="G29" s="9">
        <v>0</v>
      </c>
      <c r="I29" s="9">
        <v>0</v>
      </c>
      <c r="K29" s="9">
        <v>0</v>
      </c>
      <c r="M29" s="9">
        <v>0</v>
      </c>
      <c r="O29" s="9">
        <v>22410084160</v>
      </c>
      <c r="S29" s="9">
        <f t="shared" si="0"/>
        <v>22410084160</v>
      </c>
    </row>
    <row r="30" spans="1:19" ht="21" x14ac:dyDescent="0.2">
      <c r="A30" s="3" t="s">
        <v>61</v>
      </c>
      <c r="C30" s="9" t="s">
        <v>117</v>
      </c>
      <c r="E30" s="9">
        <v>0</v>
      </c>
      <c r="G30" s="9">
        <v>0</v>
      </c>
      <c r="I30" s="9">
        <v>0</v>
      </c>
      <c r="K30" s="9">
        <v>0</v>
      </c>
      <c r="M30" s="9">
        <v>0</v>
      </c>
      <c r="O30" s="9">
        <v>19722672400</v>
      </c>
      <c r="S30" s="9">
        <f t="shared" si="0"/>
        <v>19722672400</v>
      </c>
    </row>
    <row r="31" spans="1:19" ht="21" x14ac:dyDescent="0.2">
      <c r="A31" s="3" t="s">
        <v>84</v>
      </c>
      <c r="C31" s="9" t="s">
        <v>117</v>
      </c>
      <c r="E31" s="9">
        <v>0</v>
      </c>
      <c r="G31" s="9">
        <v>0</v>
      </c>
      <c r="I31" s="9">
        <v>0</v>
      </c>
      <c r="K31" s="9">
        <v>0</v>
      </c>
      <c r="M31" s="9">
        <v>0</v>
      </c>
      <c r="O31" s="9">
        <v>9302881000</v>
      </c>
      <c r="S31" s="9">
        <f t="shared" si="0"/>
        <v>9302881000</v>
      </c>
    </row>
    <row r="32" spans="1:19" ht="21" x14ac:dyDescent="0.2">
      <c r="A32" s="3" t="s">
        <v>81</v>
      </c>
      <c r="C32" s="9" t="s">
        <v>117</v>
      </c>
      <c r="E32" s="9">
        <v>0</v>
      </c>
      <c r="G32" s="9">
        <v>0</v>
      </c>
      <c r="I32" s="9">
        <v>0</v>
      </c>
      <c r="K32" s="9">
        <v>0</v>
      </c>
      <c r="M32" s="9">
        <v>0</v>
      </c>
      <c r="O32" s="9">
        <v>4774000000</v>
      </c>
      <c r="Q32" s="9">
        <v>-96120805</v>
      </c>
      <c r="S32" s="9">
        <f t="shared" si="0"/>
        <v>4677879195</v>
      </c>
    </row>
    <row r="33" spans="1:19" ht="21" x14ac:dyDescent="0.2">
      <c r="A33" s="3" t="s">
        <v>63</v>
      </c>
      <c r="C33" s="9" t="s">
        <v>117</v>
      </c>
      <c r="E33" s="9">
        <v>0</v>
      </c>
      <c r="G33" s="9">
        <v>0</v>
      </c>
      <c r="I33" s="9">
        <v>0</v>
      </c>
      <c r="K33" s="9">
        <v>0</v>
      </c>
      <c r="M33" s="9">
        <v>0</v>
      </c>
      <c r="O33" s="9">
        <v>6187087800</v>
      </c>
      <c r="S33" s="9">
        <f t="shared" si="0"/>
        <v>6187087800</v>
      </c>
    </row>
    <row r="34" spans="1:19" ht="21" x14ac:dyDescent="0.2">
      <c r="A34" s="3" t="s">
        <v>56</v>
      </c>
      <c r="C34" s="9" t="s">
        <v>117</v>
      </c>
      <c r="E34" s="9">
        <v>0</v>
      </c>
      <c r="G34" s="9">
        <v>0</v>
      </c>
      <c r="I34" s="9">
        <v>0</v>
      </c>
      <c r="K34" s="9">
        <v>0</v>
      </c>
      <c r="M34" s="9">
        <v>0</v>
      </c>
      <c r="O34" s="9">
        <v>10255046000</v>
      </c>
      <c r="S34" s="9">
        <f t="shared" si="0"/>
        <v>10255046000</v>
      </c>
    </row>
    <row r="35" spans="1:19" ht="21" x14ac:dyDescent="0.2">
      <c r="A35" s="3" t="s">
        <v>64</v>
      </c>
      <c r="C35" s="9" t="s">
        <v>117</v>
      </c>
      <c r="E35" s="9">
        <v>0</v>
      </c>
      <c r="G35" s="9">
        <v>0</v>
      </c>
      <c r="I35" s="9">
        <v>0</v>
      </c>
      <c r="K35" s="9">
        <v>0</v>
      </c>
      <c r="M35" s="9">
        <v>0</v>
      </c>
      <c r="O35" s="9">
        <v>60923450884</v>
      </c>
      <c r="S35" s="9">
        <f t="shared" si="0"/>
        <v>60923450884</v>
      </c>
    </row>
    <row r="36" spans="1:19" ht="21" x14ac:dyDescent="0.2">
      <c r="A36" s="3" t="s">
        <v>99</v>
      </c>
      <c r="C36" s="9" t="s">
        <v>117</v>
      </c>
      <c r="E36" s="9">
        <v>0</v>
      </c>
      <c r="G36" s="9">
        <v>0</v>
      </c>
      <c r="I36" s="9">
        <v>0</v>
      </c>
      <c r="K36" s="9">
        <v>0</v>
      </c>
      <c r="M36" s="9">
        <v>0</v>
      </c>
      <c r="O36" s="9">
        <v>2258010000</v>
      </c>
      <c r="S36" s="9">
        <f t="shared" si="0"/>
        <v>2258010000</v>
      </c>
    </row>
    <row r="37" spans="1:19" ht="21" x14ac:dyDescent="0.2">
      <c r="A37" s="3" t="s">
        <v>53</v>
      </c>
      <c r="C37" s="9" t="s">
        <v>117</v>
      </c>
      <c r="E37" s="9">
        <v>0</v>
      </c>
      <c r="G37" s="9">
        <v>0</v>
      </c>
      <c r="I37" s="9">
        <v>0</v>
      </c>
      <c r="K37" s="9">
        <v>0</v>
      </c>
      <c r="M37" s="9">
        <v>0</v>
      </c>
      <c r="O37" s="9">
        <v>5024694000</v>
      </c>
      <c r="S37" s="9">
        <f t="shared" si="0"/>
        <v>5024694000</v>
      </c>
    </row>
    <row r="38" spans="1:19" ht="21" x14ac:dyDescent="0.2">
      <c r="A38" s="3" t="s">
        <v>60</v>
      </c>
      <c r="C38" s="9" t="s">
        <v>117</v>
      </c>
      <c r="E38" s="9">
        <v>0</v>
      </c>
      <c r="G38" s="9">
        <v>0</v>
      </c>
      <c r="I38" s="9">
        <v>0</v>
      </c>
      <c r="K38" s="9">
        <v>0</v>
      </c>
      <c r="M38" s="9">
        <v>0</v>
      </c>
      <c r="O38" s="9">
        <v>2272917500</v>
      </c>
      <c r="S38" s="9">
        <f t="shared" si="0"/>
        <v>2272917500</v>
      </c>
    </row>
    <row r="39" spans="1:19" ht="21" x14ac:dyDescent="0.2">
      <c r="A39" s="3" t="s">
        <v>73</v>
      </c>
      <c r="C39" s="9" t="s">
        <v>117</v>
      </c>
      <c r="E39" s="9">
        <v>0</v>
      </c>
      <c r="G39" s="9">
        <v>0</v>
      </c>
      <c r="I39" s="9">
        <v>0</v>
      </c>
      <c r="K39" s="9">
        <v>0</v>
      </c>
      <c r="M39" s="9">
        <v>0</v>
      </c>
      <c r="O39" s="9">
        <v>522888100</v>
      </c>
      <c r="S39" s="9">
        <f t="shared" si="0"/>
        <v>522888100</v>
      </c>
    </row>
    <row r="40" spans="1:19" ht="21" x14ac:dyDescent="0.2">
      <c r="A40" s="3" t="s">
        <v>96</v>
      </c>
      <c r="C40" s="9" t="s">
        <v>117</v>
      </c>
      <c r="E40" s="9">
        <v>0</v>
      </c>
      <c r="G40" s="9">
        <v>0</v>
      </c>
      <c r="I40" s="9">
        <v>0</v>
      </c>
      <c r="K40" s="9">
        <v>0</v>
      </c>
      <c r="M40" s="9">
        <v>0</v>
      </c>
      <c r="O40" s="9">
        <v>1257291200</v>
      </c>
      <c r="S40" s="9">
        <f t="shared" si="0"/>
        <v>1257291200</v>
      </c>
    </row>
    <row r="41" spans="1:19" ht="21" x14ac:dyDescent="0.2">
      <c r="A41" s="3" t="s">
        <v>113</v>
      </c>
      <c r="C41" s="9" t="s">
        <v>117</v>
      </c>
      <c r="E41" s="9">
        <v>0</v>
      </c>
      <c r="G41" s="9">
        <v>0</v>
      </c>
      <c r="I41" s="9">
        <v>0</v>
      </c>
      <c r="K41" s="9">
        <v>0</v>
      </c>
      <c r="M41" s="9">
        <v>0</v>
      </c>
      <c r="O41" s="9">
        <v>562500000</v>
      </c>
      <c r="S41" s="9">
        <f t="shared" si="0"/>
        <v>562500000</v>
      </c>
    </row>
    <row r="42" spans="1:19" ht="21.75" thickBot="1" x14ac:dyDescent="0.25">
      <c r="A42" s="3" t="s">
        <v>112</v>
      </c>
      <c r="C42" s="9" t="s">
        <v>117</v>
      </c>
      <c r="E42" s="9">
        <v>0</v>
      </c>
      <c r="G42" s="9">
        <v>0</v>
      </c>
      <c r="I42" s="9">
        <v>0</v>
      </c>
      <c r="K42" s="9">
        <v>0</v>
      </c>
      <c r="M42" s="9">
        <v>0</v>
      </c>
      <c r="O42" s="9">
        <v>235000000</v>
      </c>
      <c r="S42" s="9">
        <f t="shared" si="0"/>
        <v>235000000</v>
      </c>
    </row>
    <row r="43" spans="1:19" ht="24.75" thickBot="1" x14ac:dyDescent="0.25">
      <c r="I43" s="17">
        <f>SUM(I8:I42)</f>
        <v>0</v>
      </c>
      <c r="J43" s="18"/>
      <c r="K43" s="17">
        <f>SUM(K8:K42)</f>
        <v>0</v>
      </c>
      <c r="L43" s="18"/>
      <c r="M43" s="17">
        <f>SUM(M8:M42)</f>
        <v>0</v>
      </c>
      <c r="N43" s="18"/>
      <c r="O43" s="17">
        <f>SUM(O8:O42)</f>
        <v>807891893021</v>
      </c>
      <c r="P43" s="18"/>
      <c r="Q43" s="17">
        <f>SUM(Q8:Q42)</f>
        <v>-3293366256</v>
      </c>
      <c r="R43" s="18"/>
      <c r="S43" s="17">
        <f>SUM(S8:S42)</f>
        <v>804598526765</v>
      </c>
    </row>
    <row r="44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C68" sqref="C68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54" t="str">
        <f>+درآمدها!A2</f>
        <v>صندوق سرمایه‌گذاری بخشی صنایع مفید - اکتان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</row>
    <row r="3" spans="1:9" ht="26.25" x14ac:dyDescent="0.45">
      <c r="A3" s="54" t="s">
        <v>23</v>
      </c>
      <c r="B3" s="54" t="s">
        <v>23</v>
      </c>
      <c r="C3" s="54" t="s">
        <v>23</v>
      </c>
      <c r="D3" s="54" t="s">
        <v>23</v>
      </c>
      <c r="E3" s="54" t="s">
        <v>23</v>
      </c>
      <c r="F3" s="54" t="s">
        <v>23</v>
      </c>
      <c r="G3" s="54" t="s">
        <v>23</v>
      </c>
      <c r="H3" s="54" t="s">
        <v>23</v>
      </c>
      <c r="I3" s="54" t="s">
        <v>23</v>
      </c>
    </row>
    <row r="4" spans="1:9" ht="26.25" x14ac:dyDescent="0.45">
      <c r="A4" s="54" t="str">
        <f>+سهام!A4</f>
        <v>برای ماه منتهی به 1404/08/30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</row>
    <row r="6" spans="1:9" ht="27" thickBot="1" x14ac:dyDescent="0.5">
      <c r="A6" s="37" t="s">
        <v>45</v>
      </c>
      <c r="C6" s="55" t="s">
        <v>25</v>
      </c>
      <c r="D6" s="55" t="s">
        <v>25</v>
      </c>
      <c r="E6" s="55" t="s">
        <v>25</v>
      </c>
      <c r="G6" s="55" t="s">
        <v>26</v>
      </c>
      <c r="H6" s="55" t="s">
        <v>26</v>
      </c>
      <c r="I6" s="55" t="s">
        <v>26</v>
      </c>
    </row>
    <row r="7" spans="1:9" ht="27" thickBot="1" x14ac:dyDescent="0.5">
      <c r="A7" s="37" t="s">
        <v>46</v>
      </c>
      <c r="C7" s="37" t="s">
        <v>47</v>
      </c>
      <c r="E7" s="37" t="s">
        <v>48</v>
      </c>
      <c r="G7" s="37" t="s">
        <v>47</v>
      </c>
      <c r="I7" s="37" t="s">
        <v>48</v>
      </c>
    </row>
    <row r="8" spans="1:9" ht="22.5" x14ac:dyDescent="0.55000000000000004">
      <c r="A8" s="25" t="s">
        <v>22</v>
      </c>
      <c r="B8" s="26"/>
      <c r="C8" s="25">
        <f>+'سود سپرده بانکی'!G8</f>
        <v>3140237136</v>
      </c>
      <c r="D8" s="26"/>
      <c r="E8" s="47">
        <f>+C8/$C$10</f>
        <v>0.99996981465584744</v>
      </c>
      <c r="F8" s="26"/>
      <c r="G8" s="25">
        <f>+'سود سپرده بانکی'!M8</f>
        <v>26663499140</v>
      </c>
      <c r="H8" s="26"/>
      <c r="I8" s="47">
        <f>+G8/$G$10</f>
        <v>0.99996277915160248</v>
      </c>
    </row>
    <row r="9" spans="1:9" ht="23.25" thickBot="1" x14ac:dyDescent="0.6">
      <c r="A9" s="25" t="s">
        <v>102</v>
      </c>
      <c r="B9" s="26"/>
      <c r="C9" s="25">
        <f>+'سود سپرده بانکی'!G9</f>
        <v>94792</v>
      </c>
      <c r="D9" s="26"/>
      <c r="E9" s="47">
        <f>+C9/$C$10</f>
        <v>3.0185344152575199E-5</v>
      </c>
      <c r="F9" s="26"/>
      <c r="G9" s="25">
        <f>+'سود سپرده بانکی'!M9</f>
        <v>992475</v>
      </c>
      <c r="H9" s="26"/>
      <c r="I9" s="47">
        <f>+G9/$G$10</f>
        <v>3.7220848397562821E-5</v>
      </c>
    </row>
    <row r="10" spans="1:9" ht="21.75" thickBot="1" x14ac:dyDescent="0.6">
      <c r="A10" s="15" t="s">
        <v>15</v>
      </c>
      <c r="B10" s="27"/>
      <c r="C10" s="4">
        <f>SUM(C8:C9)</f>
        <v>3140331928</v>
      </c>
      <c r="D10" s="3"/>
      <c r="E10" s="8">
        <f>SUM(E8:E9)</f>
        <v>1</v>
      </c>
      <c r="F10" s="3"/>
      <c r="G10" s="4">
        <f>SUM(G8:G9)</f>
        <v>26664491615</v>
      </c>
      <c r="H10" s="3"/>
      <c r="I10" s="8">
        <f>SUM(I8:I9)</f>
        <v>1</v>
      </c>
    </row>
    <row r="11" spans="1:9" ht="19.5" thickTop="1" x14ac:dyDescent="0.45">
      <c r="E11" s="28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P47" sqref="P47"/>
    </sheetView>
  </sheetViews>
  <sheetFormatPr defaultRowHeight="18.75" x14ac:dyDescent="0.2"/>
  <cols>
    <col min="1" max="1" width="15" style="9" customWidth="1"/>
    <col min="2" max="2" width="0.875" style="9" customWidth="1"/>
    <col min="3" max="3" width="25.125" style="9" customWidth="1"/>
    <col min="4" max="4" width="0.875" style="9" customWidth="1"/>
    <col min="5" max="5" width="28.875" style="9" bestFit="1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54" t="str">
        <f>+سهام!A2</f>
        <v>صندوق سرمایه‌گذاری بخشی صنایع مفید - اکتان</v>
      </c>
      <c r="B2" s="54" t="s">
        <v>0</v>
      </c>
      <c r="C2" s="54" t="s">
        <v>0</v>
      </c>
      <c r="D2" s="54" t="s">
        <v>0</v>
      </c>
      <c r="E2" s="54" t="s">
        <v>0</v>
      </c>
    </row>
    <row r="3" spans="1:5" ht="26.25" x14ac:dyDescent="0.2">
      <c r="A3" s="54" t="s">
        <v>23</v>
      </c>
      <c r="B3" s="54" t="s">
        <v>23</v>
      </c>
      <c r="C3" s="54" t="s">
        <v>23</v>
      </c>
      <c r="D3" s="54" t="s">
        <v>23</v>
      </c>
      <c r="E3" s="54" t="s">
        <v>23</v>
      </c>
    </row>
    <row r="4" spans="1:5" ht="26.25" x14ac:dyDescent="0.2">
      <c r="A4" s="54" t="str">
        <f>+سهام!A4</f>
        <v>برای ماه منتهی به 1404/08/30</v>
      </c>
      <c r="B4" s="54" t="s">
        <v>2</v>
      </c>
      <c r="C4" s="54" t="s">
        <v>2</v>
      </c>
      <c r="D4" s="54" t="s">
        <v>2</v>
      </c>
      <c r="E4" s="54" t="s">
        <v>2</v>
      </c>
    </row>
    <row r="6" spans="1:5" ht="27" thickBot="1" x14ac:dyDescent="0.25">
      <c r="A6" s="55" t="s">
        <v>97</v>
      </c>
      <c r="C6" s="16" t="s">
        <v>25</v>
      </c>
      <c r="E6" s="16" t="s">
        <v>26</v>
      </c>
    </row>
    <row r="7" spans="1:5" ht="27" thickBot="1" x14ac:dyDescent="0.25">
      <c r="A7" s="55" t="s">
        <v>97</v>
      </c>
      <c r="C7" s="16" t="s">
        <v>18</v>
      </c>
      <c r="E7" s="16" t="s">
        <v>18</v>
      </c>
    </row>
    <row r="8" spans="1:5" ht="24.75" thickBot="1" x14ac:dyDescent="0.25">
      <c r="A8" s="18" t="s">
        <v>97</v>
      </c>
      <c r="B8" s="14"/>
      <c r="C8" s="14">
        <v>0</v>
      </c>
      <c r="D8" s="14"/>
      <c r="E8" s="14">
        <v>735259583</v>
      </c>
    </row>
    <row r="9" spans="1:5" ht="24.75" thickBot="1" x14ac:dyDescent="0.25">
      <c r="A9" s="14" t="s">
        <v>15</v>
      </c>
      <c r="B9" s="14"/>
      <c r="C9" s="17">
        <f>SUM(C8:C8)</f>
        <v>0</v>
      </c>
      <c r="D9" s="14"/>
      <c r="E9" s="17">
        <f>SUM(E8:E8)</f>
        <v>735259583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C68" sqref="C68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54" t="str">
        <f>+درآمدها!A2</f>
        <v>صندوق سرمایه‌گذاری بخشی صنایع مفید - اکتان</v>
      </c>
      <c r="B2" s="54" t="s">
        <v>0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</row>
    <row r="3" spans="1:13" ht="26.25" x14ac:dyDescent="0.2">
      <c r="A3" s="54" t="s">
        <v>23</v>
      </c>
      <c r="B3" s="54" t="s">
        <v>23</v>
      </c>
      <c r="C3" s="54" t="s">
        <v>23</v>
      </c>
      <c r="D3" s="54" t="s">
        <v>23</v>
      </c>
      <c r="E3" s="54" t="s">
        <v>23</v>
      </c>
      <c r="F3" s="54" t="s">
        <v>23</v>
      </c>
      <c r="G3" s="54" t="s">
        <v>23</v>
      </c>
      <c r="H3" s="54" t="s">
        <v>23</v>
      </c>
      <c r="I3" s="54" t="s">
        <v>23</v>
      </c>
      <c r="J3" s="54" t="s">
        <v>23</v>
      </c>
      <c r="K3" s="54" t="s">
        <v>23</v>
      </c>
      <c r="L3" s="54" t="s">
        <v>23</v>
      </c>
      <c r="M3" s="54" t="s">
        <v>23</v>
      </c>
    </row>
    <row r="4" spans="1:13" ht="26.25" x14ac:dyDescent="0.2">
      <c r="A4" s="54" t="str">
        <f>+سهام!A4</f>
        <v>برای ماه منتهی به 1404/08/30</v>
      </c>
      <c r="B4" s="54" t="s">
        <v>2</v>
      </c>
      <c r="C4" s="54" t="s">
        <v>2</v>
      </c>
      <c r="D4" s="54" t="s">
        <v>2</v>
      </c>
      <c r="E4" s="54" t="s">
        <v>2</v>
      </c>
      <c r="F4" s="54" t="s">
        <v>2</v>
      </c>
      <c r="G4" s="54" t="s">
        <v>2</v>
      </c>
      <c r="H4" s="54" t="s">
        <v>2</v>
      </c>
      <c r="I4" s="54" t="s">
        <v>2</v>
      </c>
      <c r="J4" s="54" t="s">
        <v>2</v>
      </c>
      <c r="K4" s="54" t="s">
        <v>2</v>
      </c>
      <c r="L4" s="54" t="s">
        <v>2</v>
      </c>
      <c r="M4" s="54" t="s">
        <v>2</v>
      </c>
    </row>
    <row r="6" spans="1:13" ht="27" thickBot="1" x14ac:dyDescent="0.25">
      <c r="A6" s="55" t="s">
        <v>24</v>
      </c>
      <c r="B6" s="55" t="s">
        <v>24</v>
      </c>
      <c r="C6" s="55" t="s">
        <v>25</v>
      </c>
      <c r="D6" s="55" t="s">
        <v>25</v>
      </c>
      <c r="E6" s="55" t="s">
        <v>25</v>
      </c>
      <c r="F6" s="55" t="s">
        <v>25</v>
      </c>
      <c r="G6" s="55" t="s">
        <v>25</v>
      </c>
      <c r="I6" s="55" t="s">
        <v>26</v>
      </c>
      <c r="J6" s="55" t="s">
        <v>26</v>
      </c>
      <c r="K6" s="55" t="s">
        <v>26</v>
      </c>
      <c r="L6" s="55" t="s">
        <v>26</v>
      </c>
      <c r="M6" s="55" t="s">
        <v>26</v>
      </c>
    </row>
    <row r="7" spans="1:13" ht="27" thickBot="1" x14ac:dyDescent="0.25">
      <c r="A7" s="37" t="s">
        <v>27</v>
      </c>
      <c r="C7" s="37" t="s">
        <v>28</v>
      </c>
      <c r="E7" s="37" t="s">
        <v>29</v>
      </c>
      <c r="G7" s="37" t="s">
        <v>30</v>
      </c>
      <c r="I7" s="37" t="s">
        <v>28</v>
      </c>
      <c r="K7" s="37" t="s">
        <v>29</v>
      </c>
      <c r="M7" s="37" t="s">
        <v>30</v>
      </c>
    </row>
    <row r="8" spans="1:13" ht="19.5" customHeight="1" x14ac:dyDescent="0.2">
      <c r="A8" s="3" t="s">
        <v>22</v>
      </c>
      <c r="C8" s="9">
        <v>3140237136</v>
      </c>
      <c r="G8" s="9">
        <f>+C8-E8</f>
        <v>3140237136</v>
      </c>
      <c r="I8" s="9">
        <v>26663499140</v>
      </c>
      <c r="K8" s="9">
        <v>0</v>
      </c>
      <c r="M8" s="9">
        <f>+I8-K8</f>
        <v>26663499140</v>
      </c>
    </row>
    <row r="9" spans="1:13" ht="19.5" customHeight="1" thickBot="1" x14ac:dyDescent="0.25">
      <c r="A9" s="3" t="s">
        <v>102</v>
      </c>
      <c r="C9" s="9">
        <v>94792</v>
      </c>
      <c r="E9" s="9">
        <v>0</v>
      </c>
      <c r="G9" s="9">
        <f>+C9-E9</f>
        <v>94792</v>
      </c>
      <c r="I9" s="9">
        <v>992475</v>
      </c>
      <c r="K9" s="9">
        <v>0</v>
      </c>
      <c r="M9" s="9">
        <f>+I9-K9</f>
        <v>992475</v>
      </c>
    </row>
    <row r="10" spans="1:13" ht="21.75" thickBot="1" x14ac:dyDescent="0.25">
      <c r="A10" s="9" t="s">
        <v>15</v>
      </c>
      <c r="C10" s="4">
        <f>SUM(C8:C9)</f>
        <v>3140331928</v>
      </c>
      <c r="D10" s="3"/>
      <c r="E10" s="4">
        <f>SUM(E8:E9)</f>
        <v>0</v>
      </c>
      <c r="F10" s="3"/>
      <c r="G10" s="4">
        <f>SUM(G8:G9)</f>
        <v>3140331928</v>
      </c>
      <c r="H10" s="3"/>
      <c r="I10" s="4">
        <f>SUM(I8:I9)</f>
        <v>26664491615</v>
      </c>
      <c r="J10" s="3"/>
      <c r="K10" s="4">
        <f>SUM(K8:K9)</f>
        <v>0</v>
      </c>
      <c r="L10" s="3"/>
      <c r="M10" s="4">
        <f>SUM(M8:M9)</f>
        <v>26664491615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72"/>
  <sheetViews>
    <sheetView rightToLeft="1" topLeftCell="A34" zoomScale="70" zoomScaleNormal="70" workbookViewId="0">
      <selection activeCell="C68" sqref="C68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6384" width="9" style="7"/>
  </cols>
  <sheetData>
    <row r="2" spans="1:17" ht="24" x14ac:dyDescent="0.2">
      <c r="A2" s="56" t="str">
        <f>+درآمدها!A2</f>
        <v>صندوق سرمایه‌گذاری بخشی صنایع مفید - اکتان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</row>
    <row r="3" spans="1:17" ht="24" x14ac:dyDescent="0.2">
      <c r="A3" s="56" t="s">
        <v>23</v>
      </c>
      <c r="B3" s="56" t="s">
        <v>23</v>
      </c>
      <c r="C3" s="56" t="s">
        <v>23</v>
      </c>
      <c r="D3" s="56" t="s">
        <v>23</v>
      </c>
      <c r="E3" s="56" t="s">
        <v>23</v>
      </c>
      <c r="F3" s="56" t="s">
        <v>23</v>
      </c>
      <c r="G3" s="56" t="s">
        <v>23</v>
      </c>
      <c r="H3" s="56" t="s">
        <v>23</v>
      </c>
      <c r="I3" s="56" t="s">
        <v>23</v>
      </c>
      <c r="J3" s="56" t="s">
        <v>23</v>
      </c>
      <c r="K3" s="56" t="s">
        <v>23</v>
      </c>
      <c r="L3" s="56" t="s">
        <v>23</v>
      </c>
      <c r="M3" s="56" t="s">
        <v>23</v>
      </c>
      <c r="N3" s="56" t="s">
        <v>23</v>
      </c>
      <c r="O3" s="56" t="s">
        <v>23</v>
      </c>
      <c r="P3" s="56" t="s">
        <v>23</v>
      </c>
      <c r="Q3" s="56" t="s">
        <v>23</v>
      </c>
    </row>
    <row r="4" spans="1:17" ht="24" x14ac:dyDescent="0.2">
      <c r="A4" s="56" t="str">
        <f>+سهام!A4</f>
        <v>برای ماه منتهی به 1404/08/30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</row>
    <row r="6" spans="1:17" ht="24.75" thickBot="1" x14ac:dyDescent="0.25">
      <c r="A6" s="57" t="s">
        <v>3</v>
      </c>
      <c r="C6" s="58" t="s">
        <v>25</v>
      </c>
      <c r="D6" s="58" t="s">
        <v>25</v>
      </c>
      <c r="E6" s="58" t="s">
        <v>25</v>
      </c>
      <c r="F6" s="58" t="s">
        <v>25</v>
      </c>
      <c r="G6" s="58" t="s">
        <v>25</v>
      </c>
      <c r="H6" s="58" t="s">
        <v>25</v>
      </c>
      <c r="I6" s="58" t="s">
        <v>25</v>
      </c>
      <c r="K6" s="58" t="s">
        <v>26</v>
      </c>
      <c r="L6" s="58" t="s">
        <v>26</v>
      </c>
      <c r="M6" s="58" t="s">
        <v>26</v>
      </c>
      <c r="N6" s="58" t="s">
        <v>26</v>
      </c>
      <c r="O6" s="58" t="s">
        <v>26</v>
      </c>
      <c r="P6" s="58" t="s">
        <v>26</v>
      </c>
      <c r="Q6" s="58" t="s">
        <v>26</v>
      </c>
    </row>
    <row r="7" spans="1:17" ht="24.75" thickBot="1" x14ac:dyDescent="0.25">
      <c r="A7" s="58" t="s">
        <v>3</v>
      </c>
      <c r="C7" s="39" t="s">
        <v>7</v>
      </c>
      <c r="E7" s="39" t="s">
        <v>37</v>
      </c>
      <c r="G7" s="39" t="s">
        <v>38</v>
      </c>
      <c r="I7" s="39" t="s">
        <v>40</v>
      </c>
      <c r="K7" s="39" t="s">
        <v>7</v>
      </c>
      <c r="M7" s="39" t="s">
        <v>37</v>
      </c>
      <c r="O7" s="39" t="s">
        <v>38</v>
      </c>
      <c r="Q7" s="39" t="s">
        <v>40</v>
      </c>
    </row>
    <row r="8" spans="1:17" ht="24" x14ac:dyDescent="0.2">
      <c r="A8" s="38" t="s">
        <v>116</v>
      </c>
      <c r="C8" s="14" t="s">
        <v>117</v>
      </c>
      <c r="D8" s="14"/>
      <c r="E8" s="14">
        <v>0</v>
      </c>
      <c r="F8" s="14"/>
      <c r="G8" s="14">
        <v>0</v>
      </c>
      <c r="H8" s="14"/>
      <c r="I8" s="14">
        <f>+E8-G8</f>
        <v>0</v>
      </c>
      <c r="J8" s="14"/>
      <c r="K8" s="14">
        <v>101976</v>
      </c>
      <c r="L8" s="14"/>
      <c r="M8" s="14">
        <v>612059814</v>
      </c>
      <c r="N8" s="14"/>
      <c r="O8" s="14">
        <v>541940536</v>
      </c>
      <c r="P8" s="14"/>
      <c r="Q8" s="14">
        <f>+M8-O8</f>
        <v>70119278</v>
      </c>
    </row>
    <row r="9" spans="1:17" ht="24" x14ac:dyDescent="0.2">
      <c r="A9" s="38" t="s">
        <v>56</v>
      </c>
      <c r="C9" s="14" t="s">
        <v>117</v>
      </c>
      <c r="D9" s="14"/>
      <c r="E9" s="14">
        <v>0</v>
      </c>
      <c r="F9" s="14"/>
      <c r="G9" s="14">
        <v>0</v>
      </c>
      <c r="H9" s="14"/>
      <c r="I9" s="14">
        <f t="shared" ref="I9:I60" si="0">+E9-G9</f>
        <v>0</v>
      </c>
      <c r="J9" s="14"/>
      <c r="K9" s="14">
        <v>2112964</v>
      </c>
      <c r="L9" s="14"/>
      <c r="M9" s="14">
        <v>18889307423</v>
      </c>
      <c r="N9" s="14"/>
      <c r="O9" s="14">
        <v>20810335538</v>
      </c>
      <c r="P9" s="14"/>
      <c r="Q9" s="14">
        <f t="shared" ref="Q9:Q60" si="1">+M9-O9</f>
        <v>-1921028115</v>
      </c>
    </row>
    <row r="10" spans="1:17" ht="24" x14ac:dyDescent="0.2">
      <c r="A10" s="38" t="s">
        <v>70</v>
      </c>
      <c r="C10" s="14" t="s">
        <v>117</v>
      </c>
      <c r="D10" s="14"/>
      <c r="E10" s="14">
        <v>0</v>
      </c>
      <c r="F10" s="14"/>
      <c r="G10" s="14">
        <v>0</v>
      </c>
      <c r="H10" s="14"/>
      <c r="I10" s="14">
        <f t="shared" si="0"/>
        <v>0</v>
      </c>
      <c r="J10" s="14"/>
      <c r="K10" s="14">
        <v>45062933</v>
      </c>
      <c r="L10" s="14"/>
      <c r="M10" s="14">
        <v>425445419055</v>
      </c>
      <c r="N10" s="14"/>
      <c r="O10" s="14">
        <v>395210564254</v>
      </c>
      <c r="P10" s="14"/>
      <c r="Q10" s="14">
        <f t="shared" si="1"/>
        <v>30234854801</v>
      </c>
    </row>
    <row r="11" spans="1:17" ht="24" x14ac:dyDescent="0.2">
      <c r="A11" s="42" t="s">
        <v>52</v>
      </c>
      <c r="C11" s="14" t="s">
        <v>117</v>
      </c>
      <c r="D11" s="14"/>
      <c r="E11" s="14">
        <v>0</v>
      </c>
      <c r="F11" s="14"/>
      <c r="G11" s="14">
        <v>0</v>
      </c>
      <c r="H11" s="14"/>
      <c r="I11" s="14">
        <f t="shared" si="0"/>
        <v>0</v>
      </c>
      <c r="J11" s="14"/>
      <c r="K11" s="14">
        <v>311144</v>
      </c>
      <c r="L11" s="14"/>
      <c r="M11" s="14">
        <v>2675381807</v>
      </c>
      <c r="N11" s="14"/>
      <c r="O11" s="14">
        <v>2251650806</v>
      </c>
      <c r="P11" s="14"/>
      <c r="Q11" s="14">
        <f t="shared" si="1"/>
        <v>423731001</v>
      </c>
    </row>
    <row r="12" spans="1:17" ht="24" x14ac:dyDescent="0.2">
      <c r="A12" s="42" t="s">
        <v>66</v>
      </c>
      <c r="C12" s="14" t="s">
        <v>117</v>
      </c>
      <c r="D12" s="14"/>
      <c r="E12" s="14">
        <v>0</v>
      </c>
      <c r="F12" s="14"/>
      <c r="G12" s="14">
        <v>0</v>
      </c>
      <c r="H12" s="14"/>
      <c r="I12" s="14">
        <f t="shared" si="0"/>
        <v>0</v>
      </c>
      <c r="J12" s="14"/>
      <c r="K12" s="14">
        <v>2987572</v>
      </c>
      <c r="L12" s="14"/>
      <c r="M12" s="14">
        <v>55613382182</v>
      </c>
      <c r="N12" s="14"/>
      <c r="O12" s="14">
        <v>59138371114</v>
      </c>
      <c r="P12" s="14"/>
      <c r="Q12" s="14">
        <f t="shared" si="1"/>
        <v>-3524988932</v>
      </c>
    </row>
    <row r="13" spans="1:17" ht="24" x14ac:dyDescent="0.2">
      <c r="A13" s="42" t="s">
        <v>61</v>
      </c>
      <c r="C13" s="14" t="s">
        <v>117</v>
      </c>
      <c r="D13" s="14"/>
      <c r="E13" s="14">
        <v>0</v>
      </c>
      <c r="F13" s="14"/>
      <c r="G13" s="14">
        <v>0</v>
      </c>
      <c r="H13" s="14"/>
      <c r="I13" s="14">
        <f t="shared" si="0"/>
        <v>0</v>
      </c>
      <c r="J13" s="14"/>
      <c r="K13" s="14">
        <v>1</v>
      </c>
      <c r="L13" s="14"/>
      <c r="M13" s="14">
        <v>1</v>
      </c>
      <c r="N13" s="14"/>
      <c r="O13" s="14">
        <v>38056</v>
      </c>
      <c r="P13" s="14"/>
      <c r="Q13" s="14">
        <f t="shared" si="1"/>
        <v>-38055</v>
      </c>
    </row>
    <row r="14" spans="1:17" ht="24" x14ac:dyDescent="0.2">
      <c r="A14" s="42" t="s">
        <v>75</v>
      </c>
      <c r="C14" s="14" t="s">
        <v>117</v>
      </c>
      <c r="D14" s="14"/>
      <c r="E14" s="14">
        <v>0</v>
      </c>
      <c r="F14" s="14"/>
      <c r="G14" s="14">
        <v>0</v>
      </c>
      <c r="H14" s="14"/>
      <c r="I14" s="14">
        <f t="shared" si="0"/>
        <v>0</v>
      </c>
      <c r="J14" s="14"/>
      <c r="K14" s="14">
        <v>3792070</v>
      </c>
      <c r="L14" s="14"/>
      <c r="M14" s="14">
        <v>49089338980</v>
      </c>
      <c r="N14" s="14"/>
      <c r="O14" s="14">
        <v>34867941444</v>
      </c>
      <c r="P14" s="14"/>
      <c r="Q14" s="14">
        <f t="shared" si="1"/>
        <v>14221397536</v>
      </c>
    </row>
    <row r="15" spans="1:17" ht="24" x14ac:dyDescent="0.2">
      <c r="A15" s="38" t="s">
        <v>72</v>
      </c>
      <c r="C15" s="14">
        <v>3392524</v>
      </c>
      <c r="D15" s="14"/>
      <c r="E15" s="14">
        <v>49523885617</v>
      </c>
      <c r="F15" s="14"/>
      <c r="G15" s="14">
        <v>43593478658</v>
      </c>
      <c r="H15" s="14"/>
      <c r="I15" s="14">
        <f t="shared" si="0"/>
        <v>5930406959</v>
      </c>
      <c r="J15" s="14"/>
      <c r="K15" s="14">
        <v>3392524</v>
      </c>
      <c r="L15" s="14"/>
      <c r="M15" s="14">
        <v>49523885617</v>
      </c>
      <c r="N15" s="14"/>
      <c r="O15" s="14">
        <v>43593478658</v>
      </c>
      <c r="P15" s="14"/>
      <c r="Q15" s="14">
        <f t="shared" si="1"/>
        <v>5930406959</v>
      </c>
    </row>
    <row r="16" spans="1:17" ht="24" x14ac:dyDescent="0.2">
      <c r="A16" s="38" t="s">
        <v>115</v>
      </c>
      <c r="C16" s="14" t="s">
        <v>117</v>
      </c>
      <c r="D16" s="14"/>
      <c r="E16" s="14">
        <v>0</v>
      </c>
      <c r="F16" s="14"/>
      <c r="G16" s="14">
        <v>0</v>
      </c>
      <c r="H16" s="14"/>
      <c r="I16" s="14">
        <f t="shared" si="0"/>
        <v>0</v>
      </c>
      <c r="J16" s="14"/>
      <c r="K16" s="14">
        <v>1090879</v>
      </c>
      <c r="L16" s="14"/>
      <c r="M16" s="14">
        <v>5644270533</v>
      </c>
      <c r="N16" s="14"/>
      <c r="O16" s="14">
        <v>4875297636</v>
      </c>
      <c r="P16" s="14"/>
      <c r="Q16" s="14">
        <f t="shared" si="1"/>
        <v>768972897</v>
      </c>
    </row>
    <row r="17" spans="1:17" ht="24" x14ac:dyDescent="0.2">
      <c r="A17" s="38" t="s">
        <v>108</v>
      </c>
      <c r="C17" s="14" t="s">
        <v>117</v>
      </c>
      <c r="D17" s="14"/>
      <c r="E17" s="14">
        <v>0</v>
      </c>
      <c r="F17" s="14"/>
      <c r="G17" s="14">
        <v>0</v>
      </c>
      <c r="H17" s="14"/>
      <c r="I17" s="14">
        <f t="shared" si="0"/>
        <v>0</v>
      </c>
      <c r="J17" s="14"/>
      <c r="K17" s="14">
        <v>2900671</v>
      </c>
      <c r="L17" s="14"/>
      <c r="M17" s="14">
        <v>255079666918</v>
      </c>
      <c r="N17" s="14"/>
      <c r="O17" s="14">
        <v>228007653668</v>
      </c>
      <c r="P17" s="14"/>
      <c r="Q17" s="14">
        <f t="shared" si="1"/>
        <v>27072013250</v>
      </c>
    </row>
    <row r="18" spans="1:17" ht="24" x14ac:dyDescent="0.2">
      <c r="A18" s="38" t="s">
        <v>74</v>
      </c>
      <c r="C18" s="14" t="s">
        <v>117</v>
      </c>
      <c r="D18" s="14"/>
      <c r="E18" s="14">
        <v>0</v>
      </c>
      <c r="F18" s="14"/>
      <c r="G18" s="14">
        <v>0</v>
      </c>
      <c r="H18" s="14"/>
      <c r="I18" s="14">
        <f t="shared" si="0"/>
        <v>0</v>
      </c>
      <c r="J18" s="14"/>
      <c r="K18" s="14">
        <v>3608265</v>
      </c>
      <c r="L18" s="14"/>
      <c r="M18" s="14">
        <v>209095979834</v>
      </c>
      <c r="N18" s="14"/>
      <c r="O18" s="14">
        <v>220586988523</v>
      </c>
      <c r="P18" s="14"/>
      <c r="Q18" s="14">
        <f t="shared" si="1"/>
        <v>-11491008689</v>
      </c>
    </row>
    <row r="19" spans="1:17" ht="24" x14ac:dyDescent="0.2">
      <c r="A19" s="38" t="s">
        <v>79</v>
      </c>
      <c r="C19" s="14" t="s">
        <v>117</v>
      </c>
      <c r="D19" s="14"/>
      <c r="E19" s="14">
        <v>0</v>
      </c>
      <c r="F19" s="14"/>
      <c r="G19" s="14">
        <v>0</v>
      </c>
      <c r="H19" s="14"/>
      <c r="I19" s="14">
        <f t="shared" si="0"/>
        <v>0</v>
      </c>
      <c r="J19" s="14"/>
      <c r="K19" s="14">
        <v>500000</v>
      </c>
      <c r="L19" s="14"/>
      <c r="M19" s="14">
        <v>8422072685</v>
      </c>
      <c r="N19" s="14"/>
      <c r="O19" s="14">
        <v>9080646750</v>
      </c>
      <c r="P19" s="14"/>
      <c r="Q19" s="14">
        <f t="shared" si="1"/>
        <v>-658574065</v>
      </c>
    </row>
    <row r="20" spans="1:17" ht="24" x14ac:dyDescent="0.2">
      <c r="A20" s="38" t="s">
        <v>54</v>
      </c>
      <c r="C20" s="14" t="s">
        <v>117</v>
      </c>
      <c r="D20" s="14"/>
      <c r="E20" s="14">
        <v>0</v>
      </c>
      <c r="F20" s="14"/>
      <c r="G20" s="14">
        <v>0</v>
      </c>
      <c r="H20" s="14"/>
      <c r="I20" s="14">
        <f t="shared" si="0"/>
        <v>0</v>
      </c>
      <c r="J20" s="14"/>
      <c r="K20" s="14">
        <v>57584816</v>
      </c>
      <c r="L20" s="14"/>
      <c r="M20" s="14">
        <v>201643576326</v>
      </c>
      <c r="N20" s="14"/>
      <c r="O20" s="14">
        <v>186232285470</v>
      </c>
      <c r="P20" s="14"/>
      <c r="Q20" s="14">
        <f t="shared" si="1"/>
        <v>15411290856</v>
      </c>
    </row>
    <row r="21" spans="1:17" ht="24" x14ac:dyDescent="0.2">
      <c r="A21" s="38" t="s">
        <v>96</v>
      </c>
      <c r="C21" s="14" t="s">
        <v>117</v>
      </c>
      <c r="D21" s="14"/>
      <c r="E21" s="14">
        <v>0</v>
      </c>
      <c r="F21" s="14"/>
      <c r="G21" s="14">
        <v>0</v>
      </c>
      <c r="H21" s="14"/>
      <c r="I21" s="14">
        <f t="shared" si="0"/>
        <v>0</v>
      </c>
      <c r="J21" s="14"/>
      <c r="K21" s="14">
        <v>571500</v>
      </c>
      <c r="L21" s="14"/>
      <c r="M21" s="14">
        <v>30800357133</v>
      </c>
      <c r="N21" s="14"/>
      <c r="O21" s="14">
        <v>25169404580</v>
      </c>
      <c r="P21" s="14"/>
      <c r="Q21" s="14">
        <f t="shared" si="1"/>
        <v>5630952553</v>
      </c>
    </row>
    <row r="22" spans="1:17" ht="24" x14ac:dyDescent="0.2">
      <c r="A22" s="38" t="s">
        <v>86</v>
      </c>
      <c r="C22" s="14" t="s">
        <v>117</v>
      </c>
      <c r="D22" s="14"/>
      <c r="E22" s="14">
        <v>0</v>
      </c>
      <c r="F22" s="14"/>
      <c r="G22" s="14">
        <v>0</v>
      </c>
      <c r="H22" s="14"/>
      <c r="I22" s="14">
        <f t="shared" si="0"/>
        <v>0</v>
      </c>
      <c r="J22" s="14"/>
      <c r="K22" s="14">
        <v>1715262</v>
      </c>
      <c r="L22" s="14"/>
      <c r="M22" s="14">
        <v>67995747341</v>
      </c>
      <c r="N22" s="14"/>
      <c r="O22" s="14">
        <v>47696311694</v>
      </c>
      <c r="P22" s="14"/>
      <c r="Q22" s="14">
        <f t="shared" si="1"/>
        <v>20299435647</v>
      </c>
    </row>
    <row r="23" spans="1:17" ht="24" x14ac:dyDescent="0.2">
      <c r="A23" s="38" t="s">
        <v>95</v>
      </c>
      <c r="C23" s="14" t="s">
        <v>117</v>
      </c>
      <c r="D23" s="14"/>
      <c r="E23" s="14">
        <v>0</v>
      </c>
      <c r="F23" s="14"/>
      <c r="G23" s="14">
        <v>0</v>
      </c>
      <c r="H23" s="14"/>
      <c r="I23" s="14">
        <f t="shared" si="0"/>
        <v>0</v>
      </c>
      <c r="J23" s="14"/>
      <c r="K23" s="14">
        <v>3400000</v>
      </c>
      <c r="L23" s="14"/>
      <c r="M23" s="14">
        <v>25211788881</v>
      </c>
      <c r="N23" s="14"/>
      <c r="O23" s="14">
        <v>20737599625</v>
      </c>
      <c r="P23" s="14"/>
      <c r="Q23" s="14">
        <f t="shared" si="1"/>
        <v>4474189256</v>
      </c>
    </row>
    <row r="24" spans="1:17" ht="24" x14ac:dyDescent="0.2">
      <c r="A24" s="38" t="s">
        <v>64</v>
      </c>
      <c r="C24" s="14">
        <v>335605</v>
      </c>
      <c r="D24" s="14"/>
      <c r="E24" s="14">
        <v>28784918610</v>
      </c>
      <c r="F24" s="14"/>
      <c r="G24" s="14">
        <v>33027200110</v>
      </c>
      <c r="H24" s="14"/>
      <c r="I24" s="14">
        <f t="shared" si="0"/>
        <v>-4242281500</v>
      </c>
      <c r="J24" s="14"/>
      <c r="K24" s="14">
        <v>1296109</v>
      </c>
      <c r="L24" s="14"/>
      <c r="M24" s="14">
        <v>101119413433</v>
      </c>
      <c r="N24" s="14"/>
      <c r="O24" s="14">
        <v>129746718213</v>
      </c>
      <c r="P24" s="14"/>
      <c r="Q24" s="14">
        <f t="shared" si="1"/>
        <v>-28627304780</v>
      </c>
    </row>
    <row r="25" spans="1:17" ht="24" x14ac:dyDescent="0.2">
      <c r="A25" s="38" t="s">
        <v>59</v>
      </c>
      <c r="C25" s="14" t="s">
        <v>117</v>
      </c>
      <c r="D25" s="14"/>
      <c r="E25" s="14">
        <v>0</v>
      </c>
      <c r="F25" s="14"/>
      <c r="G25" s="14">
        <v>0</v>
      </c>
      <c r="H25" s="14"/>
      <c r="I25" s="14">
        <f t="shared" si="0"/>
        <v>0</v>
      </c>
      <c r="J25" s="14"/>
      <c r="K25" s="14">
        <v>3982477</v>
      </c>
      <c r="L25" s="14"/>
      <c r="M25" s="14">
        <v>41466481397</v>
      </c>
      <c r="N25" s="14"/>
      <c r="O25" s="14">
        <v>64193691480</v>
      </c>
      <c r="P25" s="14"/>
      <c r="Q25" s="14">
        <f t="shared" si="1"/>
        <v>-22727210083</v>
      </c>
    </row>
    <row r="26" spans="1:17" ht="24" x14ac:dyDescent="0.2">
      <c r="A26" s="38" t="s">
        <v>100</v>
      </c>
      <c r="C26" s="14" t="s">
        <v>117</v>
      </c>
      <c r="D26" s="14"/>
      <c r="E26" s="14">
        <v>0</v>
      </c>
      <c r="F26" s="14"/>
      <c r="G26" s="14">
        <v>0</v>
      </c>
      <c r="H26" s="14"/>
      <c r="I26" s="14">
        <f t="shared" si="0"/>
        <v>0</v>
      </c>
      <c r="J26" s="14"/>
      <c r="K26" s="14">
        <v>1600000</v>
      </c>
      <c r="L26" s="14"/>
      <c r="M26" s="14">
        <v>7707466404</v>
      </c>
      <c r="N26" s="14"/>
      <c r="O26" s="14">
        <v>9634686380</v>
      </c>
      <c r="P26" s="14"/>
      <c r="Q26" s="14">
        <f t="shared" si="1"/>
        <v>-1927219976</v>
      </c>
    </row>
    <row r="27" spans="1:17" ht="24" x14ac:dyDescent="0.2">
      <c r="A27" s="38" t="s">
        <v>92</v>
      </c>
      <c r="C27" s="14" t="s">
        <v>117</v>
      </c>
      <c r="D27" s="14"/>
      <c r="E27" s="14">
        <v>0</v>
      </c>
      <c r="F27" s="14"/>
      <c r="G27" s="14">
        <v>0</v>
      </c>
      <c r="H27" s="14"/>
      <c r="I27" s="14">
        <f t="shared" si="0"/>
        <v>0</v>
      </c>
      <c r="J27" s="14"/>
      <c r="K27" s="14">
        <v>1600000</v>
      </c>
      <c r="L27" s="14"/>
      <c r="M27" s="14">
        <v>26125938565</v>
      </c>
      <c r="N27" s="14"/>
      <c r="O27" s="14">
        <v>22854332908</v>
      </c>
      <c r="P27" s="14"/>
      <c r="Q27" s="14">
        <f t="shared" si="1"/>
        <v>3271605657</v>
      </c>
    </row>
    <row r="28" spans="1:17" ht="24" x14ac:dyDescent="0.2">
      <c r="A28" s="38" t="s">
        <v>73</v>
      </c>
      <c r="C28" s="14" t="s">
        <v>117</v>
      </c>
      <c r="D28" s="14"/>
      <c r="E28" s="14">
        <v>0</v>
      </c>
      <c r="F28" s="14"/>
      <c r="G28" s="14">
        <v>0</v>
      </c>
      <c r="H28" s="14"/>
      <c r="I28" s="14">
        <f t="shared" si="0"/>
        <v>0</v>
      </c>
      <c r="J28" s="14"/>
      <c r="K28" s="14">
        <v>24610407</v>
      </c>
      <c r="L28" s="14"/>
      <c r="M28" s="14">
        <v>34880002709</v>
      </c>
      <c r="N28" s="14"/>
      <c r="O28" s="14">
        <v>37234170094</v>
      </c>
      <c r="P28" s="14"/>
      <c r="Q28" s="14">
        <f t="shared" si="1"/>
        <v>-2354167385</v>
      </c>
    </row>
    <row r="29" spans="1:17" ht="24" x14ac:dyDescent="0.2">
      <c r="A29" s="38" t="s">
        <v>113</v>
      </c>
      <c r="C29" s="14" t="s">
        <v>117</v>
      </c>
      <c r="D29" s="14"/>
      <c r="E29" s="14">
        <v>0</v>
      </c>
      <c r="F29" s="14"/>
      <c r="G29" s="14">
        <v>0</v>
      </c>
      <c r="H29" s="14"/>
      <c r="I29" s="14">
        <f t="shared" si="0"/>
        <v>0</v>
      </c>
      <c r="J29" s="14"/>
      <c r="K29" s="14">
        <v>3750000</v>
      </c>
      <c r="L29" s="14"/>
      <c r="M29" s="14">
        <v>12509069876</v>
      </c>
      <c r="N29" s="14"/>
      <c r="O29" s="14">
        <v>11905800660</v>
      </c>
      <c r="P29" s="14"/>
      <c r="Q29" s="14">
        <f t="shared" si="1"/>
        <v>603269216</v>
      </c>
    </row>
    <row r="30" spans="1:17" ht="24" x14ac:dyDescent="0.2">
      <c r="A30" s="38" t="s">
        <v>90</v>
      </c>
      <c r="C30" s="14" t="s">
        <v>117</v>
      </c>
      <c r="D30" s="14"/>
      <c r="E30" s="14">
        <v>0</v>
      </c>
      <c r="F30" s="14"/>
      <c r="G30" s="14">
        <v>0</v>
      </c>
      <c r="H30" s="14"/>
      <c r="I30" s="14">
        <f t="shared" si="0"/>
        <v>0</v>
      </c>
      <c r="J30" s="14"/>
      <c r="K30" s="14">
        <v>500000</v>
      </c>
      <c r="L30" s="14"/>
      <c r="M30" s="14">
        <v>4300774444</v>
      </c>
      <c r="N30" s="14"/>
      <c r="O30" s="14">
        <v>3578746544</v>
      </c>
      <c r="P30" s="14"/>
      <c r="Q30" s="14">
        <f t="shared" si="1"/>
        <v>722027900</v>
      </c>
    </row>
    <row r="31" spans="1:17" ht="24" x14ac:dyDescent="0.2">
      <c r="A31" s="21" t="s">
        <v>114</v>
      </c>
      <c r="C31" s="14" t="s">
        <v>117</v>
      </c>
      <c r="D31" s="14"/>
      <c r="E31" s="14">
        <v>0</v>
      </c>
      <c r="F31" s="14"/>
      <c r="G31" s="14">
        <v>0</v>
      </c>
      <c r="H31" s="14"/>
      <c r="I31" s="14">
        <f t="shared" si="0"/>
        <v>0</v>
      </c>
      <c r="J31" s="14"/>
      <c r="K31" s="14">
        <v>1920807</v>
      </c>
      <c r="L31" s="14"/>
      <c r="M31" s="14">
        <v>238341724372</v>
      </c>
      <c r="N31" s="14"/>
      <c r="O31" s="14">
        <v>159110036107</v>
      </c>
      <c r="P31" s="14"/>
      <c r="Q31" s="14">
        <f t="shared" si="1"/>
        <v>79231688265</v>
      </c>
    </row>
    <row r="32" spans="1:17" ht="24" x14ac:dyDescent="0.2">
      <c r="A32" s="21" t="s">
        <v>71</v>
      </c>
      <c r="C32" s="14" t="s">
        <v>117</v>
      </c>
      <c r="D32" s="14"/>
      <c r="E32" s="14">
        <v>0</v>
      </c>
      <c r="F32" s="14"/>
      <c r="G32" s="14">
        <v>0</v>
      </c>
      <c r="H32" s="14"/>
      <c r="I32" s="14">
        <f t="shared" si="0"/>
        <v>0</v>
      </c>
      <c r="J32" s="14"/>
      <c r="K32" s="14">
        <v>6414281</v>
      </c>
      <c r="L32" s="14"/>
      <c r="M32" s="14">
        <v>121578178043</v>
      </c>
      <c r="N32" s="14"/>
      <c r="O32" s="14">
        <v>155222372293</v>
      </c>
      <c r="P32" s="14"/>
      <c r="Q32" s="14">
        <f t="shared" si="1"/>
        <v>-33644194250</v>
      </c>
    </row>
    <row r="33" spans="1:19" s="23" customFormat="1" ht="24" x14ac:dyDescent="0.2">
      <c r="A33" s="22" t="s">
        <v>63</v>
      </c>
      <c r="C33" s="14" t="s">
        <v>117</v>
      </c>
      <c r="D33" s="14"/>
      <c r="E33" s="14">
        <v>0</v>
      </c>
      <c r="F33" s="14"/>
      <c r="G33" s="14">
        <v>0</v>
      </c>
      <c r="H33" s="14"/>
      <c r="I33" s="14">
        <f t="shared" si="0"/>
        <v>0</v>
      </c>
      <c r="J33" s="14"/>
      <c r="K33" s="14">
        <v>4850393</v>
      </c>
      <c r="L33" s="14"/>
      <c r="M33" s="14">
        <v>61468001039</v>
      </c>
      <c r="N33" s="14"/>
      <c r="O33" s="14">
        <v>60222131881</v>
      </c>
      <c r="P33" s="14"/>
      <c r="Q33" s="14">
        <f t="shared" si="1"/>
        <v>1245869158</v>
      </c>
      <c r="S33" s="7"/>
    </row>
    <row r="34" spans="1:19" ht="24" x14ac:dyDescent="0.2">
      <c r="A34" s="21" t="s">
        <v>67</v>
      </c>
      <c r="C34" s="14" t="s">
        <v>117</v>
      </c>
      <c r="D34" s="14"/>
      <c r="E34" s="14">
        <v>0</v>
      </c>
      <c r="F34" s="14"/>
      <c r="G34" s="14">
        <v>0</v>
      </c>
      <c r="H34" s="14"/>
      <c r="I34" s="14">
        <f t="shared" si="0"/>
        <v>0</v>
      </c>
      <c r="J34" s="14"/>
      <c r="K34" s="14">
        <v>5126096</v>
      </c>
      <c r="L34" s="14"/>
      <c r="M34" s="14">
        <v>111559858689</v>
      </c>
      <c r="N34" s="14"/>
      <c r="O34" s="14">
        <v>122025157533</v>
      </c>
      <c r="P34" s="14"/>
      <c r="Q34" s="14">
        <f t="shared" si="1"/>
        <v>-10465298844</v>
      </c>
    </row>
    <row r="35" spans="1:19" ht="24" x14ac:dyDescent="0.2">
      <c r="A35" s="21" t="s">
        <v>93</v>
      </c>
      <c r="C35" s="14" t="s">
        <v>117</v>
      </c>
      <c r="D35" s="14"/>
      <c r="E35" s="14">
        <v>0</v>
      </c>
      <c r="F35" s="14"/>
      <c r="G35" s="14">
        <v>0</v>
      </c>
      <c r="H35" s="14"/>
      <c r="I35" s="14">
        <f t="shared" si="0"/>
        <v>0</v>
      </c>
      <c r="J35" s="14"/>
      <c r="K35" s="14">
        <v>450000</v>
      </c>
      <c r="L35" s="14"/>
      <c r="M35" s="14">
        <v>5166574923</v>
      </c>
      <c r="N35" s="14"/>
      <c r="O35" s="14">
        <v>2031793193</v>
      </c>
      <c r="P35" s="14"/>
      <c r="Q35" s="14">
        <f t="shared" si="1"/>
        <v>3134781730</v>
      </c>
    </row>
    <row r="36" spans="1:19" ht="24" x14ac:dyDescent="0.2">
      <c r="A36" s="21" t="s">
        <v>69</v>
      </c>
      <c r="C36" s="14">
        <v>3600</v>
      </c>
      <c r="D36" s="14"/>
      <c r="E36" s="14">
        <v>50580821996</v>
      </c>
      <c r="F36" s="14"/>
      <c r="G36" s="14">
        <v>23731627496</v>
      </c>
      <c r="H36" s="14"/>
      <c r="I36" s="14">
        <f t="shared" si="0"/>
        <v>26849194500</v>
      </c>
      <c r="J36" s="14"/>
      <c r="K36" s="14">
        <v>53486</v>
      </c>
      <c r="L36" s="14"/>
      <c r="M36" s="14">
        <v>510135131846</v>
      </c>
      <c r="N36" s="14"/>
      <c r="O36" s="14">
        <v>352586063494</v>
      </c>
      <c r="P36" s="14"/>
      <c r="Q36" s="14">
        <f t="shared" si="1"/>
        <v>157549068352</v>
      </c>
    </row>
    <row r="37" spans="1:19" ht="24" x14ac:dyDescent="0.2">
      <c r="A37" s="21" t="s">
        <v>55</v>
      </c>
      <c r="C37" s="14" t="s">
        <v>117</v>
      </c>
      <c r="D37" s="14"/>
      <c r="E37" s="14">
        <v>0</v>
      </c>
      <c r="F37" s="14"/>
      <c r="G37" s="14">
        <v>0</v>
      </c>
      <c r="H37" s="14"/>
      <c r="I37" s="14">
        <f t="shared" si="0"/>
        <v>0</v>
      </c>
      <c r="J37" s="14"/>
      <c r="K37" s="14">
        <v>1331756</v>
      </c>
      <c r="L37" s="14"/>
      <c r="M37" s="14">
        <v>341459015877</v>
      </c>
      <c r="N37" s="14"/>
      <c r="O37" s="14">
        <v>315801632493</v>
      </c>
      <c r="P37" s="14"/>
      <c r="Q37" s="14">
        <f t="shared" si="1"/>
        <v>25657383384</v>
      </c>
    </row>
    <row r="38" spans="1:19" ht="24" x14ac:dyDescent="0.2">
      <c r="A38" s="21" t="s">
        <v>88</v>
      </c>
      <c r="C38" s="14" t="s">
        <v>117</v>
      </c>
      <c r="D38" s="14"/>
      <c r="E38" s="14">
        <v>0</v>
      </c>
      <c r="F38" s="14"/>
      <c r="G38" s="14">
        <v>0</v>
      </c>
      <c r="H38" s="14"/>
      <c r="I38" s="14">
        <f t="shared" si="0"/>
        <v>0</v>
      </c>
      <c r="J38" s="14"/>
      <c r="K38" s="14">
        <v>595000</v>
      </c>
      <c r="L38" s="14"/>
      <c r="M38" s="14">
        <v>17462849258</v>
      </c>
      <c r="N38" s="14"/>
      <c r="O38" s="14">
        <v>10726275618</v>
      </c>
      <c r="P38" s="14"/>
      <c r="Q38" s="14">
        <f t="shared" si="1"/>
        <v>6736573640</v>
      </c>
    </row>
    <row r="39" spans="1:19" ht="24" x14ac:dyDescent="0.2">
      <c r="A39" s="21" t="s">
        <v>60</v>
      </c>
      <c r="C39" s="14" t="s">
        <v>117</v>
      </c>
      <c r="D39" s="14"/>
      <c r="E39" s="14">
        <v>0</v>
      </c>
      <c r="F39" s="14"/>
      <c r="G39" s="14">
        <v>0</v>
      </c>
      <c r="H39" s="14"/>
      <c r="I39" s="14">
        <f t="shared" si="0"/>
        <v>0</v>
      </c>
      <c r="J39" s="14"/>
      <c r="K39" s="14">
        <v>456797</v>
      </c>
      <c r="L39" s="14"/>
      <c r="M39" s="14">
        <v>24152183489</v>
      </c>
      <c r="N39" s="14"/>
      <c r="O39" s="14">
        <v>30732430688</v>
      </c>
      <c r="P39" s="14"/>
      <c r="Q39" s="14">
        <f t="shared" si="1"/>
        <v>-6580247199</v>
      </c>
    </row>
    <row r="40" spans="1:19" ht="24" x14ac:dyDescent="0.2">
      <c r="A40" s="21" t="s">
        <v>89</v>
      </c>
      <c r="C40" s="14" t="s">
        <v>117</v>
      </c>
      <c r="D40" s="14"/>
      <c r="E40" s="14">
        <v>0</v>
      </c>
      <c r="F40" s="14"/>
      <c r="G40" s="14">
        <v>0</v>
      </c>
      <c r="H40" s="14"/>
      <c r="I40" s="14">
        <f t="shared" si="0"/>
        <v>0</v>
      </c>
      <c r="J40" s="14"/>
      <c r="K40" s="14">
        <v>8598231</v>
      </c>
      <c r="L40" s="14"/>
      <c r="M40" s="14">
        <v>129383991456</v>
      </c>
      <c r="N40" s="14"/>
      <c r="O40" s="14">
        <v>117021838475</v>
      </c>
      <c r="P40" s="14"/>
      <c r="Q40" s="14">
        <f t="shared" si="1"/>
        <v>12362152981</v>
      </c>
    </row>
    <row r="41" spans="1:19" ht="24" x14ac:dyDescent="0.2">
      <c r="A41" s="21" t="s">
        <v>77</v>
      </c>
      <c r="C41" s="14" t="s">
        <v>117</v>
      </c>
      <c r="D41" s="14"/>
      <c r="E41" s="14">
        <v>0</v>
      </c>
      <c r="F41" s="14"/>
      <c r="G41" s="14">
        <v>0</v>
      </c>
      <c r="H41" s="14"/>
      <c r="I41" s="14">
        <f t="shared" si="0"/>
        <v>0</v>
      </c>
      <c r="J41" s="14"/>
      <c r="K41" s="14">
        <v>9929938</v>
      </c>
      <c r="L41" s="14"/>
      <c r="M41" s="14">
        <v>60765674593</v>
      </c>
      <c r="N41" s="14"/>
      <c r="O41" s="14">
        <v>65847373358</v>
      </c>
      <c r="P41" s="14"/>
      <c r="Q41" s="14">
        <f t="shared" si="1"/>
        <v>-5081698765</v>
      </c>
    </row>
    <row r="42" spans="1:19" ht="24" x14ac:dyDescent="0.2">
      <c r="A42" s="21" t="s">
        <v>98</v>
      </c>
      <c r="C42" s="14" t="s">
        <v>117</v>
      </c>
      <c r="D42" s="14"/>
      <c r="E42" s="14">
        <v>0</v>
      </c>
      <c r="F42" s="14"/>
      <c r="G42" s="14">
        <v>0</v>
      </c>
      <c r="H42" s="14"/>
      <c r="I42" s="14">
        <f t="shared" si="0"/>
        <v>0</v>
      </c>
      <c r="J42" s="14"/>
      <c r="K42" s="14">
        <v>490000</v>
      </c>
      <c r="L42" s="14"/>
      <c r="M42" s="14">
        <v>4456483543</v>
      </c>
      <c r="N42" s="14"/>
      <c r="O42" s="14">
        <v>3678827342</v>
      </c>
      <c r="P42" s="14"/>
      <c r="Q42" s="14">
        <f t="shared" si="1"/>
        <v>777656201</v>
      </c>
    </row>
    <row r="43" spans="1:19" ht="24" x14ac:dyDescent="0.2">
      <c r="A43" s="21" t="s">
        <v>51</v>
      </c>
      <c r="C43" s="14" t="s">
        <v>117</v>
      </c>
      <c r="D43" s="14"/>
      <c r="E43" s="14">
        <v>0</v>
      </c>
      <c r="F43" s="14"/>
      <c r="G43" s="14">
        <v>0</v>
      </c>
      <c r="H43" s="14"/>
      <c r="I43" s="14">
        <f t="shared" si="0"/>
        <v>0</v>
      </c>
      <c r="J43" s="14"/>
      <c r="K43" s="14">
        <v>1340000</v>
      </c>
      <c r="L43" s="14"/>
      <c r="M43" s="14">
        <v>9649671178</v>
      </c>
      <c r="N43" s="14"/>
      <c r="O43" s="14">
        <v>8764737660</v>
      </c>
      <c r="P43" s="14"/>
      <c r="Q43" s="14">
        <f t="shared" si="1"/>
        <v>884933518</v>
      </c>
    </row>
    <row r="44" spans="1:19" ht="24" x14ac:dyDescent="0.2">
      <c r="A44" s="21" t="s">
        <v>68</v>
      </c>
      <c r="C44" s="14" t="s">
        <v>117</v>
      </c>
      <c r="D44" s="14"/>
      <c r="E44" s="14">
        <v>0</v>
      </c>
      <c r="F44" s="14"/>
      <c r="G44" s="14">
        <v>0</v>
      </c>
      <c r="H44" s="14"/>
      <c r="I44" s="14">
        <f t="shared" si="0"/>
        <v>0</v>
      </c>
      <c r="J44" s="14"/>
      <c r="K44" s="14">
        <v>17822884</v>
      </c>
      <c r="L44" s="14"/>
      <c r="M44" s="14">
        <v>166657294640</v>
      </c>
      <c r="N44" s="14"/>
      <c r="O44" s="14">
        <v>188708274548</v>
      </c>
      <c r="P44" s="14"/>
      <c r="Q44" s="14">
        <f t="shared" si="1"/>
        <v>-22050979908</v>
      </c>
    </row>
    <row r="45" spans="1:19" ht="24" x14ac:dyDescent="0.2">
      <c r="A45" s="21" t="s">
        <v>94</v>
      </c>
      <c r="C45" s="14" t="s">
        <v>117</v>
      </c>
      <c r="D45" s="14"/>
      <c r="E45" s="14">
        <v>0</v>
      </c>
      <c r="F45" s="14"/>
      <c r="G45" s="14">
        <v>0</v>
      </c>
      <c r="H45" s="14"/>
      <c r="I45" s="14">
        <f t="shared" si="0"/>
        <v>0</v>
      </c>
      <c r="J45" s="14"/>
      <c r="K45" s="14">
        <v>2166009</v>
      </c>
      <c r="L45" s="14"/>
      <c r="M45" s="14">
        <v>7725680170</v>
      </c>
      <c r="N45" s="14"/>
      <c r="O45" s="14">
        <v>10670982562</v>
      </c>
      <c r="P45" s="14"/>
      <c r="Q45" s="14">
        <f t="shared" si="1"/>
        <v>-2945302392</v>
      </c>
    </row>
    <row r="46" spans="1:19" ht="24" x14ac:dyDescent="0.2">
      <c r="A46" s="21" t="s">
        <v>76</v>
      </c>
      <c r="C46" s="14" t="s">
        <v>117</v>
      </c>
      <c r="D46" s="14"/>
      <c r="E46" s="14">
        <v>0</v>
      </c>
      <c r="F46" s="14"/>
      <c r="G46" s="14">
        <v>0</v>
      </c>
      <c r="H46" s="14"/>
      <c r="I46" s="14">
        <f t="shared" si="0"/>
        <v>0</v>
      </c>
      <c r="J46" s="14"/>
      <c r="K46" s="14">
        <v>18000</v>
      </c>
      <c r="L46" s="14"/>
      <c r="M46" s="14">
        <v>1622486557</v>
      </c>
      <c r="N46" s="14"/>
      <c r="O46" s="14">
        <v>1636305705</v>
      </c>
      <c r="P46" s="14"/>
      <c r="Q46" s="14">
        <f t="shared" si="1"/>
        <v>-13819148</v>
      </c>
    </row>
    <row r="47" spans="1:19" ht="24" x14ac:dyDescent="0.2">
      <c r="A47" s="21" t="s">
        <v>65</v>
      </c>
      <c r="C47" s="14" t="s">
        <v>117</v>
      </c>
      <c r="D47" s="14"/>
      <c r="E47" s="14">
        <v>0</v>
      </c>
      <c r="F47" s="14"/>
      <c r="G47" s="14">
        <v>0</v>
      </c>
      <c r="H47" s="14"/>
      <c r="I47" s="14">
        <f t="shared" si="0"/>
        <v>0</v>
      </c>
      <c r="J47" s="14"/>
      <c r="K47" s="14">
        <v>1</v>
      </c>
      <c r="L47" s="14"/>
      <c r="M47" s="14">
        <v>1</v>
      </c>
      <c r="N47" s="14"/>
      <c r="O47" s="14">
        <v>12434</v>
      </c>
      <c r="P47" s="14"/>
      <c r="Q47" s="14">
        <f t="shared" si="1"/>
        <v>-12433</v>
      </c>
    </row>
    <row r="48" spans="1:19" ht="24" x14ac:dyDescent="0.2">
      <c r="A48" s="21" t="s">
        <v>57</v>
      </c>
      <c r="C48" s="14">
        <v>651487</v>
      </c>
      <c r="D48" s="14"/>
      <c r="E48" s="14">
        <v>28817642893</v>
      </c>
      <c r="F48" s="14"/>
      <c r="G48" s="14">
        <v>38061799543</v>
      </c>
      <c r="H48" s="14"/>
      <c r="I48" s="14">
        <f t="shared" si="0"/>
        <v>-9244156650</v>
      </c>
      <c r="J48" s="14"/>
      <c r="K48" s="14">
        <v>5505126</v>
      </c>
      <c r="L48" s="14"/>
      <c r="M48" s="14">
        <v>326607119887</v>
      </c>
      <c r="N48" s="14"/>
      <c r="O48" s="14">
        <v>328820395456</v>
      </c>
      <c r="P48" s="14"/>
      <c r="Q48" s="14">
        <f t="shared" si="1"/>
        <v>-2213275569</v>
      </c>
    </row>
    <row r="49" spans="1:17" ht="24" x14ac:dyDescent="0.2">
      <c r="A49" s="21" t="s">
        <v>112</v>
      </c>
      <c r="C49" s="14" t="s">
        <v>117</v>
      </c>
      <c r="D49" s="14"/>
      <c r="E49" s="14">
        <v>0</v>
      </c>
      <c r="F49" s="14"/>
      <c r="G49" s="14">
        <v>0</v>
      </c>
      <c r="H49" s="14"/>
      <c r="I49" s="14">
        <f t="shared" si="0"/>
        <v>0</v>
      </c>
      <c r="J49" s="14"/>
      <c r="K49" s="14">
        <v>200000</v>
      </c>
      <c r="L49" s="14"/>
      <c r="M49" s="14">
        <v>6094295484</v>
      </c>
      <c r="N49" s="14"/>
      <c r="O49" s="14">
        <v>5118643512</v>
      </c>
      <c r="P49" s="14"/>
      <c r="Q49" s="14">
        <f t="shared" si="1"/>
        <v>975651972</v>
      </c>
    </row>
    <row r="50" spans="1:17" ht="24" x14ac:dyDescent="0.2">
      <c r="A50" s="21" t="s">
        <v>53</v>
      </c>
      <c r="C50" s="14" t="s">
        <v>117</v>
      </c>
      <c r="D50" s="14"/>
      <c r="E50" s="14">
        <v>0</v>
      </c>
      <c r="F50" s="14"/>
      <c r="G50" s="14">
        <v>0</v>
      </c>
      <c r="H50" s="14"/>
      <c r="I50" s="14">
        <f t="shared" si="0"/>
        <v>0</v>
      </c>
      <c r="J50" s="14"/>
      <c r="K50" s="14">
        <v>1877235</v>
      </c>
      <c r="L50" s="14"/>
      <c r="M50" s="14">
        <v>18282579918</v>
      </c>
      <c r="N50" s="14"/>
      <c r="O50" s="14">
        <v>21129821689</v>
      </c>
      <c r="P50" s="14"/>
      <c r="Q50" s="14">
        <f t="shared" si="1"/>
        <v>-2847241771</v>
      </c>
    </row>
    <row r="51" spans="1:17" ht="24" x14ac:dyDescent="0.2">
      <c r="A51" s="21" t="s">
        <v>107</v>
      </c>
      <c r="C51" s="14" t="s">
        <v>117</v>
      </c>
      <c r="D51" s="14"/>
      <c r="E51" s="14">
        <v>0</v>
      </c>
      <c r="F51" s="14"/>
      <c r="G51" s="14">
        <v>0</v>
      </c>
      <c r="H51" s="14"/>
      <c r="I51" s="14">
        <f t="shared" si="0"/>
        <v>0</v>
      </c>
      <c r="J51" s="14"/>
      <c r="K51" s="14">
        <v>5890707</v>
      </c>
      <c r="L51" s="14"/>
      <c r="M51" s="14">
        <v>92391364613</v>
      </c>
      <c r="N51" s="14"/>
      <c r="O51" s="14">
        <v>92461430831</v>
      </c>
      <c r="P51" s="14"/>
      <c r="Q51" s="14">
        <f t="shared" si="1"/>
        <v>-70066218</v>
      </c>
    </row>
    <row r="52" spans="1:17" ht="24" x14ac:dyDescent="0.2">
      <c r="A52" s="21" t="s">
        <v>105</v>
      </c>
      <c r="C52" s="14" t="s">
        <v>117</v>
      </c>
      <c r="D52" s="14"/>
      <c r="E52" s="14">
        <v>0</v>
      </c>
      <c r="F52" s="14"/>
      <c r="G52" s="14">
        <v>0</v>
      </c>
      <c r="H52" s="14"/>
      <c r="I52" s="14">
        <f t="shared" si="0"/>
        <v>0</v>
      </c>
      <c r="J52" s="14"/>
      <c r="K52" s="14">
        <v>2000000</v>
      </c>
      <c r="L52" s="14"/>
      <c r="M52" s="14">
        <v>10498169748</v>
      </c>
      <c r="N52" s="14"/>
      <c r="O52" s="14">
        <v>6121320615</v>
      </c>
      <c r="P52" s="14"/>
      <c r="Q52" s="14">
        <f t="shared" si="1"/>
        <v>4376849133</v>
      </c>
    </row>
    <row r="53" spans="1:17" ht="24" x14ac:dyDescent="0.2">
      <c r="A53" s="21" t="s">
        <v>91</v>
      </c>
      <c r="C53" s="14" t="s">
        <v>117</v>
      </c>
      <c r="D53" s="14"/>
      <c r="E53" s="14">
        <v>0</v>
      </c>
      <c r="F53" s="14"/>
      <c r="G53" s="14">
        <v>0</v>
      </c>
      <c r="H53" s="14"/>
      <c r="I53" s="14">
        <f t="shared" si="0"/>
        <v>0</v>
      </c>
      <c r="J53" s="14"/>
      <c r="K53" s="14">
        <v>20973335</v>
      </c>
      <c r="L53" s="14"/>
      <c r="M53" s="14">
        <v>95680550886</v>
      </c>
      <c r="N53" s="14"/>
      <c r="O53" s="14">
        <v>82436813967</v>
      </c>
      <c r="P53" s="14"/>
      <c r="Q53" s="14">
        <f t="shared" si="1"/>
        <v>13243736919</v>
      </c>
    </row>
    <row r="54" spans="1:17" ht="24" x14ac:dyDescent="0.2">
      <c r="A54" s="21" t="s">
        <v>80</v>
      </c>
      <c r="C54" s="14" t="s">
        <v>117</v>
      </c>
      <c r="D54" s="14"/>
      <c r="E54" s="14">
        <v>0</v>
      </c>
      <c r="F54" s="14"/>
      <c r="G54" s="14">
        <v>0</v>
      </c>
      <c r="H54" s="14"/>
      <c r="I54" s="14">
        <f t="shared" si="0"/>
        <v>0</v>
      </c>
      <c r="J54" s="14"/>
      <c r="K54" s="14">
        <v>2989919</v>
      </c>
      <c r="L54" s="14"/>
      <c r="M54" s="14">
        <v>31776503489</v>
      </c>
      <c r="N54" s="14"/>
      <c r="O54" s="14">
        <v>32328551514</v>
      </c>
      <c r="P54" s="14"/>
      <c r="Q54" s="14">
        <f t="shared" si="1"/>
        <v>-552048025</v>
      </c>
    </row>
    <row r="55" spans="1:17" ht="24" x14ac:dyDescent="0.2">
      <c r="A55" s="21" t="s">
        <v>104</v>
      </c>
      <c r="C55" s="14" t="s">
        <v>117</v>
      </c>
      <c r="D55" s="14"/>
      <c r="E55" s="14">
        <v>0</v>
      </c>
      <c r="F55" s="14"/>
      <c r="G55" s="14">
        <v>0</v>
      </c>
      <c r="H55" s="14"/>
      <c r="I55" s="14">
        <f t="shared" si="0"/>
        <v>0</v>
      </c>
      <c r="J55" s="14"/>
      <c r="K55" s="14">
        <v>1042727</v>
      </c>
      <c r="L55" s="14"/>
      <c r="M55" s="14">
        <v>30346153080</v>
      </c>
      <c r="N55" s="14"/>
      <c r="O55" s="14">
        <v>36093328724</v>
      </c>
      <c r="P55" s="14"/>
      <c r="Q55" s="14">
        <f t="shared" si="1"/>
        <v>-5747175644</v>
      </c>
    </row>
    <row r="56" spans="1:17" ht="24" x14ac:dyDescent="0.2">
      <c r="A56" s="21" t="s">
        <v>101</v>
      </c>
      <c r="C56" s="14" t="s">
        <v>117</v>
      </c>
      <c r="D56" s="14"/>
      <c r="E56" s="14">
        <v>0</v>
      </c>
      <c r="F56" s="14"/>
      <c r="G56" s="14">
        <v>0</v>
      </c>
      <c r="H56" s="14"/>
      <c r="I56" s="14">
        <f t="shared" si="0"/>
        <v>0</v>
      </c>
      <c r="J56" s="14"/>
      <c r="K56" s="14">
        <v>3000000</v>
      </c>
      <c r="L56" s="14"/>
      <c r="M56" s="14">
        <v>12395666015</v>
      </c>
      <c r="N56" s="14"/>
      <c r="O56" s="14">
        <v>7960221324</v>
      </c>
      <c r="P56" s="14"/>
      <c r="Q56" s="14">
        <f t="shared" si="1"/>
        <v>4435444691</v>
      </c>
    </row>
    <row r="57" spans="1:17" ht="24" x14ac:dyDescent="0.2">
      <c r="A57" s="21" t="s">
        <v>87</v>
      </c>
      <c r="C57" s="14" t="s">
        <v>117</v>
      </c>
      <c r="D57" s="14"/>
      <c r="E57" s="14">
        <v>0</v>
      </c>
      <c r="F57" s="14"/>
      <c r="G57" s="14">
        <v>0</v>
      </c>
      <c r="H57" s="14"/>
      <c r="I57" s="14">
        <f t="shared" si="0"/>
        <v>0</v>
      </c>
      <c r="J57" s="14"/>
      <c r="K57" s="14">
        <v>202824</v>
      </c>
      <c r="L57" s="14"/>
      <c r="M57" s="14">
        <v>7514697090</v>
      </c>
      <c r="N57" s="14"/>
      <c r="O57" s="14">
        <v>6430063473</v>
      </c>
      <c r="P57" s="14"/>
      <c r="Q57" s="14">
        <f t="shared" si="1"/>
        <v>1084633617</v>
      </c>
    </row>
    <row r="58" spans="1:17" ht="24" x14ac:dyDescent="0.2">
      <c r="A58" s="21" t="s">
        <v>84</v>
      </c>
      <c r="C58" s="14" t="s">
        <v>117</v>
      </c>
      <c r="D58" s="14"/>
      <c r="E58" s="14">
        <v>0</v>
      </c>
      <c r="F58" s="14"/>
      <c r="G58" s="14">
        <v>0</v>
      </c>
      <c r="H58" s="14"/>
      <c r="I58" s="14">
        <f t="shared" si="0"/>
        <v>0</v>
      </c>
      <c r="J58" s="14"/>
      <c r="K58" s="14">
        <v>641578</v>
      </c>
      <c r="L58" s="14"/>
      <c r="M58" s="14">
        <v>75959229654</v>
      </c>
      <c r="N58" s="14"/>
      <c r="O58" s="14">
        <v>75522992685</v>
      </c>
      <c r="P58" s="14"/>
      <c r="Q58" s="14">
        <f t="shared" si="1"/>
        <v>436236969</v>
      </c>
    </row>
    <row r="59" spans="1:17" ht="24" x14ac:dyDescent="0.2">
      <c r="A59" s="21" t="s">
        <v>85</v>
      </c>
      <c r="C59" s="14" t="s">
        <v>117</v>
      </c>
      <c r="D59" s="14"/>
      <c r="E59" s="14">
        <v>0</v>
      </c>
      <c r="F59" s="14"/>
      <c r="G59" s="14">
        <v>0</v>
      </c>
      <c r="H59" s="14"/>
      <c r="I59" s="14">
        <f t="shared" si="0"/>
        <v>0</v>
      </c>
      <c r="J59" s="14"/>
      <c r="K59" s="14">
        <v>634682</v>
      </c>
      <c r="L59" s="14"/>
      <c r="M59" s="14">
        <v>20796783092</v>
      </c>
      <c r="N59" s="14"/>
      <c r="O59" s="14">
        <v>16212747184</v>
      </c>
      <c r="P59" s="14"/>
      <c r="Q59" s="14">
        <f t="shared" si="1"/>
        <v>4584035908</v>
      </c>
    </row>
    <row r="60" spans="1:17" ht="24.75" thickBot="1" x14ac:dyDescent="0.25">
      <c r="A60" s="21" t="s">
        <v>58</v>
      </c>
      <c r="C60" s="14" t="s">
        <v>117</v>
      </c>
      <c r="D60" s="14"/>
      <c r="E60" s="14">
        <v>0</v>
      </c>
      <c r="F60" s="14"/>
      <c r="G60" s="14">
        <v>0</v>
      </c>
      <c r="H60" s="14"/>
      <c r="I60" s="14">
        <f t="shared" si="0"/>
        <v>0</v>
      </c>
      <c r="J60" s="14"/>
      <c r="K60" s="14">
        <v>523161</v>
      </c>
      <c r="L60" s="14"/>
      <c r="M60" s="14">
        <v>59302064270</v>
      </c>
      <c r="N60" s="14"/>
      <c r="O60" s="14">
        <v>83279217354</v>
      </c>
      <c r="P60" s="14"/>
      <c r="Q60" s="14">
        <f t="shared" si="1"/>
        <v>-23977153084</v>
      </c>
    </row>
    <row r="61" spans="1:17" ht="24.75" thickBot="1" x14ac:dyDescent="0.25">
      <c r="E61" s="24">
        <f>SUM(E8:E60)</f>
        <v>157707269116</v>
      </c>
      <c r="F61" s="21"/>
      <c r="G61" s="24">
        <f>SUM(G8:G60)</f>
        <v>138414105807</v>
      </c>
      <c r="H61" s="21"/>
      <c r="I61" s="24">
        <f>SUM(I8:I60)</f>
        <v>19293163309</v>
      </c>
      <c r="K61" s="7" t="s">
        <v>15</v>
      </c>
      <c r="M61" s="24">
        <f>SUM(M8:M60)</f>
        <v>4233081358258</v>
      </c>
      <c r="N61" s="21"/>
      <c r="O61" s="24">
        <f>SUM(O8:O60)</f>
        <v>3976650448343</v>
      </c>
      <c r="P61" s="21"/>
      <c r="Q61" s="24">
        <f>SUM(Q8:Q60)</f>
        <v>256430909915</v>
      </c>
    </row>
    <row r="62" spans="1:17" ht="23.25" thickTop="1" x14ac:dyDescent="0.2">
      <c r="Q62" s="14"/>
    </row>
    <row r="63" spans="1:17" x14ac:dyDescent="0.2">
      <c r="H63" s="14"/>
    </row>
    <row r="64" spans="1:17" x14ac:dyDescent="0.2">
      <c r="H64" s="14"/>
    </row>
    <row r="65" spans="8:8" x14ac:dyDescent="0.2">
      <c r="H65" s="14"/>
    </row>
    <row r="66" spans="8:8" x14ac:dyDescent="0.2">
      <c r="H66" s="14"/>
    </row>
    <row r="67" spans="8:8" x14ac:dyDescent="0.2">
      <c r="H67" s="14"/>
    </row>
    <row r="68" spans="8:8" x14ac:dyDescent="0.2">
      <c r="H68" s="14"/>
    </row>
    <row r="69" spans="8:8" x14ac:dyDescent="0.2">
      <c r="H69" s="14"/>
    </row>
    <row r="70" spans="8:8" x14ac:dyDescent="0.2">
      <c r="H70" s="14"/>
    </row>
    <row r="71" spans="8:8" x14ac:dyDescent="0.2">
      <c r="H71" s="14"/>
    </row>
    <row r="72" spans="8:8" x14ac:dyDescent="0.2">
      <c r="H72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سود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2025-11-28T15:50:02Z</dcterms:modified>
</cp:coreProperties>
</file>