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8\"/>
    </mc:Choice>
  </mc:AlternateContent>
  <xr:revisionPtr revIDLastSave="0" documentId="13_ncr:1_{F5A181A4-C4FB-47BD-8A5C-CAD280577D54}" xr6:coauthVersionLast="47" xr6:coauthVersionMax="47" xr10:uidLastSave="{00000000-0000-0000-0000-000000000000}"/>
  <bookViews>
    <workbookView xWindow="28680" yWindow="-105" windowWidth="29040" windowHeight="15720" tabRatio="798" activeTab="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ود سهام" sheetId="13" r:id="rId5"/>
    <sheet name="درآمد سپرده بانکی" sheetId="8" r:id="rId6"/>
    <sheet name="سود سپرده بانکی" sheetId="3" r:id="rId7"/>
    <sheet name="درآمد ناشی از فروش" sheetId="12" r:id="rId8"/>
    <sheet name="درآمد ناشی از تغییر قیمت اوراق" sheetId="5" r:id="rId9"/>
  </sheets>
  <definedNames>
    <definedName name="_xlnm._FilterDatabase" localSheetId="7" hidden="1">'درآمد ناشی از فروش'!$K$6:$Q$58</definedName>
    <definedName name="_xlnm._FilterDatabase" localSheetId="0" hidden="1">سهام!$A$6:$A$49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8" i="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8" i="12"/>
  <c r="S9" i="13" l="1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8" i="13"/>
  <c r="I6" i="2"/>
  <c r="C6" i="2"/>
  <c r="O60" i="12"/>
  <c r="M60" i="12"/>
  <c r="O46" i="13"/>
  <c r="Q46" i="13"/>
  <c r="G50" i="1"/>
  <c r="S46" i="13" l="1"/>
  <c r="I60" i="12"/>
  <c r="Y50" i="1"/>
  <c r="G60" i="12"/>
  <c r="E60" i="12"/>
  <c r="Q60" i="12"/>
  <c r="K46" i="13"/>
  <c r="M46" i="13"/>
  <c r="I46" i="13"/>
  <c r="I49" i="5"/>
  <c r="K50" i="1"/>
  <c r="O50" i="1"/>
  <c r="U50" i="1"/>
  <c r="W50" i="1"/>
  <c r="A4" i="13"/>
  <c r="C48" i="7" l="1"/>
  <c r="M48" i="7"/>
  <c r="C56" i="7"/>
  <c r="M56" i="7"/>
  <c r="M10" i="7"/>
  <c r="M18" i="7"/>
  <c r="M26" i="7"/>
  <c r="M34" i="7"/>
  <c r="M42" i="7"/>
  <c r="M51" i="7"/>
  <c r="M60" i="7"/>
  <c r="C15" i="7"/>
  <c r="C23" i="7"/>
  <c r="C31" i="7"/>
  <c r="C39" i="7"/>
  <c r="C47" i="7"/>
  <c r="C57" i="7"/>
  <c r="M50" i="7"/>
  <c r="C46" i="7"/>
  <c r="M11" i="7"/>
  <c r="M19" i="7"/>
  <c r="M27" i="7"/>
  <c r="M35" i="7"/>
  <c r="M43" i="7"/>
  <c r="M52" i="7"/>
  <c r="M8" i="7"/>
  <c r="C16" i="7"/>
  <c r="C24" i="7"/>
  <c r="C32" i="7"/>
  <c r="C40" i="7"/>
  <c r="C49" i="7"/>
  <c r="C58" i="7"/>
  <c r="M33" i="7"/>
  <c r="C55" i="7"/>
  <c r="M12" i="7"/>
  <c r="M20" i="7"/>
  <c r="M28" i="7"/>
  <c r="M36" i="7"/>
  <c r="M44" i="7"/>
  <c r="M53" i="7"/>
  <c r="C9" i="7"/>
  <c r="C17" i="7"/>
  <c r="C25" i="7"/>
  <c r="C33" i="7"/>
  <c r="C41" i="7"/>
  <c r="C50" i="7"/>
  <c r="C59" i="7"/>
  <c r="M41" i="7"/>
  <c r="C14" i="7"/>
  <c r="M13" i="7"/>
  <c r="M21" i="7"/>
  <c r="M29" i="7"/>
  <c r="M37" i="7"/>
  <c r="M45" i="7"/>
  <c r="M54" i="7"/>
  <c r="C10" i="7"/>
  <c r="C18" i="7"/>
  <c r="C26" i="7"/>
  <c r="C34" i="7"/>
  <c r="C42" i="7"/>
  <c r="C51" i="7"/>
  <c r="C60" i="7"/>
  <c r="C30" i="7"/>
  <c r="M14" i="7"/>
  <c r="M22" i="7"/>
  <c r="M30" i="7"/>
  <c r="M38" i="7"/>
  <c r="M46" i="7"/>
  <c r="M55" i="7"/>
  <c r="C11" i="7"/>
  <c r="C19" i="7"/>
  <c r="C27" i="7"/>
  <c r="C35" i="7"/>
  <c r="C43" i="7"/>
  <c r="C52" i="7"/>
  <c r="C8" i="7"/>
  <c r="M25" i="7"/>
  <c r="C38" i="7"/>
  <c r="M15" i="7"/>
  <c r="M23" i="7"/>
  <c r="M31" i="7"/>
  <c r="M39" i="7"/>
  <c r="M47" i="7"/>
  <c r="M57" i="7"/>
  <c r="C12" i="7"/>
  <c r="C20" i="7"/>
  <c r="C28" i="7"/>
  <c r="C36" i="7"/>
  <c r="C44" i="7"/>
  <c r="C53" i="7"/>
  <c r="M17" i="7"/>
  <c r="C22" i="7"/>
  <c r="M16" i="7"/>
  <c r="M24" i="7"/>
  <c r="M32" i="7"/>
  <c r="M40" i="7"/>
  <c r="M49" i="7"/>
  <c r="M58" i="7"/>
  <c r="C13" i="7"/>
  <c r="C21" i="7"/>
  <c r="C29" i="7"/>
  <c r="C37" i="7"/>
  <c r="C45" i="7"/>
  <c r="C54" i="7"/>
  <c r="M9" i="7"/>
  <c r="M59" i="7"/>
  <c r="A4" i="12"/>
  <c r="A2" i="12"/>
  <c r="Q48" i="7" l="1"/>
  <c r="G48" i="7"/>
  <c r="G56" i="7"/>
  <c r="Q56" i="7"/>
  <c r="C61" i="7"/>
  <c r="Q37" i="7"/>
  <c r="G38" i="7"/>
  <c r="Q38" i="7"/>
  <c r="G37" i="7"/>
  <c r="Q16" i="7"/>
  <c r="Q24" i="7"/>
  <c r="Q32" i="7"/>
  <c r="Q42" i="7"/>
  <c r="Q51" i="7"/>
  <c r="Q60" i="7"/>
  <c r="G15" i="7"/>
  <c r="G23" i="7"/>
  <c r="G31" i="7"/>
  <c r="G41" i="7"/>
  <c r="G50" i="7"/>
  <c r="G59" i="7"/>
  <c r="Q39" i="7"/>
  <c r="G46" i="7"/>
  <c r="Q9" i="7"/>
  <c r="Q17" i="7"/>
  <c r="Q25" i="7"/>
  <c r="Q33" i="7"/>
  <c r="Q43" i="7"/>
  <c r="Q52" i="7"/>
  <c r="Q8" i="7"/>
  <c r="G16" i="7"/>
  <c r="G24" i="7"/>
  <c r="G32" i="7"/>
  <c r="G42" i="7"/>
  <c r="G51" i="7"/>
  <c r="G60" i="7"/>
  <c r="Q47" i="7"/>
  <c r="G36" i="7"/>
  <c r="Q10" i="7"/>
  <c r="Q18" i="7"/>
  <c r="Q26" i="7"/>
  <c r="Q34" i="7"/>
  <c r="Q44" i="7"/>
  <c r="Q53" i="7"/>
  <c r="G9" i="7"/>
  <c r="G17" i="7"/>
  <c r="G25" i="7"/>
  <c r="G33" i="7"/>
  <c r="G43" i="7"/>
  <c r="G52" i="7"/>
  <c r="G8" i="7"/>
  <c r="Q11" i="7"/>
  <c r="Q19" i="7"/>
  <c r="Q27" i="7"/>
  <c r="Q35" i="7"/>
  <c r="Q45" i="7"/>
  <c r="Q54" i="7"/>
  <c r="G10" i="7"/>
  <c r="G18" i="7"/>
  <c r="G26" i="7"/>
  <c r="G34" i="7"/>
  <c r="G44" i="7"/>
  <c r="G53" i="7"/>
  <c r="Q21" i="7"/>
  <c r="G20" i="7"/>
  <c r="G55" i="7"/>
  <c r="Q12" i="7"/>
  <c r="Q20" i="7"/>
  <c r="Q28" i="7"/>
  <c r="Q36" i="7"/>
  <c r="Q46" i="7"/>
  <c r="Q55" i="7"/>
  <c r="G11" i="7"/>
  <c r="G19" i="7"/>
  <c r="G27" i="7"/>
  <c r="G35" i="7"/>
  <c r="G45" i="7"/>
  <c r="G54" i="7"/>
  <c r="Q29" i="7"/>
  <c r="G28" i="7"/>
  <c r="Q13" i="7"/>
  <c r="Q14" i="7"/>
  <c r="Q22" i="7"/>
  <c r="Q30" i="7"/>
  <c r="Q40" i="7"/>
  <c r="Q49" i="7"/>
  <c r="Q58" i="7"/>
  <c r="G13" i="7"/>
  <c r="G21" i="7"/>
  <c r="G29" i="7"/>
  <c r="G39" i="7"/>
  <c r="G47" i="7"/>
  <c r="G57" i="7"/>
  <c r="Q57" i="7"/>
  <c r="Q15" i="7"/>
  <c r="Q23" i="7"/>
  <c r="Q31" i="7"/>
  <c r="Q41" i="7"/>
  <c r="Q50" i="7"/>
  <c r="Q59" i="7"/>
  <c r="G14" i="7"/>
  <c r="G22" i="7"/>
  <c r="G30" i="7"/>
  <c r="G40" i="7"/>
  <c r="G49" i="7"/>
  <c r="G58" i="7"/>
  <c r="G12" i="7"/>
  <c r="I8" i="2"/>
  <c r="A4" i="5"/>
  <c r="A4" i="3"/>
  <c r="A4" i="8"/>
  <c r="A4" i="7"/>
  <c r="A4" i="10"/>
  <c r="A4" i="2"/>
  <c r="A2" i="5"/>
  <c r="A2" i="3"/>
  <c r="A2" i="8"/>
  <c r="A2" i="7"/>
  <c r="A2" i="10"/>
  <c r="A2" i="2"/>
  <c r="O48" i="7" l="1"/>
  <c r="S48" i="7" s="1"/>
  <c r="E48" i="7"/>
  <c r="I48" i="7" s="1"/>
  <c r="O56" i="7"/>
  <c r="S56" i="7" s="1"/>
  <c r="E56" i="7"/>
  <c r="I56" i="7" s="1"/>
  <c r="E38" i="7"/>
  <c r="I38" i="7" s="1"/>
  <c r="O37" i="7"/>
  <c r="S37" i="7" s="1"/>
  <c r="E37" i="7"/>
  <c r="I37" i="7" s="1"/>
  <c r="O38" i="7"/>
  <c r="S38" i="7" s="1"/>
  <c r="E57" i="7"/>
  <c r="I57" i="7" s="1"/>
  <c r="O16" i="7"/>
  <c r="S16" i="7" s="1"/>
  <c r="O24" i="7"/>
  <c r="S24" i="7" s="1"/>
  <c r="O32" i="7"/>
  <c r="S32" i="7" s="1"/>
  <c r="O42" i="7"/>
  <c r="S42" i="7" s="1"/>
  <c r="O51" i="7"/>
  <c r="S51" i="7" s="1"/>
  <c r="O60" i="7"/>
  <c r="S60" i="7" s="1"/>
  <c r="O39" i="7"/>
  <c r="S39" i="7" s="1"/>
  <c r="O9" i="7"/>
  <c r="S9" i="7" s="1"/>
  <c r="O17" i="7"/>
  <c r="S17" i="7" s="1"/>
  <c r="O25" i="7"/>
  <c r="S25" i="7" s="1"/>
  <c r="O33" i="7"/>
  <c r="S33" i="7" s="1"/>
  <c r="O43" i="7"/>
  <c r="S43" i="7" s="1"/>
  <c r="O52" i="7"/>
  <c r="S52" i="7" s="1"/>
  <c r="O8" i="7"/>
  <c r="S8" i="7" s="1"/>
  <c r="O47" i="7"/>
  <c r="S47" i="7" s="1"/>
  <c r="O10" i="7"/>
  <c r="S10" i="7" s="1"/>
  <c r="O18" i="7"/>
  <c r="S18" i="7" s="1"/>
  <c r="O26" i="7"/>
  <c r="S26" i="7" s="1"/>
  <c r="O34" i="7"/>
  <c r="S34" i="7" s="1"/>
  <c r="O44" i="7"/>
  <c r="S44" i="7" s="1"/>
  <c r="O53" i="7"/>
  <c r="S53" i="7" s="1"/>
  <c r="O29" i="7"/>
  <c r="S29" i="7" s="1"/>
  <c r="E40" i="7"/>
  <c r="I40" i="7" s="1"/>
  <c r="O11" i="7"/>
  <c r="S11" i="7" s="1"/>
  <c r="O19" i="7"/>
  <c r="S19" i="7" s="1"/>
  <c r="O27" i="7"/>
  <c r="S27" i="7" s="1"/>
  <c r="O35" i="7"/>
  <c r="S35" i="7" s="1"/>
  <c r="O45" i="7"/>
  <c r="S45" i="7" s="1"/>
  <c r="O54" i="7"/>
  <c r="S54" i="7" s="1"/>
  <c r="E43" i="7"/>
  <c r="I43" i="7" s="1"/>
  <c r="O12" i="7"/>
  <c r="S12" i="7" s="1"/>
  <c r="O20" i="7"/>
  <c r="S20" i="7" s="1"/>
  <c r="O28" i="7"/>
  <c r="S28" i="7" s="1"/>
  <c r="O36" i="7"/>
  <c r="S36" i="7" s="1"/>
  <c r="O46" i="7"/>
  <c r="S46" i="7" s="1"/>
  <c r="O55" i="7"/>
  <c r="S55" i="7" s="1"/>
  <c r="O21" i="7"/>
  <c r="S21" i="7" s="1"/>
  <c r="E47" i="7"/>
  <c r="I47" i="7" s="1"/>
  <c r="O14" i="7"/>
  <c r="S14" i="7" s="1"/>
  <c r="O22" i="7"/>
  <c r="S22" i="7" s="1"/>
  <c r="O30" i="7"/>
  <c r="S30" i="7" s="1"/>
  <c r="O40" i="7"/>
  <c r="S40" i="7" s="1"/>
  <c r="O49" i="7"/>
  <c r="S49" i="7" s="1"/>
  <c r="O58" i="7"/>
  <c r="S58" i="7" s="1"/>
  <c r="O13" i="7"/>
  <c r="S13" i="7" s="1"/>
  <c r="O57" i="7"/>
  <c r="S57" i="7" s="1"/>
  <c r="E52" i="7"/>
  <c r="I52" i="7" s="1"/>
  <c r="O15" i="7"/>
  <c r="S15" i="7" s="1"/>
  <c r="O23" i="7"/>
  <c r="S23" i="7" s="1"/>
  <c r="O31" i="7"/>
  <c r="S31" i="7" s="1"/>
  <c r="O41" i="7"/>
  <c r="S41" i="7" s="1"/>
  <c r="O50" i="7"/>
  <c r="S50" i="7" s="1"/>
  <c r="O59" i="7"/>
  <c r="S59" i="7" s="1"/>
  <c r="E45" i="7"/>
  <c r="I45" i="7" s="1"/>
  <c r="E34" i="7"/>
  <c r="I34" i="7" s="1"/>
  <c r="E14" i="7"/>
  <c r="I14" i="7" s="1"/>
  <c r="E60" i="7"/>
  <c r="I60" i="7" s="1"/>
  <c r="E42" i="7"/>
  <c r="I42" i="7" s="1"/>
  <c r="E8" i="7"/>
  <c r="I8" i="7" s="1"/>
  <c r="E25" i="7"/>
  <c r="I25" i="7" s="1"/>
  <c r="E53" i="7"/>
  <c r="I53" i="7" s="1"/>
  <c r="E24" i="7"/>
  <c r="I24" i="7" s="1"/>
  <c r="E49" i="7"/>
  <c r="I49" i="7" s="1"/>
  <c r="E50" i="7"/>
  <c r="I50" i="7" s="1"/>
  <c r="E30" i="7"/>
  <c r="I30" i="7" s="1"/>
  <c r="E41" i="7"/>
  <c r="I41" i="7" s="1"/>
  <c r="E19" i="7"/>
  <c r="I19" i="7" s="1"/>
  <c r="E12" i="7"/>
  <c r="I12" i="7" s="1"/>
  <c r="E17" i="7"/>
  <c r="I17" i="7" s="1"/>
  <c r="E9" i="7"/>
  <c r="I9" i="7" s="1"/>
  <c r="E26" i="7"/>
  <c r="I26" i="7" s="1"/>
  <c r="E59" i="7"/>
  <c r="I59" i="7" s="1"/>
  <c r="E58" i="7"/>
  <c r="I58" i="7" s="1"/>
  <c r="E13" i="7"/>
  <c r="I13" i="7" s="1"/>
  <c r="E20" i="7"/>
  <c r="I20" i="7" s="1"/>
  <c r="E10" i="7"/>
  <c r="I10" i="7" s="1"/>
  <c r="E31" i="7"/>
  <c r="I31" i="7" s="1"/>
  <c r="E36" i="7"/>
  <c r="I36" i="7" s="1"/>
  <c r="E35" i="7"/>
  <c r="I35" i="7" s="1"/>
  <c r="E28" i="7"/>
  <c r="I28" i="7" s="1"/>
  <c r="E27" i="7"/>
  <c r="I27" i="7" s="1"/>
  <c r="E55" i="7"/>
  <c r="I55" i="7" s="1"/>
  <c r="E18" i="7"/>
  <c r="I18" i="7" s="1"/>
  <c r="E54" i="7"/>
  <c r="I54" i="7" s="1"/>
  <c r="E22" i="7"/>
  <c r="I22" i="7" s="1"/>
  <c r="E21" i="7"/>
  <c r="I21" i="7" s="1"/>
  <c r="E44" i="7"/>
  <c r="I44" i="7" s="1"/>
  <c r="E11" i="7"/>
  <c r="I11" i="7" s="1"/>
  <c r="E39" i="7"/>
  <c r="I39" i="7" s="1"/>
  <c r="E33" i="7"/>
  <c r="I33" i="7" s="1"/>
  <c r="E16" i="7"/>
  <c r="I16" i="7" s="1"/>
  <c r="E15" i="7"/>
  <c r="I15" i="7" s="1"/>
  <c r="E32" i="7"/>
  <c r="I32" i="7" s="1"/>
  <c r="E46" i="7"/>
  <c r="I46" i="7" s="1"/>
  <c r="E29" i="7"/>
  <c r="I29" i="7" s="1"/>
  <c r="E51" i="7"/>
  <c r="I51" i="7" s="1"/>
  <c r="E23" i="7"/>
  <c r="I23" i="7" s="1"/>
  <c r="G8" i="3"/>
  <c r="M8" i="3" l="1"/>
  <c r="G8" i="8" s="1"/>
  <c r="G9" i="8" s="1"/>
  <c r="I8" i="8" s="1"/>
  <c r="I9" i="8" s="1"/>
  <c r="C8" i="8"/>
  <c r="C9" i="8" s="1"/>
  <c r="C8" i="10" s="1"/>
  <c r="I61" i="7"/>
  <c r="I9" i="2"/>
  <c r="K9" i="2" s="1"/>
  <c r="G9" i="2"/>
  <c r="E9" i="2"/>
  <c r="C9" i="2"/>
  <c r="K56" i="7" l="1"/>
  <c r="K48" i="7"/>
  <c r="K8" i="7"/>
  <c r="K38" i="7"/>
  <c r="K37" i="7"/>
  <c r="K28" i="7"/>
  <c r="K16" i="7"/>
  <c r="K54" i="7"/>
  <c r="K34" i="7"/>
  <c r="K51" i="7"/>
  <c r="K11" i="7"/>
  <c r="K17" i="7"/>
  <c r="K15" i="7"/>
  <c r="K26" i="7"/>
  <c r="K13" i="7"/>
  <c r="K58" i="7"/>
  <c r="K42" i="7"/>
  <c r="K53" i="7"/>
  <c r="K35" i="7"/>
  <c r="K18" i="7"/>
  <c r="K23" i="7"/>
  <c r="K43" i="7"/>
  <c r="K32" i="7"/>
  <c r="K44" i="7"/>
  <c r="C7" i="10"/>
  <c r="K22" i="7"/>
  <c r="K10" i="7"/>
  <c r="K41" i="7"/>
  <c r="K14" i="7"/>
  <c r="K52" i="7"/>
  <c r="K30" i="7"/>
  <c r="K49" i="7"/>
  <c r="K31" i="7"/>
  <c r="K12" i="7"/>
  <c r="K27" i="7"/>
  <c r="K40" i="7"/>
  <c r="K19" i="7"/>
  <c r="K45" i="7"/>
  <c r="K47" i="7"/>
  <c r="K29" i="7"/>
  <c r="K57" i="7"/>
  <c r="K55" i="7"/>
  <c r="K9" i="7"/>
  <c r="K24" i="7"/>
  <c r="K50" i="7"/>
  <c r="K33" i="7"/>
  <c r="K21" i="7"/>
  <c r="K46" i="7"/>
  <c r="K60" i="7"/>
  <c r="K59" i="7"/>
  <c r="K20" i="7"/>
  <c r="K25" i="7"/>
  <c r="K36" i="7"/>
  <c r="K39" i="7"/>
  <c r="E8" i="8"/>
  <c r="E9" i="8" s="1"/>
  <c r="E50" i="1"/>
  <c r="G49" i="5"/>
  <c r="M49" i="5"/>
  <c r="O49" i="5"/>
  <c r="Q49" i="5"/>
  <c r="M9" i="3"/>
  <c r="K9" i="3"/>
  <c r="I9" i="3"/>
  <c r="G9" i="3"/>
  <c r="E9" i="3"/>
  <c r="C9" i="3"/>
  <c r="G61" i="7"/>
  <c r="M61" i="7" l="1"/>
  <c r="E61" i="7"/>
  <c r="Q61" i="7"/>
  <c r="O61" i="7"/>
  <c r="S61" i="7" l="1"/>
  <c r="E49" i="5"/>
  <c r="U56" i="7" l="1"/>
  <c r="U48" i="7"/>
  <c r="U37" i="7"/>
  <c r="U38" i="7"/>
  <c r="U53" i="7"/>
  <c r="U54" i="7"/>
  <c r="U14" i="7"/>
  <c r="U22" i="7"/>
  <c r="U30" i="7"/>
  <c r="U40" i="7"/>
  <c r="U49" i="7"/>
  <c r="U58" i="7"/>
  <c r="U15" i="7"/>
  <c r="U23" i="7"/>
  <c r="U31" i="7"/>
  <c r="U41" i="7"/>
  <c r="U59" i="7"/>
  <c r="U16" i="7"/>
  <c r="U24" i="7"/>
  <c r="U32" i="7"/>
  <c r="U42" i="7"/>
  <c r="U60" i="7"/>
  <c r="U26" i="7"/>
  <c r="U44" i="7"/>
  <c r="U19" i="7"/>
  <c r="U27" i="7"/>
  <c r="U52" i="7"/>
  <c r="U9" i="7"/>
  <c r="U17" i="7"/>
  <c r="U25" i="7"/>
  <c r="U33" i="7"/>
  <c r="U43" i="7"/>
  <c r="U50" i="7"/>
  <c r="U8" i="7"/>
  <c r="U10" i="7"/>
  <c r="U18" i="7"/>
  <c r="U34" i="7"/>
  <c r="U51" i="7"/>
  <c r="U35" i="7"/>
  <c r="U11" i="7"/>
  <c r="U45" i="7"/>
  <c r="U12" i="7"/>
  <c r="U20" i="7"/>
  <c r="U28" i="7"/>
  <c r="U36" i="7"/>
  <c r="U46" i="7"/>
  <c r="U55" i="7"/>
  <c r="U13" i="7"/>
  <c r="U21" i="7"/>
  <c r="U29" i="7"/>
  <c r="U39" i="7"/>
  <c r="U47" i="7"/>
  <c r="U57" i="7"/>
  <c r="K61" i="7"/>
  <c r="U61" i="7" l="1"/>
  <c r="C9" i="10"/>
  <c r="E7" i="10" l="1"/>
  <c r="E8" i="10"/>
  <c r="E9" i="10" l="1"/>
</calcChain>
</file>

<file path=xl/sharedStrings.xml><?xml version="1.0" encoding="utf-8"?>
<sst xmlns="http://schemas.openxmlformats.org/spreadsheetml/2006/main" count="881" uniqueCount="123">
  <si>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</si>
  <si>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</si>
  <si>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</si>
  <si>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</si>
  <si>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</si>
  <si>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</si>
  <si>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</si>
  <si>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</si>
  <si>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</si>
  <si>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</si>
  <si>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</si>
  <si>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</si>
  <si>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</si>
  <si>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</si>
  <si>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</si>
  <si>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</si>
  <si>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</si>
  <si>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</si>
  <si>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</si>
  <si>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</si>
  <si>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</si>
  <si>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</si>
  <si>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</si>
  <si>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</si>
  <si>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</si>
  <si>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</si>
  <si>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</si>
  <si>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</si>
  <si>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</si>
  <si>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</si>
  <si>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</si>
  <si>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</si>
  <si>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</si>
  <si>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</si>
  <si>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</si>
  <si>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</si>
  <si>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</si>
  <si>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</si>
  <si>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</si>
  <si>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</si>
  <si>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</si>
  <si>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</si>
  <si>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</si>
  <si>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</si>
  <si>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</si>
  <si>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</si>
  <si>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</si>
  <si>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</si>
  <si>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</si>
  <si>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</si>
  <si>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</si>
  <si>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</si>
  <si>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</si>
  <si>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</si>
  <si>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</si>
  <si>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</si>
  <si>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</si>
  <si>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</si>
  <si>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</si>
  <si>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</si>
  <si>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</si>
  <si>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</si>
  <si>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</si>
  <si>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</si>
  <si>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</si>
  <si>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</si>
  <si>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</si>
  <si>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</si>
  <si>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</si>
  <si>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</si>
  <si>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</si>
  <si>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</si>
  <si>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</si>
  <si>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</si>
  <si>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</si>
  <si>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</si>
  <si>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</si>
  <si>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امین‌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</si>
  <si>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</si>
  <si>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</si>
  <si>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</si>
  <si>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</si>
  <si>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</si>
  <si>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</si>
  <si>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</si>
  <si>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</si>
  <si>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>توسعه نیشکر و صنایع جانبی</t>
  </si>
  <si>
    <t>اخشان خراسان</t>
  </si>
  <si>
    <t>ح . البرزدارو</t>
  </si>
  <si>
    <t>ح. سبحان دارو</t>
  </si>
  <si>
    <t>داروسازی تولید دارو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</si>
  <si>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</si>
  <si>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</si>
  <si>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</si>
  <si>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</si>
  <si>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</si>
  <si>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</si>
  <si>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ح . پارس‌ دارو</t>
  </si>
  <si>
    <t>داروسازی  کوثر</t>
  </si>
  <si>
    <t>دارویی‌  رازک‌</t>
  </si>
  <si>
    <t>داروسازی ‌ اسوه‌</t>
  </si>
  <si>
    <t>داروسازی ‌ ابوریحان‌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</si>
  <si>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</si>
  <si>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</si>
  <si>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</si>
  <si>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</si>
  <si>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</si>
  <si>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</si>
  <si>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جام‌دارو</t>
  </si>
  <si>
    <t>داروسازی‌ جابرابن‌حیان‌</t>
  </si>
  <si>
    <t>سرمایه گذاری مهر</t>
  </si>
  <si>
    <t>شیمی‌ داروئی‌ داروپخش‌</t>
  </si>
  <si>
    <t>ح . سرمایه گذاری‌البرز(هلدینگ‌</t>
  </si>
  <si>
    <t>مواد اولیه دارویی البرز بالک</t>
  </si>
  <si>
    <t>-</t>
  </si>
  <si>
    <t>1404/07/30</t>
  </si>
  <si>
    <t>داروسازی زاگرس فارمد پارس</t>
  </si>
  <si>
    <t>ح . داروسازی سبحان انکولوژی</t>
  </si>
  <si>
    <t>ح. داروسازی تولید دارو</t>
  </si>
  <si>
    <t>1404/08/30</t>
  </si>
  <si>
    <t>برای ماه منتهی به 1404/08/30</t>
  </si>
  <si>
    <t>ح.داروسازی شهید قاضی</t>
  </si>
  <si>
    <t>دارویی‌ لقمان‌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</si>
</sst>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56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2" xfId="5" applyNumberFormat="1" applyFont="1" applyFill="1" applyBorder="1" applyAlignment="1">
      <alignment horizontal="center" vertical="center"/>
    </xf>
    <xf numFmtId="3" fontId="11" fillId="0" borderId="0" xfId="0" applyNumberFormat="1" applyFont="1"/>
    <xf numFmtId="164" fontId="6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9" fillId="0" borderId="0" xfId="5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11" fillId="0" borderId="0" xfId="0" applyNumberFormat="1" applyFont="1" applyFill="1"/>
    <xf numFmtId="164" fontId="13" fillId="0" borderId="0" xfId="0" applyNumberFormat="1" applyFont="1" applyFill="1"/>
    <xf numFmtId="164" fontId="0" fillId="0" borderId="0" xfId="0" applyNumberFormat="1" applyFill="1" applyAlignment="1">
      <alignment horizontal="left"/>
    </xf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horizontal="center"/>
    </xf>
    <xf numFmtId="9" fontId="12" fillId="0" borderId="0" xfId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3" fontId="14" fillId="0" borderId="0" xfId="0" applyNumberFormat="1" applyFont="1"/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51"/>
  <sheetViews>
    <sheetView rightToLeft="1" topLeftCell="A34" zoomScale="70" zoomScaleNormal="70" workbookViewId="0">
      <selection activeCell="C29" sqref="C29"/>
    </sheetView>
  </sheetViews>
  <sheetFormatPr defaultRowHeight="22.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12" style="4" bestFit="1" customWidth="1"/>
    <col min="27" max="16384" width="9" style="4"/>
  </cols>
  <sheetData>
    <row r="2" spans="1:25" ht="24" x14ac:dyDescent="0.2">
      <c r="A2" s="44" t="s">
        <v>73</v>
      </c>
      <c r="B2" s="44" t="s">
        <v>0</v>
      </c>
      <c r="C2" s="44" t="s">
        <v>0</v>
      </c>
      <c r="D2" s="44" t="s">
        <v>0</v>
      </c>
      <c r="E2" s="44" t="s">
        <v>0</v>
      </c>
      <c r="F2" s="44" t="s">
        <v>0</v>
      </c>
      <c r="G2" s="44" t="s">
        <v>0</v>
      </c>
      <c r="H2" s="44" t="s">
        <v>0</v>
      </c>
      <c r="I2" s="44" t="s">
        <v>0</v>
      </c>
      <c r="J2" s="44" t="s">
        <v>0</v>
      </c>
      <c r="K2" s="44" t="s">
        <v>0</v>
      </c>
      <c r="L2" s="44" t="s">
        <v>0</v>
      </c>
      <c r="M2" s="44" t="s">
        <v>0</v>
      </c>
      <c r="N2" s="44" t="s">
        <v>0</v>
      </c>
      <c r="O2" s="44" t="s">
        <v>0</v>
      </c>
      <c r="P2" s="44" t="s">
        <v>0</v>
      </c>
      <c r="Q2" s="44" t="s">
        <v>0</v>
      </c>
      <c r="R2" s="44" t="s">
        <v>0</v>
      </c>
      <c r="S2" s="44" t="s">
        <v>0</v>
      </c>
      <c r="T2" s="44" t="s">
        <v>0</v>
      </c>
      <c r="U2" s="44" t="s">
        <v>0</v>
      </c>
      <c r="V2" s="44" t="s">
        <v>0</v>
      </c>
      <c r="W2" s="44" t="s">
        <v>0</v>
      </c>
      <c r="X2" s="44" t="s">
        <v>0</v>
      </c>
      <c r="Y2" s="44" t="s">
        <v>0</v>
      </c>
    </row>
    <row r="3" spans="1:25" ht="24" x14ac:dyDescent="0.2">
      <c r="A3" s="44" t="s">
        <v>1</v>
      </c>
      <c r="B3" s="44" t="s">
        <v>1</v>
      </c>
      <c r="C3" s="44" t="s">
        <v>1</v>
      </c>
      <c r="D3" s="44" t="s">
        <v>1</v>
      </c>
      <c r="E3" s="44" t="s">
        <v>1</v>
      </c>
      <c r="F3" s="44" t="s">
        <v>1</v>
      </c>
      <c r="G3" s="44" t="s">
        <v>1</v>
      </c>
      <c r="H3" s="44" t="s">
        <v>1</v>
      </c>
      <c r="I3" s="44" t="s">
        <v>1</v>
      </c>
      <c r="J3" s="44" t="s">
        <v>1</v>
      </c>
      <c r="K3" s="44" t="s">
        <v>1</v>
      </c>
      <c r="L3" s="44" t="s">
        <v>1</v>
      </c>
      <c r="M3" s="44" t="s">
        <v>1</v>
      </c>
      <c r="N3" s="44" t="s">
        <v>1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  <c r="W3" s="44" t="s">
        <v>1</v>
      </c>
      <c r="X3" s="44" t="s">
        <v>1</v>
      </c>
      <c r="Y3" s="44" t="s">
        <v>1</v>
      </c>
    </row>
    <row r="4" spans="1:25" ht="24" x14ac:dyDescent="0.2">
      <c r="A4" s="44" t="s">
        <v>120</v>
      </c>
      <c r="B4" s="44" t="s">
        <v>2</v>
      </c>
      <c r="C4" s="44" t="s">
        <v>2</v>
      </c>
      <c r="D4" s="44" t="s">
        <v>2</v>
      </c>
      <c r="E4" s="44" t="s">
        <v>2</v>
      </c>
      <c r="F4" s="44" t="s">
        <v>2</v>
      </c>
      <c r="G4" s="44" t="s">
        <v>2</v>
      </c>
      <c r="H4" s="44" t="s">
        <v>2</v>
      </c>
      <c r="I4" s="44" t="s">
        <v>2</v>
      </c>
      <c r="J4" s="44" t="s">
        <v>2</v>
      </c>
      <c r="K4" s="44" t="s">
        <v>2</v>
      </c>
      <c r="L4" s="44" t="s">
        <v>2</v>
      </c>
      <c r="M4" s="44" t="s">
        <v>2</v>
      </c>
      <c r="N4" s="44" t="s">
        <v>2</v>
      </c>
      <c r="O4" s="44" t="s">
        <v>2</v>
      </c>
      <c r="P4" s="44" t="s">
        <v>2</v>
      </c>
      <c r="Q4" s="44" t="s">
        <v>2</v>
      </c>
      <c r="R4" s="44" t="s">
        <v>2</v>
      </c>
      <c r="S4" s="44" t="s">
        <v>2</v>
      </c>
      <c r="T4" s="44" t="s">
        <v>2</v>
      </c>
      <c r="U4" s="44" t="s">
        <v>2</v>
      </c>
      <c r="V4" s="44" t="s">
        <v>2</v>
      </c>
      <c r="W4" s="44" t="s">
        <v>2</v>
      </c>
      <c r="X4" s="44" t="s">
        <v>2</v>
      </c>
      <c r="Y4" s="44" t="s">
        <v>2</v>
      </c>
    </row>
    <row r="6" spans="1:25" ht="24.75" thickBot="1" x14ac:dyDescent="0.25">
      <c r="A6" s="43" t="s">
        <v>3</v>
      </c>
      <c r="C6" s="43" t="s">
        <v>115</v>
      </c>
      <c r="D6" s="43" t="s">
        <v>4</v>
      </c>
      <c r="E6" s="43" t="s">
        <v>4</v>
      </c>
      <c r="F6" s="43" t="s">
        <v>4</v>
      </c>
      <c r="G6" s="43" t="s">
        <v>4</v>
      </c>
      <c r="I6" s="43" t="s">
        <v>5</v>
      </c>
      <c r="J6" s="43" t="s">
        <v>5</v>
      </c>
      <c r="K6" s="43" t="s">
        <v>5</v>
      </c>
      <c r="L6" s="43" t="s">
        <v>5</v>
      </c>
      <c r="M6" s="43" t="s">
        <v>5</v>
      </c>
      <c r="N6" s="43" t="s">
        <v>5</v>
      </c>
      <c r="O6" s="43" t="s">
        <v>5</v>
      </c>
      <c r="Q6" s="43" t="s">
        <v>119</v>
      </c>
      <c r="R6" s="43" t="s">
        <v>6</v>
      </c>
      <c r="S6" s="43" t="s">
        <v>6</v>
      </c>
      <c r="T6" s="43" t="s">
        <v>6</v>
      </c>
      <c r="U6" s="43" t="s">
        <v>6</v>
      </c>
      <c r="V6" s="43" t="s">
        <v>6</v>
      </c>
      <c r="W6" s="43" t="s">
        <v>6</v>
      </c>
      <c r="X6" s="43" t="s">
        <v>6</v>
      </c>
      <c r="Y6" s="43" t="s">
        <v>6</v>
      </c>
    </row>
    <row r="7" spans="1:25" ht="24.75" thickBot="1" x14ac:dyDescent="0.25">
      <c r="A7" s="43" t="s">
        <v>3</v>
      </c>
      <c r="C7" s="43" t="s">
        <v>7</v>
      </c>
      <c r="E7" s="43" t="s">
        <v>8</v>
      </c>
      <c r="G7" s="43" t="s">
        <v>9</v>
      </c>
      <c r="I7" s="43" t="s">
        <v>10</v>
      </c>
      <c r="J7" s="43" t="s">
        <v>10</v>
      </c>
      <c r="K7" s="43" t="s">
        <v>10</v>
      </c>
      <c r="M7" s="43" t="s">
        <v>11</v>
      </c>
      <c r="N7" s="43" t="s">
        <v>11</v>
      </c>
      <c r="O7" s="43" t="s">
        <v>11</v>
      </c>
      <c r="Q7" s="43" t="s">
        <v>7</v>
      </c>
      <c r="S7" s="43" t="s">
        <v>12</v>
      </c>
      <c r="U7" s="43" t="s">
        <v>8</v>
      </c>
      <c r="W7" s="43" t="s">
        <v>9</v>
      </c>
      <c r="Y7" s="43" t="s">
        <v>13</v>
      </c>
    </row>
    <row r="8" spans="1:25" ht="24.75" thickBot="1" x14ac:dyDescent="0.25">
      <c r="A8" s="43" t="s">
        <v>3</v>
      </c>
      <c r="C8" s="43" t="s">
        <v>7</v>
      </c>
      <c r="E8" s="43" t="s">
        <v>8</v>
      </c>
      <c r="G8" s="43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43" t="s">
        <v>7</v>
      </c>
      <c r="S8" s="43" t="s">
        <v>12</v>
      </c>
      <c r="U8" s="43" t="s">
        <v>8</v>
      </c>
      <c r="W8" s="43" t="s">
        <v>9</v>
      </c>
      <c r="Y8" s="43" t="s">
        <v>13</v>
      </c>
    </row>
    <row r="9" spans="1:25" ht="24" x14ac:dyDescent="0.2">
      <c r="A9" s="15" t="s">
        <v>46</v>
      </c>
      <c r="C9" s="4">
        <v>112441121</v>
      </c>
      <c r="E9" s="4">
        <v>329852553328</v>
      </c>
      <c r="G9" s="4">
        <v>457930278664.21503</v>
      </c>
      <c r="I9" s="4">
        <v>197800</v>
      </c>
      <c r="K9" s="4">
        <v>819386630</v>
      </c>
      <c r="M9" s="4">
        <v>-2373831</v>
      </c>
      <c r="O9" s="4">
        <v>10028757396</v>
      </c>
      <c r="Q9" s="4">
        <v>110265090</v>
      </c>
      <c r="S9" s="4">
        <v>4131</v>
      </c>
      <c r="U9" s="4">
        <v>323708168968</v>
      </c>
      <c r="W9" s="4">
        <v>451929371858.698</v>
      </c>
      <c r="Y9" s="5">
        <v>3.555708510027579E-2</v>
      </c>
    </row>
    <row r="10" spans="1:25" ht="24" x14ac:dyDescent="0.2">
      <c r="A10" s="15" t="s">
        <v>47</v>
      </c>
      <c r="C10" s="4">
        <v>10862715</v>
      </c>
      <c r="E10" s="4">
        <v>260431085768</v>
      </c>
      <c r="G10" s="4">
        <v>266388679134.65201</v>
      </c>
      <c r="I10" s="4">
        <v>422340</v>
      </c>
      <c r="K10" s="4">
        <v>9972118696</v>
      </c>
      <c r="M10" s="4">
        <v>0</v>
      </c>
      <c r="O10" s="4">
        <v>0</v>
      </c>
      <c r="Q10" s="4">
        <v>11285055</v>
      </c>
      <c r="S10" s="4">
        <v>24180</v>
      </c>
      <c r="U10" s="4">
        <v>270403204464</v>
      </c>
      <c r="W10" s="4">
        <v>270730579755.285</v>
      </c>
      <c r="Y10" s="5">
        <v>2.1300651966952692E-2</v>
      </c>
    </row>
    <row r="11" spans="1:25" ht="24" x14ac:dyDescent="0.2">
      <c r="A11" s="15" t="s">
        <v>48</v>
      </c>
      <c r="C11" s="4">
        <v>67242962</v>
      </c>
      <c r="E11" s="4">
        <v>315300084109</v>
      </c>
      <c r="G11" s="4">
        <v>385683338990.09698</v>
      </c>
      <c r="I11" s="4">
        <v>2069588</v>
      </c>
      <c r="K11" s="4">
        <v>13906964423</v>
      </c>
      <c r="M11" s="4">
        <v>0</v>
      </c>
      <c r="O11" s="4">
        <v>0</v>
      </c>
      <c r="Q11" s="4">
        <v>69312550</v>
      </c>
      <c r="S11" s="4">
        <v>6980</v>
      </c>
      <c r="U11" s="4">
        <v>329207048532</v>
      </c>
      <c r="W11" s="4">
        <v>480003756447.84998</v>
      </c>
      <c r="Y11" s="5">
        <v>3.776593308435075E-2</v>
      </c>
    </row>
    <row r="12" spans="1:25" ht="24" x14ac:dyDescent="0.2">
      <c r="A12" s="15" t="s">
        <v>49</v>
      </c>
      <c r="C12" s="4">
        <v>165264109</v>
      </c>
      <c r="E12" s="4">
        <v>388005900796</v>
      </c>
      <c r="G12" s="4">
        <v>317226200761.84998</v>
      </c>
      <c r="I12" s="4">
        <v>8875357</v>
      </c>
      <c r="K12" s="4">
        <v>20291612994</v>
      </c>
      <c r="M12" s="4">
        <v>0</v>
      </c>
      <c r="O12" s="4">
        <v>0</v>
      </c>
      <c r="Q12" s="4">
        <v>174139466</v>
      </c>
      <c r="S12" s="4">
        <v>2500</v>
      </c>
      <c r="U12" s="4">
        <v>408297513790</v>
      </c>
      <c r="W12" s="4">
        <v>431931177979.75</v>
      </c>
      <c r="Y12" s="5">
        <v>3.398365897246948E-2</v>
      </c>
    </row>
    <row r="13" spans="1:25" ht="24" x14ac:dyDescent="0.2">
      <c r="A13" s="15" t="s">
        <v>50</v>
      </c>
      <c r="C13" s="4">
        <v>183056753</v>
      </c>
      <c r="E13" s="4">
        <v>284926117954</v>
      </c>
      <c r="G13" s="4">
        <v>326813747314.091</v>
      </c>
      <c r="I13" s="4">
        <v>5073223</v>
      </c>
      <c r="K13" s="4">
        <v>10145931539</v>
      </c>
      <c r="M13" s="4">
        <v>0</v>
      </c>
      <c r="O13" s="4">
        <v>0</v>
      </c>
      <c r="Q13" s="4">
        <v>188129976</v>
      </c>
      <c r="S13" s="4">
        <v>2294</v>
      </c>
      <c r="U13" s="4">
        <v>295072049493</v>
      </c>
      <c r="W13" s="4">
        <v>428182339149.19</v>
      </c>
      <c r="Y13" s="5">
        <v>3.3688706288209962E-2</v>
      </c>
    </row>
    <row r="14" spans="1:25" ht="24" x14ac:dyDescent="0.2">
      <c r="A14" s="15" t="s">
        <v>51</v>
      </c>
      <c r="C14" s="4">
        <v>2284223</v>
      </c>
      <c r="E14" s="4">
        <v>261047098507</v>
      </c>
      <c r="G14" s="4">
        <v>271226977247.767</v>
      </c>
      <c r="I14" s="4">
        <v>563624</v>
      </c>
      <c r="K14" s="4">
        <v>66616249184</v>
      </c>
      <c r="M14" s="4">
        <v>-320484</v>
      </c>
      <c r="O14" s="4">
        <v>40155734681</v>
      </c>
      <c r="Q14" s="4">
        <v>2527363</v>
      </c>
      <c r="S14" s="4">
        <v>119950</v>
      </c>
      <c r="U14" s="4">
        <v>290789575921</v>
      </c>
      <c r="W14" s="4">
        <v>300777407893.97699</v>
      </c>
      <c r="Y14" s="5">
        <v>2.3664688676332306E-2</v>
      </c>
    </row>
    <row r="15" spans="1:25" ht="24" x14ac:dyDescent="0.2">
      <c r="A15" s="15" t="s">
        <v>52</v>
      </c>
      <c r="C15" s="4">
        <v>7497930</v>
      </c>
      <c r="E15" s="4">
        <v>517845908793</v>
      </c>
      <c r="G15" s="4">
        <v>411721248563.46002</v>
      </c>
      <c r="I15" s="4">
        <v>85551</v>
      </c>
      <c r="K15" s="4">
        <v>5624749341</v>
      </c>
      <c r="M15" s="4">
        <v>0</v>
      </c>
      <c r="O15" s="4">
        <v>0</v>
      </c>
      <c r="Q15" s="4">
        <v>7583481</v>
      </c>
      <c r="S15" s="4">
        <v>68500</v>
      </c>
      <c r="U15" s="4">
        <v>523470658134</v>
      </c>
      <c r="W15" s="4">
        <v>515390621179.27502</v>
      </c>
      <c r="Y15" s="5">
        <v>4.055011539034311E-2</v>
      </c>
    </row>
    <row r="16" spans="1:25" ht="24" x14ac:dyDescent="0.2">
      <c r="A16" s="15" t="s">
        <v>53</v>
      </c>
      <c r="C16" s="4">
        <v>22897549</v>
      </c>
      <c r="E16" s="4">
        <v>322693187000</v>
      </c>
      <c r="G16" s="4">
        <v>385804180489.47699</v>
      </c>
      <c r="I16" s="4">
        <v>10541</v>
      </c>
      <c r="K16" s="4">
        <v>191428965</v>
      </c>
      <c r="M16" s="4">
        <v>-3718795</v>
      </c>
      <c r="O16" s="4">
        <v>68966749035</v>
      </c>
      <c r="Q16" s="4">
        <v>19189295</v>
      </c>
      <c r="S16" s="4">
        <v>18080</v>
      </c>
      <c r="U16" s="4">
        <v>270475958147</v>
      </c>
      <c r="W16" s="4">
        <v>344218955339.23999</v>
      </c>
      <c r="Y16" s="5">
        <v>2.7082600623604108E-2</v>
      </c>
    </row>
    <row r="17" spans="1:25" ht="24" x14ac:dyDescent="0.2">
      <c r="A17" s="15" t="s">
        <v>54</v>
      </c>
      <c r="C17" s="4">
        <v>90814031</v>
      </c>
      <c r="E17" s="4">
        <v>188491336190</v>
      </c>
      <c r="G17" s="4">
        <v>135861899710.903</v>
      </c>
      <c r="I17" s="4">
        <v>0</v>
      </c>
      <c r="K17" s="4">
        <v>0</v>
      </c>
      <c r="M17" s="4">
        <v>-20921248</v>
      </c>
      <c r="O17" s="4">
        <v>35352170852</v>
      </c>
      <c r="Q17" s="4">
        <v>69892783</v>
      </c>
      <c r="S17" s="4">
        <v>1704</v>
      </c>
      <c r="U17" s="4">
        <v>145067716012</v>
      </c>
      <c r="W17" s="4">
        <v>118162388409.479</v>
      </c>
      <c r="Y17" s="5">
        <v>9.2968290223042795E-3</v>
      </c>
    </row>
    <row r="18" spans="1:25" ht="24" x14ac:dyDescent="0.2">
      <c r="A18" s="15" t="s">
        <v>55</v>
      </c>
      <c r="C18" s="4">
        <v>66774309</v>
      </c>
      <c r="E18" s="4">
        <v>383976791281</v>
      </c>
      <c r="G18" s="4">
        <v>503137674109.79102</v>
      </c>
      <c r="I18" s="4">
        <v>2583576</v>
      </c>
      <c r="K18" s="4">
        <v>17436647619</v>
      </c>
      <c r="M18" s="4">
        <v>0</v>
      </c>
      <c r="O18" s="4">
        <v>0</v>
      </c>
      <c r="Q18" s="4">
        <v>69357885</v>
      </c>
      <c r="S18" s="4">
        <v>6890</v>
      </c>
      <c r="U18" s="4">
        <v>386151225571</v>
      </c>
      <c r="W18" s="4">
        <v>474124502402.948</v>
      </c>
      <c r="Y18" s="5">
        <v>3.7303362715133674E-2</v>
      </c>
    </row>
    <row r="19" spans="1:25" ht="24" x14ac:dyDescent="0.2">
      <c r="A19" s="15" t="s">
        <v>56</v>
      </c>
      <c r="C19" s="4">
        <v>53096193</v>
      </c>
      <c r="E19" s="4">
        <v>279880851935</v>
      </c>
      <c r="G19" s="4">
        <v>555248447255.35803</v>
      </c>
      <c r="I19" s="4">
        <v>503641</v>
      </c>
      <c r="K19" s="4">
        <v>5358705264</v>
      </c>
      <c r="M19" s="4">
        <v>0</v>
      </c>
      <c r="O19" s="4">
        <v>0</v>
      </c>
      <c r="Q19" s="4">
        <v>53599834</v>
      </c>
      <c r="S19" s="4">
        <v>11040</v>
      </c>
      <c r="U19" s="4">
        <v>285239557199</v>
      </c>
      <c r="W19" s="4">
        <v>587096991346.224</v>
      </c>
      <c r="Y19" s="5">
        <v>4.6191858691451829E-2</v>
      </c>
    </row>
    <row r="20" spans="1:25" ht="24" x14ac:dyDescent="0.2">
      <c r="A20" s="15" t="s">
        <v>101</v>
      </c>
      <c r="C20" s="4">
        <v>21329669</v>
      </c>
      <c r="E20" s="4">
        <v>338877047392</v>
      </c>
      <c r="G20" s="4">
        <v>521587833748.46997</v>
      </c>
      <c r="I20" s="4">
        <v>200000</v>
      </c>
      <c r="K20" s="4">
        <v>4740159949</v>
      </c>
      <c r="M20" s="4">
        <v>-761009</v>
      </c>
      <c r="O20" s="4">
        <v>20091087179</v>
      </c>
      <c r="Q20" s="4">
        <v>20768660</v>
      </c>
      <c r="S20" s="4">
        <v>24110</v>
      </c>
      <c r="U20" s="4">
        <v>331526607954</v>
      </c>
      <c r="W20" s="4">
        <v>496801643318.09003</v>
      </c>
      <c r="Y20" s="5">
        <v>3.9087564140312919E-2</v>
      </c>
    </row>
    <row r="21" spans="1:25" ht="24" x14ac:dyDescent="0.2">
      <c r="A21" s="15" t="s">
        <v>100</v>
      </c>
      <c r="C21" s="4">
        <v>2339095</v>
      </c>
      <c r="E21" s="4">
        <v>90948904242</v>
      </c>
      <c r="G21" s="4">
        <v>63547097925.217499</v>
      </c>
      <c r="I21" s="4">
        <v>0</v>
      </c>
      <c r="K21" s="4">
        <v>0</v>
      </c>
      <c r="M21" s="4">
        <v>-721390</v>
      </c>
      <c r="O21" s="4">
        <v>19609818605</v>
      </c>
      <c r="Q21" s="4">
        <v>1617705</v>
      </c>
      <c r="S21" s="4">
        <v>28000</v>
      </c>
      <c r="U21" s="4">
        <v>62899752742</v>
      </c>
      <c r="W21" s="4">
        <v>44940168441</v>
      </c>
      <c r="Y21" s="5">
        <v>3.5358210666975279E-3</v>
      </c>
    </row>
    <row r="22" spans="1:25" ht="24" x14ac:dyDescent="0.2">
      <c r="A22" s="15" t="s">
        <v>59</v>
      </c>
      <c r="C22" s="4">
        <v>63086225</v>
      </c>
      <c r="E22" s="4">
        <v>489758194023</v>
      </c>
      <c r="G22" s="4">
        <v>436467599250.29999</v>
      </c>
      <c r="I22" s="4">
        <v>3534383</v>
      </c>
      <c r="K22" s="4">
        <v>27119803660</v>
      </c>
      <c r="M22" s="4">
        <v>0</v>
      </c>
      <c r="O22" s="4">
        <v>0</v>
      </c>
      <c r="Q22" s="4">
        <v>66620608</v>
      </c>
      <c r="S22" s="4">
        <v>8850</v>
      </c>
      <c r="U22" s="4">
        <v>516877997683</v>
      </c>
      <c r="W22" s="4">
        <v>584964080610.71997</v>
      </c>
      <c r="Y22" s="5">
        <v>4.6024044662853307E-2</v>
      </c>
    </row>
    <row r="23" spans="1:25" ht="24" x14ac:dyDescent="0.2">
      <c r="A23" s="15" t="s">
        <v>60</v>
      </c>
      <c r="C23" s="4">
        <v>12388597</v>
      </c>
      <c r="E23" s="4">
        <v>254706936421</v>
      </c>
      <c r="G23" s="4">
        <v>432006160462.578</v>
      </c>
      <c r="I23" s="4">
        <v>0</v>
      </c>
      <c r="K23" s="4">
        <v>0</v>
      </c>
      <c r="M23" s="4">
        <v>-521328</v>
      </c>
      <c r="O23" s="4">
        <v>20123134925</v>
      </c>
      <c r="Q23" s="4">
        <v>11867269</v>
      </c>
      <c r="S23" s="4">
        <v>40350</v>
      </c>
      <c r="U23" s="4">
        <v>243988542905</v>
      </c>
      <c r="W23" s="4">
        <v>475085376362.422</v>
      </c>
      <c r="Y23" s="5">
        <v>3.7378962751942829E-2</v>
      </c>
    </row>
    <row r="24" spans="1:25" ht="24" x14ac:dyDescent="0.2">
      <c r="A24" s="15" t="s">
        <v>106</v>
      </c>
      <c r="C24" s="4">
        <v>85694301</v>
      </c>
      <c r="E24" s="4">
        <v>414292446903</v>
      </c>
      <c r="G24" s="4">
        <v>414848124957.073</v>
      </c>
      <c r="I24" s="4">
        <v>0</v>
      </c>
      <c r="K24" s="4">
        <v>0</v>
      </c>
      <c r="M24" s="4">
        <v>0</v>
      </c>
      <c r="O24" s="4">
        <v>0</v>
      </c>
      <c r="Q24" s="4">
        <v>85694301</v>
      </c>
      <c r="S24" s="4">
        <v>5770</v>
      </c>
      <c r="U24" s="4">
        <v>414292446903</v>
      </c>
      <c r="W24" s="4">
        <v>490574636253.35498</v>
      </c>
      <c r="Y24" s="5">
        <v>3.8597633115891629E-2</v>
      </c>
    </row>
    <row r="25" spans="1:25" ht="24" x14ac:dyDescent="0.2">
      <c r="A25" s="15" t="s">
        <v>62</v>
      </c>
      <c r="C25" s="4">
        <v>120277145</v>
      </c>
      <c r="E25" s="4">
        <v>221006923462</v>
      </c>
      <c r="G25" s="4">
        <v>178505313508.96399</v>
      </c>
      <c r="I25" s="4">
        <v>0</v>
      </c>
      <c r="K25" s="4">
        <v>0</v>
      </c>
      <c r="M25" s="4">
        <v>-6385305</v>
      </c>
      <c r="O25" s="4">
        <v>9985293455</v>
      </c>
      <c r="Q25" s="4">
        <v>113891840</v>
      </c>
      <c r="S25" s="4">
        <v>1563</v>
      </c>
      <c r="U25" s="4">
        <v>209274049242</v>
      </c>
      <c r="W25" s="4">
        <v>176615544294.52802</v>
      </c>
      <c r="Y25" s="5">
        <v>1.3895830476085032E-2</v>
      </c>
    </row>
    <row r="26" spans="1:25" ht="24" x14ac:dyDescent="0.2">
      <c r="A26" s="15" t="s">
        <v>99</v>
      </c>
      <c r="C26" s="4">
        <v>52972280</v>
      </c>
      <c r="E26" s="4">
        <v>67571489405</v>
      </c>
      <c r="G26" s="4">
        <v>62977885541.064003</v>
      </c>
      <c r="I26" s="4">
        <v>43870332</v>
      </c>
      <c r="K26" s="4">
        <v>59313653033</v>
      </c>
      <c r="M26" s="4">
        <v>0</v>
      </c>
      <c r="O26" s="4">
        <v>0</v>
      </c>
      <c r="Q26" s="4">
        <v>96842612</v>
      </c>
      <c r="S26" s="4">
        <v>1562</v>
      </c>
      <c r="U26" s="4">
        <v>126885142438</v>
      </c>
      <c r="W26" s="4">
        <v>150080704888.44</v>
      </c>
      <c r="Y26" s="5">
        <v>1.1808111461487721E-2</v>
      </c>
    </row>
    <row r="27" spans="1:25" ht="24" x14ac:dyDescent="0.2">
      <c r="A27" s="15" t="s">
        <v>64</v>
      </c>
      <c r="C27" s="4">
        <v>61738022</v>
      </c>
      <c r="E27" s="4">
        <v>174631792457</v>
      </c>
      <c r="G27" s="4">
        <v>159993364765.04401</v>
      </c>
      <c r="I27" s="4">
        <v>6113008</v>
      </c>
      <c r="K27" s="4">
        <v>17565071959</v>
      </c>
      <c r="M27" s="4">
        <v>0</v>
      </c>
      <c r="O27" s="4">
        <v>0</v>
      </c>
      <c r="Q27" s="4">
        <v>67851030</v>
      </c>
      <c r="S27" s="4">
        <v>2768</v>
      </c>
      <c r="U27" s="4">
        <v>192196864416</v>
      </c>
      <c r="W27" s="4">
        <v>186337329579.336</v>
      </c>
      <c r="Y27" s="5">
        <v>1.4660725099501117E-2</v>
      </c>
    </row>
    <row r="28" spans="1:25" ht="24" x14ac:dyDescent="0.2">
      <c r="A28" s="15" t="s">
        <v>65</v>
      </c>
      <c r="C28" s="4">
        <v>20113171</v>
      </c>
      <c r="E28" s="4">
        <v>515310890300</v>
      </c>
      <c r="G28" s="4">
        <v>525029247830.763</v>
      </c>
      <c r="I28" s="4">
        <v>4130763</v>
      </c>
      <c r="K28" s="4">
        <v>115815175877</v>
      </c>
      <c r="M28" s="4">
        <v>-107876</v>
      </c>
      <c r="O28" s="4">
        <v>3230555619</v>
      </c>
      <c r="Q28" s="4">
        <v>24136058</v>
      </c>
      <c r="S28" s="4">
        <v>28980</v>
      </c>
      <c r="U28" s="4">
        <v>628325980469</v>
      </c>
      <c r="W28" s="4">
        <v>693972176597.40601</v>
      </c>
      <c r="Y28" s="5">
        <v>5.4600628498677806E-2</v>
      </c>
    </row>
    <row r="29" spans="1:25" ht="24" x14ac:dyDescent="0.2">
      <c r="A29" s="15" t="s">
        <v>66</v>
      </c>
      <c r="C29" s="4">
        <v>12700064</v>
      </c>
      <c r="E29" s="4">
        <v>178343277243</v>
      </c>
      <c r="G29" s="4">
        <v>133314705418.752</v>
      </c>
      <c r="I29" s="4">
        <v>50693</v>
      </c>
      <c r="K29" s="4">
        <v>547992464</v>
      </c>
      <c r="M29" s="4">
        <v>0</v>
      </c>
      <c r="O29" s="4">
        <v>0</v>
      </c>
      <c r="Q29" s="4">
        <v>12750757</v>
      </c>
      <c r="S29" s="4">
        <v>10600</v>
      </c>
      <c r="U29" s="4">
        <v>178891269707</v>
      </c>
      <c r="W29" s="4">
        <v>134097033710.03</v>
      </c>
      <c r="Y29" s="5">
        <v>1.0550541602799167E-2</v>
      </c>
    </row>
    <row r="30" spans="1:25" ht="24" x14ac:dyDescent="0.2">
      <c r="A30" s="15" t="s">
        <v>67</v>
      </c>
      <c r="C30" s="4">
        <v>90413886</v>
      </c>
      <c r="E30" s="4">
        <v>222804508955</v>
      </c>
      <c r="G30" s="4">
        <v>173101028426.60599</v>
      </c>
      <c r="I30" s="4">
        <v>0</v>
      </c>
      <c r="K30" s="4">
        <v>0</v>
      </c>
      <c r="M30" s="4">
        <v>0</v>
      </c>
      <c r="O30" s="4">
        <v>0</v>
      </c>
      <c r="Q30" s="4">
        <v>90413886</v>
      </c>
      <c r="S30" s="4">
        <v>1916</v>
      </c>
      <c r="U30" s="4">
        <v>222804508955</v>
      </c>
      <c r="W30" s="4">
        <v>171873126482.228</v>
      </c>
      <c r="Y30" s="5">
        <v>1.3522704575815512E-2</v>
      </c>
    </row>
    <row r="31" spans="1:25" ht="24" x14ac:dyDescent="0.2">
      <c r="A31" s="15" t="s">
        <v>45</v>
      </c>
      <c r="C31" s="4">
        <v>4610</v>
      </c>
      <c r="E31" s="4">
        <v>30813249520</v>
      </c>
      <c r="G31" s="4">
        <v>64844997600</v>
      </c>
      <c r="I31" s="4">
        <v>6113</v>
      </c>
      <c r="K31" s="4">
        <v>89999857614</v>
      </c>
      <c r="M31" s="4">
        <v>0</v>
      </c>
      <c r="O31" s="4">
        <v>0</v>
      </c>
      <c r="Q31" s="4">
        <v>10723</v>
      </c>
      <c r="S31" s="4">
        <v>15099000</v>
      </c>
      <c r="U31" s="4">
        <v>120813107134</v>
      </c>
      <c r="W31" s="4">
        <v>161518001215.20001</v>
      </c>
      <c r="Y31" s="5">
        <v>1.2707979768641764E-2</v>
      </c>
    </row>
    <row r="32" spans="1:25" ht="24" x14ac:dyDescent="0.2">
      <c r="A32" s="15" t="s">
        <v>111</v>
      </c>
      <c r="C32" s="4">
        <v>8434337</v>
      </c>
      <c r="E32" s="4">
        <v>178545947511</v>
      </c>
      <c r="G32" s="4">
        <v>118216552997.38499</v>
      </c>
      <c r="I32" s="4">
        <v>0</v>
      </c>
      <c r="K32" s="4">
        <v>0</v>
      </c>
      <c r="M32" s="4">
        <v>-557700</v>
      </c>
      <c r="O32" s="4">
        <v>10009596128</v>
      </c>
      <c r="Q32" s="4">
        <v>7876637</v>
      </c>
      <c r="S32" s="4">
        <v>18130</v>
      </c>
      <c r="U32" s="4">
        <v>166740031417</v>
      </c>
      <c r="W32" s="4">
        <v>141682421893.841</v>
      </c>
      <c r="Y32" s="5">
        <v>1.1147347895917738E-2</v>
      </c>
    </row>
    <row r="33" spans="1:25" ht="24" x14ac:dyDescent="0.2">
      <c r="A33" s="15" t="s">
        <v>68</v>
      </c>
      <c r="C33" s="4">
        <v>5308540</v>
      </c>
      <c r="E33" s="4">
        <v>120376669695</v>
      </c>
      <c r="G33" s="4">
        <v>214033261824.72</v>
      </c>
      <c r="I33" s="4">
        <v>0</v>
      </c>
      <c r="K33" s="4">
        <v>0</v>
      </c>
      <c r="M33" s="4">
        <v>-427364</v>
      </c>
      <c r="O33" s="4">
        <v>17493231690</v>
      </c>
      <c r="Q33" s="4">
        <v>4881176</v>
      </c>
      <c r="S33" s="4">
        <v>39910</v>
      </c>
      <c r="U33" s="4">
        <v>110685746191</v>
      </c>
      <c r="W33" s="4">
        <v>193278493446.84399</v>
      </c>
      <c r="Y33" s="5">
        <v>1.5206844846745846E-2</v>
      </c>
    </row>
    <row r="34" spans="1:25" ht="24" x14ac:dyDescent="0.2">
      <c r="A34" s="15" t="s">
        <v>70</v>
      </c>
      <c r="C34" s="4">
        <v>91916255</v>
      </c>
      <c r="E34" s="4">
        <v>707978128345</v>
      </c>
      <c r="G34" s="4">
        <v>615829441125.73499</v>
      </c>
      <c r="I34" s="4">
        <v>639914</v>
      </c>
      <c r="K34" s="4">
        <v>4730418155</v>
      </c>
      <c r="M34" s="4">
        <v>0</v>
      </c>
      <c r="O34" s="4">
        <v>0</v>
      </c>
      <c r="Q34" s="4">
        <v>92556169</v>
      </c>
      <c r="S34" s="4">
        <v>7390</v>
      </c>
      <c r="U34" s="4">
        <v>712708546500</v>
      </c>
      <c r="W34" s="4">
        <v>678620766712.05701</v>
      </c>
      <c r="Y34" s="5">
        <v>5.3392803954197349E-2</v>
      </c>
    </row>
    <row r="35" spans="1:25" ht="24" x14ac:dyDescent="0.2">
      <c r="A35" s="15" t="s">
        <v>71</v>
      </c>
      <c r="C35" s="4">
        <v>273768093</v>
      </c>
      <c r="E35" s="4">
        <v>262915609778</v>
      </c>
      <c r="G35" s="4">
        <v>529038552013.888</v>
      </c>
      <c r="I35" s="4">
        <v>0</v>
      </c>
      <c r="K35" s="4">
        <v>0</v>
      </c>
      <c r="M35" s="4">
        <v>-23102654</v>
      </c>
      <c r="O35" s="4">
        <v>43376082163</v>
      </c>
      <c r="Q35" s="4">
        <v>250665439</v>
      </c>
      <c r="S35" s="4">
        <v>1986</v>
      </c>
      <c r="U35" s="4">
        <v>240728771676</v>
      </c>
      <c r="W35" s="4">
        <v>493913662593.44598</v>
      </c>
      <c r="Y35" s="5">
        <v>3.8860342404377086E-2</v>
      </c>
    </row>
    <row r="36" spans="1:25" ht="24" x14ac:dyDescent="0.2">
      <c r="A36" s="15" t="s">
        <v>74</v>
      </c>
      <c r="C36" s="4">
        <v>13366507</v>
      </c>
      <c r="E36" s="4">
        <v>394902285994</v>
      </c>
      <c r="G36" s="4">
        <v>409238869527.17999</v>
      </c>
      <c r="I36" s="4">
        <v>0</v>
      </c>
      <c r="K36" s="4">
        <v>0</v>
      </c>
      <c r="M36" s="4">
        <v>-1065745</v>
      </c>
      <c r="O36" s="4">
        <v>30039706682</v>
      </c>
      <c r="Q36" s="4">
        <v>12300762</v>
      </c>
      <c r="S36" s="4">
        <v>27500</v>
      </c>
      <c r="U36" s="4">
        <v>363415740051</v>
      </c>
      <c r="W36" s="4">
        <v>335615528003.25</v>
      </c>
      <c r="Y36" s="5">
        <v>2.6405696627119713E-2</v>
      </c>
    </row>
    <row r="37" spans="1:25" ht="24" x14ac:dyDescent="0.2">
      <c r="A37" s="15" t="s">
        <v>113</v>
      </c>
      <c r="C37" s="4">
        <v>3693197</v>
      </c>
      <c r="E37" s="4">
        <v>11749732946</v>
      </c>
      <c r="G37" s="4">
        <v>12621662878.848301</v>
      </c>
      <c r="I37" s="4">
        <v>0</v>
      </c>
      <c r="K37" s="4">
        <v>0</v>
      </c>
      <c r="M37" s="4">
        <v>0</v>
      </c>
      <c r="O37" s="4">
        <v>0</v>
      </c>
      <c r="Q37" s="4">
        <v>3693197</v>
      </c>
      <c r="S37" s="4">
        <v>4285</v>
      </c>
      <c r="U37" s="4">
        <v>11749732946</v>
      </c>
      <c r="W37" s="4">
        <v>15701120154.2118</v>
      </c>
      <c r="Y37" s="5">
        <v>1.2353391929292884E-3</v>
      </c>
    </row>
    <row r="38" spans="1:25" ht="24" x14ac:dyDescent="0.2">
      <c r="A38" s="15" t="s">
        <v>75</v>
      </c>
      <c r="C38" s="4">
        <v>22043269</v>
      </c>
      <c r="E38" s="4">
        <v>150383910280</v>
      </c>
      <c r="G38" s="4">
        <v>98823623088.019501</v>
      </c>
      <c r="I38" s="4">
        <v>1012195</v>
      </c>
      <c r="K38" s="4">
        <v>4563343383</v>
      </c>
      <c r="M38" s="4">
        <v>0</v>
      </c>
      <c r="O38" s="4">
        <v>0</v>
      </c>
      <c r="Q38" s="4">
        <v>23055464</v>
      </c>
      <c r="S38" s="4">
        <v>4627</v>
      </c>
      <c r="U38" s="4">
        <v>154947253663</v>
      </c>
      <c r="W38" s="4">
        <v>105840212517.36501</v>
      </c>
      <c r="Y38" s="5">
        <v>8.3273397965554045E-3</v>
      </c>
    </row>
    <row r="39" spans="1:25" ht="24" x14ac:dyDescent="0.2">
      <c r="A39" s="15" t="s">
        <v>76</v>
      </c>
      <c r="C39" s="4">
        <v>28746255</v>
      </c>
      <c r="E39" s="4">
        <v>369384973918</v>
      </c>
      <c r="G39" s="4">
        <v>333758508662.52002</v>
      </c>
      <c r="I39" s="4">
        <v>9937965</v>
      </c>
      <c r="K39" s="4">
        <v>116891053505</v>
      </c>
      <c r="M39" s="4">
        <v>0</v>
      </c>
      <c r="O39" s="4">
        <v>0</v>
      </c>
      <c r="Q39" s="4">
        <v>38684220</v>
      </c>
      <c r="S39" s="4">
        <v>12990</v>
      </c>
      <c r="U39" s="4">
        <v>486276027423</v>
      </c>
      <c r="W39" s="4">
        <v>498563329860.27002</v>
      </c>
      <c r="Y39" s="5">
        <v>3.9226170839060284E-2</v>
      </c>
    </row>
    <row r="40" spans="1:25" ht="24" x14ac:dyDescent="0.2">
      <c r="A40" s="15" t="s">
        <v>121</v>
      </c>
      <c r="C40" s="4">
        <v>0</v>
      </c>
      <c r="E40" s="4">
        <v>0</v>
      </c>
      <c r="G40" s="4">
        <v>0</v>
      </c>
      <c r="I40" s="4">
        <v>3375849</v>
      </c>
      <c r="K40" s="4">
        <v>0</v>
      </c>
      <c r="M40" s="4">
        <v>0</v>
      </c>
      <c r="O40" s="4">
        <v>0</v>
      </c>
      <c r="Q40" s="4">
        <v>3375849</v>
      </c>
      <c r="S40" s="4">
        <v>5890</v>
      </c>
      <c r="U40" s="4">
        <v>15262213329</v>
      </c>
      <c r="W40" s="4">
        <v>19727663167.711498</v>
      </c>
      <c r="Y40" s="5">
        <v>1.5521412011769279E-3</v>
      </c>
    </row>
    <row r="41" spans="1:25" ht="24" x14ac:dyDescent="0.2">
      <c r="A41" s="15" t="s">
        <v>109</v>
      </c>
      <c r="C41" s="4">
        <v>0</v>
      </c>
      <c r="E41" s="4">
        <v>0</v>
      </c>
      <c r="G41" s="4">
        <v>0</v>
      </c>
      <c r="I41" s="4">
        <v>1318819</v>
      </c>
      <c r="K41" s="4">
        <v>13536430501</v>
      </c>
      <c r="M41" s="4">
        <v>0</v>
      </c>
      <c r="O41" s="4">
        <v>0</v>
      </c>
      <c r="Q41" s="4">
        <v>1318819</v>
      </c>
      <c r="S41" s="4">
        <v>10330</v>
      </c>
      <c r="U41" s="4">
        <v>13536430501</v>
      </c>
      <c r="W41" s="4">
        <v>13516456577.880501</v>
      </c>
      <c r="Y41" s="5">
        <v>1.0634533330224607E-3</v>
      </c>
    </row>
    <row r="42" spans="1:25" ht="24" x14ac:dyDescent="0.2">
      <c r="A42" s="15" t="s">
        <v>122</v>
      </c>
      <c r="C42" s="4">
        <v>0</v>
      </c>
      <c r="E42" s="4">
        <v>0</v>
      </c>
      <c r="G42" s="4">
        <v>0</v>
      </c>
      <c r="I42" s="4">
        <v>26381472</v>
      </c>
      <c r="K42" s="4">
        <v>79072072413</v>
      </c>
      <c r="M42" s="4">
        <v>-3750484</v>
      </c>
      <c r="O42" s="4">
        <v>10660271067</v>
      </c>
      <c r="Q42" s="4">
        <v>22630988</v>
      </c>
      <c r="S42" s="4">
        <v>2839</v>
      </c>
      <c r="U42" s="4">
        <v>67826419196</v>
      </c>
      <c r="W42" s="4">
        <v>63745017338.783798</v>
      </c>
      <c r="Y42" s="5">
        <v>5.0153567069820175E-3</v>
      </c>
    </row>
    <row r="43" spans="1:25" ht="24" x14ac:dyDescent="0.2">
      <c r="A43" s="15" t="s">
        <v>108</v>
      </c>
      <c r="C43" s="4">
        <v>7170418</v>
      </c>
      <c r="E43" s="4">
        <v>57438519287</v>
      </c>
      <c r="G43" s="4">
        <v>64933839057.518997</v>
      </c>
      <c r="I43" s="4">
        <v>0</v>
      </c>
      <c r="K43" s="4">
        <v>0</v>
      </c>
      <c r="M43" s="4">
        <v>-624680</v>
      </c>
      <c r="O43" s="4">
        <v>5711056002</v>
      </c>
      <c r="Q43" s="4">
        <v>6545738</v>
      </c>
      <c r="S43" s="4">
        <v>9580</v>
      </c>
      <c r="U43" s="4">
        <v>52434530089</v>
      </c>
      <c r="W43" s="4">
        <v>62215910905.185997</v>
      </c>
      <c r="Y43" s="5">
        <v>4.8950490417306964E-3</v>
      </c>
    </row>
    <row r="44" spans="1:25" ht="24" x14ac:dyDescent="0.2">
      <c r="A44" s="15" t="s">
        <v>98</v>
      </c>
      <c r="C44" s="4">
        <v>15578686</v>
      </c>
      <c r="E44" s="4">
        <v>120914117353</v>
      </c>
      <c r="G44" s="4">
        <v>113125177537.68201</v>
      </c>
      <c r="I44" s="4">
        <v>0</v>
      </c>
      <c r="K44" s="4">
        <v>0</v>
      </c>
      <c r="M44" s="4">
        <v>-1925340</v>
      </c>
      <c r="O44" s="4">
        <v>20019169415</v>
      </c>
      <c r="Q44" s="4">
        <v>13653346</v>
      </c>
      <c r="S44" s="4">
        <v>10450</v>
      </c>
      <c r="U44" s="4">
        <v>105970572903</v>
      </c>
      <c r="W44" s="4">
        <v>141557447594.255</v>
      </c>
      <c r="Y44" s="5">
        <v>1.1137515116544601E-2</v>
      </c>
    </row>
    <row r="45" spans="1:25" ht="24" x14ac:dyDescent="0.2">
      <c r="A45" s="15" t="s">
        <v>79</v>
      </c>
      <c r="C45" s="4">
        <v>46769378</v>
      </c>
      <c r="E45" s="4">
        <v>491776302273</v>
      </c>
      <c r="G45" s="4">
        <v>442595273912.56799</v>
      </c>
      <c r="I45" s="4">
        <v>181789</v>
      </c>
      <c r="K45" s="4">
        <v>1799966589</v>
      </c>
      <c r="M45" s="4">
        <v>0</v>
      </c>
      <c r="O45" s="4">
        <v>0</v>
      </c>
      <c r="Q45" s="4">
        <v>46951167</v>
      </c>
      <c r="S45" s="4">
        <v>9160</v>
      </c>
      <c r="U45" s="4">
        <v>493576268862</v>
      </c>
      <c r="W45" s="4">
        <v>426696619105.698</v>
      </c>
      <c r="Y45" s="5">
        <v>3.357181219521406E-2</v>
      </c>
    </row>
    <row r="46" spans="1:25" ht="24" x14ac:dyDescent="0.2">
      <c r="A46" s="15" t="s">
        <v>116</v>
      </c>
      <c r="C46" s="4">
        <v>1538731</v>
      </c>
      <c r="E46" s="4">
        <v>6983368455</v>
      </c>
      <c r="G46" s="4">
        <v>6876971675.2728004</v>
      </c>
      <c r="I46" s="4">
        <v>187317</v>
      </c>
      <c r="K46" s="4">
        <v>916670000</v>
      </c>
      <c r="M46" s="4">
        <v>0</v>
      </c>
      <c r="O46" s="4">
        <v>0</v>
      </c>
      <c r="Q46" s="4">
        <v>1726048</v>
      </c>
      <c r="S46" s="4">
        <v>5260</v>
      </c>
      <c r="U46" s="4">
        <v>7900038455</v>
      </c>
      <c r="W46" s="4">
        <v>9007742232.0319996</v>
      </c>
      <c r="Y46" s="5">
        <v>7.0871485026171926E-4</v>
      </c>
    </row>
    <row r="47" spans="1:25" ht="24" x14ac:dyDescent="0.2">
      <c r="A47" s="15" t="s">
        <v>80</v>
      </c>
      <c r="C47" s="4">
        <v>11291360</v>
      </c>
      <c r="E47" s="4">
        <v>344702408883</v>
      </c>
      <c r="G47" s="4">
        <v>427641121144.79999</v>
      </c>
      <c r="I47" s="4">
        <v>150000</v>
      </c>
      <c r="K47" s="4">
        <v>5474872904</v>
      </c>
      <c r="M47" s="4">
        <v>0</v>
      </c>
      <c r="O47" s="4">
        <v>0</v>
      </c>
      <c r="Q47" s="4">
        <v>11441360</v>
      </c>
      <c r="S47" s="4">
        <v>35550</v>
      </c>
      <c r="U47" s="4">
        <v>350177281787</v>
      </c>
      <c r="W47" s="4">
        <v>403547436268.20001</v>
      </c>
      <c r="Y47" s="5">
        <v>3.1750471261409653E-2</v>
      </c>
    </row>
    <row r="48" spans="1:25" ht="24" x14ac:dyDescent="0.2">
      <c r="A48" s="15" t="s">
        <v>84</v>
      </c>
      <c r="C48" s="4">
        <v>610207</v>
      </c>
      <c r="E48" s="4">
        <v>16400362375</v>
      </c>
      <c r="G48" s="4">
        <v>10111626393.394501</v>
      </c>
      <c r="I48" s="4">
        <v>0</v>
      </c>
      <c r="K48" s="4">
        <v>0</v>
      </c>
      <c r="M48" s="4">
        <v>0</v>
      </c>
      <c r="O48" s="4">
        <v>0</v>
      </c>
      <c r="Q48" s="4">
        <v>610207</v>
      </c>
      <c r="S48" s="4">
        <v>16670</v>
      </c>
      <c r="U48" s="4">
        <v>16400362375</v>
      </c>
      <c r="W48" s="4">
        <v>10092299307.0835</v>
      </c>
      <c r="Y48" s="5">
        <v>7.9404607813723309E-4</v>
      </c>
    </row>
    <row r="49" spans="1:25" ht="24.75" thickBot="1" x14ac:dyDescent="0.25">
      <c r="A49" s="15" t="s">
        <v>102</v>
      </c>
      <c r="C49" s="4">
        <v>13430494</v>
      </c>
      <c r="E49" s="4">
        <v>59682072311</v>
      </c>
      <c r="G49" s="4">
        <v>69289523490.033005</v>
      </c>
      <c r="I49" s="4">
        <v>0</v>
      </c>
      <c r="K49" s="4">
        <v>0</v>
      </c>
      <c r="M49" s="4">
        <v>-3943421</v>
      </c>
      <c r="O49" s="4">
        <v>18766138194</v>
      </c>
      <c r="Q49" s="4">
        <v>9487073</v>
      </c>
      <c r="S49" s="4">
        <v>4622</v>
      </c>
      <c r="U49" s="4">
        <v>42158402859</v>
      </c>
      <c r="W49" s="4">
        <v>43505034782.462898</v>
      </c>
      <c r="Y49" s="5">
        <v>3.4229070301147746E-3</v>
      </c>
    </row>
    <row r="50" spans="1:25" s="15" customFormat="1" ht="24.75" thickBot="1" x14ac:dyDescent="0.25">
      <c r="E50" s="19">
        <f>SUM(E9:E49)</f>
        <v>9825650985388</v>
      </c>
      <c r="G50" s="19">
        <f>SUM(G9:G49)</f>
        <v>10649400037006.059</v>
      </c>
      <c r="I50" s="15" t="s">
        <v>15</v>
      </c>
      <c r="K50" s="19">
        <f>SUM(K9:K49)</f>
        <v>692450336661</v>
      </c>
      <c r="M50" s="15" t="s">
        <v>15</v>
      </c>
      <c r="O50" s="19">
        <f>SUM(O9:O49)</f>
        <v>383618553088</v>
      </c>
      <c r="S50" s="15" t="s">
        <v>15</v>
      </c>
      <c r="U50" s="19">
        <f>SUM(U9:U49)</f>
        <v>10189153317002</v>
      </c>
      <c r="W50" s="19">
        <f>SUM(W9:W49)</f>
        <v>11826235075975.244</v>
      </c>
      <c r="Y50" s="42">
        <f>SUM(Y9:Y49)</f>
        <v>0.93046939012363117</v>
      </c>
    </row>
    <row r="51" spans="1:25" ht="23.25" thickTop="1" x14ac:dyDescent="0.2"/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K26" sqref="K26:Q34"/>
    </sheetView>
  </sheetViews>
  <sheetFormatPr defaultRowHeight="22.5" x14ac:dyDescent="0.2"/>
  <cols>
    <col min="1" max="1" width="24.75" style="37" bestFit="1" customWidth="1"/>
    <col min="2" max="2" width="0.875" style="37" customWidth="1"/>
    <col min="3" max="3" width="18" style="37" bestFit="1" customWidth="1"/>
    <col min="4" max="4" width="0.875" style="37" customWidth="1"/>
    <col min="5" max="5" width="19.125" style="37" bestFit="1" customWidth="1"/>
    <col min="6" max="6" width="0.875" style="37" customWidth="1"/>
    <col min="7" max="7" width="19.125" style="37" bestFit="1" customWidth="1"/>
    <col min="8" max="8" width="0.875" style="37" customWidth="1"/>
    <col min="9" max="9" width="19" style="37" bestFit="1" customWidth="1"/>
    <col min="10" max="10" width="0.875" style="37" customWidth="1"/>
    <col min="11" max="11" width="18.25" style="37" bestFit="1" customWidth="1"/>
    <col min="12" max="12" width="0.875" style="37" customWidth="1"/>
    <col min="13" max="13" width="8" style="37" customWidth="1"/>
    <col min="14" max="16384" width="9" style="37"/>
  </cols>
  <sheetData>
    <row r="2" spans="1:20" ht="24" x14ac:dyDescent="0.2">
      <c r="A2" s="45" t="str">
        <f>+سهام!A2</f>
        <v>صندوق سرمایه‌گذاری بخشی صنایع مفید - دارونو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</row>
    <row r="3" spans="1:20" ht="24" x14ac:dyDescent="0.2">
      <c r="A3" s="45" t="s">
        <v>1</v>
      </c>
      <c r="B3" s="45" t="s">
        <v>1</v>
      </c>
      <c r="C3" s="45" t="s">
        <v>1</v>
      </c>
      <c r="D3" s="45" t="s">
        <v>1</v>
      </c>
      <c r="E3" s="45" t="s">
        <v>1</v>
      </c>
      <c r="F3" s="45" t="s">
        <v>1</v>
      </c>
      <c r="G3" s="45" t="s">
        <v>1</v>
      </c>
      <c r="H3" s="45" t="s">
        <v>1</v>
      </c>
      <c r="I3" s="45" t="s">
        <v>1</v>
      </c>
      <c r="J3" s="45" t="s">
        <v>1</v>
      </c>
      <c r="K3" s="45" t="s">
        <v>1</v>
      </c>
    </row>
    <row r="4" spans="1:20" ht="24" x14ac:dyDescent="0.2">
      <c r="A4" s="45" t="str">
        <f>+سهام!A4</f>
        <v>برای ماه منتهی به 1404/08/30</v>
      </c>
      <c r="B4" s="45" t="s">
        <v>16</v>
      </c>
      <c r="C4" s="45" t="s">
        <v>16</v>
      </c>
      <c r="D4" s="45" t="s">
        <v>16</v>
      </c>
      <c r="E4" s="45" t="s">
        <v>16</v>
      </c>
      <c r="F4" s="45" t="s">
        <v>16</v>
      </c>
      <c r="G4" s="45" t="s">
        <v>16</v>
      </c>
      <c r="H4" s="45" t="s">
        <v>16</v>
      </c>
      <c r="I4" s="45" t="s">
        <v>16</v>
      </c>
      <c r="J4" s="45" t="s">
        <v>16</v>
      </c>
      <c r="K4" s="45" t="s">
        <v>16</v>
      </c>
    </row>
    <row r="5" spans="1:20" ht="25.5" x14ac:dyDescent="0.2">
      <c r="A5" s="46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24.75" thickBot="1" x14ac:dyDescent="0.25">
      <c r="A6" s="47" t="s">
        <v>18</v>
      </c>
      <c r="C6" s="38" t="str">
        <f>+سهام!C6</f>
        <v>1404/07/30</v>
      </c>
      <c r="E6" s="47" t="s">
        <v>5</v>
      </c>
      <c r="F6" s="47" t="s">
        <v>5</v>
      </c>
      <c r="G6" s="47" t="s">
        <v>5</v>
      </c>
      <c r="I6" s="47" t="str">
        <f>+سهام!Q6</f>
        <v>1404/08/30</v>
      </c>
      <c r="J6" s="47" t="s">
        <v>4</v>
      </c>
      <c r="K6" s="47" t="s">
        <v>4</v>
      </c>
    </row>
    <row r="7" spans="1:20" ht="24.75" thickBot="1" x14ac:dyDescent="0.25">
      <c r="A7" s="47" t="s">
        <v>18</v>
      </c>
      <c r="C7" s="38" t="s">
        <v>19</v>
      </c>
      <c r="E7" s="38" t="s">
        <v>20</v>
      </c>
      <c r="G7" s="38" t="s">
        <v>21</v>
      </c>
      <c r="I7" s="38" t="s">
        <v>19</v>
      </c>
      <c r="K7" s="38" t="s">
        <v>22</v>
      </c>
    </row>
    <row r="8" spans="1:20" ht="24.75" thickBot="1" x14ac:dyDescent="0.25">
      <c r="A8" s="39" t="s">
        <v>23</v>
      </c>
      <c r="C8" s="37">
        <v>356788210424</v>
      </c>
      <c r="E8" s="37">
        <v>315952054717</v>
      </c>
      <c r="G8" s="37">
        <v>457000009000</v>
      </c>
      <c r="I8" s="37">
        <f>+C8+E8-G8</f>
        <v>215740256141</v>
      </c>
      <c r="K8" s="12">
        <v>1.6974100655620383E-2</v>
      </c>
    </row>
    <row r="9" spans="1:20" ht="24.75" thickBot="1" x14ac:dyDescent="0.25">
      <c r="A9" s="37" t="s">
        <v>15</v>
      </c>
      <c r="C9" s="29">
        <f>SUM(C8:C8)</f>
        <v>356788210424</v>
      </c>
      <c r="D9" s="30"/>
      <c r="E9" s="29">
        <f>SUM(E8:E8)</f>
        <v>315952054717</v>
      </c>
      <c r="F9" s="30"/>
      <c r="G9" s="29">
        <f>SUM(G8:G8)</f>
        <v>457000009000</v>
      </c>
      <c r="H9" s="30"/>
      <c r="I9" s="29">
        <f>SUM(I8:I8)</f>
        <v>215740256141</v>
      </c>
      <c r="J9" s="30"/>
      <c r="K9" s="42">
        <f>SUM(K8:K8)</f>
        <v>1.6974100655620383E-2</v>
      </c>
    </row>
    <row r="10" spans="1:20" ht="23.25" thickTop="1" x14ac:dyDescent="0.2"/>
    <row r="11" spans="1:20" x14ac:dyDescent="0.45">
      <c r="I11" s="34"/>
    </row>
    <row r="12" spans="1:20" x14ac:dyDescent="0.45">
      <c r="K12" s="34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K26" sqref="K26:Q34"/>
    </sheetView>
  </sheetViews>
  <sheetFormatPr defaultRowHeight="18.75" x14ac:dyDescent="0.45"/>
  <cols>
    <col min="1" max="1" width="20.875" style="32" bestFit="1" customWidth="1"/>
    <col min="2" max="2" width="0.875" style="32" customWidth="1"/>
    <col min="3" max="3" width="20.125" style="32" customWidth="1"/>
    <col min="4" max="4" width="0.875" style="32" customWidth="1"/>
    <col min="5" max="5" width="20.125" style="32" customWidth="1"/>
    <col min="6" max="6" width="0.875" style="32" customWidth="1"/>
    <col min="7" max="7" width="28" style="32" customWidth="1"/>
    <col min="8" max="8" width="0.875" style="32" customWidth="1"/>
    <col min="9" max="9" width="8" style="32" customWidth="1"/>
    <col min="10" max="16384" width="9" style="32"/>
  </cols>
  <sheetData>
    <row r="2" spans="1:7" ht="26.25" x14ac:dyDescent="0.45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</row>
    <row r="3" spans="1:7" ht="26.25" x14ac:dyDescent="0.45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</row>
    <row r="4" spans="1:7" ht="26.25" x14ac:dyDescent="0.45">
      <c r="A4" s="48" t="str">
        <f>+سهام!A4</f>
        <v>برای ماه منتهی به 1404/08/30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</row>
    <row r="6" spans="1:7" ht="27" thickBot="1" x14ac:dyDescent="0.5">
      <c r="A6" s="26" t="s">
        <v>28</v>
      </c>
      <c r="C6" s="26" t="s">
        <v>19</v>
      </c>
      <c r="E6" s="26" t="s">
        <v>38</v>
      </c>
      <c r="G6" s="26" t="s">
        <v>13</v>
      </c>
    </row>
    <row r="7" spans="1:7" ht="21" x14ac:dyDescent="0.55000000000000004">
      <c r="A7" s="33" t="s">
        <v>43</v>
      </c>
      <c r="C7" s="8">
        <f>+'درآمد سرمایه‌گذاری در سهام'!I61</f>
        <v>868003255412</v>
      </c>
      <c r="D7" s="8"/>
      <c r="E7" s="1">
        <f>+C7/$C$9</f>
        <v>0.99481493560279199</v>
      </c>
      <c r="F7" s="8"/>
      <c r="G7" s="1">
        <v>6.8293117336155035E-2</v>
      </c>
    </row>
    <row r="8" spans="1:7" ht="21.75" thickBot="1" x14ac:dyDescent="0.6">
      <c r="A8" s="33" t="s">
        <v>44</v>
      </c>
      <c r="C8" s="8">
        <f>+'درآمد سپرده بانکی'!C9</f>
        <v>4524110581</v>
      </c>
      <c r="D8" s="8"/>
      <c r="E8" s="1">
        <f>+C8/$C$9</f>
        <v>5.1850643972080248E-3</v>
      </c>
      <c r="F8" s="8"/>
      <c r="G8" s="1">
        <v>3.5594983408595882E-4</v>
      </c>
    </row>
    <row r="9" spans="1:7" ht="21.75" thickBot="1" x14ac:dyDescent="0.5">
      <c r="A9" s="32" t="s">
        <v>15</v>
      </c>
      <c r="C9" s="9">
        <f>SUM(C7:C8)</f>
        <v>872527365993</v>
      </c>
      <c r="D9" s="3"/>
      <c r="E9" s="10">
        <f>SUM(E7:E8)</f>
        <v>1</v>
      </c>
      <c r="F9" s="3"/>
      <c r="G9" s="11">
        <f>SUM(G7:G8)</f>
        <v>6.8649067170240996E-2</v>
      </c>
    </row>
    <row r="10" spans="1:7" ht="19.5" thickTop="1" x14ac:dyDescent="0.45"/>
    <row r="11" spans="1:7" x14ac:dyDescent="0.45">
      <c r="C11" s="17"/>
      <c r="G11" s="17"/>
    </row>
    <row r="12" spans="1:7" x14ac:dyDescent="0.45">
      <c r="C12" s="55"/>
      <c r="G12" s="17"/>
    </row>
    <row r="13" spans="1:7" x14ac:dyDescent="0.45">
      <c r="C13" s="55"/>
      <c r="G13" s="17"/>
    </row>
    <row r="15" spans="1:7" x14ac:dyDescent="0.45">
      <c r="C15" s="35"/>
    </row>
    <row r="19" spans="7:7" x14ac:dyDescent="0.45">
      <c r="G19" s="36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2"/>
  <sheetViews>
    <sheetView rightToLeft="1" zoomScale="85" zoomScaleNormal="85" workbookViewId="0">
      <selection activeCell="K26" sqref="K26:Q34"/>
    </sheetView>
  </sheetViews>
  <sheetFormatPr defaultRowHeight="18.75" x14ac:dyDescent="0.45"/>
  <cols>
    <col min="1" max="1" width="35.25" style="14" bestFit="1" customWidth="1"/>
    <col min="2" max="2" width="0.875" style="14" customWidth="1"/>
    <col min="3" max="3" width="19.25" style="14" customWidth="1"/>
    <col min="4" max="4" width="0.875" style="14" customWidth="1"/>
    <col min="5" max="5" width="19.25" style="14" customWidth="1"/>
    <col min="6" max="6" width="0.875" style="14" customWidth="1"/>
    <col min="7" max="7" width="19.25" style="14" customWidth="1"/>
    <col min="8" max="8" width="0.875" style="14" customWidth="1"/>
    <col min="9" max="9" width="19.25" style="14" customWidth="1"/>
    <col min="10" max="10" width="0.875" style="14" customWidth="1"/>
    <col min="11" max="11" width="20.125" style="14" customWidth="1"/>
    <col min="12" max="12" width="0.875" style="14" customWidth="1"/>
    <col min="13" max="13" width="19.25" style="14" customWidth="1"/>
    <col min="14" max="14" width="0.875" style="14" customWidth="1"/>
    <col min="15" max="15" width="20.125" style="14" customWidth="1"/>
    <col min="16" max="16" width="0.875" style="14" customWidth="1"/>
    <col min="17" max="17" width="19.25" style="14" customWidth="1"/>
    <col min="18" max="18" width="0.875" style="14" customWidth="1"/>
    <col min="19" max="19" width="20.125" style="14" customWidth="1"/>
    <col min="20" max="20" width="0.875" style="14" customWidth="1"/>
    <col min="21" max="21" width="20.125" style="14" customWidth="1"/>
    <col min="22" max="22" width="0.875" style="14" customWidth="1"/>
    <col min="23" max="23" width="8" style="14" customWidth="1"/>
    <col min="24" max="16384" width="9" style="14"/>
  </cols>
  <sheetData>
    <row r="2" spans="1:21" ht="26.25" x14ac:dyDescent="0.45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  <c r="N2" s="48" t="s">
        <v>0</v>
      </c>
      <c r="O2" s="48" t="s">
        <v>0</v>
      </c>
      <c r="P2" s="48" t="s">
        <v>0</v>
      </c>
      <c r="Q2" s="48" t="s">
        <v>0</v>
      </c>
      <c r="R2" s="48" t="s">
        <v>0</v>
      </c>
      <c r="S2" s="48" t="s">
        <v>0</v>
      </c>
      <c r="T2" s="48" t="s">
        <v>0</v>
      </c>
      <c r="U2" s="48" t="s">
        <v>0</v>
      </c>
    </row>
    <row r="3" spans="1:21" ht="26.25" x14ac:dyDescent="0.45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  <c r="J3" s="48" t="s">
        <v>24</v>
      </c>
      <c r="K3" s="48" t="s">
        <v>24</v>
      </c>
      <c r="L3" s="48" t="s">
        <v>24</v>
      </c>
      <c r="M3" s="48" t="s">
        <v>24</v>
      </c>
      <c r="N3" s="48" t="s">
        <v>24</v>
      </c>
      <c r="O3" s="48" t="s">
        <v>24</v>
      </c>
      <c r="P3" s="48" t="s">
        <v>24</v>
      </c>
      <c r="Q3" s="48" t="s">
        <v>24</v>
      </c>
      <c r="R3" s="48" t="s">
        <v>24</v>
      </c>
      <c r="S3" s="48" t="s">
        <v>24</v>
      </c>
      <c r="T3" s="48" t="s">
        <v>24</v>
      </c>
      <c r="U3" s="48" t="s">
        <v>24</v>
      </c>
    </row>
    <row r="4" spans="1:21" ht="26.25" x14ac:dyDescent="0.45">
      <c r="A4" s="48" t="str">
        <f>+سهام!A4</f>
        <v>برای ماه منتهی به 1404/08/30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  <c r="N4" s="48" t="s">
        <v>2</v>
      </c>
      <c r="O4" s="48" t="s">
        <v>2</v>
      </c>
      <c r="P4" s="48" t="s">
        <v>2</v>
      </c>
      <c r="Q4" s="48" t="s">
        <v>2</v>
      </c>
      <c r="R4" s="48" t="s">
        <v>2</v>
      </c>
      <c r="S4" s="48" t="s">
        <v>2</v>
      </c>
      <c r="T4" s="48" t="s">
        <v>2</v>
      </c>
      <c r="U4" s="48" t="s">
        <v>2</v>
      </c>
    </row>
    <row r="6" spans="1:21" ht="27" thickBot="1" x14ac:dyDescent="0.5">
      <c r="A6" s="49" t="s">
        <v>3</v>
      </c>
      <c r="C6" s="49" t="s">
        <v>26</v>
      </c>
      <c r="D6" s="49" t="s">
        <v>26</v>
      </c>
      <c r="E6" s="49" t="s">
        <v>26</v>
      </c>
      <c r="F6" s="49" t="s">
        <v>26</v>
      </c>
      <c r="G6" s="49" t="s">
        <v>26</v>
      </c>
      <c r="H6" s="49" t="s">
        <v>26</v>
      </c>
      <c r="I6" s="49" t="s">
        <v>26</v>
      </c>
      <c r="J6" s="49" t="s">
        <v>26</v>
      </c>
      <c r="K6" s="49" t="s">
        <v>26</v>
      </c>
      <c r="M6" s="49" t="s">
        <v>27</v>
      </c>
      <c r="N6" s="49" t="s">
        <v>27</v>
      </c>
      <c r="O6" s="49" t="s">
        <v>27</v>
      </c>
      <c r="P6" s="49" t="s">
        <v>27</v>
      </c>
      <c r="Q6" s="49" t="s">
        <v>27</v>
      </c>
      <c r="R6" s="49" t="s">
        <v>27</v>
      </c>
      <c r="S6" s="49" t="s">
        <v>27</v>
      </c>
      <c r="T6" s="49" t="s">
        <v>27</v>
      </c>
      <c r="U6" s="49" t="s">
        <v>27</v>
      </c>
    </row>
    <row r="7" spans="1:21" ht="27" thickBot="1" x14ac:dyDescent="0.5">
      <c r="A7" s="49" t="s">
        <v>3</v>
      </c>
      <c r="C7" s="26" t="s">
        <v>35</v>
      </c>
      <c r="E7" s="26" t="s">
        <v>36</v>
      </c>
      <c r="G7" s="26" t="s">
        <v>37</v>
      </c>
      <c r="I7" s="26" t="s">
        <v>19</v>
      </c>
      <c r="K7" s="26" t="s">
        <v>38</v>
      </c>
      <c r="M7" s="26" t="s">
        <v>35</v>
      </c>
      <c r="O7" s="26" t="s">
        <v>36</v>
      </c>
      <c r="Q7" s="26" t="s">
        <v>37</v>
      </c>
      <c r="S7" s="26" t="s">
        <v>19</v>
      </c>
      <c r="U7" s="26" t="s">
        <v>38</v>
      </c>
    </row>
    <row r="8" spans="1:21" ht="21" x14ac:dyDescent="0.55000000000000004">
      <c r="A8" s="24" t="s">
        <v>66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234335828</v>
      </c>
      <c r="F8" s="8"/>
      <c r="G8" s="8">
        <f>IFERROR(VLOOKUP(A8,'درآمد ناشی از فروش'!A:Q,9,0),0)</f>
        <v>0</v>
      </c>
      <c r="H8" s="8"/>
      <c r="I8" s="8">
        <f>+G8+E8+C8</f>
        <v>234335828</v>
      </c>
      <c r="J8" s="8"/>
      <c r="K8" s="1">
        <f>+I8/$I$61</f>
        <v>2.699711395538164E-4</v>
      </c>
      <c r="L8" s="8"/>
      <c r="M8" s="8">
        <f>IFERROR(VLOOKUP(A8,'درآمد سود سهام'!A:S,19,0),0)</f>
        <v>11723661670</v>
      </c>
      <c r="N8" s="8"/>
      <c r="O8" s="8">
        <f>IFERROR(VLOOKUP(A8,'درآمد ناشی از تغییر قیمت اوراق'!A:Q,17,0),0)</f>
        <v>-44553030303</v>
      </c>
      <c r="P8" s="8"/>
      <c r="Q8" s="8">
        <f>IFERROR(VLOOKUP(A8,'درآمد ناشی از فروش'!A:Q,17,0),0)</f>
        <v>-23713640361</v>
      </c>
      <c r="R8" s="8"/>
      <c r="S8" s="8">
        <f>+Q8+O8+M8</f>
        <v>-56543008994</v>
      </c>
      <c r="T8" s="8"/>
      <c r="U8" s="1">
        <f>+S8/$S$61</f>
        <v>-1.929704366820191E-2</v>
      </c>
    </row>
    <row r="9" spans="1:21" ht="21" x14ac:dyDescent="0.55000000000000004">
      <c r="A9" s="24" t="s">
        <v>77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0</v>
      </c>
      <c r="F9" s="8"/>
      <c r="G9" s="8">
        <f>IFERROR(VLOOKUP(A9,'درآمد ناشی از فروش'!A:Q,9,0),0)</f>
        <v>0</v>
      </c>
      <c r="H9" s="8"/>
      <c r="I9" s="8">
        <f t="shared" ref="I9:I60" si="0">+G9+E9+C9</f>
        <v>0</v>
      </c>
      <c r="J9" s="8"/>
      <c r="K9" s="1">
        <f>+I9/$I$61</f>
        <v>0</v>
      </c>
      <c r="L9" s="8"/>
      <c r="M9" s="8">
        <f>IFERROR(VLOOKUP(A9,'درآمد سود سهام'!A:S,19,0),0)</f>
        <v>76745424</v>
      </c>
      <c r="N9" s="8"/>
      <c r="O9" s="8">
        <f>IFERROR(VLOOKUP(A9,'درآمد ناشی از تغییر قیمت اوراق'!A:Q,17,0),0)</f>
        <v>0</v>
      </c>
      <c r="P9" s="8"/>
      <c r="Q9" s="8">
        <f>IFERROR(VLOOKUP(A9,'درآمد ناشی از فروش'!A:Q,17,0),0)</f>
        <v>54415580550</v>
      </c>
      <c r="R9" s="8"/>
      <c r="S9" s="8">
        <f t="shared" ref="S9:S60" si="1">+Q9+O9+M9</f>
        <v>54492325974</v>
      </c>
      <c r="T9" s="8"/>
      <c r="U9" s="1">
        <f>+S9/$S$61</f>
        <v>1.8597184914827477E-2</v>
      </c>
    </row>
    <row r="10" spans="1:21" ht="21" x14ac:dyDescent="0.55000000000000004">
      <c r="A10" s="24" t="s">
        <v>53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10326396907</v>
      </c>
      <c r="F10" s="8"/>
      <c r="G10" s="8">
        <f>IFERROR(VLOOKUP(A10,'درآمد ناشی از فروش'!A:Q,9,0),0)</f>
        <v>16863698013</v>
      </c>
      <c r="H10" s="8"/>
      <c r="I10" s="8">
        <f t="shared" si="0"/>
        <v>27190094920</v>
      </c>
      <c r="J10" s="8"/>
      <c r="K10" s="1">
        <f>+I10/$I$61</f>
        <v>3.1324876664309456E-2</v>
      </c>
      <c r="L10" s="8"/>
      <c r="M10" s="8">
        <f>IFERROR(VLOOKUP(A10,'درآمد سود سهام'!A:S,19,0),0)</f>
        <v>42005725920</v>
      </c>
      <c r="N10" s="8"/>
      <c r="O10" s="8">
        <f>IFERROR(VLOOKUP(A10,'درآمد ناشی از تغییر قیمت اوراق'!A:Q,17,0),0)</f>
        <v>75319087716</v>
      </c>
      <c r="P10" s="8"/>
      <c r="Q10" s="8">
        <f>IFERROR(VLOOKUP(A10,'درآمد ناشی از فروش'!A:Q,17,0),0)</f>
        <v>21798014843</v>
      </c>
      <c r="R10" s="8"/>
      <c r="S10" s="8">
        <f t="shared" si="1"/>
        <v>139122828479</v>
      </c>
      <c r="T10" s="8"/>
      <c r="U10" s="1">
        <f>+S10/$S$61</f>
        <v>4.7479950999564008E-2</v>
      </c>
    </row>
    <row r="11" spans="1:21" ht="21" x14ac:dyDescent="0.55000000000000004">
      <c r="A11" s="24" t="s">
        <v>109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-19973923</v>
      </c>
      <c r="F11" s="8"/>
      <c r="G11" s="8">
        <f>IFERROR(VLOOKUP(A11,'درآمد ناشی از فروش'!A:Q,9,0),0)</f>
        <v>0</v>
      </c>
      <c r="H11" s="8"/>
      <c r="I11" s="8">
        <f t="shared" si="0"/>
        <v>-19973923</v>
      </c>
      <c r="J11" s="8"/>
      <c r="K11" s="1">
        <f>+I11/$I$61</f>
        <v>-2.3011345724180868E-5</v>
      </c>
      <c r="L11" s="8"/>
      <c r="M11" s="8">
        <f>IFERROR(VLOOKUP(A11,'درآمد سود سهام'!A:S,19,0),0)</f>
        <v>11872996900</v>
      </c>
      <c r="N11" s="8"/>
      <c r="O11" s="8">
        <f>IFERROR(VLOOKUP(A11,'درآمد ناشی از تغییر قیمت اوراق'!A:Q,17,0),0)</f>
        <v>-19973923</v>
      </c>
      <c r="P11" s="8"/>
      <c r="Q11" s="8">
        <f>IFERROR(VLOOKUP(A11,'درآمد ناشی از فروش'!A:Q,17,0),0)</f>
        <v>-24981070636</v>
      </c>
      <c r="R11" s="8"/>
      <c r="S11" s="8">
        <f t="shared" si="1"/>
        <v>-13128047659</v>
      </c>
      <c r="T11" s="8"/>
      <c r="U11" s="1">
        <f>+S11/$S$61</f>
        <v>-4.4803506828022003E-3</v>
      </c>
    </row>
    <row r="12" spans="1:21" ht="21" x14ac:dyDescent="0.55000000000000004">
      <c r="A12" s="24" t="s">
        <v>54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24903093999</v>
      </c>
      <c r="F12" s="8"/>
      <c r="G12" s="8">
        <f>IFERROR(VLOOKUP(A12,'درآمد ناشی از فروش'!A:Q,9,0),0)</f>
        <v>-7250434447</v>
      </c>
      <c r="H12" s="8"/>
      <c r="I12" s="8">
        <f t="shared" si="0"/>
        <v>17652659552</v>
      </c>
      <c r="J12" s="8"/>
      <c r="K12" s="1">
        <f>+I12/$I$61</f>
        <v>2.0337089108751233E-2</v>
      </c>
      <c r="L12" s="8"/>
      <c r="M12" s="8">
        <f>IFERROR(VLOOKUP(A12,'درآمد سود سهام'!A:S,19,0),0)</f>
        <v>1413330240</v>
      </c>
      <c r="N12" s="8"/>
      <c r="O12" s="8">
        <f>IFERROR(VLOOKUP(A12,'درآمد ناشی از تغییر قیمت اوراق'!A:Q,17,0),0)</f>
        <v>-24162517268</v>
      </c>
      <c r="P12" s="8"/>
      <c r="Q12" s="8">
        <f>IFERROR(VLOOKUP(A12,'درآمد ناشی از فروش'!A:Q,17,0),0)</f>
        <v>-14650940217</v>
      </c>
      <c r="R12" s="8"/>
      <c r="S12" s="8">
        <f t="shared" si="1"/>
        <v>-37400127245</v>
      </c>
      <c r="T12" s="8"/>
      <c r="U12" s="1">
        <f>+S12/$S$61</f>
        <v>-1.2763945560797033E-2</v>
      </c>
    </row>
    <row r="13" spans="1:21" ht="21" x14ac:dyDescent="0.55000000000000004">
      <c r="A13" s="24" t="s">
        <v>111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35122772230</v>
      </c>
      <c r="F13" s="8"/>
      <c r="G13" s="8">
        <f>IFERROR(VLOOKUP(A13,'درآمد ناشی از فروش'!A:Q,9,0),0)</f>
        <v>-1647307205</v>
      </c>
      <c r="H13" s="8"/>
      <c r="I13" s="8">
        <f t="shared" si="0"/>
        <v>33475465025</v>
      </c>
      <c r="J13" s="8"/>
      <c r="K13" s="1">
        <f>+I13/$I$61</f>
        <v>3.8566059304824596E-2</v>
      </c>
      <c r="L13" s="8"/>
      <c r="M13" s="8">
        <f>IFERROR(VLOOKUP(A13,'درآمد سود سهام'!A:S,19,0),0)</f>
        <v>8174644335</v>
      </c>
      <c r="N13" s="8"/>
      <c r="O13" s="8">
        <f>IFERROR(VLOOKUP(A13,'درآمد ناشی از تغییر قیمت اوراق'!A:Q,17,0),0)</f>
        <v>-22953038165</v>
      </c>
      <c r="P13" s="8"/>
      <c r="Q13" s="8">
        <f>IFERROR(VLOOKUP(A13,'درآمد ناشی از فروش'!A:Q,17,0),0)</f>
        <v>-3722724507</v>
      </c>
      <c r="R13" s="8"/>
      <c r="S13" s="8">
        <f t="shared" si="1"/>
        <v>-18501118337</v>
      </c>
      <c r="T13" s="8"/>
      <c r="U13" s="1">
        <f>+S13/$S$61</f>
        <v>-6.3140765730657269E-3</v>
      </c>
    </row>
    <row r="14" spans="1:21" ht="21" x14ac:dyDescent="0.55000000000000004">
      <c r="A14" s="24" t="s">
        <v>64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8778892856</v>
      </c>
      <c r="F14" s="8"/>
      <c r="G14" s="8">
        <f>IFERROR(VLOOKUP(A14,'درآمد ناشی از فروش'!A:Q,9,0),0)</f>
        <v>0</v>
      </c>
      <c r="H14" s="8"/>
      <c r="I14" s="8">
        <f t="shared" si="0"/>
        <v>8778892856</v>
      </c>
      <c r="J14" s="8"/>
      <c r="K14" s="1">
        <f>+I14/$I$61</f>
        <v>1.0113893929848312E-2</v>
      </c>
      <c r="L14" s="8"/>
      <c r="M14" s="8">
        <f>IFERROR(VLOOKUP(A14,'درآمد سود سهام'!A:S,19,0),0)</f>
        <v>10825875600</v>
      </c>
      <c r="N14" s="8"/>
      <c r="O14" s="8">
        <f>IFERROR(VLOOKUP(A14,'درآمد ناشی از تغییر قیمت اوراق'!A:Q,17,0),0)</f>
        <v>-5816281459</v>
      </c>
      <c r="P14" s="8"/>
      <c r="Q14" s="8">
        <f>IFERROR(VLOOKUP(A14,'درآمد ناشی از فروش'!A:Q,17,0),0)</f>
        <v>-25961857537</v>
      </c>
      <c r="R14" s="8"/>
      <c r="S14" s="8">
        <f t="shared" si="1"/>
        <v>-20952263396</v>
      </c>
      <c r="T14" s="8"/>
      <c r="U14" s="1">
        <f>+S14/$S$61</f>
        <v>-7.1506053337767016E-3</v>
      </c>
    </row>
    <row r="15" spans="1:21" ht="21" x14ac:dyDescent="0.55000000000000004">
      <c r="A15" s="24" t="s">
        <v>63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27789166314</v>
      </c>
      <c r="F15" s="8"/>
      <c r="G15" s="8">
        <f>IFERROR(VLOOKUP(A15,'درآمد ناشی از فروش'!A:Q,9,0),0)</f>
        <v>0</v>
      </c>
      <c r="H15" s="8"/>
      <c r="I15" s="8">
        <f t="shared" si="0"/>
        <v>27789166314</v>
      </c>
      <c r="J15" s="8"/>
      <c r="K15" s="1">
        <f>+I15/$I$61</f>
        <v>3.20150484928882E-2</v>
      </c>
      <c r="L15" s="8"/>
      <c r="M15" s="8">
        <f>IFERROR(VLOOKUP(A15,'درآمد سود سهام'!A:S,19,0),0)</f>
        <v>12165628</v>
      </c>
      <c r="N15" s="8"/>
      <c r="O15" s="8">
        <f>IFERROR(VLOOKUP(A15,'درآمد ناشی از تغییر قیمت اوراق'!A:Q,17,0),0)</f>
        <v>26271886532</v>
      </c>
      <c r="P15" s="8"/>
      <c r="Q15" s="8">
        <f>IFERROR(VLOOKUP(A15,'درآمد ناشی از فروش'!A:Q,17,0),0)</f>
        <v>-15517132971</v>
      </c>
      <c r="R15" s="8"/>
      <c r="S15" s="8">
        <f t="shared" si="1"/>
        <v>10766919189</v>
      </c>
      <c r="T15" s="8"/>
      <c r="U15" s="1">
        <f>+S15/$S$61</f>
        <v>3.674542856114738E-3</v>
      </c>
    </row>
    <row r="16" spans="1:21" ht="21" x14ac:dyDescent="0.55000000000000004">
      <c r="A16" s="24" t="s">
        <v>69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0"/>
        <v>0</v>
      </c>
      <c r="J16" s="8"/>
      <c r="K16" s="1">
        <f>+I16/$I$61</f>
        <v>0</v>
      </c>
      <c r="L16" s="8"/>
      <c r="M16" s="8">
        <f>IFERROR(VLOOKUP(A16,'درآمد سود سهام'!A:S,19,0),0)</f>
        <v>839261520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-44236479025</v>
      </c>
      <c r="R16" s="8"/>
      <c r="S16" s="8">
        <f t="shared" si="1"/>
        <v>-43397217505</v>
      </c>
      <c r="T16" s="8"/>
      <c r="U16" s="1">
        <f>+S16/$S$61</f>
        <v>-1.4810637356800469E-2</v>
      </c>
    </row>
    <row r="17" spans="1:21" ht="21" x14ac:dyDescent="0.55000000000000004">
      <c r="A17" s="24" t="s">
        <v>67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-1227901944</v>
      </c>
      <c r="F17" s="8"/>
      <c r="G17" s="8">
        <f>IFERROR(VLOOKUP(A17,'درآمد ناشی از فروش'!A:Q,9,0),0)</f>
        <v>0</v>
      </c>
      <c r="H17" s="8"/>
      <c r="I17" s="8">
        <f t="shared" si="0"/>
        <v>-1227901944</v>
      </c>
      <c r="J17" s="8"/>
      <c r="K17" s="1">
        <f>+I17/$I$61</f>
        <v>-1.4146282705093925E-3</v>
      </c>
      <c r="L17" s="8"/>
      <c r="M17" s="8">
        <f>IFERROR(VLOOKUP(A17,'درآمد سود سهام'!A:S,19,0),0)</f>
        <v>7537537563</v>
      </c>
      <c r="N17" s="8"/>
      <c r="O17" s="8">
        <f>IFERROR(VLOOKUP(A17,'درآمد ناشی از تغییر قیمت اوراق'!A:Q,17,0),0)</f>
        <v>-42714704125</v>
      </c>
      <c r="P17" s="8"/>
      <c r="Q17" s="8">
        <f>IFERROR(VLOOKUP(A17,'درآمد ناشی از فروش'!A:Q,17,0),0)</f>
        <v>-14520915115</v>
      </c>
      <c r="R17" s="8"/>
      <c r="S17" s="8">
        <f t="shared" si="1"/>
        <v>-49698081677</v>
      </c>
      <c r="T17" s="8"/>
      <c r="U17" s="1">
        <f>+S17/$S$61</f>
        <v>-1.6961001358252799E-2</v>
      </c>
    </row>
    <row r="18" spans="1:21" ht="21" x14ac:dyDescent="0.55000000000000004">
      <c r="A18" s="24" t="s">
        <v>58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9444262359</v>
      </c>
      <c r="F18" s="8"/>
      <c r="G18" s="8">
        <f>IFERROR(VLOOKUP(A18,'درآمد ناشی از فروش'!A:Q,9,0),0)</f>
        <v>-8441373238</v>
      </c>
      <c r="H18" s="8"/>
      <c r="I18" s="8">
        <f t="shared" si="0"/>
        <v>1002889121</v>
      </c>
      <c r="J18" s="8"/>
      <c r="K18" s="1">
        <f>+I18/$I$61</f>
        <v>1.1553978798431765E-3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-17964159716</v>
      </c>
      <c r="P18" s="8"/>
      <c r="Q18" s="8">
        <f>IFERROR(VLOOKUP(A18,'درآمد ناشی از فروش'!A:Q,17,0),0)</f>
        <v>-30488373235</v>
      </c>
      <c r="R18" s="8"/>
      <c r="S18" s="8">
        <f t="shared" si="1"/>
        <v>-48452532951</v>
      </c>
      <c r="T18" s="8"/>
      <c r="U18" s="1">
        <f>+S18/$S$61</f>
        <v>-1.6535919485460251E-2</v>
      </c>
    </row>
    <row r="19" spans="1:21" ht="21" x14ac:dyDescent="0.55000000000000004">
      <c r="A19" s="24" t="s">
        <v>74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-42136795581</v>
      </c>
      <c r="F19" s="8"/>
      <c r="G19" s="8">
        <f>IFERROR(VLOOKUP(A19,'درآمد ناشی از فروش'!A:Q,9,0),0)</f>
        <v>-1446839261</v>
      </c>
      <c r="H19" s="8"/>
      <c r="I19" s="8">
        <f t="shared" si="0"/>
        <v>-43583634842</v>
      </c>
      <c r="J19" s="8"/>
      <c r="K19" s="1">
        <f>+I19/$I$61</f>
        <v>-5.0211372561400035E-2</v>
      </c>
      <c r="L19" s="8"/>
      <c r="M19" s="8">
        <f>IFERROR(VLOOKUP(A19,'درآمد سود سهام'!A:S,19,0),0)</f>
        <v>44472384680</v>
      </c>
      <c r="N19" s="8"/>
      <c r="O19" s="8">
        <f>IFERROR(VLOOKUP(A19,'درآمد ناشی از تغییر قیمت اوراق'!A:Q,17,0),0)</f>
        <v>-27800212048</v>
      </c>
      <c r="P19" s="8"/>
      <c r="Q19" s="8">
        <f>IFERROR(VLOOKUP(A19,'درآمد ناشی از فروش'!A:Q,17,0),0)</f>
        <v>-2483746084</v>
      </c>
      <c r="R19" s="8"/>
      <c r="S19" s="8">
        <f t="shared" si="1"/>
        <v>14188426548</v>
      </c>
      <c r="T19" s="8"/>
      <c r="U19" s="1">
        <f>+S19/$S$61</f>
        <v>4.842237644425409E-3</v>
      </c>
    </row>
    <row r="20" spans="1:21" ht="21" x14ac:dyDescent="0.55000000000000004">
      <c r="A20" s="24" t="s">
        <v>50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91222660296</v>
      </c>
      <c r="F20" s="8"/>
      <c r="G20" s="8">
        <f>IFERROR(VLOOKUP(A20,'درآمد ناشی از فروش'!A:Q,9,0),0)</f>
        <v>0</v>
      </c>
      <c r="H20" s="8"/>
      <c r="I20" s="8">
        <f t="shared" si="0"/>
        <v>91222660296</v>
      </c>
      <c r="J20" s="8"/>
      <c r="K20" s="1">
        <f>+I20/$I$61</f>
        <v>0.1050948366002394</v>
      </c>
      <c r="L20" s="8"/>
      <c r="M20" s="8">
        <f>IFERROR(VLOOKUP(A20,'درآمد سود سهام'!A:S,19,0),0)</f>
        <v>31965781622</v>
      </c>
      <c r="N20" s="8"/>
      <c r="O20" s="8">
        <f>IFERROR(VLOOKUP(A20,'درآمد ناشی از تغییر قیمت اوراق'!A:Q,17,0),0)</f>
        <v>132640794006</v>
      </c>
      <c r="P20" s="8"/>
      <c r="Q20" s="8">
        <f>IFERROR(VLOOKUP(A20,'درآمد ناشی از فروش'!A:Q,17,0),0)</f>
        <v>-1713483566</v>
      </c>
      <c r="R20" s="8"/>
      <c r="S20" s="8">
        <f t="shared" si="1"/>
        <v>162893092062</v>
      </c>
      <c r="T20" s="8"/>
      <c r="U20" s="1">
        <f>+S20/$S$61</f>
        <v>5.5592285707723857E-2</v>
      </c>
    </row>
    <row r="21" spans="1:21" ht="21" x14ac:dyDescent="0.55000000000000004">
      <c r="A21" s="24" t="s">
        <v>56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26489838827</v>
      </c>
      <c r="F21" s="8"/>
      <c r="G21" s="8">
        <f>IFERROR(VLOOKUP(A21,'درآمد ناشی از فروش'!A:Q,9,0),0)</f>
        <v>0</v>
      </c>
      <c r="H21" s="8"/>
      <c r="I21" s="8">
        <f t="shared" si="0"/>
        <v>26489838827</v>
      </c>
      <c r="J21" s="8"/>
      <c r="K21" s="1">
        <f>+I21/$I$61</f>
        <v>3.0518133039059318E-2</v>
      </c>
      <c r="L21" s="8"/>
      <c r="M21" s="8">
        <f>IFERROR(VLOOKUP(A21,'درآمد سود سهام'!A:S,19,0),0)</f>
        <v>63903002100</v>
      </c>
      <c r="N21" s="8"/>
      <c r="O21" s="8">
        <f>IFERROR(VLOOKUP(A21,'درآمد ناشی از تغییر قیمت اوراق'!A:Q,17,0),0)</f>
        <v>304701318559</v>
      </c>
      <c r="P21" s="8"/>
      <c r="Q21" s="8">
        <f>IFERROR(VLOOKUP(A21,'درآمد ناشی از فروش'!A:Q,17,0),0)</f>
        <v>68908441273</v>
      </c>
      <c r="R21" s="8"/>
      <c r="S21" s="8">
        <f t="shared" si="1"/>
        <v>437512761932</v>
      </c>
      <c r="T21" s="8"/>
      <c r="U21" s="1">
        <f>+S21/$S$61</f>
        <v>0.14931470791187143</v>
      </c>
    </row>
    <row r="22" spans="1:21" ht="21" x14ac:dyDescent="0.55000000000000004">
      <c r="A22" s="24" t="s">
        <v>57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-17453941428</v>
      </c>
      <c r="F22" s="8"/>
      <c r="G22" s="8">
        <f>IFERROR(VLOOKUP(A22,'درآمد ناشی از فروش'!A:Q,9,0),0)</f>
        <v>8018678228</v>
      </c>
      <c r="H22" s="8"/>
      <c r="I22" s="8">
        <f t="shared" si="0"/>
        <v>-9435263200</v>
      </c>
      <c r="J22" s="8"/>
      <c r="K22" s="1">
        <f>+I22/$I$61</f>
        <v>-1.0870078126056714E-2</v>
      </c>
      <c r="L22" s="8"/>
      <c r="M22" s="8">
        <f>IFERROR(VLOOKUP(A22,'درآمد سود سهام'!A:S,19,0),0)</f>
        <v>16159206388</v>
      </c>
      <c r="N22" s="8"/>
      <c r="O22" s="8">
        <f>IFERROR(VLOOKUP(A22,'درآمد ناشی از تغییر قیمت اوراق'!A:Q,17,0),0)</f>
        <v>165766689149</v>
      </c>
      <c r="P22" s="8"/>
      <c r="Q22" s="8">
        <f>IFERROR(VLOOKUP(A22,'درآمد ناشی از فروش'!A:Q,17,0),0)</f>
        <v>29047344136</v>
      </c>
      <c r="R22" s="8"/>
      <c r="S22" s="8">
        <f t="shared" si="1"/>
        <v>210973239673</v>
      </c>
      <c r="T22" s="8"/>
      <c r="U22" s="1">
        <f>+S22/$S$61</f>
        <v>7.2001117224304689E-2</v>
      </c>
    </row>
    <row r="23" spans="1:21" ht="21" x14ac:dyDescent="0.55000000000000004">
      <c r="A23" s="24" t="s">
        <v>60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53792419442</v>
      </c>
      <c r="F23" s="8"/>
      <c r="G23" s="8">
        <f>IFERROR(VLOOKUP(A23,'درآمد ناشی از فروش'!A:Q,9,0),0)</f>
        <v>9409931383</v>
      </c>
      <c r="H23" s="8"/>
      <c r="I23" s="8">
        <f t="shared" si="0"/>
        <v>63202350825</v>
      </c>
      <c r="J23" s="8"/>
      <c r="K23" s="1">
        <f>+I23/$I$61</f>
        <v>7.2813495146398774E-2</v>
      </c>
      <c r="L23" s="8"/>
      <c r="M23" s="8">
        <f>IFERROR(VLOOKUP(A23,'درآمد سود سهام'!A:S,19,0),0)</f>
        <v>30734088720</v>
      </c>
      <c r="N23" s="8"/>
      <c r="O23" s="8">
        <f>IFERROR(VLOOKUP(A23,'درآمد ناشی از تغییر قیمت اوراق'!A:Q,17,0),0)</f>
        <v>231214975749</v>
      </c>
      <c r="P23" s="8"/>
      <c r="Q23" s="8">
        <f>IFERROR(VLOOKUP(A23,'درآمد ناشی از فروش'!A:Q,17,0),0)</f>
        <v>64464124425</v>
      </c>
      <c r="R23" s="8"/>
      <c r="S23" s="8">
        <f t="shared" si="1"/>
        <v>326413188894</v>
      </c>
      <c r="T23" s="8"/>
      <c r="U23" s="1">
        <f>+S23/$S$61</f>
        <v>0.11139855610855354</v>
      </c>
    </row>
    <row r="24" spans="1:21" ht="21" x14ac:dyDescent="0.55000000000000004">
      <c r="A24" s="24" t="s">
        <v>61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75726511296</v>
      </c>
      <c r="F24" s="8"/>
      <c r="G24" s="8">
        <f>IFERROR(VLOOKUP(A24,'درآمد ناشی از فروش'!A:Q,9,0),0)</f>
        <v>0</v>
      </c>
      <c r="H24" s="8"/>
      <c r="I24" s="8">
        <f t="shared" si="0"/>
        <v>75726511296</v>
      </c>
      <c r="J24" s="8"/>
      <c r="K24" s="1">
        <f>+I24/$I$61</f>
        <v>8.7242197334912314E-2</v>
      </c>
      <c r="L24" s="8"/>
      <c r="M24" s="8">
        <f>IFERROR(VLOOKUP(A24,'درآمد سود سهام'!A:S,19,0),0)</f>
        <v>104491343750</v>
      </c>
      <c r="N24" s="8"/>
      <c r="O24" s="8">
        <f>IFERROR(VLOOKUP(A24,'درآمد ناشی از تغییر قیمت اوراق'!A:Q,17,0),0)</f>
        <v>76738792443</v>
      </c>
      <c r="P24" s="8"/>
      <c r="Q24" s="8">
        <f>IFERROR(VLOOKUP(A24,'درآمد ناشی از فروش'!A:Q,17,0),0)</f>
        <v>18320698195</v>
      </c>
      <c r="R24" s="8"/>
      <c r="S24" s="8">
        <f t="shared" si="1"/>
        <v>199550834388</v>
      </c>
      <c r="T24" s="8"/>
      <c r="U24" s="1">
        <f>+S24/$S$61</f>
        <v>6.8102869545198425E-2</v>
      </c>
    </row>
    <row r="25" spans="1:21" ht="21" x14ac:dyDescent="0.55000000000000004">
      <c r="A25" s="24" t="s">
        <v>59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121376677701</v>
      </c>
      <c r="F25" s="8"/>
      <c r="G25" s="8">
        <f>IFERROR(VLOOKUP(A25,'درآمد ناشی از فروش'!A:Q,9,0),0)</f>
        <v>0</v>
      </c>
      <c r="H25" s="8"/>
      <c r="I25" s="8">
        <f t="shared" si="0"/>
        <v>121376677701</v>
      </c>
      <c r="J25" s="8"/>
      <c r="K25" s="1">
        <f>+I25/$I$61</f>
        <v>0.13983435769879485</v>
      </c>
      <c r="L25" s="8"/>
      <c r="M25" s="8">
        <f>IFERROR(VLOOKUP(A25,'درآمد سود سهام'!A:S,19,0),0)</f>
        <v>46502841240</v>
      </c>
      <c r="N25" s="8"/>
      <c r="O25" s="8">
        <f>IFERROR(VLOOKUP(A25,'درآمد ناشی از تغییر قیمت اوراق'!A:Q,17,0),0)</f>
        <v>68868522445</v>
      </c>
      <c r="P25" s="8"/>
      <c r="Q25" s="8">
        <f>IFERROR(VLOOKUP(A25,'درآمد ناشی از فروش'!A:Q,17,0),0)</f>
        <v>-9156856815</v>
      </c>
      <c r="R25" s="8"/>
      <c r="S25" s="8">
        <f t="shared" si="1"/>
        <v>106214506870</v>
      </c>
      <c r="T25" s="8"/>
      <c r="U25" s="1">
        <f>+S25/$S$61</f>
        <v>3.6248972485429902E-2</v>
      </c>
    </row>
    <row r="26" spans="1:21" ht="21" x14ac:dyDescent="0.55000000000000004">
      <c r="A26" s="24" t="s">
        <v>49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94413364225</v>
      </c>
      <c r="F26" s="8"/>
      <c r="G26" s="8">
        <f>IFERROR(VLOOKUP(A26,'درآمد ناشی از فروش'!A:Q,9,0),0)</f>
        <v>0</v>
      </c>
      <c r="H26" s="8"/>
      <c r="I26" s="8">
        <f t="shared" si="0"/>
        <v>94413364225</v>
      </c>
      <c r="J26" s="8"/>
      <c r="K26" s="1">
        <f>+I26/$I$61</f>
        <v>0.10877074899930698</v>
      </c>
      <c r="L26" s="8"/>
      <c r="M26" s="8">
        <f>IFERROR(VLOOKUP(A26,'درآمد سود سهام'!A:S,19,0),0)</f>
        <v>52072442191</v>
      </c>
      <c r="N26" s="8"/>
      <c r="O26" s="8">
        <f>IFERROR(VLOOKUP(A26,'درآمد ناشی از تغییر قیمت اوراق'!A:Q,17,0),0)</f>
        <v>25242095209</v>
      </c>
      <c r="P26" s="8"/>
      <c r="Q26" s="8">
        <f>IFERROR(VLOOKUP(A26,'درآمد ناشی از فروش'!A:Q,17,0),0)</f>
        <v>2434905779</v>
      </c>
      <c r="R26" s="8"/>
      <c r="S26" s="8">
        <f t="shared" si="1"/>
        <v>79749443179</v>
      </c>
      <c r="T26" s="8"/>
      <c r="U26" s="1">
        <f>+S26/$S$61</f>
        <v>2.7216954225114755E-2</v>
      </c>
    </row>
    <row r="27" spans="1:21" ht="21" x14ac:dyDescent="0.55000000000000004">
      <c r="A27" s="24" t="s">
        <v>51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-303252081</v>
      </c>
      <c r="F27" s="8"/>
      <c r="G27" s="8">
        <f>IFERROR(VLOOKUP(A27,'درآمد ناشی از فروش'!A:Q,9,0),0)</f>
        <v>3393168225</v>
      </c>
      <c r="H27" s="8"/>
      <c r="I27" s="8">
        <f t="shared" si="0"/>
        <v>3089916144</v>
      </c>
      <c r="J27" s="8"/>
      <c r="K27" s="1">
        <f>+I27/$I$61</f>
        <v>3.5597978748747473E-3</v>
      </c>
      <c r="L27" s="8"/>
      <c r="M27" s="8">
        <f>IFERROR(VLOOKUP(A27,'درآمد سود سهام'!A:S,19,0),0)</f>
        <v>49376705000</v>
      </c>
      <c r="N27" s="8"/>
      <c r="O27" s="8">
        <f>IFERROR(VLOOKUP(A27,'درآمد ناشی از تغییر قیمت اوراق'!A:Q,17,0),0)</f>
        <v>10864806221</v>
      </c>
      <c r="P27" s="8"/>
      <c r="Q27" s="8">
        <f>IFERROR(VLOOKUP(A27,'درآمد ناشی از فروش'!A:Q,17,0),0)</f>
        <v>10179407597</v>
      </c>
      <c r="R27" s="8"/>
      <c r="S27" s="8">
        <f t="shared" si="1"/>
        <v>70420918818</v>
      </c>
      <c r="T27" s="8"/>
      <c r="U27" s="1">
        <f>+S27/$S$61</f>
        <v>2.4033307914866141E-2</v>
      </c>
    </row>
    <row r="28" spans="1:21" ht="21" x14ac:dyDescent="0.55000000000000004">
      <c r="A28" s="24" t="s">
        <v>71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-12853757588</v>
      </c>
      <c r="F28" s="8"/>
      <c r="G28" s="8">
        <f>IFERROR(VLOOKUP(A28,'درآمد ناشی از فروش'!A:Q,9,0),0)</f>
        <v>21104950332</v>
      </c>
      <c r="H28" s="8"/>
      <c r="I28" s="8">
        <f t="shared" si="0"/>
        <v>8251192744</v>
      </c>
      <c r="J28" s="8"/>
      <c r="K28" s="1">
        <f>+I28/$I$61</f>
        <v>9.5059467721506988E-3</v>
      </c>
      <c r="L28" s="8"/>
      <c r="M28" s="8">
        <f>IFERROR(VLOOKUP(A28,'درآمد سود سهام'!A:S,19,0),0)</f>
        <v>19075037660</v>
      </c>
      <c r="N28" s="8"/>
      <c r="O28" s="8">
        <f>IFERROR(VLOOKUP(A28,'درآمد ناشی از تغییر قیمت اوراق'!A:Q,17,0),0)</f>
        <v>252270298286</v>
      </c>
      <c r="P28" s="8"/>
      <c r="Q28" s="8">
        <f>IFERROR(VLOOKUP(A28,'درآمد ناشی از فروش'!A:Q,17,0),0)</f>
        <v>63754559902</v>
      </c>
      <c r="R28" s="8"/>
      <c r="S28" s="8">
        <f t="shared" si="1"/>
        <v>335099895848</v>
      </c>
      <c r="T28" s="8"/>
      <c r="U28" s="1">
        <f>+S28/$S$61</f>
        <v>0.1143631624570059</v>
      </c>
    </row>
    <row r="29" spans="1:21" ht="21" x14ac:dyDescent="0.55000000000000004">
      <c r="A29" s="24" t="s">
        <v>55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-31187605996</v>
      </c>
      <c r="F29" s="8"/>
      <c r="G29" s="8">
        <f>IFERROR(VLOOKUP(A29,'درآمد ناشی از فروش'!A:Q,9,0),0)</f>
        <v>0</v>
      </c>
      <c r="H29" s="8"/>
      <c r="I29" s="8">
        <f t="shared" si="0"/>
        <v>-31187605996</v>
      </c>
      <c r="J29" s="8"/>
      <c r="K29" s="1">
        <f>+I29/$I$61</f>
        <v>-3.593028689874754E-2</v>
      </c>
      <c r="L29" s="8"/>
      <c r="M29" s="8">
        <f>IFERROR(VLOOKUP(A29,'درآمد سود سهام'!A:S,19,0),0)</f>
        <v>35580739628</v>
      </c>
      <c r="N29" s="8"/>
      <c r="O29" s="8">
        <f>IFERROR(VLOOKUP(A29,'درآمد ناشی از تغییر قیمت اوراق'!A:Q,17,0),0)</f>
        <v>87995584756</v>
      </c>
      <c r="P29" s="8"/>
      <c r="Q29" s="8">
        <f>IFERROR(VLOOKUP(A29,'درآمد ناشی از فروش'!A:Q,17,0),0)</f>
        <v>2705590005</v>
      </c>
      <c r="R29" s="8"/>
      <c r="S29" s="8">
        <f t="shared" si="1"/>
        <v>126281914389</v>
      </c>
      <c r="T29" s="8"/>
      <c r="U29" s="1">
        <f>+S29/$S$61</f>
        <v>4.309759349254394E-2</v>
      </c>
    </row>
    <row r="30" spans="1:21" ht="21" x14ac:dyDescent="0.55000000000000004">
      <c r="A30" s="24" t="s">
        <v>47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-5630218075</v>
      </c>
      <c r="F30" s="8"/>
      <c r="G30" s="8">
        <f>IFERROR(VLOOKUP(A30,'درآمد ناشی از فروش'!A:Q,9,0),0)</f>
        <v>0</v>
      </c>
      <c r="H30" s="8"/>
      <c r="I30" s="8">
        <f t="shared" si="0"/>
        <v>-5630218075</v>
      </c>
      <c r="J30" s="8"/>
      <c r="K30" s="1">
        <f>+I30/$I$61</f>
        <v>-6.4864020266002373E-3</v>
      </c>
      <c r="L30" s="8"/>
      <c r="M30" s="8">
        <f>IFERROR(VLOOKUP(A30,'درآمد سود سهام'!A:S,19,0),0)</f>
        <v>43966991650</v>
      </c>
      <c r="N30" s="8"/>
      <c r="O30" s="8">
        <f>IFERROR(VLOOKUP(A30,'درآمد ناشی از تغییر قیمت اوراق'!A:Q,17,0),0)</f>
        <v>124826319</v>
      </c>
      <c r="P30" s="8"/>
      <c r="Q30" s="8">
        <f>IFERROR(VLOOKUP(A30,'درآمد ناشی از فروش'!A:Q,17,0),0)</f>
        <v>8118072340</v>
      </c>
      <c r="R30" s="8"/>
      <c r="S30" s="8">
        <f t="shared" si="1"/>
        <v>52209890309</v>
      </c>
      <c r="T30" s="8"/>
      <c r="U30" s="1">
        <f>+S30/$S$61</f>
        <v>1.7818233432036028E-2</v>
      </c>
    </row>
    <row r="31" spans="1:21" ht="21" x14ac:dyDescent="0.55000000000000004">
      <c r="A31" s="24" t="s">
        <v>79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-17698621396</v>
      </c>
      <c r="F31" s="8"/>
      <c r="G31" s="8">
        <f>IFERROR(VLOOKUP(A31,'درآمد ناشی از فروش'!A:Q,9,0),0)</f>
        <v>0</v>
      </c>
      <c r="H31" s="8"/>
      <c r="I31" s="8">
        <f t="shared" si="0"/>
        <v>-17698621396</v>
      </c>
      <c r="J31" s="8"/>
      <c r="K31" s="1">
        <f>+I31/$I$61</f>
        <v>-2.0390040343338692E-2</v>
      </c>
      <c r="L31" s="8"/>
      <c r="M31" s="8">
        <f>IFERROR(VLOOKUP(A31,'درآمد سود سهام'!A:S,19,0),0)</f>
        <v>32308405200</v>
      </c>
      <c r="N31" s="8"/>
      <c r="O31" s="8">
        <f>IFERROR(VLOOKUP(A31,'درآمد ناشی از تغییر قیمت اوراق'!A:Q,17,0),0)</f>
        <v>-66879649757</v>
      </c>
      <c r="P31" s="8"/>
      <c r="Q31" s="8">
        <f>IFERROR(VLOOKUP(A31,'درآمد ناشی از فروش'!A:Q,17,0),0)</f>
        <v>654114816</v>
      </c>
      <c r="R31" s="8"/>
      <c r="S31" s="8">
        <f t="shared" si="1"/>
        <v>-33917129741</v>
      </c>
      <c r="T31" s="8"/>
      <c r="U31" s="1">
        <f>+S31/$S$61</f>
        <v>-1.1575265366255947E-2</v>
      </c>
    </row>
    <row r="32" spans="1:21" ht="21" x14ac:dyDescent="0.55000000000000004">
      <c r="A32" s="24" t="s">
        <v>48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80413453035</v>
      </c>
      <c r="F32" s="8"/>
      <c r="G32" s="8">
        <f>IFERROR(VLOOKUP(A32,'درآمد ناشی از فروش'!A:Q,9,0),0)</f>
        <v>0</v>
      </c>
      <c r="H32" s="8"/>
      <c r="I32" s="8">
        <f t="shared" si="0"/>
        <v>80413453035</v>
      </c>
      <c r="J32" s="8"/>
      <c r="K32" s="1">
        <f>+I32/$I$61</f>
        <v>9.2641879547826753E-2</v>
      </c>
      <c r="L32" s="8"/>
      <c r="M32" s="8">
        <f>IFERROR(VLOOKUP(A32,'درآمد سود سهام'!A:S,19,0),0)</f>
        <v>18816560271</v>
      </c>
      <c r="N32" s="8"/>
      <c r="O32" s="8">
        <f>IFERROR(VLOOKUP(A32,'درآمد ناشی از تغییر قیمت اوراق'!A:Q,17,0),0)</f>
        <v>154375151635</v>
      </c>
      <c r="P32" s="8"/>
      <c r="Q32" s="8">
        <f>IFERROR(VLOOKUP(A32,'درآمد ناشی از فروش'!A:Q,17,0),0)</f>
        <v>5954567187</v>
      </c>
      <c r="R32" s="8"/>
      <c r="S32" s="8">
        <f t="shared" si="1"/>
        <v>179146279093</v>
      </c>
      <c r="T32" s="8"/>
      <c r="U32" s="1">
        <f>+S32/$S$61</f>
        <v>6.1139186473439057E-2</v>
      </c>
    </row>
    <row r="33" spans="1:21" ht="21" x14ac:dyDescent="0.55000000000000004">
      <c r="A33" s="24" t="s">
        <v>75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2453246046</v>
      </c>
      <c r="F33" s="8"/>
      <c r="G33" s="8">
        <f>IFERROR(VLOOKUP(A33,'درآمد ناشی از فروش'!A:Q,9,0),0)</f>
        <v>0</v>
      </c>
      <c r="H33" s="8"/>
      <c r="I33" s="8">
        <f t="shared" si="0"/>
        <v>2453246046</v>
      </c>
      <c r="J33" s="8"/>
      <c r="K33" s="1">
        <f>+I33/$I$61</f>
        <v>2.8263097294900816E-3</v>
      </c>
      <c r="L33" s="8"/>
      <c r="M33" s="8">
        <f>IFERROR(VLOOKUP(A33,'درآمد سود سهام'!A:S,19,0),0)</f>
        <v>879168192</v>
      </c>
      <c r="N33" s="8"/>
      <c r="O33" s="8">
        <f>IFERROR(VLOOKUP(A33,'درآمد ناشی از تغییر قیمت اوراق'!A:Q,17,0),0)</f>
        <v>-49107041146</v>
      </c>
      <c r="P33" s="8"/>
      <c r="Q33" s="8">
        <f>IFERROR(VLOOKUP(A33,'درآمد ناشی از فروش'!A:Q,17,0),0)</f>
        <v>-19344682236</v>
      </c>
      <c r="R33" s="8"/>
      <c r="S33" s="8">
        <f t="shared" si="1"/>
        <v>-67572555190</v>
      </c>
      <c r="T33" s="8"/>
      <c r="U33" s="1">
        <f>+S33/$S$61</f>
        <v>-2.3061216080873602E-2</v>
      </c>
    </row>
    <row r="34" spans="1:21" ht="21" x14ac:dyDescent="0.55000000000000004">
      <c r="A34" s="24" t="s">
        <v>65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55905829606</v>
      </c>
      <c r="F34" s="8"/>
      <c r="G34" s="8">
        <f>IFERROR(VLOOKUP(A34,'درآمد ناشی از فروش'!A:Q,9,0),0)</f>
        <v>452478904</v>
      </c>
      <c r="H34" s="8"/>
      <c r="I34" s="8">
        <f t="shared" si="0"/>
        <v>56358308510</v>
      </c>
      <c r="J34" s="8"/>
      <c r="K34" s="1">
        <f>+I34/$I$61</f>
        <v>6.4928683341457502E-2</v>
      </c>
      <c r="L34" s="8"/>
      <c r="M34" s="8">
        <f>IFERROR(VLOOKUP(A34,'درآمد سود سهام'!A:S,19,0),0)</f>
        <v>69234240250</v>
      </c>
      <c r="N34" s="8"/>
      <c r="O34" s="8">
        <f>IFERROR(VLOOKUP(A34,'درآمد ناشی از تغییر قیمت اوراق'!A:Q,17,0),0)</f>
        <v>70468453101</v>
      </c>
      <c r="P34" s="8"/>
      <c r="Q34" s="8">
        <f>IFERROR(VLOOKUP(A34,'درآمد ناشی از فروش'!A:Q,17,0),0)</f>
        <v>86836270013</v>
      </c>
      <c r="R34" s="8"/>
      <c r="S34" s="8">
        <f t="shared" si="1"/>
        <v>226538963364</v>
      </c>
      <c r="T34" s="8"/>
      <c r="U34" s="1">
        <f>+S34/$S$61</f>
        <v>7.7313399947430833E-2</v>
      </c>
    </row>
    <row r="35" spans="1:21" ht="21" x14ac:dyDescent="0.55000000000000004">
      <c r="A35" s="24" t="s">
        <v>84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-19327085</v>
      </c>
      <c r="F35" s="8"/>
      <c r="G35" s="8">
        <f>IFERROR(VLOOKUP(A35,'درآمد ناشی از فروش'!A:Q,9,0),0)</f>
        <v>0</v>
      </c>
      <c r="H35" s="8"/>
      <c r="I35" s="8">
        <f t="shared" si="0"/>
        <v>-19327085</v>
      </c>
      <c r="J35" s="8"/>
      <c r="K35" s="1">
        <f>+I35/$I$61</f>
        <v>-2.2266143449918685E-5</v>
      </c>
      <c r="L35" s="8"/>
      <c r="M35" s="8">
        <f>IFERROR(VLOOKUP(A35,'درآمد سود سهام'!A:S,19,0),0)</f>
        <v>0</v>
      </c>
      <c r="N35" s="8"/>
      <c r="O35" s="8">
        <f>IFERROR(VLOOKUP(A35,'درآمد ناشی از تغییر قیمت اوراق'!A:Q,17,0),0)</f>
        <v>-6308063067</v>
      </c>
      <c r="P35" s="8"/>
      <c r="Q35" s="8">
        <f>IFERROR(VLOOKUP(A35,'درآمد ناشی از فروش'!A:Q,17,0),0)</f>
        <v>-13174920854</v>
      </c>
      <c r="R35" s="8"/>
      <c r="S35" s="8">
        <f t="shared" si="1"/>
        <v>-19482983921</v>
      </c>
      <c r="T35" s="8"/>
      <c r="U35" s="1">
        <f>+S35/$S$61</f>
        <v>-6.6491684506975509E-3</v>
      </c>
    </row>
    <row r="36" spans="1:21" ht="21" x14ac:dyDescent="0.55000000000000004">
      <c r="A36" s="24" t="s">
        <v>76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47913767693</v>
      </c>
      <c r="F36" s="8"/>
      <c r="G36" s="8">
        <f>IFERROR(VLOOKUP(A36,'درآمد ناشی از فروش'!A:Q,9,0),0)</f>
        <v>0</v>
      </c>
      <c r="H36" s="8"/>
      <c r="I36" s="8">
        <f t="shared" si="0"/>
        <v>47913767693</v>
      </c>
      <c r="J36" s="8"/>
      <c r="K36" s="1">
        <f>+I36/$I$61</f>
        <v>5.5199986168551415E-2</v>
      </c>
      <c r="L36" s="8"/>
      <c r="M36" s="8">
        <f>IFERROR(VLOOKUP(A36,'درآمد سود سهام'!A:S,19,0),0)</f>
        <v>14225519880</v>
      </c>
      <c r="N36" s="8"/>
      <c r="O36" s="8">
        <f>IFERROR(VLOOKUP(A36,'درآمد ناشی از تغییر قیمت اوراق'!A:Q,17,0),0)</f>
        <v>12287302437</v>
      </c>
      <c r="P36" s="8"/>
      <c r="Q36" s="8">
        <f>IFERROR(VLOOKUP(A36,'درآمد ناشی از فروش'!A:Q,17,0),0)</f>
        <v>-4971046974</v>
      </c>
      <c r="R36" s="8"/>
      <c r="S36" s="8">
        <f t="shared" si="1"/>
        <v>21541775343</v>
      </c>
      <c r="T36" s="8"/>
      <c r="U36" s="1">
        <f>+S36/$S$61</f>
        <v>7.3517944460397737E-3</v>
      </c>
    </row>
    <row r="37" spans="1:21" ht="21" x14ac:dyDescent="0.55000000000000004">
      <c r="A37" s="24" t="s">
        <v>113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3079457276</v>
      </c>
      <c r="F37" s="8"/>
      <c r="G37" s="8">
        <f>IFERROR(VLOOKUP(A37,'درآمد ناشی از فروش'!A:Q,9,0),0)</f>
        <v>0</v>
      </c>
      <c r="H37" s="8"/>
      <c r="I37" s="8">
        <f t="shared" si="0"/>
        <v>3079457276</v>
      </c>
      <c r="J37" s="8"/>
      <c r="K37" s="1">
        <f>+I37/$I$61</f>
        <v>3.5477485329687246E-3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3951387208</v>
      </c>
      <c r="P37" s="8"/>
      <c r="Q37" s="8">
        <f>IFERROR(VLOOKUP(A37,'درآمد ناشی از فروش'!A:Q,17,0),0)</f>
        <v>0</v>
      </c>
      <c r="R37" s="8"/>
      <c r="S37" s="8">
        <f t="shared" si="1"/>
        <v>3951387208</v>
      </c>
      <c r="T37" s="8"/>
      <c r="U37" s="1">
        <f>+S37/$S$61</f>
        <v>1.3485326101205829E-3</v>
      </c>
    </row>
    <row r="38" spans="1:21" ht="21" x14ac:dyDescent="0.55000000000000004">
      <c r="A38" s="24" t="s">
        <v>112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0</v>
      </c>
      <c r="F38" s="8"/>
      <c r="G38" s="8">
        <f>IFERROR(VLOOKUP(A38,'درآمد ناشی از فروش'!A:Q,9,0),0)</f>
        <v>0</v>
      </c>
      <c r="H38" s="8"/>
      <c r="I38" s="8">
        <f t="shared" si="0"/>
        <v>0</v>
      </c>
      <c r="J38" s="8"/>
      <c r="K38" s="1">
        <f>+I38/$I$61</f>
        <v>0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0</v>
      </c>
      <c r="P38" s="8"/>
      <c r="Q38" s="8">
        <f>IFERROR(VLOOKUP(A38,'درآمد ناشی از فروش'!A:Q,17,0),0)</f>
        <v>0</v>
      </c>
      <c r="R38" s="8"/>
      <c r="S38" s="8">
        <f t="shared" si="1"/>
        <v>0</v>
      </c>
      <c r="T38" s="8"/>
      <c r="U38" s="1">
        <f>+S38/$S$61</f>
        <v>0</v>
      </c>
    </row>
    <row r="39" spans="1:21" ht="21" x14ac:dyDescent="0.55000000000000004">
      <c r="A39" s="24" t="s">
        <v>62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9681142404</v>
      </c>
      <c r="F39" s="8"/>
      <c r="G39" s="8">
        <f>IFERROR(VLOOKUP(A39,'درآمد ناشی از فروش'!A:Q,9,0),0)</f>
        <v>-1585618163</v>
      </c>
      <c r="H39" s="8"/>
      <c r="I39" s="8">
        <f t="shared" si="0"/>
        <v>8095524241</v>
      </c>
      <c r="J39" s="8"/>
      <c r="K39" s="1">
        <f>+I39/$I$61</f>
        <v>9.3266058514463041E-3</v>
      </c>
      <c r="L39" s="8"/>
      <c r="M39" s="8">
        <f>IFERROR(VLOOKUP(A39,'درآمد سود سهام'!A:S,19,0),0)</f>
        <v>1647921200</v>
      </c>
      <c r="N39" s="8"/>
      <c r="O39" s="8">
        <f>IFERROR(VLOOKUP(A39,'درآمد ناشی از تغییر قیمت اوراق'!A:Q,17,0),0)</f>
        <v>-29769650121</v>
      </c>
      <c r="P39" s="8"/>
      <c r="Q39" s="8">
        <f>IFERROR(VLOOKUP(A39,'درآمد ناشی از فروش'!A:Q,17,0),0)</f>
        <v>-3223924405</v>
      </c>
      <c r="R39" s="8"/>
      <c r="S39" s="8">
        <f t="shared" si="1"/>
        <v>-31345653326</v>
      </c>
      <c r="T39" s="8"/>
      <c r="U39" s="1">
        <f>+S39/$S$61</f>
        <v>-1.0697669823414004E-2</v>
      </c>
    </row>
    <row r="40" spans="1:21" ht="21" x14ac:dyDescent="0.55000000000000004">
      <c r="A40" s="24" t="s">
        <v>83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0</v>
      </c>
      <c r="F40" s="8"/>
      <c r="G40" s="8">
        <f>IFERROR(VLOOKUP(A40,'درآمد ناشی از فروش'!A:Q,9,0),0)</f>
        <v>0</v>
      </c>
      <c r="H40" s="8"/>
      <c r="I40" s="8">
        <f t="shared" si="0"/>
        <v>0</v>
      </c>
      <c r="J40" s="8"/>
      <c r="K40" s="1">
        <f>+I40/$I$61</f>
        <v>0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0</v>
      </c>
      <c r="P40" s="8"/>
      <c r="Q40" s="8">
        <f>IFERROR(VLOOKUP(A40,'درآمد ناشی از فروش'!A:Q,17,0),0)</f>
        <v>4536896404</v>
      </c>
      <c r="R40" s="8"/>
      <c r="S40" s="8">
        <f t="shared" si="1"/>
        <v>4536896404</v>
      </c>
      <c r="T40" s="8"/>
      <c r="U40" s="1">
        <f>+S40/$S$61</f>
        <v>1.5483556602972144E-3</v>
      </c>
    </row>
    <row r="41" spans="1:21" ht="21" x14ac:dyDescent="0.55000000000000004">
      <c r="A41" s="24" t="s">
        <v>45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6673146001</v>
      </c>
      <c r="F41" s="8"/>
      <c r="G41" s="8">
        <f>IFERROR(VLOOKUP(A41,'درآمد ناشی از فروش'!A:Q,9,0),0)</f>
        <v>0</v>
      </c>
      <c r="H41" s="8"/>
      <c r="I41" s="8">
        <f t="shared" si="0"/>
        <v>6673146001</v>
      </c>
      <c r="J41" s="8"/>
      <c r="K41" s="1">
        <f>+I41/$I$61</f>
        <v>7.6879273889734132E-3</v>
      </c>
      <c r="L41" s="8"/>
      <c r="M41" s="8">
        <f>IFERROR(VLOOKUP(A41,'درآمد سود سهام'!A:S,19,0),0)</f>
        <v>0</v>
      </c>
      <c r="N41" s="8"/>
      <c r="O41" s="8">
        <f>IFERROR(VLOOKUP(A41,'درآمد ناشی از تغییر قیمت اوراق'!A:Q,17,0),0)</f>
        <v>41379614391</v>
      </c>
      <c r="P41" s="8"/>
      <c r="Q41" s="8">
        <f>IFERROR(VLOOKUP(A41,'درآمد ناشی از فروش'!A:Q,17,0),0)</f>
        <v>148323557386</v>
      </c>
      <c r="R41" s="8"/>
      <c r="S41" s="8">
        <f t="shared" si="1"/>
        <v>189703171777</v>
      </c>
      <c r="T41" s="8"/>
      <c r="U41" s="1">
        <f>+S41/$S$61</f>
        <v>6.474205131470151E-2</v>
      </c>
    </row>
    <row r="42" spans="1:21" ht="21" x14ac:dyDescent="0.55000000000000004">
      <c r="A42" s="24" t="s">
        <v>80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-29568557780</v>
      </c>
      <c r="F42" s="8"/>
      <c r="G42" s="8">
        <f>IFERROR(VLOOKUP(A42,'درآمد ناشی از فروش'!A:Q,9,0),0)</f>
        <v>0</v>
      </c>
      <c r="H42" s="8"/>
      <c r="I42" s="8">
        <f t="shared" si="0"/>
        <v>-29568557780</v>
      </c>
      <c r="J42" s="8"/>
      <c r="K42" s="1">
        <f>+I42/$I$61</f>
        <v>-3.4065030972683631E-2</v>
      </c>
      <c r="L42" s="8"/>
      <c r="M42" s="8">
        <f>IFERROR(VLOOKUP(A42,'درآمد سود سهام'!A:S,19,0),0)</f>
        <v>26835729600</v>
      </c>
      <c r="N42" s="8"/>
      <c r="O42" s="8">
        <f>IFERROR(VLOOKUP(A42,'درآمد ناشی از تغییر قیمت اوراق'!A:Q,17,0),0)</f>
        <v>53370154481</v>
      </c>
      <c r="P42" s="8"/>
      <c r="Q42" s="8">
        <f>IFERROR(VLOOKUP(A42,'درآمد ناشی از فروش'!A:Q,17,0),0)</f>
        <v>25898064961</v>
      </c>
      <c r="R42" s="8"/>
      <c r="S42" s="8">
        <f t="shared" si="1"/>
        <v>106103949042</v>
      </c>
      <c r="T42" s="8"/>
      <c r="U42" s="1">
        <f>+S42/$S$61</f>
        <v>3.621124122080966E-2</v>
      </c>
    </row>
    <row r="43" spans="1:21" ht="21" x14ac:dyDescent="0.55000000000000004">
      <c r="A43" s="24" t="s">
        <v>86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0</v>
      </c>
      <c r="F43" s="8"/>
      <c r="G43" s="8">
        <f>IFERROR(VLOOKUP(A43,'درآمد ناشی از فروش'!A:Q,9,0),0)</f>
        <v>0</v>
      </c>
      <c r="H43" s="8"/>
      <c r="I43" s="8">
        <f t="shared" si="0"/>
        <v>0</v>
      </c>
      <c r="J43" s="8"/>
      <c r="K43" s="1">
        <f>+I43/$I$61</f>
        <v>0</v>
      </c>
      <c r="L43" s="8"/>
      <c r="M43" s="8">
        <f>IFERROR(VLOOKUP(A43,'درآمد سود سهام'!A:S,19,0),0)</f>
        <v>1257291200</v>
      </c>
      <c r="N43" s="8"/>
      <c r="O43" s="8">
        <f>IFERROR(VLOOKUP(A43,'درآمد ناشی از تغییر قیمت اوراق'!A:Q,17,0),0)</f>
        <v>0</v>
      </c>
      <c r="P43" s="8"/>
      <c r="Q43" s="8">
        <f>IFERROR(VLOOKUP(A43,'درآمد ناشی از فروش'!A:Q,17,0),0)</f>
        <v>5660700788</v>
      </c>
      <c r="R43" s="8"/>
      <c r="S43" s="8">
        <f t="shared" si="1"/>
        <v>6917991988</v>
      </c>
      <c r="T43" s="8"/>
      <c r="U43" s="1">
        <f>+S43/$S$61</f>
        <v>2.3609778797388163E-3</v>
      </c>
    </row>
    <row r="44" spans="1:21" ht="21" x14ac:dyDescent="0.55000000000000004">
      <c r="A44" s="24" t="s">
        <v>46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117316653</v>
      </c>
      <c r="F44" s="8"/>
      <c r="G44" s="8">
        <f>IFERROR(VLOOKUP(A44,'درآمد ناشی از فروش'!A:Q,9,0),0)</f>
        <v>3091147308</v>
      </c>
      <c r="H44" s="8"/>
      <c r="I44" s="8">
        <f t="shared" si="0"/>
        <v>3208463961</v>
      </c>
      <c r="J44" s="8"/>
      <c r="K44" s="1">
        <f>+I44/$I$61</f>
        <v>3.6963731886893608E-3</v>
      </c>
      <c r="L44" s="8"/>
      <c r="M44" s="8">
        <f>IFERROR(VLOOKUP(A44,'درآمد سود سهام'!A:S,19,0),0)</f>
        <v>11333058930</v>
      </c>
      <c r="N44" s="8"/>
      <c r="O44" s="8">
        <f>IFERROR(VLOOKUP(A44,'درآمد ناشی از تغییر قیمت اوراق'!A:Q,17,0),0)</f>
        <v>129434204040</v>
      </c>
      <c r="P44" s="8"/>
      <c r="Q44" s="8">
        <f>IFERROR(VLOOKUP(A44,'درآمد ناشی از فروش'!A:Q,17,0),0)</f>
        <v>24130339059</v>
      </c>
      <c r="R44" s="8"/>
      <c r="S44" s="8">
        <f t="shared" si="1"/>
        <v>164897602029</v>
      </c>
      <c r="T44" s="8"/>
      <c r="U44" s="1">
        <f>+S44/$S$61</f>
        <v>5.6276386484367169E-2</v>
      </c>
    </row>
    <row r="45" spans="1:21" ht="21" x14ac:dyDescent="0.55000000000000004">
      <c r="A45" s="24" t="s">
        <v>82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0</v>
      </c>
      <c r="F45" s="8"/>
      <c r="G45" s="8">
        <f>IFERROR(VLOOKUP(A45,'درآمد ناشی از فروش'!A:Q,9,0),0)</f>
        <v>0</v>
      </c>
      <c r="H45" s="8"/>
      <c r="I45" s="8">
        <f t="shared" si="0"/>
        <v>0</v>
      </c>
      <c r="J45" s="8"/>
      <c r="K45" s="1">
        <f>+I45/$I$61</f>
        <v>0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0</v>
      </c>
      <c r="P45" s="8"/>
      <c r="Q45" s="8">
        <f>IFERROR(VLOOKUP(A45,'درآمد ناشی از فروش'!A:Q,17,0),0)</f>
        <v>4492275817</v>
      </c>
      <c r="R45" s="8"/>
      <c r="S45" s="8">
        <f t="shared" si="1"/>
        <v>4492275817</v>
      </c>
      <c r="T45" s="8"/>
      <c r="U45" s="1">
        <f>+S45/$S$61</f>
        <v>1.5331275104134478E-3</v>
      </c>
    </row>
    <row r="46" spans="1:21" ht="21" x14ac:dyDescent="0.55000000000000004">
      <c r="A46" s="24" t="s">
        <v>78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43375814507</v>
      </c>
      <c r="F46" s="8"/>
      <c r="G46" s="8">
        <f>IFERROR(VLOOKUP(A46,'درآمد ناشی از فروش'!A:Q,9,0),0)</f>
        <v>5075624965</v>
      </c>
      <c r="H46" s="8"/>
      <c r="I46" s="8">
        <f t="shared" si="0"/>
        <v>48451439472</v>
      </c>
      <c r="J46" s="8"/>
      <c r="K46" s="1">
        <f>+I46/$I$61</f>
        <v>5.5819421378785497E-2</v>
      </c>
      <c r="L46" s="8"/>
      <c r="M46" s="8">
        <f>IFERROR(VLOOKUP(A46,'درآمد سود سهام'!A:S,19,0),0)</f>
        <v>208157751</v>
      </c>
      <c r="N46" s="8"/>
      <c r="O46" s="8">
        <f>IFERROR(VLOOKUP(A46,'درآمد ناشی از تغییر قیمت اوراق'!A:Q,17,0),0)</f>
        <v>35586874691</v>
      </c>
      <c r="P46" s="8"/>
      <c r="Q46" s="8">
        <f>IFERROR(VLOOKUP(A46,'درآمد ناشی از فروش'!A:Q,17,0),0)</f>
        <v>-33333714779</v>
      </c>
      <c r="R46" s="8"/>
      <c r="S46" s="8">
        <f t="shared" si="1"/>
        <v>2461317663</v>
      </c>
      <c r="T46" s="8"/>
      <c r="U46" s="1">
        <f>+S46/$S$61</f>
        <v>8.4000047520052697E-4</v>
      </c>
    </row>
    <row r="47" spans="1:21" ht="21" x14ac:dyDescent="0.55000000000000004">
      <c r="A47" s="24" t="s">
        <v>89</v>
      </c>
      <c r="C47" s="8">
        <f>IFERROR(VLOOKUP(A47,'درآمد سود سهام'!A:S,13,0),0)</f>
        <v>0</v>
      </c>
      <c r="D47" s="8"/>
      <c r="E47" s="8">
        <f>IFERROR(VLOOKUP(A47,'درآمد ناشی از تغییر قیمت اوراق'!A:Q,9,0),0)</f>
        <v>0</v>
      </c>
      <c r="F47" s="8"/>
      <c r="G47" s="8">
        <f>IFERROR(VLOOKUP(A47,'درآمد ناشی از فروش'!A:Q,9,0),0)</f>
        <v>0</v>
      </c>
      <c r="H47" s="8"/>
      <c r="I47" s="8">
        <f t="shared" si="0"/>
        <v>0</v>
      </c>
      <c r="J47" s="8"/>
      <c r="K47" s="1">
        <f>+I47/$I$61</f>
        <v>0</v>
      </c>
      <c r="L47" s="8"/>
      <c r="M47" s="8">
        <f>IFERROR(VLOOKUP(A47,'درآمد سود سهام'!A:S,19,0),0)</f>
        <v>0</v>
      </c>
      <c r="N47" s="8"/>
      <c r="O47" s="8">
        <f>IFERROR(VLOOKUP(A47,'درآمد ناشی از تغییر قیمت اوراق'!A:Q,17,0),0)</f>
        <v>0</v>
      </c>
      <c r="P47" s="8"/>
      <c r="Q47" s="8">
        <f>IFERROR(VLOOKUP(A47,'درآمد ناشی از فروش'!A:Q,17,0),0)</f>
        <v>-1833</v>
      </c>
      <c r="R47" s="8"/>
      <c r="S47" s="8">
        <f t="shared" si="1"/>
        <v>-1833</v>
      </c>
      <c r="T47" s="8"/>
      <c r="U47" s="1">
        <f>+S47/$S$61</f>
        <v>-6.2556771691381873E-10</v>
      </c>
    </row>
    <row r="48" spans="1:21" ht="21" x14ac:dyDescent="0.55000000000000004">
      <c r="A48" s="24" t="s">
        <v>121</v>
      </c>
      <c r="C48" s="8">
        <f>IFERROR(VLOOKUP(A48,'درآمد سود سهام'!A:S,13,0),0)</f>
        <v>0</v>
      </c>
      <c r="D48" s="8"/>
      <c r="E48" s="8">
        <f>IFERROR(VLOOKUP(A48,'درآمد ناشی از تغییر قیمت اوراق'!A:Q,9,0),0)</f>
        <v>4465449839</v>
      </c>
      <c r="F48" s="8"/>
      <c r="G48" s="8">
        <f>IFERROR(VLOOKUP(A48,'درآمد ناشی از فروش'!A:Q,9,0),0)</f>
        <v>0</v>
      </c>
      <c r="H48" s="8"/>
      <c r="I48" s="8">
        <f t="shared" ref="I48" si="2">+G48+E48+C48</f>
        <v>4465449839</v>
      </c>
      <c r="J48" s="8"/>
      <c r="K48" s="1">
        <f>+I48/$I$61</f>
        <v>5.1445081699382136E-3</v>
      </c>
      <c r="L48" s="8"/>
      <c r="M48" s="8">
        <f>IFERROR(VLOOKUP(A48,'درآمد سود سهام'!A:S,19,0),0)</f>
        <v>0</v>
      </c>
      <c r="N48" s="8"/>
      <c r="O48" s="8">
        <f>IFERROR(VLOOKUP(A48,'درآمد ناشی از تغییر قیمت اوراق'!A:Q,17,0),0)</f>
        <v>4465449839</v>
      </c>
      <c r="P48" s="8"/>
      <c r="Q48" s="8">
        <f>IFERROR(VLOOKUP(A48,'درآمد ناشی از فروش'!A:Q,17,0),0)</f>
        <v>0</v>
      </c>
      <c r="R48" s="8"/>
      <c r="S48" s="8">
        <f t="shared" ref="S48" si="3">+Q48+O48+M48</f>
        <v>4465449839</v>
      </c>
      <c r="T48" s="8"/>
      <c r="U48" s="1">
        <f>+S48/$S$61</f>
        <v>1.5239723190269554E-3</v>
      </c>
    </row>
    <row r="49" spans="1:21" ht="21" x14ac:dyDescent="0.55000000000000004">
      <c r="A49" s="24" t="s">
        <v>122</v>
      </c>
      <c r="C49" s="8">
        <f>IFERROR(VLOOKUP(A49,'درآمد سود سهام'!A:S,13,0),0)</f>
        <v>0</v>
      </c>
      <c r="D49" s="8"/>
      <c r="E49" s="8">
        <f>IFERROR(VLOOKUP(A49,'درآمد ناشی از تغییر قیمت اوراق'!A:Q,9,0),0)</f>
        <v>-4081401858</v>
      </c>
      <c r="F49" s="8"/>
      <c r="G49" s="8">
        <f>IFERROR(VLOOKUP(A49,'درآمد ناشی از فروش'!A:Q,9,0),0)</f>
        <v>-585382150</v>
      </c>
      <c r="H49" s="8"/>
      <c r="I49" s="8">
        <f t="shared" si="0"/>
        <v>-4666784008</v>
      </c>
      <c r="J49" s="8"/>
      <c r="K49" s="1">
        <f>+I49/$I$61</f>
        <v>-5.3764591076157879E-3</v>
      </c>
      <c r="L49" s="8"/>
      <c r="M49" s="8">
        <f>IFERROR(VLOOKUP(A49,'درآمد سود سهام'!A:S,19,0),0)</f>
        <v>0</v>
      </c>
      <c r="N49" s="8"/>
      <c r="O49" s="8">
        <f>IFERROR(VLOOKUP(A49,'درآمد ناشی از تغییر قیمت اوراق'!A:Q,17,0),0)</f>
        <v>-4081401858</v>
      </c>
      <c r="P49" s="8"/>
      <c r="Q49" s="8">
        <f>IFERROR(VLOOKUP(A49,'درآمد ناشی از فروش'!A:Q,17,0),0)</f>
        <v>-585382150</v>
      </c>
      <c r="R49" s="8"/>
      <c r="S49" s="8">
        <f t="shared" si="1"/>
        <v>-4666784008</v>
      </c>
      <c r="T49" s="8"/>
      <c r="U49" s="1">
        <f>+S49/$S$61</f>
        <v>-1.592683806445434E-3</v>
      </c>
    </row>
    <row r="50" spans="1:21" ht="21" x14ac:dyDescent="0.55000000000000004">
      <c r="A50" s="24" t="s">
        <v>87</v>
      </c>
      <c r="C50" s="8">
        <f>IFERROR(VLOOKUP(A50,'درآمد سود سهام'!A:S,13,0),0)</f>
        <v>0</v>
      </c>
      <c r="D50" s="8"/>
      <c r="E50" s="8">
        <f>IFERROR(VLOOKUP(A50,'درآمد ناشی از تغییر قیمت اوراق'!A:Q,9,0),0)</f>
        <v>0</v>
      </c>
      <c r="F50" s="8"/>
      <c r="G50" s="8">
        <f>IFERROR(VLOOKUP(A50,'درآمد ناشی از فروش'!A:Q,9,0),0)</f>
        <v>0</v>
      </c>
      <c r="H50" s="8"/>
      <c r="I50" s="8">
        <f t="shared" si="0"/>
        <v>0</v>
      </c>
      <c r="J50" s="8"/>
      <c r="K50" s="1">
        <f>+I50/$I$61</f>
        <v>0</v>
      </c>
      <c r="L50" s="8"/>
      <c r="M50" s="8">
        <f>IFERROR(VLOOKUP(A50,'درآمد سود سهام'!A:S,19,0),0)</f>
        <v>0</v>
      </c>
      <c r="N50" s="8"/>
      <c r="O50" s="8">
        <f>IFERROR(VLOOKUP(A50,'درآمد ناشی از تغییر قیمت اوراق'!A:Q,17,0),0)</f>
        <v>0</v>
      </c>
      <c r="P50" s="8"/>
      <c r="Q50" s="8">
        <f>IFERROR(VLOOKUP(A50,'درآمد ناشی از فروش'!A:Q,17,0),0)</f>
        <v>137983799</v>
      </c>
      <c r="R50" s="8"/>
      <c r="S50" s="8">
        <f t="shared" si="1"/>
        <v>137983799</v>
      </c>
      <c r="T50" s="8"/>
      <c r="U50" s="1">
        <f>+S50/$S$61</f>
        <v>4.7091222101214001E-5</v>
      </c>
    </row>
    <row r="51" spans="1:21" ht="21" x14ac:dyDescent="0.55000000000000004">
      <c r="A51" s="24" t="s">
        <v>90</v>
      </c>
      <c r="C51" s="8">
        <f>IFERROR(VLOOKUP(A51,'درآمد سود سهام'!A:S,13,0),0)</f>
        <v>0</v>
      </c>
      <c r="D51" s="8"/>
      <c r="E51" s="8">
        <f>IFERROR(VLOOKUP(A51,'درآمد ناشی از تغییر قیمت اوراق'!A:Q,9,0),0)</f>
        <v>0</v>
      </c>
      <c r="F51" s="8"/>
      <c r="G51" s="8">
        <f>IFERROR(VLOOKUP(A51,'درآمد ناشی از فروش'!A:Q,9,0),0)</f>
        <v>0</v>
      </c>
      <c r="H51" s="8"/>
      <c r="I51" s="8">
        <f t="shared" si="0"/>
        <v>0</v>
      </c>
      <c r="J51" s="8"/>
      <c r="K51" s="1">
        <f>+I51/$I$61</f>
        <v>0</v>
      </c>
      <c r="L51" s="8"/>
      <c r="M51" s="8">
        <f>IFERROR(VLOOKUP(A51,'درآمد سود سهام'!A:S,19,0),0)</f>
        <v>8000000</v>
      </c>
      <c r="N51" s="8"/>
      <c r="O51" s="8">
        <f>IFERROR(VLOOKUP(A51,'درآمد ناشی از تغییر قیمت اوراق'!A:Q,17,0),0)</f>
        <v>0</v>
      </c>
      <c r="P51" s="8"/>
      <c r="Q51" s="8">
        <f>IFERROR(VLOOKUP(A51,'درآمد ناشی از فروش'!A:Q,17,0),0)</f>
        <v>-1229220452</v>
      </c>
      <c r="R51" s="8"/>
      <c r="S51" s="8">
        <f t="shared" si="1"/>
        <v>-1221220452</v>
      </c>
      <c r="T51" s="8"/>
      <c r="U51" s="1">
        <f>+S51/$S$61</f>
        <v>-4.1677909983966273E-4</v>
      </c>
    </row>
    <row r="52" spans="1:21" ht="21" x14ac:dyDescent="0.55000000000000004">
      <c r="A52" s="24" t="s">
        <v>88</v>
      </c>
      <c r="C52" s="8">
        <f>IFERROR(VLOOKUP(A52,'درآمد سود سهام'!A:S,13,0),0)</f>
        <v>0</v>
      </c>
      <c r="D52" s="8"/>
      <c r="E52" s="8">
        <f>IFERROR(VLOOKUP(A52,'درآمد ناشی از تغییر قیمت اوراق'!A:Q,9,0),0)</f>
        <v>0</v>
      </c>
      <c r="F52" s="8"/>
      <c r="G52" s="8">
        <f>IFERROR(VLOOKUP(A52,'درآمد ناشی از فروش'!A:Q,9,0),0)</f>
        <v>0</v>
      </c>
      <c r="H52" s="8"/>
      <c r="I52" s="8">
        <f t="shared" si="0"/>
        <v>0</v>
      </c>
      <c r="J52" s="8"/>
      <c r="K52" s="1">
        <f>+I52/$I$61</f>
        <v>0</v>
      </c>
      <c r="L52" s="8"/>
      <c r="M52" s="8">
        <f>IFERROR(VLOOKUP(A52,'درآمد سود سهام'!A:S,19,0),0)</f>
        <v>0</v>
      </c>
      <c r="N52" s="8"/>
      <c r="O52" s="8">
        <f>IFERROR(VLOOKUP(A52,'درآمد ناشی از تغییر قیمت اوراق'!A:Q,17,0),0)</f>
        <v>0</v>
      </c>
      <c r="P52" s="8"/>
      <c r="Q52" s="8">
        <f>IFERROR(VLOOKUP(A52,'درآمد ناشی از فروش'!A:Q,17,0),0)</f>
        <v>-345795745</v>
      </c>
      <c r="R52" s="8"/>
      <c r="S52" s="8">
        <f t="shared" si="1"/>
        <v>-345795745</v>
      </c>
      <c r="T52" s="8"/>
      <c r="U52" s="1">
        <f>+S52/$S$61</f>
        <v>-1.180134504736296E-4</v>
      </c>
    </row>
    <row r="53" spans="1:21" ht="21" x14ac:dyDescent="0.55000000000000004">
      <c r="A53" s="24" t="s">
        <v>108</v>
      </c>
      <c r="C53" s="8">
        <f>IFERROR(VLOOKUP(A53,'درآمد سود سهام'!A:S,13,0),0)</f>
        <v>0</v>
      </c>
      <c r="D53" s="8"/>
      <c r="E53" s="8">
        <f>IFERROR(VLOOKUP(A53,'درآمد ناشی از تغییر قیمت اوراق'!A:Q,9,0),0)</f>
        <v>2286061046</v>
      </c>
      <c r="F53" s="8"/>
      <c r="G53" s="8">
        <f>IFERROR(VLOOKUP(A53,'درآمد ناشی از فروش'!A:Q,9,0),0)</f>
        <v>707066804</v>
      </c>
      <c r="H53" s="8"/>
      <c r="I53" s="8">
        <f t="shared" si="0"/>
        <v>2993127850</v>
      </c>
      <c r="J53" s="8"/>
      <c r="K53" s="1">
        <f>+I53/$I$61</f>
        <v>3.4482910419262242E-3</v>
      </c>
      <c r="L53" s="8"/>
      <c r="M53" s="8">
        <f>IFERROR(VLOOKUP(A53,'درآمد سود سهام'!A:S,19,0),0)</f>
        <v>7893249000</v>
      </c>
      <c r="N53" s="8"/>
      <c r="O53" s="8">
        <f>IFERROR(VLOOKUP(A53,'درآمد ناشی از تغییر قیمت اوراق'!A:Q,17,0),0)</f>
        <v>9781380816</v>
      </c>
      <c r="P53" s="8"/>
      <c r="Q53" s="8">
        <f>IFERROR(VLOOKUP(A53,'درآمد ناشی از فروش'!A:Q,17,0),0)</f>
        <v>633080107</v>
      </c>
      <c r="R53" s="8"/>
      <c r="S53" s="8">
        <f t="shared" si="1"/>
        <v>18307709923</v>
      </c>
      <c r="T53" s="8"/>
      <c r="U53" s="1">
        <f>+S53/$S$61</f>
        <v>6.248069993699713E-3</v>
      </c>
    </row>
    <row r="54" spans="1:21" ht="21" x14ac:dyDescent="0.55000000000000004">
      <c r="A54" s="24" t="s">
        <v>110</v>
      </c>
      <c r="C54" s="8">
        <f>IFERROR(VLOOKUP(A54,'درآمد سود سهام'!A:S,13,0),0)</f>
        <v>0</v>
      </c>
      <c r="D54" s="8"/>
      <c r="E54" s="8">
        <f>IFERROR(VLOOKUP(A54,'درآمد ناشی از تغییر قیمت اوراق'!A:Q,9,0),0)</f>
        <v>0</v>
      </c>
      <c r="F54" s="8"/>
      <c r="G54" s="8">
        <f>IFERROR(VLOOKUP(A54,'درآمد ناشی از فروش'!A:Q,9,0),0)</f>
        <v>0</v>
      </c>
      <c r="H54" s="8"/>
      <c r="I54" s="8">
        <f t="shared" si="0"/>
        <v>0</v>
      </c>
      <c r="J54" s="8"/>
      <c r="K54" s="1">
        <f>+I54/$I$61</f>
        <v>0</v>
      </c>
      <c r="L54" s="8"/>
      <c r="M54" s="8">
        <f>IFERROR(VLOOKUP(A54,'درآمد سود سهام'!A:S,19,0),0)</f>
        <v>0</v>
      </c>
      <c r="N54" s="8"/>
      <c r="O54" s="8">
        <f>IFERROR(VLOOKUP(A54,'درآمد ناشی از تغییر قیمت اوراق'!A:Q,17,0),0)</f>
        <v>0</v>
      </c>
      <c r="P54" s="8"/>
      <c r="Q54" s="8">
        <f>IFERROR(VLOOKUP(A54,'درآمد ناشی از فروش'!A:Q,17,0),0)</f>
        <v>333285120</v>
      </c>
      <c r="R54" s="8"/>
      <c r="S54" s="8">
        <f t="shared" si="1"/>
        <v>333285120</v>
      </c>
      <c r="T54" s="8"/>
      <c r="U54" s="1">
        <f>+S54/$S$61</f>
        <v>1.137438142933705E-4</v>
      </c>
    </row>
    <row r="55" spans="1:21" ht="21" x14ac:dyDescent="0.55000000000000004">
      <c r="A55" s="24" t="s">
        <v>102</v>
      </c>
      <c r="C55" s="8">
        <f>IFERROR(VLOOKUP(A55,'درآمد سود سهام'!A:S,13,0),0)</f>
        <v>0</v>
      </c>
      <c r="D55" s="8"/>
      <c r="E55" s="8">
        <f>IFERROR(VLOOKUP(A55,'درآمد ناشی از تغییر قیمت اوراق'!A:Q,9,0),0)</f>
        <v>-8260819256</v>
      </c>
      <c r="F55" s="8"/>
      <c r="G55" s="8">
        <f>IFERROR(VLOOKUP(A55,'درآمد ناشی از فروش'!A:Q,9,0),0)</f>
        <v>1242468742</v>
      </c>
      <c r="H55" s="8"/>
      <c r="I55" s="8">
        <f t="shared" si="0"/>
        <v>-7018350514</v>
      </c>
      <c r="J55" s="8"/>
      <c r="K55" s="1">
        <f>+I55/$I$61</f>
        <v>-8.085626949254611E-3</v>
      </c>
      <c r="L55" s="8"/>
      <c r="M55" s="8">
        <f>IFERROR(VLOOKUP(A55,'درآمد سود سهام'!A:S,19,0),0)</f>
        <v>757462500</v>
      </c>
      <c r="N55" s="8"/>
      <c r="O55" s="8">
        <f>IFERROR(VLOOKUP(A55,'درآمد ناشی از تغییر قیمت اوراق'!A:Q,17,0),0)</f>
        <v>1346631923</v>
      </c>
      <c r="P55" s="8"/>
      <c r="Q55" s="8">
        <f>IFERROR(VLOOKUP(A55,'درآمد ناشی از فروش'!A:Q,17,0),0)</f>
        <v>28083349816</v>
      </c>
      <c r="R55" s="8"/>
      <c r="S55" s="8">
        <f t="shared" si="1"/>
        <v>30187444239</v>
      </c>
      <c r="T55" s="8"/>
      <c r="U55" s="1">
        <f>+S55/$S$61</f>
        <v>1.0302395292992057E-2</v>
      </c>
    </row>
    <row r="56" spans="1:21" ht="21" x14ac:dyDescent="0.55000000000000004">
      <c r="A56" s="24" t="s">
        <v>116</v>
      </c>
      <c r="C56" s="8">
        <f>IFERROR(VLOOKUP(A56,'درآمد سود سهام'!A:S,13,0),0)</f>
        <v>0</v>
      </c>
      <c r="D56" s="8"/>
      <c r="E56" s="8">
        <f>IFERROR(VLOOKUP(A56,'درآمد ناشی از تغییر قیمت اوراق'!A:Q,9,0),0)</f>
        <v>1214100557</v>
      </c>
      <c r="F56" s="8"/>
      <c r="G56" s="8">
        <f>IFERROR(VLOOKUP(A56,'درآمد ناشی از فروش'!A:Q,9,0),0)</f>
        <v>0</v>
      </c>
      <c r="H56" s="8"/>
      <c r="I56" s="8">
        <f t="shared" ref="I56" si="4">+G56+E56+C56</f>
        <v>1214100557</v>
      </c>
      <c r="J56" s="8"/>
      <c r="K56" s="1">
        <f t="shared" ref="K56" si="5">+I56/$I$61</f>
        <v>1.3987281147047359E-3</v>
      </c>
      <c r="L56" s="8"/>
      <c r="M56" s="8">
        <f>IFERROR(VLOOKUP(A56,'درآمد سود سهام'!A:S,19,0),0)</f>
        <v>0</v>
      </c>
      <c r="N56" s="8"/>
      <c r="O56" s="8">
        <f>IFERROR(VLOOKUP(A56,'درآمد ناشی از تغییر قیمت اوراق'!A:Q,17,0),0)</f>
        <v>1107703777</v>
      </c>
      <c r="P56" s="8"/>
      <c r="Q56" s="8">
        <f>IFERROR(VLOOKUP(A56,'درآمد ناشی از فروش'!A:Q,17,0),0)</f>
        <v>0</v>
      </c>
      <c r="R56" s="8"/>
      <c r="S56" s="8">
        <f t="shared" ref="S56" si="6">+Q56+O56+M56</f>
        <v>1107703777</v>
      </c>
      <c r="T56" s="8"/>
      <c r="U56" s="1">
        <f t="shared" ref="U56" si="7">+S56/$S$61</f>
        <v>3.7803803753120777E-4</v>
      </c>
    </row>
    <row r="57" spans="1:21" ht="21" x14ac:dyDescent="0.55000000000000004">
      <c r="A57" s="24" t="s">
        <v>81</v>
      </c>
      <c r="C57" s="8">
        <f>IFERROR(VLOOKUP(A57,'درآمد سود سهام'!A:S,13,0),0)</f>
        <v>0</v>
      </c>
      <c r="D57" s="8"/>
      <c r="E57" s="8">
        <f>IFERROR(VLOOKUP(A57,'درآمد ناشی از تغییر قیمت اوراق'!A:Q,9,0),0)</f>
        <v>0</v>
      </c>
      <c r="F57" s="8"/>
      <c r="G57" s="8">
        <f>IFERROR(VLOOKUP(A57,'درآمد ناشی از فروش'!A:Q,9,0),0)</f>
        <v>0</v>
      </c>
      <c r="H57" s="8"/>
      <c r="I57" s="8">
        <f t="shared" si="0"/>
        <v>0</v>
      </c>
      <c r="J57" s="8"/>
      <c r="K57" s="1">
        <f>+I57/$I$61</f>
        <v>0</v>
      </c>
      <c r="L57" s="8"/>
      <c r="M57" s="8">
        <f>IFERROR(VLOOKUP(A57,'درآمد سود سهام'!A:S,19,0),0)</f>
        <v>0</v>
      </c>
      <c r="N57" s="8"/>
      <c r="O57" s="8">
        <f>IFERROR(VLOOKUP(A57,'درآمد ناشی از تغییر قیمت اوراق'!A:Q,17,0),0)</f>
        <v>0</v>
      </c>
      <c r="P57" s="8"/>
      <c r="Q57" s="8">
        <f>IFERROR(VLOOKUP(A57,'درآمد ناشی از فروش'!A:Q,17,0),0)</f>
        <v>658391660</v>
      </c>
      <c r="R57" s="8"/>
      <c r="S57" s="8">
        <f t="shared" si="1"/>
        <v>658391660</v>
      </c>
      <c r="T57" s="8"/>
      <c r="U57" s="1">
        <f>+S57/$S$61</f>
        <v>2.2469643621456586E-4</v>
      </c>
    </row>
    <row r="58" spans="1:21" ht="21" x14ac:dyDescent="0.55000000000000004">
      <c r="A58" s="24" t="s">
        <v>52</v>
      </c>
      <c r="C58" s="8">
        <f>IFERROR(VLOOKUP(A58,'درآمد سود سهام'!A:S,13,0),0)</f>
        <v>0</v>
      </c>
      <c r="D58" s="8"/>
      <c r="E58" s="8">
        <f>IFERROR(VLOOKUP(A58,'درآمد ناشی از تغییر قیمت اوراق'!A:Q,9,0),0)</f>
        <v>98044623275</v>
      </c>
      <c r="F58" s="8"/>
      <c r="G58" s="8">
        <f>IFERROR(VLOOKUP(A58,'درآمد ناشی از فروش'!A:Q,9,0),0)</f>
        <v>0</v>
      </c>
      <c r="H58" s="8"/>
      <c r="I58" s="8">
        <f t="shared" si="0"/>
        <v>98044623275</v>
      </c>
      <c r="J58" s="8"/>
      <c r="K58" s="1">
        <f>+I58/$I$61</f>
        <v>0.11295421147753976</v>
      </c>
      <c r="L58" s="8"/>
      <c r="M58" s="8">
        <f>IFERROR(VLOOKUP(A58,'درآمد سود سهام'!A:S,19,0),0)</f>
        <v>44490299700</v>
      </c>
      <c r="N58" s="8"/>
      <c r="O58" s="8">
        <f>IFERROR(VLOOKUP(A58,'درآمد ناشی از تغییر قیمت اوراق'!A:Q,17,0),0)</f>
        <v>-6129140752</v>
      </c>
      <c r="P58" s="8"/>
      <c r="Q58" s="8">
        <f>IFERROR(VLOOKUP(A58,'درآمد ناشی از فروش'!A:Q,17,0),0)</f>
        <v>0</v>
      </c>
      <c r="R58" s="8"/>
      <c r="S58" s="8">
        <f t="shared" si="1"/>
        <v>38361158948</v>
      </c>
      <c r="T58" s="8"/>
      <c r="U58" s="1">
        <f>+S58/$S$61</f>
        <v>1.3091927234734572E-2</v>
      </c>
    </row>
    <row r="59" spans="1:21" ht="21" x14ac:dyDescent="0.55000000000000004">
      <c r="A59" s="24" t="s">
        <v>72</v>
      </c>
      <c r="C59" s="8">
        <f>IFERROR(VLOOKUP(A59,'درآمد سود سهام'!A:S,13,0),0)</f>
        <v>0</v>
      </c>
      <c r="D59" s="8"/>
      <c r="E59" s="8">
        <f>IFERROR(VLOOKUP(A59,'درآمد ناشی از تغییر قیمت اوراق'!A:Q,9,0),0)</f>
        <v>58060907432</v>
      </c>
      <c r="F59" s="8"/>
      <c r="G59" s="8">
        <f>IFERROR(VLOOKUP(A59,'درآمد ناشی از فروش'!A:Q,9,0),0)</f>
        <v>0</v>
      </c>
      <c r="H59" s="8"/>
      <c r="I59" s="8">
        <f t="shared" si="0"/>
        <v>58060907432</v>
      </c>
      <c r="J59" s="8"/>
      <c r="K59" s="1">
        <f>+I59/$I$61</f>
        <v>6.6890195480247633E-2</v>
      </c>
      <c r="L59" s="8"/>
      <c r="M59" s="8">
        <f>IFERROR(VLOOKUP(A59,'درآمد سود سهام'!A:S,19,0),0)</f>
        <v>5073689790</v>
      </c>
      <c r="N59" s="8"/>
      <c r="O59" s="8">
        <f>IFERROR(VLOOKUP(A59,'درآمد ناشی از تغییر قیمت اوراق'!A:Q,17,0),0)</f>
        <v>-47699359835</v>
      </c>
      <c r="P59" s="8"/>
      <c r="Q59" s="8">
        <f>IFERROR(VLOOKUP(A59,'درآمد ناشی از فروش'!A:Q,17,0),0)</f>
        <v>-12918685297</v>
      </c>
      <c r="R59" s="8"/>
      <c r="S59" s="8">
        <f t="shared" si="1"/>
        <v>-55544355342</v>
      </c>
      <c r="T59" s="8"/>
      <c r="U59" s="1">
        <f>+S59/$S$61</f>
        <v>-1.8956222345196297E-2</v>
      </c>
    </row>
    <row r="60" spans="1:21" ht="21.75" thickBot="1" x14ac:dyDescent="0.6">
      <c r="A60" s="24" t="s">
        <v>68</v>
      </c>
      <c r="C60" s="8">
        <f>IFERROR(VLOOKUP(A60,'درآمد سود سهام'!A:S,13,0),0)</f>
        <v>0</v>
      </c>
      <c r="D60" s="8"/>
      <c r="E60" s="8">
        <f>IFERROR(VLOOKUP(A60,'درآمد ناشی از تغییر قیمت اوراق'!A:Q,9,0),0)</f>
        <v>-10994366461</v>
      </c>
      <c r="F60" s="8"/>
      <c r="G60" s="8">
        <f>IFERROR(VLOOKUP(A60,'درآمد ناشی از فروش'!A:Q,9,0),0)</f>
        <v>7732829774</v>
      </c>
      <c r="H60" s="8"/>
      <c r="I60" s="8">
        <f t="shared" si="0"/>
        <v>-3261536687</v>
      </c>
      <c r="J60" s="8"/>
      <c r="K60" s="1">
        <f>+I60/$I$61</f>
        <v>-3.7575166529207351E-3</v>
      </c>
      <c r="L60" s="8"/>
      <c r="M60" s="8">
        <f>IFERROR(VLOOKUP(A60,'درآمد سود سهام'!A:S,19,0),0)</f>
        <v>8639589420</v>
      </c>
      <c r="N60" s="8"/>
      <c r="O60" s="8">
        <f>IFERROR(VLOOKUP(A60,'درآمد ناشی از تغییر قیمت اوراق'!A:Q,17,0),0)</f>
        <v>81799193367</v>
      </c>
      <c r="P60" s="8"/>
      <c r="Q60" s="8">
        <f>IFERROR(VLOOKUP(A60,'درآمد ناشی از فروش'!A:Q,17,0),0)</f>
        <v>12127588327</v>
      </c>
      <c r="R60" s="8"/>
      <c r="S60" s="8">
        <f t="shared" si="1"/>
        <v>102566371114</v>
      </c>
      <c r="T60" s="8"/>
      <c r="U60" s="1">
        <f>+S60/$S$61</f>
        <v>3.5003933775188449E-2</v>
      </c>
    </row>
    <row r="61" spans="1:21" s="24" customFormat="1" ht="21.75" thickBot="1" x14ac:dyDescent="0.6">
      <c r="A61" s="24" t="s">
        <v>15</v>
      </c>
      <c r="C61" s="9">
        <f>SUM(C8:C60)</f>
        <v>0</v>
      </c>
      <c r="D61" s="3"/>
      <c r="E61" s="9">
        <f>SUM(E8:E60)</f>
        <v>811868167198</v>
      </c>
      <c r="F61" s="3"/>
      <c r="G61" s="9">
        <f>SUM(G8:G60)</f>
        <v>56135088214</v>
      </c>
      <c r="H61" s="3"/>
      <c r="I61" s="9">
        <f>SUM(I8:I60)</f>
        <v>868003255412</v>
      </c>
      <c r="J61" s="3"/>
      <c r="K61" s="10">
        <f>SUM(K8:K60)</f>
        <v>0.99999999999999967</v>
      </c>
      <c r="L61" s="3"/>
      <c r="M61" s="9">
        <f>SUM(M8:M60)</f>
        <v>876390852313</v>
      </c>
      <c r="N61" s="3"/>
      <c r="O61" s="9">
        <f>SUM(O8:O60)</f>
        <v>1661414955553</v>
      </c>
      <c r="P61" s="3"/>
      <c r="Q61" s="9">
        <f>SUM(Q8:Q60)</f>
        <v>392332609511</v>
      </c>
      <c r="R61" s="3"/>
      <c r="S61" s="9">
        <f>SUM(S8:S60)</f>
        <v>2930138417377</v>
      </c>
      <c r="T61" s="3"/>
      <c r="U61" s="10">
        <f>SUM(U8:U60)</f>
        <v>1.0000000000000002</v>
      </c>
    </row>
    <row r="62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47"/>
  <sheetViews>
    <sheetView rightToLeft="1" topLeftCell="A31" zoomScale="85" zoomScaleNormal="85" workbookViewId="0">
      <selection activeCell="K26" sqref="K26:Q34"/>
    </sheetView>
  </sheetViews>
  <sheetFormatPr defaultRowHeight="18.75" x14ac:dyDescent="0.2"/>
  <cols>
    <col min="1" max="1" width="24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2.125" style="8" bestFit="1" customWidth="1"/>
    <col min="22" max="16384" width="9" style="8"/>
  </cols>
  <sheetData>
    <row r="2" spans="1:19" ht="26.25" x14ac:dyDescent="0.2">
      <c r="A2" s="48" t="s">
        <v>73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  <c r="N2" s="48" t="s">
        <v>0</v>
      </c>
      <c r="O2" s="48" t="s">
        <v>0</v>
      </c>
      <c r="P2" s="48" t="s">
        <v>0</v>
      </c>
      <c r="Q2" s="48" t="s">
        <v>0</v>
      </c>
      <c r="R2" s="48" t="s">
        <v>0</v>
      </c>
      <c r="S2" s="48" t="s">
        <v>0</v>
      </c>
    </row>
    <row r="3" spans="1:19" ht="26.25" x14ac:dyDescent="0.2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  <c r="J3" s="48" t="s">
        <v>24</v>
      </c>
      <c r="K3" s="48" t="s">
        <v>24</v>
      </c>
      <c r="L3" s="48" t="s">
        <v>24</v>
      </c>
      <c r="M3" s="48" t="s">
        <v>24</v>
      </c>
      <c r="N3" s="48" t="s">
        <v>24</v>
      </c>
      <c r="O3" s="48" t="s">
        <v>24</v>
      </c>
      <c r="P3" s="48" t="s">
        <v>24</v>
      </c>
      <c r="Q3" s="48" t="s">
        <v>24</v>
      </c>
      <c r="R3" s="48" t="s">
        <v>24</v>
      </c>
      <c r="S3" s="48" t="s">
        <v>24</v>
      </c>
    </row>
    <row r="4" spans="1:19" ht="26.25" x14ac:dyDescent="0.2">
      <c r="A4" s="48" t="str">
        <f>+سهام!A4</f>
        <v>برای ماه منتهی به 1404/08/30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  <c r="N4" s="48" t="s">
        <v>2</v>
      </c>
      <c r="O4" s="48" t="s">
        <v>2</v>
      </c>
      <c r="P4" s="48" t="s">
        <v>2</v>
      </c>
      <c r="Q4" s="48" t="s">
        <v>2</v>
      </c>
      <c r="R4" s="48" t="s">
        <v>2</v>
      </c>
      <c r="S4" s="48" t="s">
        <v>2</v>
      </c>
    </row>
    <row r="6" spans="1:19" ht="27" thickBot="1" x14ac:dyDescent="0.25">
      <c r="A6" s="49" t="s">
        <v>3</v>
      </c>
      <c r="C6" s="49" t="s">
        <v>91</v>
      </c>
      <c r="D6" s="49" t="s">
        <v>91</v>
      </c>
      <c r="E6" s="49" t="s">
        <v>91</v>
      </c>
      <c r="F6" s="49" t="s">
        <v>91</v>
      </c>
      <c r="G6" s="49" t="s">
        <v>91</v>
      </c>
      <c r="I6" s="49" t="s">
        <v>26</v>
      </c>
      <c r="J6" s="49" t="s">
        <v>26</v>
      </c>
      <c r="K6" s="49" t="s">
        <v>26</v>
      </c>
      <c r="L6" s="49" t="s">
        <v>26</v>
      </c>
      <c r="M6" s="49" t="s">
        <v>26</v>
      </c>
      <c r="O6" s="49" t="s">
        <v>27</v>
      </c>
      <c r="P6" s="49" t="s">
        <v>27</v>
      </c>
      <c r="Q6" s="49" t="s">
        <v>27</v>
      </c>
      <c r="R6" s="49" t="s">
        <v>27</v>
      </c>
      <c r="S6" s="49" t="s">
        <v>27</v>
      </c>
    </row>
    <row r="7" spans="1:19" ht="27" thickBot="1" x14ac:dyDescent="0.25">
      <c r="A7" s="49" t="s">
        <v>3</v>
      </c>
      <c r="C7" s="26" t="s">
        <v>92</v>
      </c>
      <c r="E7" s="26" t="s">
        <v>93</v>
      </c>
      <c r="G7" s="26" t="s">
        <v>94</v>
      </c>
      <c r="I7" s="26" t="s">
        <v>95</v>
      </c>
      <c r="K7" s="26" t="s">
        <v>30</v>
      </c>
      <c r="M7" s="26" t="s">
        <v>96</v>
      </c>
      <c r="O7" s="26" t="s">
        <v>95</v>
      </c>
      <c r="Q7" s="26" t="s">
        <v>30</v>
      </c>
      <c r="S7" s="26" t="s">
        <v>96</v>
      </c>
    </row>
    <row r="8" spans="1:19" ht="21" x14ac:dyDescent="0.2">
      <c r="A8" s="3" t="s">
        <v>67</v>
      </c>
      <c r="C8" s="8" t="s">
        <v>114</v>
      </c>
      <c r="E8" s="8">
        <v>0</v>
      </c>
      <c r="G8" s="8">
        <v>0</v>
      </c>
      <c r="I8" s="8">
        <v>0</v>
      </c>
      <c r="K8" s="8">
        <v>0</v>
      </c>
      <c r="M8" s="8">
        <v>0</v>
      </c>
      <c r="O8" s="8">
        <v>8379057168</v>
      </c>
      <c r="Q8" s="8">
        <v>-841519605</v>
      </c>
      <c r="S8" s="8">
        <f>+Q8+O8</f>
        <v>7537537563</v>
      </c>
    </row>
    <row r="9" spans="1:19" ht="21" x14ac:dyDescent="0.2">
      <c r="A9" s="3" t="s">
        <v>108</v>
      </c>
      <c r="C9" s="8" t="s">
        <v>114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7893249000</v>
      </c>
      <c r="Q9" s="8">
        <v>0</v>
      </c>
      <c r="S9" s="8">
        <f t="shared" ref="S9:S45" si="0">+Q9+O9</f>
        <v>7893249000</v>
      </c>
    </row>
    <row r="10" spans="1:19" ht="21" x14ac:dyDescent="0.2">
      <c r="A10" s="3" t="s">
        <v>103</v>
      </c>
      <c r="C10" s="8" t="s">
        <v>114</v>
      </c>
      <c r="E10" s="8">
        <v>0</v>
      </c>
      <c r="G10" s="8">
        <v>0</v>
      </c>
      <c r="I10" s="8">
        <v>0</v>
      </c>
      <c r="K10" s="8">
        <v>0</v>
      </c>
      <c r="M10" s="8">
        <v>0</v>
      </c>
      <c r="O10" s="8">
        <v>12165628</v>
      </c>
      <c r="Q10" s="8">
        <v>0</v>
      </c>
      <c r="S10" s="8">
        <f t="shared" si="0"/>
        <v>12165628</v>
      </c>
    </row>
    <row r="11" spans="1:19" ht="21" x14ac:dyDescent="0.2">
      <c r="A11" s="3" t="s">
        <v>62</v>
      </c>
      <c r="C11" s="8" t="s">
        <v>114</v>
      </c>
      <c r="E11" s="8">
        <v>0</v>
      </c>
      <c r="G11" s="8">
        <v>0</v>
      </c>
      <c r="I11" s="8">
        <v>0</v>
      </c>
      <c r="K11" s="8">
        <v>0</v>
      </c>
      <c r="M11" s="8">
        <v>0</v>
      </c>
      <c r="O11" s="8">
        <v>1647921200</v>
      </c>
      <c r="Q11" s="8">
        <v>0</v>
      </c>
      <c r="S11" s="8">
        <f t="shared" si="0"/>
        <v>1647921200</v>
      </c>
    </row>
    <row r="12" spans="1:19" ht="21" x14ac:dyDescent="0.2">
      <c r="A12" s="3" t="s">
        <v>107</v>
      </c>
      <c r="C12" s="8" t="s">
        <v>114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208157751</v>
      </c>
      <c r="Q12" s="8">
        <v>0</v>
      </c>
      <c r="S12" s="8">
        <f t="shared" si="0"/>
        <v>208157751</v>
      </c>
    </row>
    <row r="13" spans="1:19" ht="21" x14ac:dyDescent="0.2">
      <c r="A13" s="3" t="s">
        <v>61</v>
      </c>
      <c r="C13" s="8" t="s">
        <v>114</v>
      </c>
      <c r="E13" s="8">
        <v>0</v>
      </c>
      <c r="G13" s="8">
        <v>0</v>
      </c>
      <c r="I13" s="8">
        <v>0</v>
      </c>
      <c r="K13" s="8">
        <v>0</v>
      </c>
      <c r="M13" s="8">
        <v>0</v>
      </c>
      <c r="O13" s="8">
        <v>104491343750</v>
      </c>
      <c r="Q13" s="8">
        <v>0</v>
      </c>
      <c r="S13" s="8">
        <f t="shared" si="0"/>
        <v>104491343750</v>
      </c>
    </row>
    <row r="14" spans="1:19" ht="21" x14ac:dyDescent="0.2">
      <c r="A14" s="3" t="s">
        <v>68</v>
      </c>
      <c r="C14" s="8" t="s">
        <v>114</v>
      </c>
      <c r="E14" s="8">
        <v>0</v>
      </c>
      <c r="G14" s="8">
        <v>0</v>
      </c>
      <c r="I14" s="8">
        <v>0</v>
      </c>
      <c r="K14" s="8">
        <v>0</v>
      </c>
      <c r="M14" s="8">
        <v>0</v>
      </c>
      <c r="O14" s="8">
        <v>8639589420</v>
      </c>
      <c r="Q14" s="8">
        <v>0</v>
      </c>
      <c r="S14" s="8">
        <f t="shared" si="0"/>
        <v>8639589420</v>
      </c>
    </row>
    <row r="15" spans="1:19" ht="21" x14ac:dyDescent="0.2">
      <c r="A15" s="3" t="s">
        <v>60</v>
      </c>
      <c r="C15" s="8" t="s">
        <v>114</v>
      </c>
      <c r="E15" s="8">
        <v>0</v>
      </c>
      <c r="G15" s="8">
        <v>0</v>
      </c>
      <c r="I15" s="8">
        <v>0</v>
      </c>
      <c r="K15" s="8">
        <v>0</v>
      </c>
      <c r="M15" s="8">
        <v>0</v>
      </c>
      <c r="O15" s="8">
        <v>30734088720</v>
      </c>
      <c r="Q15" s="8">
        <v>0</v>
      </c>
      <c r="S15" s="8">
        <f t="shared" si="0"/>
        <v>30734088720</v>
      </c>
    </row>
    <row r="16" spans="1:19" ht="21" x14ac:dyDescent="0.2">
      <c r="A16" s="3" t="s">
        <v>52</v>
      </c>
      <c r="C16" s="8" t="s">
        <v>114</v>
      </c>
      <c r="E16" s="8">
        <v>0</v>
      </c>
      <c r="G16" s="8">
        <v>0</v>
      </c>
      <c r="I16" s="8">
        <v>0</v>
      </c>
      <c r="K16" s="8">
        <v>0</v>
      </c>
      <c r="M16" s="8">
        <v>0</v>
      </c>
      <c r="O16" s="8">
        <v>44490299700</v>
      </c>
      <c r="Q16" s="8">
        <v>0</v>
      </c>
      <c r="S16" s="8">
        <f t="shared" si="0"/>
        <v>44490299700</v>
      </c>
    </row>
    <row r="17" spans="1:19" ht="21" x14ac:dyDescent="0.2">
      <c r="A17" s="3" t="s">
        <v>111</v>
      </c>
      <c r="C17" s="8" t="s">
        <v>114</v>
      </c>
      <c r="E17" s="8">
        <v>0</v>
      </c>
      <c r="G17" s="8">
        <v>0</v>
      </c>
      <c r="I17" s="8">
        <v>0</v>
      </c>
      <c r="K17" s="8">
        <v>0</v>
      </c>
      <c r="M17" s="8">
        <v>0</v>
      </c>
      <c r="O17" s="8">
        <v>8174644335</v>
      </c>
      <c r="Q17" s="8">
        <v>0</v>
      </c>
      <c r="S17" s="8">
        <f t="shared" si="0"/>
        <v>8174644335</v>
      </c>
    </row>
    <row r="18" spans="1:19" ht="21" x14ac:dyDescent="0.2">
      <c r="A18" s="3" t="s">
        <v>47</v>
      </c>
      <c r="C18" s="8" t="s">
        <v>114</v>
      </c>
      <c r="E18" s="8">
        <v>0</v>
      </c>
      <c r="G18" s="8">
        <v>0</v>
      </c>
      <c r="I18" s="8">
        <v>0</v>
      </c>
      <c r="K18" s="8">
        <v>0</v>
      </c>
      <c r="M18" s="8">
        <v>0</v>
      </c>
      <c r="O18" s="8">
        <v>43966991650</v>
      </c>
      <c r="Q18" s="8">
        <v>0</v>
      </c>
      <c r="S18" s="8">
        <f t="shared" si="0"/>
        <v>43966991650</v>
      </c>
    </row>
    <row r="19" spans="1:19" ht="21" x14ac:dyDescent="0.2">
      <c r="A19" s="3" t="s">
        <v>59</v>
      </c>
      <c r="C19" s="8" t="s">
        <v>114</v>
      </c>
      <c r="E19" s="8">
        <v>0</v>
      </c>
      <c r="G19" s="8">
        <v>0</v>
      </c>
      <c r="I19" s="8">
        <v>0</v>
      </c>
      <c r="K19" s="8">
        <v>0</v>
      </c>
      <c r="M19" s="8">
        <v>0</v>
      </c>
      <c r="O19" s="8">
        <v>46502841240</v>
      </c>
      <c r="Q19" s="8">
        <v>0</v>
      </c>
      <c r="S19" s="8">
        <f t="shared" si="0"/>
        <v>46502841240</v>
      </c>
    </row>
    <row r="20" spans="1:19" ht="21" x14ac:dyDescent="0.2">
      <c r="A20" s="3" t="s">
        <v>53</v>
      </c>
      <c r="C20" s="8" t="s">
        <v>114</v>
      </c>
      <c r="E20" s="8">
        <v>0</v>
      </c>
      <c r="G20" s="8">
        <v>0</v>
      </c>
      <c r="I20" s="8">
        <v>0</v>
      </c>
      <c r="K20" s="8">
        <v>0</v>
      </c>
      <c r="M20" s="8">
        <v>0</v>
      </c>
      <c r="O20" s="8">
        <v>42005725920</v>
      </c>
      <c r="Q20" s="8">
        <v>0</v>
      </c>
      <c r="S20" s="8">
        <f t="shared" si="0"/>
        <v>42005725920</v>
      </c>
    </row>
    <row r="21" spans="1:19" ht="21" x14ac:dyDescent="0.2">
      <c r="A21" s="3" t="s">
        <v>71</v>
      </c>
      <c r="C21" s="8" t="s">
        <v>114</v>
      </c>
      <c r="E21" s="8">
        <v>0</v>
      </c>
      <c r="G21" s="8">
        <v>0</v>
      </c>
      <c r="I21" s="8">
        <v>0</v>
      </c>
      <c r="K21" s="8">
        <v>0</v>
      </c>
      <c r="M21" s="8">
        <v>0</v>
      </c>
      <c r="O21" s="8">
        <v>19075037660</v>
      </c>
      <c r="Q21" s="8">
        <v>0</v>
      </c>
      <c r="S21" s="8">
        <f t="shared" si="0"/>
        <v>19075037660</v>
      </c>
    </row>
    <row r="22" spans="1:19" ht="21" x14ac:dyDescent="0.2">
      <c r="A22" s="3" t="s">
        <v>69</v>
      </c>
      <c r="C22" s="8" t="s">
        <v>114</v>
      </c>
      <c r="E22" s="8">
        <v>0</v>
      </c>
      <c r="G22" s="8">
        <v>0</v>
      </c>
      <c r="I22" s="8">
        <v>0</v>
      </c>
      <c r="K22" s="8">
        <v>0</v>
      </c>
      <c r="M22" s="8">
        <v>0</v>
      </c>
      <c r="O22" s="8">
        <v>839261520</v>
      </c>
      <c r="Q22" s="8">
        <v>0</v>
      </c>
      <c r="S22" s="8">
        <f t="shared" si="0"/>
        <v>839261520</v>
      </c>
    </row>
    <row r="23" spans="1:19" ht="21" x14ac:dyDescent="0.2">
      <c r="A23" s="3" t="s">
        <v>109</v>
      </c>
      <c r="C23" s="8" t="s">
        <v>114</v>
      </c>
      <c r="E23" s="8">
        <v>0</v>
      </c>
      <c r="G23" s="8">
        <v>0</v>
      </c>
      <c r="I23" s="8">
        <v>0</v>
      </c>
      <c r="K23" s="8">
        <v>0</v>
      </c>
      <c r="M23" s="8">
        <v>0</v>
      </c>
      <c r="O23" s="8">
        <v>11872996900</v>
      </c>
      <c r="Q23" s="8">
        <v>0</v>
      </c>
      <c r="S23" s="8">
        <f t="shared" si="0"/>
        <v>11872996900</v>
      </c>
    </row>
    <row r="24" spans="1:19" ht="21" x14ac:dyDescent="0.2">
      <c r="A24" s="3" t="s">
        <v>72</v>
      </c>
      <c r="C24" s="8" t="s">
        <v>114</v>
      </c>
      <c r="E24" s="8">
        <v>0</v>
      </c>
      <c r="G24" s="8">
        <v>0</v>
      </c>
      <c r="I24" s="8">
        <v>0</v>
      </c>
      <c r="K24" s="8">
        <v>0</v>
      </c>
      <c r="M24" s="8">
        <v>0</v>
      </c>
      <c r="O24" s="8">
        <v>5073689790</v>
      </c>
      <c r="Q24" s="8">
        <v>0</v>
      </c>
      <c r="S24" s="8">
        <f t="shared" si="0"/>
        <v>5073689790</v>
      </c>
    </row>
    <row r="25" spans="1:19" ht="21" x14ac:dyDescent="0.2">
      <c r="A25" s="3" t="s">
        <v>46</v>
      </c>
      <c r="C25" s="8" t="s">
        <v>114</v>
      </c>
      <c r="E25" s="8">
        <v>0</v>
      </c>
      <c r="G25" s="8">
        <v>0</v>
      </c>
      <c r="I25" s="8">
        <v>0</v>
      </c>
      <c r="K25" s="8">
        <v>0</v>
      </c>
      <c r="M25" s="8">
        <v>0</v>
      </c>
      <c r="O25" s="8">
        <v>11333058930</v>
      </c>
      <c r="Q25" s="8">
        <v>0</v>
      </c>
      <c r="S25" s="8">
        <f t="shared" si="0"/>
        <v>11333058930</v>
      </c>
    </row>
    <row r="26" spans="1:19" ht="21" x14ac:dyDescent="0.2">
      <c r="A26" s="3" t="s">
        <v>105</v>
      </c>
      <c r="C26" s="8" t="s">
        <v>114</v>
      </c>
      <c r="E26" s="8">
        <v>0</v>
      </c>
      <c r="G26" s="8">
        <v>0</v>
      </c>
      <c r="I26" s="8">
        <v>0</v>
      </c>
      <c r="K26" s="8">
        <v>0</v>
      </c>
      <c r="M26" s="8">
        <v>0</v>
      </c>
      <c r="O26" s="8">
        <v>16823283363</v>
      </c>
      <c r="Q26" s="8">
        <v>-664076975</v>
      </c>
      <c r="S26" s="8">
        <f t="shared" si="0"/>
        <v>16159206388</v>
      </c>
    </row>
    <row r="27" spans="1:19" ht="21" x14ac:dyDescent="0.2">
      <c r="A27" s="3" t="s">
        <v>77</v>
      </c>
      <c r="C27" s="8" t="s">
        <v>114</v>
      </c>
      <c r="E27" s="8">
        <v>0</v>
      </c>
      <c r="G27" s="8">
        <v>0</v>
      </c>
      <c r="I27" s="8">
        <v>0</v>
      </c>
      <c r="K27" s="8">
        <v>0</v>
      </c>
      <c r="M27" s="8">
        <v>0</v>
      </c>
      <c r="O27" s="8">
        <v>76745424</v>
      </c>
      <c r="Q27" s="8">
        <v>0</v>
      </c>
      <c r="S27" s="8">
        <f t="shared" si="0"/>
        <v>76745424</v>
      </c>
    </row>
    <row r="28" spans="1:19" ht="21" x14ac:dyDescent="0.2">
      <c r="A28" s="3" t="s">
        <v>48</v>
      </c>
      <c r="C28" s="8" t="s">
        <v>114</v>
      </c>
      <c r="E28" s="8">
        <v>0</v>
      </c>
      <c r="G28" s="8">
        <v>0</v>
      </c>
      <c r="I28" s="8">
        <v>0</v>
      </c>
      <c r="K28" s="8">
        <v>0</v>
      </c>
      <c r="M28" s="8">
        <v>0</v>
      </c>
      <c r="O28" s="8">
        <v>19409410800</v>
      </c>
      <c r="Q28" s="8">
        <v>-592850529</v>
      </c>
      <c r="S28" s="8">
        <f t="shared" si="0"/>
        <v>18816560271</v>
      </c>
    </row>
    <row r="29" spans="1:19" ht="21" x14ac:dyDescent="0.2">
      <c r="A29" s="3" t="s">
        <v>90</v>
      </c>
      <c r="C29" s="8" t="s">
        <v>114</v>
      </c>
      <c r="E29" s="8">
        <v>0</v>
      </c>
      <c r="G29" s="8">
        <v>0</v>
      </c>
      <c r="I29" s="8">
        <v>0</v>
      </c>
      <c r="K29" s="8">
        <v>0</v>
      </c>
      <c r="M29" s="8">
        <v>0</v>
      </c>
      <c r="O29" s="8">
        <v>8000000</v>
      </c>
      <c r="Q29" s="8">
        <v>0</v>
      </c>
      <c r="S29" s="8">
        <f t="shared" si="0"/>
        <v>8000000</v>
      </c>
    </row>
    <row r="30" spans="1:19" ht="21" x14ac:dyDescent="0.2">
      <c r="A30" s="3" t="s">
        <v>65</v>
      </c>
      <c r="C30" s="8" t="s">
        <v>114</v>
      </c>
      <c r="E30" s="8">
        <v>0</v>
      </c>
      <c r="G30" s="8">
        <v>0</v>
      </c>
      <c r="I30" s="8">
        <v>0</v>
      </c>
      <c r="K30" s="8">
        <v>0</v>
      </c>
      <c r="M30" s="8">
        <v>0</v>
      </c>
      <c r="O30" s="8">
        <v>72079483000</v>
      </c>
      <c r="Q30" s="8">
        <v>-2845242750</v>
      </c>
      <c r="S30" s="8">
        <f t="shared" si="0"/>
        <v>69234240250</v>
      </c>
    </row>
    <row r="31" spans="1:19" ht="21" x14ac:dyDescent="0.2">
      <c r="A31" s="3" t="s">
        <v>56</v>
      </c>
      <c r="C31" s="8" t="s">
        <v>114</v>
      </c>
      <c r="E31" s="8">
        <v>0</v>
      </c>
      <c r="G31" s="8">
        <v>0</v>
      </c>
      <c r="I31" s="8">
        <v>0</v>
      </c>
      <c r="K31" s="8">
        <v>0</v>
      </c>
      <c r="M31" s="8">
        <v>0</v>
      </c>
      <c r="O31" s="8">
        <v>63903002100</v>
      </c>
      <c r="Q31" s="8">
        <v>0</v>
      </c>
      <c r="S31" s="8">
        <f t="shared" si="0"/>
        <v>63903002100</v>
      </c>
    </row>
    <row r="32" spans="1:19" ht="21" x14ac:dyDescent="0.2">
      <c r="A32" s="3" t="s">
        <v>54</v>
      </c>
      <c r="C32" s="8" t="s">
        <v>114</v>
      </c>
      <c r="E32" s="8">
        <v>0</v>
      </c>
      <c r="G32" s="8">
        <v>0</v>
      </c>
      <c r="I32" s="8">
        <v>0</v>
      </c>
      <c r="K32" s="8">
        <v>0</v>
      </c>
      <c r="M32" s="8">
        <v>0</v>
      </c>
      <c r="O32" s="8">
        <v>1413330240</v>
      </c>
      <c r="Q32" s="8">
        <v>0</v>
      </c>
      <c r="S32" s="8">
        <f t="shared" si="0"/>
        <v>1413330240</v>
      </c>
    </row>
    <row r="33" spans="1:19" ht="21" x14ac:dyDescent="0.2">
      <c r="A33" s="3" t="s">
        <v>64</v>
      </c>
      <c r="C33" s="8" t="s">
        <v>114</v>
      </c>
      <c r="E33" s="8">
        <v>0</v>
      </c>
      <c r="G33" s="8">
        <v>0</v>
      </c>
      <c r="I33" s="8">
        <v>0</v>
      </c>
      <c r="K33" s="8">
        <v>0</v>
      </c>
      <c r="M33" s="8">
        <v>0</v>
      </c>
      <c r="O33" s="8">
        <v>10825875600</v>
      </c>
      <c r="Q33" s="8">
        <v>0</v>
      </c>
      <c r="S33" s="8">
        <f t="shared" si="0"/>
        <v>10825875600</v>
      </c>
    </row>
    <row r="34" spans="1:19" ht="21" x14ac:dyDescent="0.2">
      <c r="A34" s="3" t="s">
        <v>66</v>
      </c>
      <c r="C34" s="8" t="s">
        <v>114</v>
      </c>
      <c r="E34" s="8">
        <v>0</v>
      </c>
      <c r="G34" s="8">
        <v>0</v>
      </c>
      <c r="I34" s="8">
        <v>0</v>
      </c>
      <c r="K34" s="8">
        <v>0</v>
      </c>
      <c r="M34" s="8">
        <v>0</v>
      </c>
      <c r="O34" s="8">
        <v>11723661670</v>
      </c>
      <c r="Q34" s="8">
        <v>0</v>
      </c>
      <c r="S34" s="8">
        <f t="shared" si="0"/>
        <v>11723661670</v>
      </c>
    </row>
    <row r="35" spans="1:19" ht="21" x14ac:dyDescent="0.2">
      <c r="A35" s="3" t="s">
        <v>75</v>
      </c>
      <c r="C35" s="8" t="s">
        <v>114</v>
      </c>
      <c r="E35" s="8">
        <v>0</v>
      </c>
      <c r="G35" s="8">
        <v>0</v>
      </c>
      <c r="I35" s="8">
        <v>0</v>
      </c>
      <c r="K35" s="8">
        <v>0</v>
      </c>
      <c r="M35" s="8">
        <v>0</v>
      </c>
      <c r="O35" s="8">
        <v>879168192</v>
      </c>
      <c r="Q35" s="8">
        <v>0</v>
      </c>
      <c r="S35" s="8">
        <f t="shared" si="0"/>
        <v>879168192</v>
      </c>
    </row>
    <row r="36" spans="1:19" ht="21" x14ac:dyDescent="0.2">
      <c r="A36" s="3" t="s">
        <v>51</v>
      </c>
      <c r="C36" s="8" t="s">
        <v>114</v>
      </c>
      <c r="E36" s="8">
        <v>0</v>
      </c>
      <c r="G36" s="8">
        <v>0</v>
      </c>
      <c r="I36" s="8">
        <v>0</v>
      </c>
      <c r="K36" s="8">
        <v>0</v>
      </c>
      <c r="M36" s="8">
        <v>0</v>
      </c>
      <c r="O36" s="8">
        <v>49376705000</v>
      </c>
      <c r="Q36" s="8">
        <v>0</v>
      </c>
      <c r="S36" s="8">
        <f t="shared" si="0"/>
        <v>49376705000</v>
      </c>
    </row>
    <row r="37" spans="1:19" ht="21" x14ac:dyDescent="0.2">
      <c r="A37" s="3" t="s">
        <v>79</v>
      </c>
      <c r="C37" s="8" t="s">
        <v>114</v>
      </c>
      <c r="E37" s="8">
        <v>0</v>
      </c>
      <c r="G37" s="8">
        <v>0</v>
      </c>
      <c r="I37" s="8">
        <v>0</v>
      </c>
      <c r="K37" s="8">
        <v>0</v>
      </c>
      <c r="M37" s="8">
        <v>0</v>
      </c>
      <c r="O37" s="8">
        <v>32308405200</v>
      </c>
      <c r="Q37" s="8">
        <v>0</v>
      </c>
      <c r="S37" s="8">
        <f t="shared" si="0"/>
        <v>32308405200</v>
      </c>
    </row>
    <row r="38" spans="1:19" ht="21" x14ac:dyDescent="0.2">
      <c r="A38" s="3" t="s">
        <v>49</v>
      </c>
      <c r="C38" s="8" t="s">
        <v>114</v>
      </c>
      <c r="E38" s="8">
        <v>0</v>
      </c>
      <c r="G38" s="8">
        <v>0</v>
      </c>
      <c r="I38" s="8">
        <v>0</v>
      </c>
      <c r="K38" s="8">
        <v>0</v>
      </c>
      <c r="M38" s="8">
        <v>0</v>
      </c>
      <c r="O38" s="8">
        <v>53142423880</v>
      </c>
      <c r="Q38" s="8">
        <v>-1069981689</v>
      </c>
      <c r="S38" s="8">
        <f t="shared" si="0"/>
        <v>52072442191</v>
      </c>
    </row>
    <row r="39" spans="1:19" ht="21" x14ac:dyDescent="0.2">
      <c r="A39" s="3" t="s">
        <v>50</v>
      </c>
      <c r="C39" s="8" t="s">
        <v>114</v>
      </c>
      <c r="E39" s="8">
        <v>0</v>
      </c>
      <c r="G39" s="8">
        <v>0</v>
      </c>
      <c r="I39" s="8">
        <v>0</v>
      </c>
      <c r="K39" s="8">
        <v>0</v>
      </c>
      <c r="M39" s="8">
        <v>0</v>
      </c>
      <c r="O39" s="8">
        <v>31965781622</v>
      </c>
      <c r="Q39" s="8">
        <v>0</v>
      </c>
      <c r="S39" s="8">
        <f t="shared" si="0"/>
        <v>31965781622</v>
      </c>
    </row>
    <row r="40" spans="1:19" ht="21" x14ac:dyDescent="0.2">
      <c r="A40" s="3" t="s">
        <v>76</v>
      </c>
      <c r="C40" s="8" t="s">
        <v>114</v>
      </c>
      <c r="E40" s="8">
        <v>0</v>
      </c>
      <c r="G40" s="8">
        <v>0</v>
      </c>
      <c r="I40" s="8">
        <v>0</v>
      </c>
      <c r="K40" s="8">
        <v>0</v>
      </c>
      <c r="M40" s="8">
        <v>0</v>
      </c>
      <c r="O40" s="8">
        <v>14225519880</v>
      </c>
      <c r="Q40" s="8">
        <v>0</v>
      </c>
      <c r="S40" s="8">
        <f t="shared" si="0"/>
        <v>14225519880</v>
      </c>
    </row>
    <row r="41" spans="1:19" ht="21" x14ac:dyDescent="0.2">
      <c r="A41" s="3" t="s">
        <v>74</v>
      </c>
      <c r="C41" s="8" t="s">
        <v>114</v>
      </c>
      <c r="E41" s="8">
        <v>0</v>
      </c>
      <c r="G41" s="8">
        <v>0</v>
      </c>
      <c r="I41" s="8">
        <v>0</v>
      </c>
      <c r="K41" s="8">
        <v>0</v>
      </c>
      <c r="M41" s="8">
        <v>0</v>
      </c>
      <c r="O41" s="8">
        <v>44472384680</v>
      </c>
      <c r="Q41" s="8">
        <v>0</v>
      </c>
      <c r="S41" s="8">
        <f t="shared" si="0"/>
        <v>44472384680</v>
      </c>
    </row>
    <row r="42" spans="1:19" ht="21" x14ac:dyDescent="0.2">
      <c r="A42" s="3" t="s">
        <v>55</v>
      </c>
      <c r="C42" s="8" t="s">
        <v>114</v>
      </c>
      <c r="E42" s="8">
        <v>0</v>
      </c>
      <c r="G42" s="8">
        <v>0</v>
      </c>
      <c r="I42" s="8">
        <v>0</v>
      </c>
      <c r="K42" s="8">
        <v>0</v>
      </c>
      <c r="M42" s="8">
        <v>0</v>
      </c>
      <c r="O42" s="8">
        <v>36726147000</v>
      </c>
      <c r="Q42" s="8">
        <v>-1145407372</v>
      </c>
      <c r="S42" s="8">
        <f t="shared" si="0"/>
        <v>35580739628</v>
      </c>
    </row>
    <row r="43" spans="1:19" ht="21" x14ac:dyDescent="0.2">
      <c r="A43" s="3" t="s">
        <v>80</v>
      </c>
      <c r="C43" s="8" t="s">
        <v>114</v>
      </c>
      <c r="E43" s="8">
        <v>0</v>
      </c>
      <c r="G43" s="8">
        <v>0</v>
      </c>
      <c r="I43" s="8">
        <v>0</v>
      </c>
      <c r="K43" s="8">
        <v>0</v>
      </c>
      <c r="M43" s="8">
        <v>0</v>
      </c>
      <c r="O43" s="8">
        <v>26835729600</v>
      </c>
      <c r="Q43" s="8">
        <v>0</v>
      </c>
      <c r="S43" s="8">
        <f t="shared" si="0"/>
        <v>26835729600</v>
      </c>
    </row>
    <row r="44" spans="1:19" ht="21" x14ac:dyDescent="0.2">
      <c r="A44" s="3" t="s">
        <v>86</v>
      </c>
      <c r="C44" s="8" t="s">
        <v>114</v>
      </c>
      <c r="E44" s="8">
        <v>0</v>
      </c>
      <c r="G44" s="8">
        <v>0</v>
      </c>
      <c r="I44" s="8">
        <v>0</v>
      </c>
      <c r="K44" s="8">
        <v>0</v>
      </c>
      <c r="M44" s="8">
        <v>0</v>
      </c>
      <c r="O44" s="8">
        <v>1257291200</v>
      </c>
      <c r="Q44" s="8">
        <v>0</v>
      </c>
      <c r="S44" s="8">
        <f t="shared" si="0"/>
        <v>1257291200</v>
      </c>
    </row>
    <row r="45" spans="1:19" ht="21.75" thickBot="1" x14ac:dyDescent="0.25">
      <c r="A45" s="3" t="s">
        <v>102</v>
      </c>
      <c r="C45" s="8" t="s">
        <v>114</v>
      </c>
      <c r="E45" s="8">
        <v>0</v>
      </c>
      <c r="G45" s="8">
        <v>0</v>
      </c>
      <c r="I45" s="8">
        <v>0</v>
      </c>
      <c r="K45" s="8">
        <v>0</v>
      </c>
      <c r="M45" s="8">
        <v>0</v>
      </c>
      <c r="O45" s="8">
        <v>757462500</v>
      </c>
      <c r="Q45" s="8">
        <v>0</v>
      </c>
      <c r="S45" s="8">
        <f t="shared" si="0"/>
        <v>757462500</v>
      </c>
    </row>
    <row r="46" spans="1:19" ht="21.75" thickBot="1" x14ac:dyDescent="0.25">
      <c r="I46" s="9">
        <f>SUM(I8:I45)</f>
        <v>0</v>
      </c>
      <c r="J46" s="3"/>
      <c r="K46" s="9">
        <f>SUM(K8:K45)</f>
        <v>0</v>
      </c>
      <c r="L46" s="3"/>
      <c r="M46" s="9">
        <f>SUM(M8:M45)</f>
        <v>0</v>
      </c>
      <c r="N46" s="3"/>
      <c r="O46" s="9">
        <f>SUM(O8:O45)</f>
        <v>883549931233</v>
      </c>
      <c r="P46" s="3"/>
      <c r="Q46" s="9">
        <f>SUM(Q8:Q45)</f>
        <v>-7159078920</v>
      </c>
      <c r="R46" s="3"/>
      <c r="S46" s="9">
        <f>SUM(S8:S45)</f>
        <v>876390852313</v>
      </c>
    </row>
    <row r="47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K26" sqref="K26:Q34"/>
    </sheetView>
  </sheetViews>
  <sheetFormatPr defaultRowHeight="18.75" x14ac:dyDescent="0.45"/>
  <cols>
    <col min="1" max="1" width="17.125" style="14" bestFit="1" customWidth="1"/>
    <col min="2" max="2" width="0.875" style="14" customWidth="1"/>
    <col min="3" max="3" width="32.125" style="14" bestFit="1" customWidth="1"/>
    <col min="4" max="4" width="0.875" style="14" customWidth="1"/>
    <col min="5" max="5" width="27.875" style="14" bestFit="1" customWidth="1"/>
    <col min="6" max="6" width="0.875" style="14" customWidth="1"/>
    <col min="7" max="7" width="32.125" style="14" bestFit="1" customWidth="1"/>
    <col min="8" max="8" width="0.875" style="14" customWidth="1"/>
    <col min="9" max="9" width="27.875" style="14" bestFit="1" customWidth="1"/>
    <col min="10" max="10" width="0.875" style="14" customWidth="1"/>
    <col min="11" max="11" width="8" style="14" customWidth="1"/>
    <col min="12" max="16384" width="9" style="14"/>
  </cols>
  <sheetData>
    <row r="2" spans="1:9" ht="26.25" x14ac:dyDescent="0.45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</row>
    <row r="3" spans="1:9" ht="26.25" x14ac:dyDescent="0.45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</row>
    <row r="4" spans="1:9" ht="26.25" x14ac:dyDescent="0.45">
      <c r="A4" s="48" t="str">
        <f>+سهام!A4</f>
        <v>برای ماه منتهی به 1404/08/30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</row>
    <row r="6" spans="1:9" ht="27" thickBot="1" x14ac:dyDescent="0.5">
      <c r="A6" s="49" t="s">
        <v>39</v>
      </c>
      <c r="B6" s="49" t="s">
        <v>39</v>
      </c>
      <c r="C6" s="49" t="s">
        <v>26</v>
      </c>
      <c r="D6" s="49" t="s">
        <v>26</v>
      </c>
      <c r="E6" s="49" t="s">
        <v>26</v>
      </c>
      <c r="G6" s="49" t="s">
        <v>27</v>
      </c>
      <c r="H6" s="49" t="s">
        <v>27</v>
      </c>
      <c r="I6" s="49" t="s">
        <v>27</v>
      </c>
    </row>
    <row r="7" spans="1:9" ht="27" thickBot="1" x14ac:dyDescent="0.5">
      <c r="A7" s="26" t="s">
        <v>40</v>
      </c>
      <c r="C7" s="26" t="s">
        <v>41</v>
      </c>
      <c r="E7" s="26" t="s">
        <v>42</v>
      </c>
      <c r="G7" s="26" t="s">
        <v>41</v>
      </c>
      <c r="I7" s="26" t="s">
        <v>42</v>
      </c>
    </row>
    <row r="8" spans="1:9" ht="23.25" thickBot="1" x14ac:dyDescent="0.6">
      <c r="A8" s="27" t="s">
        <v>23</v>
      </c>
      <c r="B8" s="28"/>
      <c r="C8" s="27">
        <f>+'سود سپرده بانکی'!G8</f>
        <v>4524110581</v>
      </c>
      <c r="D8" s="28"/>
      <c r="E8" s="40">
        <f>+C8/$C$9</f>
        <v>1</v>
      </c>
      <c r="F8" s="28"/>
      <c r="G8" s="27">
        <f>+'سود سپرده بانکی'!M8</f>
        <v>61907967969</v>
      </c>
      <c r="H8" s="28"/>
      <c r="I8" s="41">
        <f>+G8/$G$9</f>
        <v>1</v>
      </c>
    </row>
    <row r="9" spans="1:9" ht="24.75" thickBot="1" x14ac:dyDescent="0.5">
      <c r="C9" s="29">
        <f>SUM(C8:C8)</f>
        <v>4524110581</v>
      </c>
      <c r="D9" s="30"/>
      <c r="E9" s="13">
        <f>SUM(E8:E8)</f>
        <v>1</v>
      </c>
      <c r="F9" s="30"/>
      <c r="G9" s="29">
        <f>SUM(G8:G8)</f>
        <v>61907967969</v>
      </c>
      <c r="H9" s="30"/>
      <c r="I9" s="13">
        <f>SUM(I8:I8)</f>
        <v>1</v>
      </c>
    </row>
    <row r="10" spans="1:9" ht="19.5" thickTop="1" x14ac:dyDescent="0.45">
      <c r="E10" s="31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K26" sqref="K26:Q34"/>
    </sheetView>
  </sheetViews>
  <sheetFormatPr defaultRowHeight="18.75" x14ac:dyDescent="0.2"/>
  <cols>
    <col min="1" max="1" width="17.125" style="8" bestFit="1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48" t="str">
        <f>+سهام!A2</f>
        <v>صندوق سرمایه‌گذاری بخشی صنایع مفید - دارونو</v>
      </c>
      <c r="B2" s="48" t="s">
        <v>0</v>
      </c>
      <c r="C2" s="48" t="s">
        <v>0</v>
      </c>
      <c r="D2" s="48" t="s">
        <v>0</v>
      </c>
      <c r="E2" s="48" t="s">
        <v>0</v>
      </c>
      <c r="F2" s="48" t="s">
        <v>0</v>
      </c>
      <c r="G2" s="48" t="s">
        <v>0</v>
      </c>
      <c r="H2" s="48" t="s">
        <v>0</v>
      </c>
      <c r="I2" s="48" t="s">
        <v>0</v>
      </c>
      <c r="J2" s="48" t="s">
        <v>0</v>
      </c>
      <c r="K2" s="48" t="s">
        <v>0</v>
      </c>
      <c r="L2" s="48" t="s">
        <v>0</v>
      </c>
      <c r="M2" s="48" t="s">
        <v>0</v>
      </c>
    </row>
    <row r="3" spans="1:13" ht="26.25" x14ac:dyDescent="0.2">
      <c r="A3" s="48" t="s">
        <v>24</v>
      </c>
      <c r="B3" s="48" t="s">
        <v>24</v>
      </c>
      <c r="C3" s="48" t="s">
        <v>24</v>
      </c>
      <c r="D3" s="48" t="s">
        <v>24</v>
      </c>
      <c r="E3" s="48" t="s">
        <v>24</v>
      </c>
      <c r="F3" s="48" t="s">
        <v>24</v>
      </c>
      <c r="G3" s="48" t="s">
        <v>24</v>
      </c>
      <c r="H3" s="48" t="s">
        <v>24</v>
      </c>
      <c r="I3" s="48" t="s">
        <v>24</v>
      </c>
      <c r="J3" s="48" t="s">
        <v>24</v>
      </c>
      <c r="K3" s="48" t="s">
        <v>24</v>
      </c>
      <c r="L3" s="48" t="s">
        <v>24</v>
      </c>
      <c r="M3" s="48" t="s">
        <v>24</v>
      </c>
    </row>
    <row r="4" spans="1:13" ht="26.25" x14ac:dyDescent="0.2">
      <c r="A4" s="48" t="str">
        <f>+سهام!A4</f>
        <v>برای ماه منتهی به 1404/08/30</v>
      </c>
      <c r="B4" s="48" t="s">
        <v>2</v>
      </c>
      <c r="C4" s="48" t="s">
        <v>2</v>
      </c>
      <c r="D4" s="48" t="s">
        <v>2</v>
      </c>
      <c r="E4" s="48" t="s">
        <v>2</v>
      </c>
      <c r="F4" s="48" t="s">
        <v>2</v>
      </c>
      <c r="G4" s="48" t="s">
        <v>2</v>
      </c>
      <c r="H4" s="48" t="s">
        <v>2</v>
      </c>
      <c r="I4" s="48" t="s">
        <v>2</v>
      </c>
      <c r="J4" s="48" t="s">
        <v>2</v>
      </c>
      <c r="K4" s="48" t="s">
        <v>2</v>
      </c>
      <c r="L4" s="48" t="s">
        <v>2</v>
      </c>
      <c r="M4" s="48" t="s">
        <v>2</v>
      </c>
    </row>
    <row r="6" spans="1:13" ht="27" thickBot="1" x14ac:dyDescent="0.25">
      <c r="A6" s="49" t="s">
        <v>25</v>
      </c>
      <c r="B6" s="49" t="s">
        <v>25</v>
      </c>
      <c r="C6" s="49" t="s">
        <v>26</v>
      </c>
      <c r="D6" s="49" t="s">
        <v>26</v>
      </c>
      <c r="E6" s="49" t="s">
        <v>26</v>
      </c>
      <c r="F6" s="49" t="s">
        <v>26</v>
      </c>
      <c r="G6" s="49" t="s">
        <v>26</v>
      </c>
      <c r="I6" s="49" t="s">
        <v>27</v>
      </c>
      <c r="J6" s="49" t="s">
        <v>27</v>
      </c>
      <c r="K6" s="49" t="s">
        <v>27</v>
      </c>
      <c r="L6" s="49" t="s">
        <v>27</v>
      </c>
      <c r="M6" s="49" t="s">
        <v>27</v>
      </c>
    </row>
    <row r="7" spans="1:13" ht="27" thickBot="1" x14ac:dyDescent="0.25">
      <c r="A7" s="26" t="s">
        <v>28</v>
      </c>
      <c r="C7" s="26" t="s">
        <v>29</v>
      </c>
      <c r="E7" s="26" t="s">
        <v>30</v>
      </c>
      <c r="G7" s="26" t="s">
        <v>31</v>
      </c>
      <c r="I7" s="26" t="s">
        <v>29</v>
      </c>
      <c r="K7" s="26" t="s">
        <v>30</v>
      </c>
      <c r="M7" s="26" t="s">
        <v>31</v>
      </c>
    </row>
    <row r="8" spans="1:13" ht="19.5" customHeight="1" thickBot="1" x14ac:dyDescent="0.25">
      <c r="A8" s="3" t="s">
        <v>23</v>
      </c>
      <c r="C8" s="8">
        <v>4524110581</v>
      </c>
      <c r="E8" s="8">
        <v>0</v>
      </c>
      <c r="G8" s="8">
        <f>+C8-E8</f>
        <v>4524110581</v>
      </c>
      <c r="I8" s="8">
        <v>61907967969</v>
      </c>
      <c r="K8" s="8">
        <v>0</v>
      </c>
      <c r="M8" s="8">
        <f>+I8-K8</f>
        <v>61907967969</v>
      </c>
    </row>
    <row r="9" spans="1:13" s="3" customFormat="1" ht="21.75" thickBot="1" x14ac:dyDescent="0.25">
      <c r="A9" s="3" t="s">
        <v>15</v>
      </c>
      <c r="C9" s="9">
        <f>SUM(C8:C8)</f>
        <v>4524110581</v>
      </c>
      <c r="E9" s="9">
        <f>SUM(E8:E8)</f>
        <v>0</v>
      </c>
      <c r="G9" s="9">
        <f>SUM(G8:G8)</f>
        <v>4524110581</v>
      </c>
      <c r="I9" s="9">
        <f>SUM(I8:I8)</f>
        <v>61907967969</v>
      </c>
      <c r="K9" s="9">
        <f>SUM(K8:K8)</f>
        <v>0</v>
      </c>
      <c r="M9" s="9">
        <f>SUM(M8:M8)</f>
        <v>61907967969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Q61"/>
  <sheetViews>
    <sheetView rightToLeft="1" zoomScale="90" zoomScaleNormal="90" workbookViewId="0">
      <selection activeCell="K26" sqref="K26:Q34"/>
    </sheetView>
  </sheetViews>
  <sheetFormatPr defaultRowHeight="22.5" x14ac:dyDescent="0.2"/>
  <cols>
    <col min="1" max="1" width="29.375" style="7" bestFit="1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9" width="17" style="7" bestFit="1" customWidth="1"/>
    <col min="20" max="16384" width="9" style="7"/>
  </cols>
  <sheetData>
    <row r="2" spans="1:17" ht="24" x14ac:dyDescent="0.2">
      <c r="A2" s="50" t="str">
        <f>+سهام!A2</f>
        <v>صندوق سرمایه‌گذاری بخشی صنایع مفید - دارونو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</row>
    <row r="3" spans="1:17" ht="24" x14ac:dyDescent="0.2">
      <c r="A3" s="50" t="s">
        <v>24</v>
      </c>
      <c r="B3" s="50" t="s">
        <v>24</v>
      </c>
      <c r="C3" s="50" t="s">
        <v>24</v>
      </c>
      <c r="D3" s="50" t="s">
        <v>24</v>
      </c>
      <c r="E3" s="50" t="s">
        <v>24</v>
      </c>
      <c r="F3" s="50" t="s">
        <v>24</v>
      </c>
      <c r="G3" s="50" t="s">
        <v>24</v>
      </c>
      <c r="H3" s="50" t="s">
        <v>24</v>
      </c>
      <c r="I3" s="50" t="s">
        <v>24</v>
      </c>
      <c r="J3" s="50" t="s">
        <v>24</v>
      </c>
      <c r="K3" s="50" t="s">
        <v>24</v>
      </c>
      <c r="L3" s="50" t="s">
        <v>24</v>
      </c>
      <c r="M3" s="50" t="s">
        <v>24</v>
      </c>
      <c r="N3" s="50" t="s">
        <v>24</v>
      </c>
      <c r="O3" s="50" t="s">
        <v>24</v>
      </c>
      <c r="P3" s="50" t="s">
        <v>24</v>
      </c>
      <c r="Q3" s="50" t="s">
        <v>24</v>
      </c>
    </row>
    <row r="4" spans="1:17" ht="24" x14ac:dyDescent="0.2">
      <c r="A4" s="50" t="str">
        <f>+سهام!A4</f>
        <v>برای ماه منتهی به 1404/08/30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</row>
    <row r="6" spans="1:17" ht="24.75" thickBot="1" x14ac:dyDescent="0.25">
      <c r="A6" s="50" t="s">
        <v>3</v>
      </c>
      <c r="C6" s="51" t="s">
        <v>26</v>
      </c>
      <c r="D6" s="51" t="s">
        <v>26</v>
      </c>
      <c r="E6" s="51" t="s">
        <v>26</v>
      </c>
      <c r="F6" s="51" t="s">
        <v>26</v>
      </c>
      <c r="G6" s="51" t="s">
        <v>26</v>
      </c>
      <c r="H6" s="51" t="s">
        <v>26</v>
      </c>
      <c r="I6" s="51" t="s">
        <v>26</v>
      </c>
      <c r="K6" s="51" t="s">
        <v>27</v>
      </c>
      <c r="L6" s="51" t="s">
        <v>27</v>
      </c>
      <c r="M6" s="51" t="s">
        <v>27</v>
      </c>
      <c r="N6" s="51" t="s">
        <v>27</v>
      </c>
      <c r="O6" s="51" t="s">
        <v>27</v>
      </c>
      <c r="P6" s="51" t="s">
        <v>27</v>
      </c>
      <c r="Q6" s="51" t="s">
        <v>27</v>
      </c>
    </row>
    <row r="7" spans="1:17" ht="24.75" thickBot="1" x14ac:dyDescent="0.25">
      <c r="A7" s="51" t="s">
        <v>3</v>
      </c>
      <c r="C7" s="23" t="s">
        <v>7</v>
      </c>
      <c r="E7" s="23" t="s">
        <v>32</v>
      </c>
      <c r="G7" s="23" t="s">
        <v>33</v>
      </c>
      <c r="I7" s="23" t="s">
        <v>85</v>
      </c>
      <c r="K7" s="23" t="s">
        <v>7</v>
      </c>
      <c r="M7" s="23" t="s">
        <v>32</v>
      </c>
      <c r="O7" s="23" t="s">
        <v>33</v>
      </c>
      <c r="Q7" s="23" t="s">
        <v>85</v>
      </c>
    </row>
    <row r="8" spans="1:17" x14ac:dyDescent="0.55000000000000004">
      <c r="A8" s="24" t="s">
        <v>66</v>
      </c>
      <c r="C8" s="7">
        <v>0</v>
      </c>
      <c r="E8" s="7">
        <v>0</v>
      </c>
      <c r="G8" s="7">
        <v>0</v>
      </c>
      <c r="I8" s="7">
        <v>0</v>
      </c>
      <c r="K8" s="7">
        <v>7398600</v>
      </c>
      <c r="M8" s="7">
        <v>80042213555</v>
      </c>
      <c r="O8" s="7">
        <v>103755853916</v>
      </c>
      <c r="Q8" s="7">
        <f>+M8-O8</f>
        <v>-23713640361</v>
      </c>
    </row>
    <row r="9" spans="1:17" x14ac:dyDescent="0.55000000000000004">
      <c r="A9" s="24" t="s">
        <v>77</v>
      </c>
      <c r="C9" s="7">
        <v>0</v>
      </c>
      <c r="E9" s="7">
        <v>0</v>
      </c>
      <c r="G9" s="7">
        <v>0</v>
      </c>
      <c r="I9" s="7">
        <v>0</v>
      </c>
      <c r="K9" s="7">
        <v>12962267</v>
      </c>
      <c r="M9" s="7">
        <v>180395243350</v>
      </c>
      <c r="O9" s="7">
        <v>125979662800</v>
      </c>
      <c r="Q9" s="7">
        <f t="shared" ref="Q9:Q59" si="0">+M9-O9</f>
        <v>54415580550</v>
      </c>
    </row>
    <row r="10" spans="1:17" x14ac:dyDescent="0.55000000000000004">
      <c r="A10" s="24" t="s">
        <v>53</v>
      </c>
      <c r="C10" s="7">
        <v>3718795</v>
      </c>
      <c r="E10" s="7">
        <v>68966749035</v>
      </c>
      <c r="G10" s="7">
        <v>52103051022</v>
      </c>
      <c r="I10" s="7">
        <v>16863698013</v>
      </c>
      <c r="K10" s="7">
        <v>16555954</v>
      </c>
      <c r="M10" s="7">
        <v>254194594316</v>
      </c>
      <c r="O10" s="7">
        <v>232396579473</v>
      </c>
      <c r="Q10" s="7">
        <f t="shared" si="0"/>
        <v>21798014843</v>
      </c>
    </row>
    <row r="11" spans="1:17" x14ac:dyDescent="0.55000000000000004">
      <c r="A11" s="24" t="s">
        <v>109</v>
      </c>
      <c r="C11" s="7">
        <v>0</v>
      </c>
      <c r="E11" s="7">
        <v>0</v>
      </c>
      <c r="G11" s="7">
        <v>0</v>
      </c>
      <c r="I11" s="7">
        <v>0</v>
      </c>
      <c r="K11" s="7">
        <v>7659998</v>
      </c>
      <c r="M11" s="7">
        <v>73325685765</v>
      </c>
      <c r="O11" s="7">
        <v>98306756401</v>
      </c>
      <c r="Q11" s="7">
        <f t="shared" si="0"/>
        <v>-24981070636</v>
      </c>
    </row>
    <row r="12" spans="1:17" x14ac:dyDescent="0.55000000000000004">
      <c r="A12" s="24" t="s">
        <v>54</v>
      </c>
      <c r="C12" s="7">
        <v>20921248</v>
      </c>
      <c r="E12" s="7">
        <v>35352170852</v>
      </c>
      <c r="G12" s="7">
        <v>42602605299</v>
      </c>
      <c r="I12" s="7">
        <v>-7250434447</v>
      </c>
      <c r="K12" s="7">
        <v>36283613</v>
      </c>
      <c r="M12" s="7">
        <v>59285597240</v>
      </c>
      <c r="O12" s="7">
        <v>73936537457</v>
      </c>
      <c r="Q12" s="7">
        <f t="shared" si="0"/>
        <v>-14650940217</v>
      </c>
    </row>
    <row r="13" spans="1:17" x14ac:dyDescent="0.55000000000000004">
      <c r="A13" s="24" t="s">
        <v>111</v>
      </c>
      <c r="C13" s="7">
        <v>557700</v>
      </c>
      <c r="E13" s="7">
        <v>10009596128</v>
      </c>
      <c r="G13" s="7">
        <v>11656903333</v>
      </c>
      <c r="I13" s="7">
        <v>-1647307205</v>
      </c>
      <c r="K13" s="7">
        <v>900853</v>
      </c>
      <c r="M13" s="7">
        <v>15170909199</v>
      </c>
      <c r="O13" s="7">
        <v>18893633706</v>
      </c>
      <c r="Q13" s="7">
        <f t="shared" si="0"/>
        <v>-3722724507</v>
      </c>
    </row>
    <row r="14" spans="1:17" x14ac:dyDescent="0.55000000000000004">
      <c r="A14" s="24" t="s">
        <v>104</v>
      </c>
      <c r="C14" s="7">
        <v>721390</v>
      </c>
      <c r="E14" s="7">
        <v>19609818605</v>
      </c>
      <c r="G14" s="7">
        <v>28051191843</v>
      </c>
      <c r="I14" s="7">
        <v>-8441373238</v>
      </c>
      <c r="K14" s="7">
        <v>2676427</v>
      </c>
      <c r="M14" s="7">
        <v>73584274136</v>
      </c>
      <c r="O14" s="7">
        <v>104072647371</v>
      </c>
      <c r="Q14" s="7">
        <f t="shared" si="0"/>
        <v>-30488373235</v>
      </c>
    </row>
    <row r="15" spans="1:17" x14ac:dyDescent="0.55000000000000004">
      <c r="A15" s="24" t="s">
        <v>108</v>
      </c>
      <c r="C15" s="7">
        <v>624680</v>
      </c>
      <c r="E15" s="7">
        <v>5711056002</v>
      </c>
      <c r="G15" s="7">
        <v>5003989198</v>
      </c>
      <c r="I15" s="7">
        <v>707066804</v>
      </c>
      <c r="K15" s="7">
        <v>2526962</v>
      </c>
      <c r="M15" s="7">
        <v>20875268991</v>
      </c>
      <c r="O15" s="7">
        <v>20242188884</v>
      </c>
      <c r="Q15" s="7">
        <f t="shared" si="0"/>
        <v>633080107</v>
      </c>
    </row>
    <row r="16" spans="1:17" x14ac:dyDescent="0.55000000000000004">
      <c r="A16" s="24" t="s">
        <v>74</v>
      </c>
      <c r="C16" s="7">
        <v>1065745</v>
      </c>
      <c r="E16" s="7">
        <v>30039706682</v>
      </c>
      <c r="G16" s="7">
        <v>31486545943</v>
      </c>
      <c r="I16" s="7">
        <v>-1446839261</v>
      </c>
      <c r="K16" s="7">
        <v>1942697</v>
      </c>
      <c r="M16" s="7">
        <v>54931059283</v>
      </c>
      <c r="O16" s="7">
        <v>57414805367</v>
      </c>
      <c r="Q16" s="7">
        <f t="shared" si="0"/>
        <v>-2483746084</v>
      </c>
    </row>
    <row r="17" spans="1:17" x14ac:dyDescent="0.55000000000000004">
      <c r="A17" s="24" t="s">
        <v>50</v>
      </c>
      <c r="C17" s="7">
        <v>0</v>
      </c>
      <c r="E17" s="7">
        <v>0</v>
      </c>
      <c r="G17" s="7">
        <v>0</v>
      </c>
      <c r="I17" s="7">
        <v>0</v>
      </c>
      <c r="K17" s="7">
        <v>10524952</v>
      </c>
      <c r="M17" s="7">
        <v>24861187365</v>
      </c>
      <c r="O17" s="7">
        <v>26574670931</v>
      </c>
      <c r="Q17" s="7">
        <f t="shared" si="0"/>
        <v>-1713483566</v>
      </c>
    </row>
    <row r="18" spans="1:17" x14ac:dyDescent="0.55000000000000004">
      <c r="A18" s="24" t="s">
        <v>122</v>
      </c>
      <c r="C18" s="7">
        <v>3750484</v>
      </c>
      <c r="E18" s="7">
        <v>10660271067</v>
      </c>
      <c r="G18" s="7">
        <v>11245653217</v>
      </c>
      <c r="I18" s="7">
        <v>-585382150</v>
      </c>
      <c r="K18" s="7">
        <v>3750484</v>
      </c>
      <c r="M18" s="7">
        <v>10660271067</v>
      </c>
      <c r="O18" s="7">
        <v>11245653217</v>
      </c>
      <c r="Q18" s="7">
        <f t="shared" si="0"/>
        <v>-585382150</v>
      </c>
    </row>
    <row r="19" spans="1:17" x14ac:dyDescent="0.55000000000000004">
      <c r="A19" s="24" t="s">
        <v>72</v>
      </c>
      <c r="C19" s="7">
        <v>0</v>
      </c>
      <c r="E19" s="7">
        <v>0</v>
      </c>
      <c r="G19" s="7">
        <v>0</v>
      </c>
      <c r="I19" s="7">
        <v>0</v>
      </c>
      <c r="K19" s="7">
        <v>20574000</v>
      </c>
      <c r="M19" s="7">
        <v>226386296130</v>
      </c>
      <c r="O19" s="7">
        <v>239304981427</v>
      </c>
      <c r="Q19" s="7">
        <f t="shared" si="0"/>
        <v>-12918685297</v>
      </c>
    </row>
    <row r="20" spans="1:17" x14ac:dyDescent="0.55000000000000004">
      <c r="A20" s="24" t="s">
        <v>110</v>
      </c>
      <c r="C20" s="7">
        <v>0</v>
      </c>
      <c r="E20" s="7">
        <v>0</v>
      </c>
      <c r="G20" s="7">
        <v>0</v>
      </c>
      <c r="I20" s="7">
        <v>0</v>
      </c>
      <c r="K20" s="7">
        <v>1500000</v>
      </c>
      <c r="M20" s="7">
        <v>4898926962</v>
      </c>
      <c r="O20" s="7">
        <v>4565641842</v>
      </c>
      <c r="Q20" s="7">
        <f t="shared" si="0"/>
        <v>333285120</v>
      </c>
    </row>
    <row r="21" spans="1:17" x14ac:dyDescent="0.55000000000000004">
      <c r="A21" s="24" t="s">
        <v>68</v>
      </c>
      <c r="C21" s="7">
        <v>427364</v>
      </c>
      <c r="E21" s="7">
        <v>17493231690</v>
      </c>
      <c r="G21" s="7">
        <v>9760401916</v>
      </c>
      <c r="I21" s="7">
        <v>7732829774</v>
      </c>
      <c r="K21" s="7">
        <v>788815</v>
      </c>
      <c r="M21" s="7">
        <v>30100033316</v>
      </c>
      <c r="O21" s="7">
        <v>17972444989</v>
      </c>
      <c r="Q21" s="7">
        <f t="shared" si="0"/>
        <v>12127588327</v>
      </c>
    </row>
    <row r="22" spans="1:17" x14ac:dyDescent="0.55000000000000004">
      <c r="A22" s="24" t="s">
        <v>105</v>
      </c>
      <c r="C22" s="7">
        <v>761009</v>
      </c>
      <c r="E22" s="7">
        <v>20091087179</v>
      </c>
      <c r="G22" s="7">
        <v>12072408951</v>
      </c>
      <c r="I22" s="7">
        <v>8018678228</v>
      </c>
      <c r="K22" s="7">
        <v>6067716</v>
      </c>
      <c r="M22" s="7">
        <v>125369317252</v>
      </c>
      <c r="O22" s="7">
        <v>96321973116</v>
      </c>
      <c r="Q22" s="7">
        <f t="shared" si="0"/>
        <v>29047344136</v>
      </c>
    </row>
    <row r="23" spans="1:17" x14ac:dyDescent="0.55000000000000004">
      <c r="A23" s="24" t="s">
        <v>89</v>
      </c>
      <c r="C23" s="7">
        <v>0</v>
      </c>
      <c r="E23" s="7">
        <v>0</v>
      </c>
      <c r="G23" s="7">
        <v>0</v>
      </c>
      <c r="I23" s="7">
        <v>0</v>
      </c>
      <c r="K23" s="7">
        <v>37141063</v>
      </c>
      <c r="M23" s="7">
        <v>68116707709</v>
      </c>
      <c r="O23" s="7">
        <v>68116709542</v>
      </c>
      <c r="Q23" s="7">
        <f t="shared" si="0"/>
        <v>-1833</v>
      </c>
    </row>
    <row r="24" spans="1:17" x14ac:dyDescent="0.55000000000000004">
      <c r="A24" s="24" t="s">
        <v>60</v>
      </c>
      <c r="C24" s="7">
        <v>521328</v>
      </c>
      <c r="E24" s="7">
        <v>20123134925</v>
      </c>
      <c r="G24" s="7">
        <v>10713203542</v>
      </c>
      <c r="I24" s="7">
        <v>9409931383</v>
      </c>
      <c r="K24" s="7">
        <v>5308298</v>
      </c>
      <c r="M24" s="7">
        <v>173121176933</v>
      </c>
      <c r="O24" s="7">
        <v>108657052508</v>
      </c>
      <c r="Q24" s="7">
        <f t="shared" si="0"/>
        <v>64464124425</v>
      </c>
    </row>
    <row r="25" spans="1:17" x14ac:dyDescent="0.55000000000000004">
      <c r="A25" s="24" t="s">
        <v>61</v>
      </c>
      <c r="C25" s="7">
        <v>0</v>
      </c>
      <c r="E25" s="7">
        <v>0</v>
      </c>
      <c r="G25" s="7">
        <v>0</v>
      </c>
      <c r="I25" s="7">
        <v>0</v>
      </c>
      <c r="K25" s="7">
        <v>20544079</v>
      </c>
      <c r="M25" s="7">
        <v>482899095318</v>
      </c>
      <c r="O25" s="7">
        <v>464578397123</v>
      </c>
      <c r="Q25" s="7">
        <f t="shared" si="0"/>
        <v>18320698195</v>
      </c>
    </row>
    <row r="26" spans="1:17" x14ac:dyDescent="0.55000000000000004">
      <c r="A26" s="24" t="s">
        <v>46</v>
      </c>
      <c r="C26" s="7">
        <v>2373831</v>
      </c>
      <c r="E26" s="7">
        <v>10028757396</v>
      </c>
      <c r="G26" s="7">
        <v>6937610088</v>
      </c>
      <c r="I26" s="7">
        <v>3091147308</v>
      </c>
      <c r="K26" s="7">
        <v>31284649</v>
      </c>
      <c r="M26" s="7">
        <v>115560898462</v>
      </c>
      <c r="O26" s="7">
        <v>91430559403</v>
      </c>
      <c r="Q26" s="7">
        <f t="shared" si="0"/>
        <v>24130339059</v>
      </c>
    </row>
    <row r="27" spans="1:17" x14ac:dyDescent="0.55000000000000004">
      <c r="A27" s="24" t="s">
        <v>102</v>
      </c>
      <c r="C27" s="7">
        <v>3943421</v>
      </c>
      <c r="E27" s="7">
        <v>18766138194</v>
      </c>
      <c r="G27" s="7">
        <v>17523669452</v>
      </c>
      <c r="I27" s="7">
        <v>1242468742</v>
      </c>
      <c r="K27" s="7">
        <v>26547932</v>
      </c>
      <c r="M27" s="7">
        <v>144504042462</v>
      </c>
      <c r="O27" s="7">
        <v>116420692646</v>
      </c>
      <c r="Q27" s="7">
        <f t="shared" si="0"/>
        <v>28083349816</v>
      </c>
    </row>
    <row r="28" spans="1:17" x14ac:dyDescent="0.55000000000000004">
      <c r="A28" s="24" t="s">
        <v>64</v>
      </c>
      <c r="C28" s="7">
        <v>0</v>
      </c>
      <c r="E28" s="7">
        <v>0</v>
      </c>
      <c r="G28" s="7">
        <v>0</v>
      </c>
      <c r="I28" s="7">
        <v>0</v>
      </c>
      <c r="K28" s="7">
        <v>56283664</v>
      </c>
      <c r="M28" s="7">
        <v>133511429866</v>
      </c>
      <c r="O28" s="7">
        <v>159473287403</v>
      </c>
      <c r="Q28" s="7">
        <f t="shared" si="0"/>
        <v>-25961857537</v>
      </c>
    </row>
    <row r="29" spans="1:17" x14ac:dyDescent="0.55000000000000004">
      <c r="A29" s="24" t="s">
        <v>103</v>
      </c>
      <c r="C29" s="7">
        <v>0</v>
      </c>
      <c r="E29" s="7">
        <v>0</v>
      </c>
      <c r="G29" s="7">
        <v>0</v>
      </c>
      <c r="I29" s="7">
        <v>0</v>
      </c>
      <c r="K29" s="7">
        <v>17541157</v>
      </c>
      <c r="M29" s="7">
        <v>54356640481</v>
      </c>
      <c r="O29" s="7">
        <v>69873773452</v>
      </c>
      <c r="Q29" s="7">
        <f t="shared" si="0"/>
        <v>-15517132971</v>
      </c>
    </row>
    <row r="30" spans="1:17" x14ac:dyDescent="0.55000000000000004">
      <c r="A30" s="24" t="s">
        <v>69</v>
      </c>
      <c r="C30" s="7">
        <v>0</v>
      </c>
      <c r="E30" s="7">
        <v>0</v>
      </c>
      <c r="G30" s="7">
        <v>0</v>
      </c>
      <c r="I30" s="7">
        <v>0</v>
      </c>
      <c r="K30" s="7">
        <v>20589651</v>
      </c>
      <c r="M30" s="7">
        <v>92251739962</v>
      </c>
      <c r="O30" s="7">
        <v>136488218987</v>
      </c>
      <c r="Q30" s="7">
        <f t="shared" si="0"/>
        <v>-44236479025</v>
      </c>
    </row>
    <row r="31" spans="1:17" x14ac:dyDescent="0.55000000000000004">
      <c r="A31" s="24" t="s">
        <v>97</v>
      </c>
      <c r="C31" s="7">
        <v>0</v>
      </c>
      <c r="E31" s="7">
        <v>0</v>
      </c>
      <c r="G31" s="7">
        <v>0</v>
      </c>
      <c r="I31" s="7">
        <v>0</v>
      </c>
      <c r="K31" s="7">
        <v>7214002</v>
      </c>
      <c r="M31" s="7">
        <v>165734481948</v>
      </c>
      <c r="O31" s="7">
        <v>165734481948</v>
      </c>
      <c r="Q31" s="7">
        <f t="shared" si="0"/>
        <v>0</v>
      </c>
    </row>
    <row r="32" spans="1:17" x14ac:dyDescent="0.55000000000000004">
      <c r="A32" s="24" t="s">
        <v>67</v>
      </c>
      <c r="C32" s="7">
        <v>0</v>
      </c>
      <c r="E32" s="7">
        <v>0</v>
      </c>
      <c r="G32" s="7">
        <v>0</v>
      </c>
      <c r="I32" s="7">
        <v>0</v>
      </c>
      <c r="K32" s="7">
        <v>35004412</v>
      </c>
      <c r="M32" s="7">
        <v>79418352540</v>
      </c>
      <c r="O32" s="7">
        <v>93939267655</v>
      </c>
      <c r="Q32" s="7">
        <f t="shared" si="0"/>
        <v>-14520915115</v>
      </c>
    </row>
    <row r="33" spans="1:17" x14ac:dyDescent="0.55000000000000004">
      <c r="A33" s="24" t="s">
        <v>56</v>
      </c>
      <c r="C33" s="7">
        <v>0</v>
      </c>
      <c r="E33" s="7">
        <v>0</v>
      </c>
      <c r="G33" s="7">
        <v>0</v>
      </c>
      <c r="I33" s="7">
        <v>0</v>
      </c>
      <c r="K33" s="7">
        <v>9406847</v>
      </c>
      <c r="M33" s="7">
        <v>162755476451</v>
      </c>
      <c r="O33" s="7">
        <v>93847035178</v>
      </c>
      <c r="Q33" s="7">
        <f t="shared" si="0"/>
        <v>68908441273</v>
      </c>
    </row>
    <row r="34" spans="1:17" x14ac:dyDescent="0.55000000000000004">
      <c r="A34" s="24" t="s">
        <v>62</v>
      </c>
      <c r="C34" s="7">
        <v>6385305</v>
      </c>
      <c r="E34" s="7">
        <v>9985293455</v>
      </c>
      <c r="G34" s="7">
        <v>11570911618</v>
      </c>
      <c r="I34" s="7">
        <v>-1585618163</v>
      </c>
      <c r="K34" s="7">
        <v>12832162</v>
      </c>
      <c r="M34" s="7">
        <v>20203341237</v>
      </c>
      <c r="O34" s="7">
        <v>23427265642</v>
      </c>
      <c r="Q34" s="7">
        <f t="shared" si="0"/>
        <v>-3223924405</v>
      </c>
    </row>
    <row r="35" spans="1:17" x14ac:dyDescent="0.55000000000000004">
      <c r="A35" s="24" t="s">
        <v>88</v>
      </c>
      <c r="C35" s="7">
        <v>0</v>
      </c>
      <c r="E35" s="7">
        <v>0</v>
      </c>
      <c r="G35" s="7">
        <v>0</v>
      </c>
      <c r="I35" s="7">
        <v>0</v>
      </c>
      <c r="K35" s="7">
        <v>16720314</v>
      </c>
      <c r="M35" s="7">
        <v>31364343534</v>
      </c>
      <c r="O35" s="7">
        <v>31710139279</v>
      </c>
      <c r="Q35" s="7">
        <f t="shared" si="0"/>
        <v>-345795745</v>
      </c>
    </row>
    <row r="36" spans="1:17" x14ac:dyDescent="0.55000000000000004">
      <c r="A36" s="24" t="s">
        <v>112</v>
      </c>
      <c r="C36" s="7">
        <v>0</v>
      </c>
      <c r="E36" s="7">
        <v>0</v>
      </c>
      <c r="G36" s="7">
        <v>0</v>
      </c>
      <c r="I36" s="7">
        <v>0</v>
      </c>
      <c r="K36" s="7">
        <v>18997715</v>
      </c>
      <c r="M36" s="7">
        <v>27812654760</v>
      </c>
      <c r="O36" s="7">
        <v>27812654760</v>
      </c>
      <c r="Q36" s="7">
        <f t="shared" si="0"/>
        <v>0</v>
      </c>
    </row>
    <row r="37" spans="1:17" x14ac:dyDescent="0.55000000000000004">
      <c r="A37" s="24" t="s">
        <v>86</v>
      </c>
      <c r="C37" s="7">
        <v>0</v>
      </c>
      <c r="E37" s="7">
        <v>0</v>
      </c>
      <c r="G37" s="7">
        <v>0</v>
      </c>
      <c r="I37" s="7">
        <v>0</v>
      </c>
      <c r="K37" s="7">
        <v>571500</v>
      </c>
      <c r="M37" s="7">
        <v>29742697400</v>
      </c>
      <c r="O37" s="7">
        <v>24081996612</v>
      </c>
      <c r="Q37" s="7">
        <f t="shared" si="0"/>
        <v>5660700788</v>
      </c>
    </row>
    <row r="38" spans="1:17" x14ac:dyDescent="0.55000000000000004">
      <c r="A38" s="24" t="s">
        <v>82</v>
      </c>
      <c r="C38" s="7">
        <v>0</v>
      </c>
      <c r="E38" s="7">
        <v>0</v>
      </c>
      <c r="G38" s="7">
        <v>0</v>
      </c>
      <c r="I38" s="7">
        <v>0</v>
      </c>
      <c r="K38" s="7">
        <v>1600000</v>
      </c>
      <c r="M38" s="7">
        <v>25272727349</v>
      </c>
      <c r="O38" s="7">
        <v>20780451532</v>
      </c>
      <c r="Q38" s="7">
        <f t="shared" si="0"/>
        <v>4492275817</v>
      </c>
    </row>
    <row r="39" spans="1:17" x14ac:dyDescent="0.55000000000000004">
      <c r="A39" s="24" t="s">
        <v>107</v>
      </c>
      <c r="C39" s="7">
        <v>1925340</v>
      </c>
      <c r="E39" s="7">
        <v>20019169415</v>
      </c>
      <c r="G39" s="7">
        <v>14943544450</v>
      </c>
      <c r="I39" s="7">
        <v>5075624965</v>
      </c>
      <c r="K39" s="7">
        <v>8491677</v>
      </c>
      <c r="M39" s="7">
        <v>83539201964</v>
      </c>
      <c r="O39" s="7">
        <v>116872916743</v>
      </c>
      <c r="Q39" s="7">
        <f t="shared" si="0"/>
        <v>-33333714779</v>
      </c>
    </row>
    <row r="40" spans="1:17" x14ac:dyDescent="0.55000000000000004">
      <c r="A40" s="24" t="s">
        <v>81</v>
      </c>
      <c r="C40" s="7">
        <v>0</v>
      </c>
      <c r="E40" s="7">
        <v>0</v>
      </c>
      <c r="G40" s="7">
        <v>0</v>
      </c>
      <c r="I40" s="7">
        <v>0</v>
      </c>
      <c r="K40" s="7">
        <v>500000</v>
      </c>
      <c r="M40" s="7">
        <v>4237138194</v>
      </c>
      <c r="O40" s="7">
        <v>3578746534</v>
      </c>
      <c r="Q40" s="7">
        <f t="shared" si="0"/>
        <v>658391660</v>
      </c>
    </row>
    <row r="41" spans="1:17" x14ac:dyDescent="0.55000000000000004">
      <c r="A41" s="24" t="s">
        <v>117</v>
      </c>
      <c r="C41" s="7">
        <v>0</v>
      </c>
      <c r="E41" s="7">
        <v>0</v>
      </c>
      <c r="G41" s="7">
        <v>0</v>
      </c>
      <c r="I41" s="7">
        <v>0</v>
      </c>
      <c r="K41" s="7">
        <v>72003031</v>
      </c>
      <c r="M41" s="7">
        <v>77691270449</v>
      </c>
      <c r="O41" s="7">
        <v>77691270449</v>
      </c>
      <c r="Q41" s="7">
        <f t="shared" si="0"/>
        <v>0</v>
      </c>
    </row>
    <row r="42" spans="1:17" x14ac:dyDescent="0.55000000000000004">
      <c r="A42" s="24" t="s">
        <v>87</v>
      </c>
      <c r="C42" s="7">
        <v>0</v>
      </c>
      <c r="E42" s="7">
        <v>0</v>
      </c>
      <c r="G42" s="7">
        <v>0</v>
      </c>
      <c r="I42" s="7">
        <v>0</v>
      </c>
      <c r="K42" s="7">
        <v>490000</v>
      </c>
      <c r="M42" s="7">
        <v>3743244403</v>
      </c>
      <c r="O42" s="7">
        <v>3605260604</v>
      </c>
      <c r="Q42" s="7">
        <f t="shared" si="0"/>
        <v>137983799</v>
      </c>
    </row>
    <row r="43" spans="1:17" x14ac:dyDescent="0.55000000000000004">
      <c r="A43" s="24" t="s">
        <v>90</v>
      </c>
      <c r="C43" s="7">
        <v>0</v>
      </c>
      <c r="E43" s="7">
        <v>0</v>
      </c>
      <c r="G43" s="7">
        <v>0</v>
      </c>
      <c r="I43" s="7">
        <v>0</v>
      </c>
      <c r="K43" s="7">
        <v>1000000</v>
      </c>
      <c r="M43" s="7">
        <v>2323094948</v>
      </c>
      <c r="O43" s="7">
        <v>3552315400</v>
      </c>
      <c r="Q43" s="7">
        <f t="shared" si="0"/>
        <v>-1229220452</v>
      </c>
    </row>
    <row r="44" spans="1:17" x14ac:dyDescent="0.55000000000000004">
      <c r="A44" s="24" t="s">
        <v>83</v>
      </c>
      <c r="C44" s="7">
        <v>0</v>
      </c>
      <c r="E44" s="7">
        <v>0</v>
      </c>
      <c r="G44" s="7">
        <v>0</v>
      </c>
      <c r="I44" s="7">
        <v>0</v>
      </c>
      <c r="K44" s="7">
        <v>450000</v>
      </c>
      <c r="M44" s="7">
        <v>6766869381</v>
      </c>
      <c r="O44" s="7">
        <v>2229972977</v>
      </c>
      <c r="Q44" s="7">
        <f t="shared" si="0"/>
        <v>4536896404</v>
      </c>
    </row>
    <row r="45" spans="1:17" x14ac:dyDescent="0.55000000000000004">
      <c r="A45" s="24" t="s">
        <v>45</v>
      </c>
      <c r="C45" s="7">
        <v>0</v>
      </c>
      <c r="E45" s="7">
        <v>0</v>
      </c>
      <c r="G45" s="7">
        <v>0</v>
      </c>
      <c r="I45" s="7">
        <v>0</v>
      </c>
      <c r="K45" s="7">
        <v>70195</v>
      </c>
      <c r="M45" s="7">
        <v>607233331403</v>
      </c>
      <c r="O45" s="7">
        <v>458909774017</v>
      </c>
      <c r="Q45" s="7">
        <f t="shared" si="0"/>
        <v>148323557386</v>
      </c>
    </row>
    <row r="46" spans="1:17" x14ac:dyDescent="0.55000000000000004">
      <c r="A46" s="24" t="s">
        <v>80</v>
      </c>
      <c r="C46" s="7">
        <v>0</v>
      </c>
      <c r="E46" s="7">
        <v>0</v>
      </c>
      <c r="G46" s="7">
        <v>0</v>
      </c>
      <c r="I46" s="7">
        <v>0</v>
      </c>
      <c r="K46" s="7">
        <v>3401052</v>
      </c>
      <c r="M46" s="7">
        <v>130263591928</v>
      </c>
      <c r="O46" s="7">
        <v>104365526967</v>
      </c>
      <c r="Q46" s="7">
        <f t="shared" si="0"/>
        <v>25898064961</v>
      </c>
    </row>
    <row r="47" spans="1:17" x14ac:dyDescent="0.55000000000000004">
      <c r="A47" s="24" t="s">
        <v>47</v>
      </c>
      <c r="C47" s="7">
        <v>0</v>
      </c>
      <c r="E47" s="7">
        <v>0</v>
      </c>
      <c r="G47" s="7">
        <v>0</v>
      </c>
      <c r="I47" s="7">
        <v>0</v>
      </c>
      <c r="K47" s="7">
        <v>932260</v>
      </c>
      <c r="M47" s="7">
        <v>30947014399</v>
      </c>
      <c r="O47" s="7">
        <v>22828942059</v>
      </c>
      <c r="Q47" s="7">
        <f t="shared" si="0"/>
        <v>8118072340</v>
      </c>
    </row>
    <row r="48" spans="1:17" x14ac:dyDescent="0.55000000000000004">
      <c r="A48" s="24" t="s">
        <v>79</v>
      </c>
      <c r="C48" s="7">
        <v>0</v>
      </c>
      <c r="E48" s="7">
        <v>0</v>
      </c>
      <c r="G48" s="7">
        <v>0</v>
      </c>
      <c r="I48" s="7">
        <v>0</v>
      </c>
      <c r="K48" s="7">
        <v>73448</v>
      </c>
      <c r="M48" s="7">
        <v>9735637446</v>
      </c>
      <c r="O48" s="7">
        <v>9081522630</v>
      </c>
      <c r="Q48" s="7">
        <f t="shared" si="0"/>
        <v>654114816</v>
      </c>
    </row>
    <row r="49" spans="1:17" x14ac:dyDescent="0.55000000000000004">
      <c r="A49" s="24" t="s">
        <v>48</v>
      </c>
      <c r="C49" s="7">
        <v>0</v>
      </c>
      <c r="E49" s="7">
        <v>0</v>
      </c>
      <c r="G49" s="7">
        <v>0</v>
      </c>
      <c r="I49" s="7">
        <v>0</v>
      </c>
      <c r="K49" s="7">
        <v>9597374</v>
      </c>
      <c r="M49" s="7">
        <v>49817243700</v>
      </c>
      <c r="O49" s="7">
        <v>43862676513</v>
      </c>
      <c r="Q49" s="7">
        <f t="shared" si="0"/>
        <v>5954567187</v>
      </c>
    </row>
    <row r="50" spans="1:17" x14ac:dyDescent="0.55000000000000004">
      <c r="A50" s="24" t="s">
        <v>75</v>
      </c>
      <c r="C50" s="7">
        <v>0</v>
      </c>
      <c r="E50" s="7">
        <v>0</v>
      </c>
      <c r="G50" s="7">
        <v>0</v>
      </c>
      <c r="I50" s="7">
        <v>0</v>
      </c>
      <c r="K50" s="7">
        <v>5273710</v>
      </c>
      <c r="M50" s="7">
        <v>22393880715</v>
      </c>
      <c r="O50" s="7">
        <v>41738562951</v>
      </c>
      <c r="Q50" s="7">
        <f t="shared" si="0"/>
        <v>-19344682236</v>
      </c>
    </row>
    <row r="51" spans="1:17" x14ac:dyDescent="0.55000000000000004">
      <c r="A51" s="24" t="s">
        <v>65</v>
      </c>
      <c r="C51" s="7">
        <v>107876</v>
      </c>
      <c r="E51" s="7">
        <v>3230555619</v>
      </c>
      <c r="G51" s="7">
        <v>2778076715</v>
      </c>
      <c r="I51" s="7">
        <v>452478904</v>
      </c>
      <c r="K51" s="7">
        <v>33052174</v>
      </c>
      <c r="M51" s="7">
        <v>934163915314</v>
      </c>
      <c r="O51" s="7">
        <v>847327645301</v>
      </c>
      <c r="Q51" s="7">
        <f t="shared" si="0"/>
        <v>86836270013</v>
      </c>
    </row>
    <row r="52" spans="1:17" x14ac:dyDescent="0.55000000000000004">
      <c r="A52" s="24" t="s">
        <v>84</v>
      </c>
      <c r="C52" s="7">
        <v>0</v>
      </c>
      <c r="E52" s="7">
        <v>0</v>
      </c>
      <c r="G52" s="7">
        <v>0</v>
      </c>
      <c r="I52" s="7">
        <v>0</v>
      </c>
      <c r="K52" s="7">
        <v>1446250</v>
      </c>
      <c r="M52" s="7">
        <v>25695534703</v>
      </c>
      <c r="O52" s="7">
        <v>38870455557</v>
      </c>
      <c r="Q52" s="7">
        <f t="shared" si="0"/>
        <v>-13174920854</v>
      </c>
    </row>
    <row r="53" spans="1:17" x14ac:dyDescent="0.55000000000000004">
      <c r="A53" s="24" t="s">
        <v>76</v>
      </c>
      <c r="C53" s="7">
        <v>0</v>
      </c>
      <c r="E53" s="7">
        <v>0</v>
      </c>
      <c r="G53" s="7">
        <v>0</v>
      </c>
      <c r="I53" s="7">
        <v>0</v>
      </c>
      <c r="K53" s="7">
        <v>1982457</v>
      </c>
      <c r="M53" s="7">
        <v>20909268502</v>
      </c>
      <c r="O53" s="7">
        <v>25880315476</v>
      </c>
      <c r="Q53" s="7">
        <f t="shared" si="0"/>
        <v>-4971046974</v>
      </c>
    </row>
    <row r="54" spans="1:17" x14ac:dyDescent="0.55000000000000004">
      <c r="A54" s="24" t="s">
        <v>118</v>
      </c>
      <c r="C54" s="7">
        <v>0</v>
      </c>
      <c r="E54" s="7">
        <v>0</v>
      </c>
      <c r="G54" s="7">
        <v>0</v>
      </c>
      <c r="I54" s="7">
        <v>0</v>
      </c>
      <c r="K54" s="7">
        <v>1000000</v>
      </c>
      <c r="M54" s="7">
        <v>2552315400</v>
      </c>
      <c r="O54" s="7">
        <v>2552315400</v>
      </c>
      <c r="Q54" s="7">
        <f t="shared" si="0"/>
        <v>0</v>
      </c>
    </row>
    <row r="55" spans="1:17" x14ac:dyDescent="0.55000000000000004">
      <c r="A55" s="24" t="s">
        <v>59</v>
      </c>
      <c r="C55" s="7">
        <v>0</v>
      </c>
      <c r="E55" s="7">
        <v>0</v>
      </c>
      <c r="G55" s="7">
        <v>0</v>
      </c>
      <c r="I55" s="7">
        <v>0</v>
      </c>
      <c r="K55" s="7">
        <v>3390178</v>
      </c>
      <c r="M55" s="7">
        <v>39477329829</v>
      </c>
      <c r="O55" s="7">
        <v>48634186644</v>
      </c>
      <c r="Q55" s="7">
        <f t="shared" si="0"/>
        <v>-9156856815</v>
      </c>
    </row>
    <row r="56" spans="1:17" x14ac:dyDescent="0.55000000000000004">
      <c r="A56" s="24" t="s">
        <v>49</v>
      </c>
      <c r="C56" s="7">
        <v>0</v>
      </c>
      <c r="E56" s="7">
        <v>0</v>
      </c>
      <c r="G56" s="7">
        <v>0</v>
      </c>
      <c r="I56" s="7">
        <v>0</v>
      </c>
      <c r="K56" s="7">
        <v>556697</v>
      </c>
      <c r="M56" s="7">
        <v>19674161674</v>
      </c>
      <c r="O56" s="7">
        <v>17239255895</v>
      </c>
      <c r="Q56" s="7">
        <f t="shared" si="0"/>
        <v>2434905779</v>
      </c>
    </row>
    <row r="57" spans="1:17" x14ac:dyDescent="0.55000000000000004">
      <c r="A57" s="24" t="s">
        <v>51</v>
      </c>
      <c r="C57" s="7">
        <v>320484</v>
      </c>
      <c r="E57" s="7">
        <v>40155734681</v>
      </c>
      <c r="G57" s="7">
        <v>36762566456</v>
      </c>
      <c r="I57" s="7">
        <v>3393168225</v>
      </c>
      <c r="K57" s="7">
        <v>1559058</v>
      </c>
      <c r="M57" s="7">
        <v>188010361890</v>
      </c>
      <c r="O57" s="7">
        <v>177830954293</v>
      </c>
      <c r="Q57" s="7">
        <f t="shared" si="0"/>
        <v>10179407597</v>
      </c>
    </row>
    <row r="58" spans="1:17" x14ac:dyDescent="0.55000000000000004">
      <c r="A58" s="24" t="s">
        <v>71</v>
      </c>
      <c r="C58" s="7">
        <v>23102654</v>
      </c>
      <c r="E58" s="7">
        <v>43376082163</v>
      </c>
      <c r="G58" s="7">
        <v>22271131831</v>
      </c>
      <c r="I58" s="7">
        <v>21104950332</v>
      </c>
      <c r="K58" s="7">
        <v>98179043</v>
      </c>
      <c r="M58" s="7">
        <v>185137424233</v>
      </c>
      <c r="O58" s="7">
        <v>121382864331</v>
      </c>
      <c r="Q58" s="7">
        <f t="shared" si="0"/>
        <v>63754559902</v>
      </c>
    </row>
    <row r="59" spans="1:17" ht="23.25" thickBot="1" x14ac:dyDescent="0.6">
      <c r="A59" s="24" t="s">
        <v>55</v>
      </c>
      <c r="C59" s="7">
        <v>0</v>
      </c>
      <c r="E59" s="7">
        <v>0</v>
      </c>
      <c r="G59" s="7">
        <v>0</v>
      </c>
      <c r="I59" s="7">
        <v>0</v>
      </c>
      <c r="K59" s="7">
        <v>4016399</v>
      </c>
      <c r="M59" s="7">
        <v>25737018738</v>
      </c>
      <c r="O59" s="7">
        <v>23031428733</v>
      </c>
      <c r="Q59" s="7">
        <f t="shared" si="0"/>
        <v>2705590005</v>
      </c>
    </row>
    <row r="60" spans="1:17" ht="24.75" thickBot="1" x14ac:dyDescent="0.25">
      <c r="E60" s="16">
        <f>SUM(E8:E59)</f>
        <v>383618553088</v>
      </c>
      <c r="F60" s="25"/>
      <c r="G60" s="16">
        <f>SUM(G8:G59)</f>
        <v>327483464874</v>
      </c>
      <c r="H60" s="25"/>
      <c r="I60" s="16">
        <f>SUM(I8:I59)</f>
        <v>56135088214</v>
      </c>
      <c r="J60" s="25"/>
      <c r="K60" s="25"/>
      <c r="L60" s="25"/>
      <c r="M60" s="16">
        <f>SUM(M8:M59)</f>
        <v>5510755533552</v>
      </c>
      <c r="N60" s="25"/>
      <c r="O60" s="16">
        <f>SUM(O8:O59)</f>
        <v>5118422924041</v>
      </c>
      <c r="P60" s="25"/>
      <c r="Q60" s="16">
        <f>SUM(Q8:Q59)</f>
        <v>392332609511</v>
      </c>
    </row>
    <row r="61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0"/>
  <sheetViews>
    <sheetView rightToLeft="1" tabSelected="1" topLeftCell="A22" zoomScale="85" zoomScaleNormal="85" workbookViewId="0">
      <selection activeCell="E33" sqref="E33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26.25" x14ac:dyDescent="0.2">
      <c r="A2" s="53" t="str">
        <f>+سهام!A2</f>
        <v>صندوق سرمایه‌گذاری بخشی صنایع مفید - دارونو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</row>
    <row r="3" spans="1:17" ht="26.25" x14ac:dyDescent="0.2">
      <c r="A3" s="53" t="s">
        <v>24</v>
      </c>
      <c r="B3" s="53" t="s">
        <v>24</v>
      </c>
      <c r="C3" s="53" t="s">
        <v>24</v>
      </c>
      <c r="D3" s="53" t="s">
        <v>24</v>
      </c>
      <c r="E3" s="53" t="s">
        <v>24</v>
      </c>
      <c r="F3" s="53" t="s">
        <v>24</v>
      </c>
      <c r="G3" s="53" t="s">
        <v>24</v>
      </c>
      <c r="H3" s="53" t="s">
        <v>24</v>
      </c>
      <c r="I3" s="53" t="s">
        <v>24</v>
      </c>
      <c r="J3" s="53" t="s">
        <v>24</v>
      </c>
      <c r="K3" s="53" t="s">
        <v>24</v>
      </c>
      <c r="L3" s="53" t="s">
        <v>24</v>
      </c>
      <c r="M3" s="53" t="s">
        <v>24</v>
      </c>
      <c r="N3" s="53" t="s">
        <v>24</v>
      </c>
      <c r="O3" s="53" t="s">
        <v>24</v>
      </c>
      <c r="P3" s="53" t="s">
        <v>24</v>
      </c>
      <c r="Q3" s="53" t="s">
        <v>24</v>
      </c>
    </row>
    <row r="4" spans="1:17" ht="26.25" x14ac:dyDescent="0.2">
      <c r="A4" s="53" t="str">
        <f>+سهام!A4</f>
        <v>برای ماه منتهی به 1404/08/30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</row>
    <row r="6" spans="1:17" ht="27" thickBot="1" x14ac:dyDescent="0.25">
      <c r="A6" s="54" t="s">
        <v>3</v>
      </c>
      <c r="C6" s="54" t="s">
        <v>26</v>
      </c>
      <c r="D6" s="54" t="s">
        <v>26</v>
      </c>
      <c r="E6" s="54" t="s">
        <v>26</v>
      </c>
      <c r="F6" s="54" t="s">
        <v>26</v>
      </c>
      <c r="G6" s="54" t="s">
        <v>26</v>
      </c>
      <c r="H6" s="54" t="s">
        <v>26</v>
      </c>
      <c r="I6" s="54" t="s">
        <v>26</v>
      </c>
      <c r="K6" s="54" t="s">
        <v>27</v>
      </c>
      <c r="L6" s="54" t="s">
        <v>27</v>
      </c>
      <c r="M6" s="54" t="s">
        <v>27</v>
      </c>
      <c r="N6" s="54" t="s">
        <v>27</v>
      </c>
      <c r="O6" s="54" t="s">
        <v>27</v>
      </c>
      <c r="P6" s="54" t="s">
        <v>27</v>
      </c>
      <c r="Q6" s="54" t="s">
        <v>27</v>
      </c>
    </row>
    <row r="7" spans="1:17" ht="27" thickBot="1" x14ac:dyDescent="0.25">
      <c r="A7" s="54" t="s">
        <v>3</v>
      </c>
      <c r="C7" s="21" t="s">
        <v>7</v>
      </c>
      <c r="E7" s="21" t="s">
        <v>32</v>
      </c>
      <c r="G7" s="21" t="s">
        <v>33</v>
      </c>
      <c r="I7" s="21" t="s">
        <v>34</v>
      </c>
      <c r="K7" s="21" t="s">
        <v>7</v>
      </c>
      <c r="M7" s="21" t="s">
        <v>32</v>
      </c>
      <c r="O7" s="21" t="s">
        <v>33</v>
      </c>
      <c r="Q7" s="21" t="s">
        <v>34</v>
      </c>
    </row>
    <row r="8" spans="1:17" s="7" customFormat="1" ht="22.5" x14ac:dyDescent="0.55000000000000004">
      <c r="A8" s="24" t="s">
        <v>66</v>
      </c>
      <c r="C8" s="7">
        <v>12750757</v>
      </c>
      <c r="E8" s="7">
        <v>134097033710</v>
      </c>
      <c r="G8" s="7">
        <v>133862697882</v>
      </c>
      <c r="I8" s="7">
        <f>+E8-G8</f>
        <v>234335828</v>
      </c>
      <c r="K8" s="7">
        <v>12750757</v>
      </c>
      <c r="M8" s="7">
        <v>134097033710</v>
      </c>
      <c r="O8" s="7">
        <v>178650064013</v>
      </c>
      <c r="Q8" s="7">
        <f>+M8-O8</f>
        <v>-44553030303</v>
      </c>
    </row>
    <row r="9" spans="1:17" s="7" customFormat="1" ht="22.5" x14ac:dyDescent="0.55000000000000004">
      <c r="A9" s="24" t="s">
        <v>53</v>
      </c>
      <c r="C9" s="7">
        <v>19189295</v>
      </c>
      <c r="E9" s="7">
        <v>344218955339</v>
      </c>
      <c r="G9" s="7">
        <v>333892558432</v>
      </c>
      <c r="I9" s="7">
        <f t="shared" ref="I9:I48" si="0">+E9-G9</f>
        <v>10326396907</v>
      </c>
      <c r="K9" s="7">
        <v>19189295</v>
      </c>
      <c r="M9" s="7">
        <v>344218955339</v>
      </c>
      <c r="O9" s="7">
        <v>268899867623</v>
      </c>
      <c r="Q9" s="7">
        <f t="shared" ref="Q9:Q48" si="1">+M9-O9</f>
        <v>75319087716</v>
      </c>
    </row>
    <row r="10" spans="1:17" s="7" customFormat="1" ht="22.5" x14ac:dyDescent="0.55000000000000004">
      <c r="A10" s="24" t="s">
        <v>109</v>
      </c>
      <c r="C10" s="7">
        <v>1318819</v>
      </c>
      <c r="E10" s="7">
        <v>13516456578</v>
      </c>
      <c r="G10" s="7">
        <v>13536430501</v>
      </c>
      <c r="I10" s="7">
        <f t="shared" si="0"/>
        <v>-19973923</v>
      </c>
      <c r="K10" s="7">
        <v>1318819</v>
      </c>
      <c r="M10" s="7">
        <v>13516456578</v>
      </c>
      <c r="O10" s="7">
        <v>13536430501</v>
      </c>
      <c r="Q10" s="7">
        <f t="shared" si="1"/>
        <v>-19973923</v>
      </c>
    </row>
    <row r="11" spans="1:17" s="7" customFormat="1" ht="22.5" x14ac:dyDescent="0.55000000000000004">
      <c r="A11" s="24" t="s">
        <v>116</v>
      </c>
      <c r="C11" s="7">
        <v>1726048</v>
      </c>
      <c r="E11" s="7">
        <v>9007742232</v>
      </c>
      <c r="G11" s="7">
        <v>7793641675</v>
      </c>
      <c r="I11" s="7">
        <f t="shared" si="0"/>
        <v>1214100557</v>
      </c>
      <c r="K11" s="7">
        <v>1726048</v>
      </c>
      <c r="M11" s="7">
        <v>9007742232</v>
      </c>
      <c r="O11" s="7">
        <v>7900038455</v>
      </c>
      <c r="Q11" s="7">
        <f t="shared" si="1"/>
        <v>1107703777</v>
      </c>
    </row>
    <row r="12" spans="1:17" s="7" customFormat="1" ht="22.5" x14ac:dyDescent="0.55000000000000004">
      <c r="A12" s="24" t="s">
        <v>54</v>
      </c>
      <c r="C12" s="7">
        <v>69892783</v>
      </c>
      <c r="E12" s="7">
        <v>118162388410</v>
      </c>
      <c r="G12" s="7">
        <v>93259294411</v>
      </c>
      <c r="I12" s="7">
        <f t="shared" si="0"/>
        <v>24903093999</v>
      </c>
      <c r="K12" s="7">
        <v>69892783</v>
      </c>
      <c r="M12" s="7">
        <v>118162388410</v>
      </c>
      <c r="O12" s="7">
        <v>142324905678</v>
      </c>
      <c r="Q12" s="7">
        <f t="shared" si="1"/>
        <v>-24162517268</v>
      </c>
    </row>
    <row r="13" spans="1:17" s="7" customFormat="1" ht="22.5" x14ac:dyDescent="0.55000000000000004">
      <c r="A13" s="24" t="s">
        <v>111</v>
      </c>
      <c r="C13" s="7">
        <v>7876637</v>
      </c>
      <c r="E13" s="7">
        <v>141682421894</v>
      </c>
      <c r="G13" s="7">
        <v>106559649664</v>
      </c>
      <c r="I13" s="7">
        <f t="shared" si="0"/>
        <v>35122772230</v>
      </c>
      <c r="K13" s="7">
        <v>7876637</v>
      </c>
      <c r="M13" s="7">
        <v>141682421894</v>
      </c>
      <c r="O13" s="7">
        <v>164635460059</v>
      </c>
      <c r="Q13" s="7">
        <f t="shared" si="1"/>
        <v>-22953038165</v>
      </c>
    </row>
    <row r="14" spans="1:17" s="7" customFormat="1" ht="22.5" x14ac:dyDescent="0.55000000000000004">
      <c r="A14" s="24" t="s">
        <v>64</v>
      </c>
      <c r="C14" s="7">
        <v>67851030</v>
      </c>
      <c r="E14" s="7">
        <v>186337329580</v>
      </c>
      <c r="G14" s="7">
        <v>177558436724</v>
      </c>
      <c r="I14" s="7">
        <f t="shared" si="0"/>
        <v>8778892856</v>
      </c>
      <c r="K14" s="7">
        <v>67851030</v>
      </c>
      <c r="M14" s="7">
        <v>186337329580</v>
      </c>
      <c r="O14" s="7">
        <v>192153611039</v>
      </c>
      <c r="Q14" s="7">
        <f t="shared" si="1"/>
        <v>-5816281459</v>
      </c>
    </row>
    <row r="15" spans="1:17" s="7" customFormat="1" ht="22.5" x14ac:dyDescent="0.55000000000000004">
      <c r="A15" s="24" t="s">
        <v>103</v>
      </c>
      <c r="C15" s="7">
        <v>96842612</v>
      </c>
      <c r="E15" s="7">
        <v>150080704888</v>
      </c>
      <c r="G15" s="7">
        <v>122291538574</v>
      </c>
      <c r="I15" s="7">
        <f t="shared" si="0"/>
        <v>27789166314</v>
      </c>
      <c r="K15" s="7">
        <v>96842612</v>
      </c>
      <c r="M15" s="7">
        <v>150080704888</v>
      </c>
      <c r="O15" s="7">
        <v>123808818356</v>
      </c>
      <c r="Q15" s="7">
        <f t="shared" si="1"/>
        <v>26271886532</v>
      </c>
    </row>
    <row r="16" spans="1:17" s="7" customFormat="1" ht="22.5" x14ac:dyDescent="0.55000000000000004">
      <c r="A16" s="24" t="s">
        <v>67</v>
      </c>
      <c r="C16" s="7">
        <v>90413886</v>
      </c>
      <c r="E16" s="7">
        <v>171873126482</v>
      </c>
      <c r="G16" s="7">
        <v>173101028426</v>
      </c>
      <c r="I16" s="7">
        <f t="shared" si="0"/>
        <v>-1227901944</v>
      </c>
      <c r="K16" s="7">
        <v>90413886</v>
      </c>
      <c r="M16" s="7">
        <v>171873126482</v>
      </c>
      <c r="O16" s="7">
        <v>214587830607</v>
      </c>
      <c r="Q16" s="7">
        <f t="shared" si="1"/>
        <v>-42714704125</v>
      </c>
    </row>
    <row r="17" spans="1:17" s="7" customFormat="1" ht="22.5" x14ac:dyDescent="0.55000000000000004">
      <c r="A17" s="24" t="s">
        <v>104</v>
      </c>
      <c r="C17" s="7">
        <v>1617705</v>
      </c>
      <c r="E17" s="7">
        <v>44940168441</v>
      </c>
      <c r="G17" s="7">
        <v>35495906082</v>
      </c>
      <c r="I17" s="7">
        <f t="shared" si="0"/>
        <v>9444262359</v>
      </c>
      <c r="K17" s="7">
        <v>1617705</v>
      </c>
      <c r="M17" s="7">
        <v>44940168441</v>
      </c>
      <c r="O17" s="7">
        <v>62904328157</v>
      </c>
      <c r="Q17" s="7">
        <f t="shared" si="1"/>
        <v>-17964159716</v>
      </c>
    </row>
    <row r="18" spans="1:17" s="7" customFormat="1" ht="22.5" x14ac:dyDescent="0.55000000000000004">
      <c r="A18" s="24" t="s">
        <v>108</v>
      </c>
      <c r="C18" s="7">
        <v>6545738</v>
      </c>
      <c r="E18" s="7">
        <v>62215910905</v>
      </c>
      <c r="G18" s="7">
        <v>59929849859</v>
      </c>
      <c r="I18" s="7">
        <f t="shared" si="0"/>
        <v>2286061046</v>
      </c>
      <c r="K18" s="7">
        <v>6545738</v>
      </c>
      <c r="M18" s="7">
        <v>62215910905</v>
      </c>
      <c r="O18" s="7">
        <v>52434530089</v>
      </c>
      <c r="Q18" s="7">
        <f t="shared" si="1"/>
        <v>9781380816</v>
      </c>
    </row>
    <row r="19" spans="1:17" s="7" customFormat="1" ht="22.5" x14ac:dyDescent="0.55000000000000004">
      <c r="A19" s="24" t="s">
        <v>74</v>
      </c>
      <c r="C19" s="7">
        <v>12300762</v>
      </c>
      <c r="E19" s="7">
        <v>335615528003</v>
      </c>
      <c r="G19" s="7">
        <v>377752323584</v>
      </c>
      <c r="I19" s="7">
        <f t="shared" si="0"/>
        <v>-42136795581</v>
      </c>
      <c r="K19" s="7">
        <v>12300762</v>
      </c>
      <c r="M19" s="7">
        <v>335615528003</v>
      </c>
      <c r="O19" s="7">
        <v>363415740051</v>
      </c>
      <c r="Q19" s="7">
        <f t="shared" si="1"/>
        <v>-27800212048</v>
      </c>
    </row>
    <row r="20" spans="1:17" s="7" customFormat="1" ht="22.5" x14ac:dyDescent="0.55000000000000004">
      <c r="A20" s="24" t="s">
        <v>50</v>
      </c>
      <c r="C20" s="7">
        <v>188129976</v>
      </c>
      <c r="E20" s="7">
        <v>428182339149</v>
      </c>
      <c r="G20" s="7">
        <v>336959678853</v>
      </c>
      <c r="I20" s="7">
        <f t="shared" si="0"/>
        <v>91222660296</v>
      </c>
      <c r="K20" s="7">
        <v>188129976</v>
      </c>
      <c r="M20" s="7">
        <v>428182339149</v>
      </c>
      <c r="O20" s="7">
        <v>295541545143</v>
      </c>
      <c r="Q20" s="7">
        <f t="shared" si="1"/>
        <v>132640794006</v>
      </c>
    </row>
    <row r="21" spans="1:17" s="7" customFormat="1" ht="22.5" x14ac:dyDescent="0.55000000000000004">
      <c r="A21" s="24" t="s">
        <v>56</v>
      </c>
      <c r="C21" s="7">
        <v>53599834</v>
      </c>
      <c r="E21" s="7">
        <v>587096991346</v>
      </c>
      <c r="G21" s="7">
        <v>560607152519</v>
      </c>
      <c r="I21" s="7">
        <f t="shared" si="0"/>
        <v>26489838827</v>
      </c>
      <c r="K21" s="7">
        <v>53599834</v>
      </c>
      <c r="M21" s="7">
        <v>587096991346</v>
      </c>
      <c r="O21" s="7">
        <v>282395672787</v>
      </c>
      <c r="Q21" s="7">
        <f t="shared" si="1"/>
        <v>304701318559</v>
      </c>
    </row>
    <row r="22" spans="1:17" s="7" customFormat="1" ht="22.5" x14ac:dyDescent="0.55000000000000004">
      <c r="A22" s="24" t="s">
        <v>121</v>
      </c>
      <c r="C22" s="7">
        <v>3375849</v>
      </c>
      <c r="E22" s="7">
        <v>19727663168</v>
      </c>
      <c r="G22" s="7">
        <v>15262213329</v>
      </c>
      <c r="I22" s="7">
        <f t="shared" si="0"/>
        <v>4465449839</v>
      </c>
      <c r="K22" s="7">
        <v>3375849</v>
      </c>
      <c r="M22" s="7">
        <v>19727663168</v>
      </c>
      <c r="O22" s="7">
        <v>15262213329</v>
      </c>
      <c r="Q22" s="7">
        <f t="shared" si="1"/>
        <v>4465449839</v>
      </c>
    </row>
    <row r="23" spans="1:17" s="7" customFormat="1" ht="22.5" x14ac:dyDescent="0.55000000000000004">
      <c r="A23" s="24" t="s">
        <v>105</v>
      </c>
      <c r="C23" s="7">
        <v>20768660</v>
      </c>
      <c r="E23" s="7">
        <v>496801643318</v>
      </c>
      <c r="G23" s="7">
        <v>514255584746</v>
      </c>
      <c r="I23" s="7">
        <f t="shared" si="0"/>
        <v>-17453941428</v>
      </c>
      <c r="K23" s="7">
        <v>20768660</v>
      </c>
      <c r="M23" s="7">
        <v>496801643318</v>
      </c>
      <c r="O23" s="7">
        <v>331034954169</v>
      </c>
      <c r="Q23" s="7">
        <f t="shared" si="1"/>
        <v>165766689149</v>
      </c>
    </row>
    <row r="24" spans="1:17" s="7" customFormat="1" ht="22.5" x14ac:dyDescent="0.55000000000000004">
      <c r="A24" s="24" t="s">
        <v>60</v>
      </c>
      <c r="C24" s="7">
        <v>11867269</v>
      </c>
      <c r="E24" s="7">
        <v>475085376362</v>
      </c>
      <c r="G24" s="7">
        <v>421292956920</v>
      </c>
      <c r="I24" s="7">
        <f t="shared" si="0"/>
        <v>53792419442</v>
      </c>
      <c r="K24" s="7">
        <v>11867269</v>
      </c>
      <c r="M24" s="7">
        <v>475085376362</v>
      </c>
      <c r="O24" s="7">
        <v>243870400613</v>
      </c>
      <c r="Q24" s="7">
        <f t="shared" si="1"/>
        <v>231214975749</v>
      </c>
    </row>
    <row r="25" spans="1:17" s="7" customFormat="1" ht="22.5" x14ac:dyDescent="0.55000000000000004">
      <c r="A25" s="24" t="s">
        <v>113</v>
      </c>
      <c r="C25" s="7">
        <v>3693197</v>
      </c>
      <c r="E25" s="7">
        <v>15701120154</v>
      </c>
      <c r="G25" s="7">
        <v>12621662878</v>
      </c>
      <c r="I25" s="7">
        <f t="shared" si="0"/>
        <v>3079457276</v>
      </c>
      <c r="K25" s="7">
        <v>3693197</v>
      </c>
      <c r="M25" s="7">
        <v>15701120154</v>
      </c>
      <c r="O25" s="7">
        <v>11749732946</v>
      </c>
      <c r="Q25" s="7">
        <f t="shared" si="1"/>
        <v>3951387208</v>
      </c>
    </row>
    <row r="26" spans="1:17" s="7" customFormat="1" ht="22.5" x14ac:dyDescent="0.55000000000000004">
      <c r="A26" s="24" t="s">
        <v>61</v>
      </c>
      <c r="C26" s="7">
        <v>85694301</v>
      </c>
      <c r="E26" s="7">
        <v>490574636253</v>
      </c>
      <c r="G26" s="7">
        <v>414848124957</v>
      </c>
      <c r="I26" s="7">
        <f t="shared" si="0"/>
        <v>75726511296</v>
      </c>
      <c r="K26" s="7">
        <v>85694301</v>
      </c>
      <c r="M26" s="7">
        <v>490574636253</v>
      </c>
      <c r="O26" s="7">
        <v>413835843810</v>
      </c>
      <c r="Q26" s="7">
        <f t="shared" si="1"/>
        <v>76738792443</v>
      </c>
    </row>
    <row r="27" spans="1:17" s="7" customFormat="1" ht="22.5" x14ac:dyDescent="0.55000000000000004">
      <c r="A27" s="24" t="s">
        <v>59</v>
      </c>
      <c r="C27" s="7">
        <v>66620608</v>
      </c>
      <c r="E27" s="7">
        <v>584964080611</v>
      </c>
      <c r="G27" s="7">
        <v>463587402910</v>
      </c>
      <c r="I27" s="7">
        <f t="shared" si="0"/>
        <v>121376677701</v>
      </c>
      <c r="K27" s="7">
        <v>66620608</v>
      </c>
      <c r="M27" s="7">
        <v>584964080611</v>
      </c>
      <c r="O27" s="7">
        <v>516095558166</v>
      </c>
      <c r="Q27" s="7">
        <f t="shared" si="1"/>
        <v>68868522445</v>
      </c>
    </row>
    <row r="28" spans="1:17" s="7" customFormat="1" ht="22.5" x14ac:dyDescent="0.55000000000000004">
      <c r="A28" s="24" t="s">
        <v>49</v>
      </c>
      <c r="C28" s="7">
        <v>174139466</v>
      </c>
      <c r="E28" s="7">
        <v>431931177980</v>
      </c>
      <c r="G28" s="7">
        <v>337517813755</v>
      </c>
      <c r="I28" s="7">
        <f t="shared" si="0"/>
        <v>94413364225</v>
      </c>
      <c r="K28" s="7">
        <v>174139466</v>
      </c>
      <c r="M28" s="7">
        <v>431931177980</v>
      </c>
      <c r="O28" s="7">
        <v>406689082771</v>
      </c>
      <c r="Q28" s="7">
        <f t="shared" si="1"/>
        <v>25242095209</v>
      </c>
    </row>
    <row r="29" spans="1:17" s="7" customFormat="1" ht="22.5" x14ac:dyDescent="0.55000000000000004">
      <c r="A29" s="24" t="s">
        <v>51</v>
      </c>
      <c r="C29" s="7">
        <v>2527363</v>
      </c>
      <c r="E29" s="7">
        <v>300777407894</v>
      </c>
      <c r="G29" s="7">
        <v>301080659975</v>
      </c>
      <c r="I29" s="7">
        <f t="shared" si="0"/>
        <v>-303252081</v>
      </c>
      <c r="K29" s="7">
        <v>2527363</v>
      </c>
      <c r="M29" s="7">
        <v>300777407894</v>
      </c>
      <c r="O29" s="7">
        <v>289912601673</v>
      </c>
      <c r="Q29" s="7">
        <f t="shared" si="1"/>
        <v>10864806221</v>
      </c>
    </row>
    <row r="30" spans="1:17" s="7" customFormat="1" ht="22.5" x14ac:dyDescent="0.55000000000000004">
      <c r="A30" s="24" t="s">
        <v>71</v>
      </c>
      <c r="C30" s="7">
        <v>250665439</v>
      </c>
      <c r="E30" s="7">
        <v>493913662594</v>
      </c>
      <c r="G30" s="7">
        <v>506767420182</v>
      </c>
      <c r="I30" s="7">
        <f t="shared" si="0"/>
        <v>-12853757588</v>
      </c>
      <c r="K30" s="7">
        <v>250665439</v>
      </c>
      <c r="M30" s="7">
        <v>493913662594</v>
      </c>
      <c r="O30" s="7">
        <v>241643364308</v>
      </c>
      <c r="Q30" s="7">
        <f t="shared" si="1"/>
        <v>252270298286</v>
      </c>
    </row>
    <row r="31" spans="1:17" s="7" customFormat="1" ht="22.5" x14ac:dyDescent="0.55000000000000004">
      <c r="A31" s="24" t="s">
        <v>55</v>
      </c>
      <c r="C31" s="7">
        <v>69357885</v>
      </c>
      <c r="E31" s="7">
        <v>474124502403</v>
      </c>
      <c r="G31" s="7">
        <v>505312108399</v>
      </c>
      <c r="I31" s="7">
        <f t="shared" si="0"/>
        <v>-31187605996</v>
      </c>
      <c r="K31" s="7">
        <v>69357885</v>
      </c>
      <c r="M31" s="7">
        <v>474124502403</v>
      </c>
      <c r="O31" s="7">
        <v>386128917647</v>
      </c>
      <c r="Q31" s="7">
        <f t="shared" si="1"/>
        <v>87995584756</v>
      </c>
    </row>
    <row r="32" spans="1:17" s="7" customFormat="1" ht="22.5" x14ac:dyDescent="0.55000000000000004">
      <c r="A32" s="24" t="s">
        <v>47</v>
      </c>
      <c r="C32" s="7">
        <v>11285055</v>
      </c>
      <c r="E32" s="7">
        <v>270730579755</v>
      </c>
      <c r="G32" s="7">
        <v>276360797830</v>
      </c>
      <c r="I32" s="7">
        <f t="shared" si="0"/>
        <v>-5630218075</v>
      </c>
      <c r="K32" s="7">
        <v>11285055</v>
      </c>
      <c r="M32" s="7">
        <v>270730579755</v>
      </c>
      <c r="O32" s="7">
        <v>270605753436</v>
      </c>
      <c r="Q32" s="7">
        <f t="shared" si="1"/>
        <v>124826319</v>
      </c>
    </row>
    <row r="33" spans="1:17" s="7" customFormat="1" ht="22.5" x14ac:dyDescent="0.55000000000000004">
      <c r="A33" s="24" t="s">
        <v>79</v>
      </c>
      <c r="C33" s="7">
        <v>46951167</v>
      </c>
      <c r="E33" s="7">
        <v>426696619105</v>
      </c>
      <c r="G33" s="7">
        <v>444395240501</v>
      </c>
      <c r="I33" s="7">
        <f t="shared" si="0"/>
        <v>-17698621396</v>
      </c>
      <c r="K33" s="7">
        <v>46951167</v>
      </c>
      <c r="M33" s="7">
        <v>426696619105</v>
      </c>
      <c r="O33" s="7">
        <v>493576268862</v>
      </c>
      <c r="Q33" s="7">
        <f t="shared" si="1"/>
        <v>-66879649757</v>
      </c>
    </row>
    <row r="34" spans="1:17" s="7" customFormat="1" ht="22.5" x14ac:dyDescent="0.55000000000000004">
      <c r="A34" s="24" t="s">
        <v>48</v>
      </c>
      <c r="C34" s="7">
        <v>69312550</v>
      </c>
      <c r="E34" s="7">
        <v>480003756448</v>
      </c>
      <c r="G34" s="7">
        <v>399590303413</v>
      </c>
      <c r="I34" s="7">
        <f t="shared" si="0"/>
        <v>80413453035</v>
      </c>
      <c r="K34" s="7">
        <v>69312550</v>
      </c>
      <c r="M34" s="7">
        <v>480003756448</v>
      </c>
      <c r="O34" s="7">
        <v>325628604813</v>
      </c>
      <c r="Q34" s="7">
        <f t="shared" si="1"/>
        <v>154375151635</v>
      </c>
    </row>
    <row r="35" spans="1:17" s="7" customFormat="1" ht="22.5" x14ac:dyDescent="0.55000000000000004">
      <c r="A35" s="24" t="s">
        <v>75</v>
      </c>
      <c r="C35" s="7">
        <v>23055464</v>
      </c>
      <c r="E35" s="7">
        <v>105840212517</v>
      </c>
      <c r="G35" s="7">
        <v>103386966471</v>
      </c>
      <c r="I35" s="7">
        <f t="shared" si="0"/>
        <v>2453246046</v>
      </c>
      <c r="K35" s="7">
        <v>23055464</v>
      </c>
      <c r="M35" s="7">
        <v>105840212517</v>
      </c>
      <c r="O35" s="7">
        <v>154947253663</v>
      </c>
      <c r="Q35" s="7">
        <f t="shared" si="1"/>
        <v>-49107041146</v>
      </c>
    </row>
    <row r="36" spans="1:17" s="7" customFormat="1" ht="22.5" x14ac:dyDescent="0.55000000000000004">
      <c r="A36" s="24" t="s">
        <v>65</v>
      </c>
      <c r="C36" s="7">
        <v>24136058</v>
      </c>
      <c r="E36" s="7">
        <v>693972176598</v>
      </c>
      <c r="G36" s="7">
        <v>638066346992</v>
      </c>
      <c r="I36" s="7">
        <f t="shared" si="0"/>
        <v>55905829606</v>
      </c>
      <c r="K36" s="7">
        <v>24136058</v>
      </c>
      <c r="M36" s="7">
        <v>693972176598</v>
      </c>
      <c r="O36" s="7">
        <v>623503723497</v>
      </c>
      <c r="Q36" s="7">
        <f t="shared" si="1"/>
        <v>70468453101</v>
      </c>
    </row>
    <row r="37" spans="1:17" s="7" customFormat="1" ht="22.5" x14ac:dyDescent="0.55000000000000004">
      <c r="A37" s="24" t="s">
        <v>84</v>
      </c>
      <c r="C37" s="7">
        <v>610207</v>
      </c>
      <c r="E37" s="7">
        <v>10092299308</v>
      </c>
      <c r="G37" s="7">
        <v>10111626393</v>
      </c>
      <c r="I37" s="7">
        <f t="shared" si="0"/>
        <v>-19327085</v>
      </c>
      <c r="K37" s="7">
        <v>610207</v>
      </c>
      <c r="M37" s="7">
        <v>10092299308</v>
      </c>
      <c r="O37" s="7">
        <v>16400362375</v>
      </c>
      <c r="Q37" s="7">
        <f t="shared" si="1"/>
        <v>-6308063067</v>
      </c>
    </row>
    <row r="38" spans="1:17" s="7" customFormat="1" ht="22.5" x14ac:dyDescent="0.55000000000000004">
      <c r="A38" s="24" t="s">
        <v>76</v>
      </c>
      <c r="C38" s="7">
        <v>38684220</v>
      </c>
      <c r="E38" s="7">
        <v>498563329860</v>
      </c>
      <c r="G38" s="7">
        <v>450649562167</v>
      </c>
      <c r="I38" s="7">
        <f t="shared" si="0"/>
        <v>47913767693</v>
      </c>
      <c r="K38" s="7">
        <v>38684220</v>
      </c>
      <c r="M38" s="7">
        <v>498563329860</v>
      </c>
      <c r="O38" s="7">
        <v>486276027423</v>
      </c>
      <c r="Q38" s="7">
        <f t="shared" si="1"/>
        <v>12287302437</v>
      </c>
    </row>
    <row r="39" spans="1:17" s="7" customFormat="1" ht="22.5" x14ac:dyDescent="0.55000000000000004">
      <c r="A39" s="24" t="s">
        <v>62</v>
      </c>
      <c r="C39" s="7">
        <v>113891840</v>
      </c>
      <c r="E39" s="7">
        <v>176615544294</v>
      </c>
      <c r="G39" s="7">
        <v>166934401890</v>
      </c>
      <c r="I39" s="7">
        <f t="shared" si="0"/>
        <v>9681142404</v>
      </c>
      <c r="K39" s="7">
        <v>113891840</v>
      </c>
      <c r="M39" s="7">
        <v>176615544294</v>
      </c>
      <c r="O39" s="7">
        <v>206385194415</v>
      </c>
      <c r="Q39" s="7">
        <f t="shared" si="1"/>
        <v>-29769650121</v>
      </c>
    </row>
    <row r="40" spans="1:17" s="7" customFormat="1" ht="22.5" x14ac:dyDescent="0.55000000000000004">
      <c r="A40" s="24" t="s">
        <v>45</v>
      </c>
      <c r="C40" s="7">
        <v>10723</v>
      </c>
      <c r="E40" s="7">
        <v>161518001215</v>
      </c>
      <c r="G40" s="7">
        <v>154844855214</v>
      </c>
      <c r="I40" s="7">
        <f t="shared" si="0"/>
        <v>6673146001</v>
      </c>
      <c r="K40" s="7">
        <v>10723</v>
      </c>
      <c r="M40" s="7">
        <v>161518001215</v>
      </c>
      <c r="O40" s="7">
        <v>120138386824</v>
      </c>
      <c r="Q40" s="7">
        <f t="shared" si="1"/>
        <v>41379614391</v>
      </c>
    </row>
    <row r="41" spans="1:17" s="7" customFormat="1" ht="22.5" x14ac:dyDescent="0.55000000000000004">
      <c r="A41" s="24" t="s">
        <v>80</v>
      </c>
      <c r="C41" s="7">
        <v>11441360</v>
      </c>
      <c r="E41" s="7">
        <v>403547436268</v>
      </c>
      <c r="G41" s="7">
        <v>433115994048</v>
      </c>
      <c r="I41" s="7">
        <f t="shared" si="0"/>
        <v>-29568557780</v>
      </c>
      <c r="K41" s="7">
        <v>11441360</v>
      </c>
      <c r="M41" s="7">
        <v>403547436268</v>
      </c>
      <c r="O41" s="7">
        <v>350177281787</v>
      </c>
      <c r="Q41" s="7">
        <f t="shared" si="1"/>
        <v>53370154481</v>
      </c>
    </row>
    <row r="42" spans="1:17" s="7" customFormat="1" ht="22.5" x14ac:dyDescent="0.55000000000000004">
      <c r="A42" s="24" t="s">
        <v>46</v>
      </c>
      <c r="C42" s="7">
        <v>110265090</v>
      </c>
      <c r="E42" s="7">
        <v>451929371859</v>
      </c>
      <c r="G42" s="7">
        <v>451812055206</v>
      </c>
      <c r="I42" s="7">
        <f t="shared" si="0"/>
        <v>117316653</v>
      </c>
      <c r="K42" s="7">
        <v>110265090</v>
      </c>
      <c r="M42" s="7">
        <v>451929371859</v>
      </c>
      <c r="O42" s="7">
        <v>322495167819</v>
      </c>
      <c r="Q42" s="7">
        <f t="shared" si="1"/>
        <v>129434204040</v>
      </c>
    </row>
    <row r="43" spans="1:17" s="7" customFormat="1" ht="22.5" x14ac:dyDescent="0.55000000000000004">
      <c r="A43" s="24" t="s">
        <v>102</v>
      </c>
      <c r="C43" s="7">
        <v>9487073</v>
      </c>
      <c r="E43" s="7">
        <v>43505034782</v>
      </c>
      <c r="G43" s="7">
        <v>51765854038</v>
      </c>
      <c r="I43" s="7">
        <f t="shared" si="0"/>
        <v>-8260819256</v>
      </c>
      <c r="K43" s="7">
        <v>9487073</v>
      </c>
      <c r="M43" s="7">
        <v>43505034782</v>
      </c>
      <c r="O43" s="7">
        <v>42158402859</v>
      </c>
      <c r="Q43" s="7">
        <f t="shared" si="1"/>
        <v>1346631923</v>
      </c>
    </row>
    <row r="44" spans="1:17" s="7" customFormat="1" ht="22.5" x14ac:dyDescent="0.55000000000000004">
      <c r="A44" s="24" t="s">
        <v>107</v>
      </c>
      <c r="C44" s="7">
        <v>13653346</v>
      </c>
      <c r="E44" s="7">
        <v>141557447594</v>
      </c>
      <c r="G44" s="7">
        <v>98181633087</v>
      </c>
      <c r="I44" s="7">
        <f t="shared" si="0"/>
        <v>43375814507</v>
      </c>
      <c r="K44" s="7">
        <v>13653346</v>
      </c>
      <c r="M44" s="7">
        <v>141557447594</v>
      </c>
      <c r="O44" s="7">
        <v>105970572903</v>
      </c>
      <c r="Q44" s="7">
        <f t="shared" si="1"/>
        <v>35586874691</v>
      </c>
    </row>
    <row r="45" spans="1:17" s="7" customFormat="1" ht="22.5" x14ac:dyDescent="0.55000000000000004">
      <c r="A45" s="24" t="s">
        <v>52</v>
      </c>
      <c r="C45" s="7">
        <v>7583481</v>
      </c>
      <c r="E45" s="7">
        <v>515390621179</v>
      </c>
      <c r="G45" s="7">
        <v>417345997904</v>
      </c>
      <c r="I45" s="7">
        <f t="shared" si="0"/>
        <v>98044623275</v>
      </c>
      <c r="K45" s="7">
        <v>7583481</v>
      </c>
      <c r="M45" s="7">
        <v>515390621179</v>
      </c>
      <c r="O45" s="7">
        <v>521519761931</v>
      </c>
      <c r="Q45" s="7">
        <f t="shared" si="1"/>
        <v>-6129140752</v>
      </c>
    </row>
    <row r="46" spans="1:17" s="7" customFormat="1" ht="22.5" x14ac:dyDescent="0.55000000000000004">
      <c r="A46" s="24" t="s">
        <v>122</v>
      </c>
      <c r="C46" s="7">
        <v>22630988</v>
      </c>
      <c r="E46" s="7">
        <v>63745017338</v>
      </c>
      <c r="G46" s="7">
        <v>67826419196</v>
      </c>
      <c r="I46" s="7">
        <f t="shared" si="0"/>
        <v>-4081401858</v>
      </c>
      <c r="K46" s="7">
        <v>22630988</v>
      </c>
      <c r="M46" s="7">
        <v>63745017338</v>
      </c>
      <c r="O46" s="7">
        <v>67826419196</v>
      </c>
      <c r="Q46" s="7">
        <f t="shared" si="1"/>
        <v>-4081401858</v>
      </c>
    </row>
    <row r="47" spans="1:17" s="7" customFormat="1" ht="22.5" x14ac:dyDescent="0.55000000000000004">
      <c r="A47" s="24" t="s">
        <v>72</v>
      </c>
      <c r="C47" s="7">
        <v>92556169</v>
      </c>
      <c r="E47" s="7">
        <v>678620766712</v>
      </c>
      <c r="G47" s="7">
        <v>620559859280</v>
      </c>
      <c r="I47" s="7">
        <f t="shared" si="0"/>
        <v>58060907432</v>
      </c>
      <c r="K47" s="7">
        <v>92556169</v>
      </c>
      <c r="M47" s="7">
        <v>678620766712</v>
      </c>
      <c r="O47" s="7">
        <v>726320126547</v>
      </c>
      <c r="Q47" s="7">
        <f t="shared" si="1"/>
        <v>-47699359835</v>
      </c>
    </row>
    <row r="48" spans="1:17" s="7" customFormat="1" ht="23.25" thickBot="1" x14ac:dyDescent="0.6">
      <c r="A48" s="24" t="s">
        <v>68</v>
      </c>
      <c r="C48" s="7">
        <v>4881176</v>
      </c>
      <c r="E48" s="7">
        <v>193278493447</v>
      </c>
      <c r="G48" s="7">
        <v>204272859908</v>
      </c>
      <c r="I48" s="7">
        <f t="shared" si="0"/>
        <v>-10994366461</v>
      </c>
      <c r="K48" s="7">
        <v>4881176</v>
      </c>
      <c r="M48" s="7">
        <v>193278493447</v>
      </c>
      <c r="O48" s="7">
        <v>111479300080</v>
      </c>
      <c r="Q48" s="7">
        <f t="shared" si="1"/>
        <v>81799193367</v>
      </c>
    </row>
    <row r="49" spans="5:17" s="22" customFormat="1" ht="21.75" thickBot="1" x14ac:dyDescent="0.25">
      <c r="E49" s="6">
        <f>SUM(E8:E48)</f>
        <v>11826235075973</v>
      </c>
      <c r="G49" s="6">
        <f>SUM(G8:G48)</f>
        <v>11014366908775</v>
      </c>
      <c r="I49" s="6">
        <f>SUM(I8:I48)</f>
        <v>811868167198</v>
      </c>
      <c r="K49" s="22" t="s">
        <v>15</v>
      </c>
      <c r="M49" s="6">
        <f>SUM(M8:M48)</f>
        <v>11826235075973</v>
      </c>
      <c r="O49" s="6">
        <f>SUM(O8:O48)</f>
        <v>10164820120420</v>
      </c>
      <c r="Q49" s="6">
        <f>SUM(Q8:Q48)</f>
        <v>1661414955553</v>
      </c>
    </row>
    <row r="50" spans="5:17" ht="19.5" thickTop="1" x14ac:dyDescent="0.2">
      <c r="I50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2025-11-28T16:14:41Z</dcterms:modified>
</cp:coreProperties>
</file>