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بخشی\"/>
    </mc:Choice>
  </mc:AlternateContent>
  <xr:revisionPtr revIDLastSave="0" documentId="13_ncr:1_{F7521D66-1467-444E-B9A4-FA55BF21F25C}" xr6:coauthVersionLast="47" xr6:coauthVersionMax="47" xr10:uidLastSave="{00000000-0000-0000-0000-000000000000}"/>
  <bookViews>
    <workbookView xWindow="28680" yWindow="-105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12" r:id="rId5"/>
    <sheet name="درآمد سپرده بانکی" sheetId="8" r:id="rId6"/>
    <sheet name="سایر درآمدها" sheetId="11" state="hidden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فروش'!$K$6:$Q$17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5" l="1"/>
  <c r="I9" i="5"/>
  <c r="I10" i="5"/>
  <c r="I11" i="5"/>
  <c r="I13" i="5"/>
  <c r="I14" i="5"/>
  <c r="I15" i="5"/>
  <c r="I16" i="5"/>
  <c r="I17" i="5"/>
  <c r="I18" i="5"/>
  <c r="I19" i="5"/>
  <c r="I20" i="5"/>
  <c r="I21" i="5"/>
  <c r="I22" i="5"/>
  <c r="I23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8" i="5"/>
  <c r="I9" i="13"/>
  <c r="I10" i="13"/>
  <c r="I11" i="13"/>
  <c r="I12" i="13"/>
  <c r="I13" i="13"/>
  <c r="I14" i="13"/>
  <c r="I15" i="13"/>
  <c r="I16" i="13"/>
  <c r="I8" i="13"/>
  <c r="Q9" i="13"/>
  <c r="Q10" i="13"/>
  <c r="Q11" i="13"/>
  <c r="Q12" i="13"/>
  <c r="Q13" i="13"/>
  <c r="Q14" i="13"/>
  <c r="Q15" i="13"/>
  <c r="Q16" i="13"/>
  <c r="Q8" i="13"/>
  <c r="S9" i="12"/>
  <c r="S10" i="12"/>
  <c r="S11" i="12"/>
  <c r="S12" i="12"/>
  <c r="S13" i="12"/>
  <c r="S14" i="12"/>
  <c r="S15" i="12"/>
  <c r="S8" i="12"/>
  <c r="I6" i="2" l="1"/>
  <c r="C6" i="2"/>
  <c r="Y26" i="1"/>
  <c r="Q8" i="7"/>
  <c r="G8" i="7"/>
  <c r="G10" i="3"/>
  <c r="G11" i="3"/>
  <c r="I16" i="12"/>
  <c r="K16" i="12"/>
  <c r="M16" i="12"/>
  <c r="Q16" i="12"/>
  <c r="O16" i="12"/>
  <c r="M10" i="3"/>
  <c r="A4" i="13"/>
  <c r="A2" i="13"/>
  <c r="O17" i="13"/>
  <c r="M17" i="13"/>
  <c r="G17" i="7" l="1"/>
  <c r="G11" i="7"/>
  <c r="Q12" i="7"/>
  <c r="G14" i="7"/>
  <c r="G10" i="7"/>
  <c r="Q11" i="7"/>
  <c r="Q13" i="7"/>
  <c r="G13" i="7"/>
  <c r="Q10" i="7"/>
  <c r="Q14" i="7"/>
  <c r="G12" i="7"/>
  <c r="G24" i="7"/>
  <c r="Q24" i="7"/>
  <c r="G18" i="7"/>
  <c r="G23" i="7"/>
  <c r="Q23" i="7"/>
  <c r="Q19" i="7"/>
  <c r="G22" i="7"/>
  <c r="Q22" i="7"/>
  <c r="G20" i="7"/>
  <c r="G21" i="7"/>
  <c r="Q21" i="7"/>
  <c r="Q17" i="7"/>
  <c r="Q20" i="7"/>
  <c r="G16" i="7"/>
  <c r="Q16" i="7"/>
  <c r="G19" i="7"/>
  <c r="G15" i="7"/>
  <c r="Q15" i="7"/>
  <c r="Q18" i="7"/>
  <c r="G9" i="7"/>
  <c r="Q9" i="7"/>
  <c r="S16" i="12"/>
  <c r="E17" i="13"/>
  <c r="G17" i="13"/>
  <c r="I17" i="13"/>
  <c r="Q17" i="13"/>
  <c r="C12" i="3"/>
  <c r="E12" i="3"/>
  <c r="M9" i="3"/>
  <c r="G9" i="8" s="1"/>
  <c r="G10" i="8"/>
  <c r="M11" i="3"/>
  <c r="G11" i="8" s="1"/>
  <c r="M8" i="3"/>
  <c r="G8" i="8" s="1"/>
  <c r="G9" i="3"/>
  <c r="C9" i="8" s="1"/>
  <c r="C10" i="8"/>
  <c r="C11" i="8"/>
  <c r="G8" i="3"/>
  <c r="C8" i="8" s="1"/>
  <c r="A4" i="12"/>
  <c r="A2" i="12"/>
  <c r="C10" i="7" l="1"/>
  <c r="M11" i="7"/>
  <c r="C13" i="7"/>
  <c r="M10" i="7"/>
  <c r="M14" i="7"/>
  <c r="C12" i="7"/>
  <c r="C14" i="7"/>
  <c r="M13" i="7"/>
  <c r="M12" i="7"/>
  <c r="C11" i="7"/>
  <c r="C19" i="7"/>
  <c r="M17" i="7"/>
  <c r="C20" i="7"/>
  <c r="M19" i="7"/>
  <c r="M18" i="7"/>
  <c r="C18" i="7"/>
  <c r="M20" i="7"/>
  <c r="C17" i="7"/>
  <c r="C8" i="7"/>
  <c r="M9" i="7"/>
  <c r="C9" i="7"/>
  <c r="M15" i="7"/>
  <c r="C15" i="7"/>
  <c r="M16" i="7"/>
  <c r="C16" i="7"/>
  <c r="M21" i="7"/>
  <c r="C21" i="7"/>
  <c r="M24" i="7"/>
  <c r="M22" i="7"/>
  <c r="C22" i="7"/>
  <c r="M23" i="7"/>
  <c r="C23" i="7"/>
  <c r="M8" i="7"/>
  <c r="C24" i="7"/>
  <c r="C12" i="8"/>
  <c r="G25" i="7"/>
  <c r="G12" i="8"/>
  <c r="G12" i="3"/>
  <c r="I12" i="3"/>
  <c r="M12" i="3"/>
  <c r="K12" i="3"/>
  <c r="C10" i="2"/>
  <c r="E10" i="2"/>
  <c r="G10" i="2"/>
  <c r="K10" i="2"/>
  <c r="E26" i="1"/>
  <c r="G26" i="1"/>
  <c r="K26" i="1"/>
  <c r="O26" i="1"/>
  <c r="U26" i="1"/>
  <c r="W26" i="1"/>
  <c r="M25" i="7" l="1"/>
  <c r="E9" i="8"/>
  <c r="C8" i="10"/>
  <c r="I10" i="8"/>
  <c r="I9" i="8"/>
  <c r="E10" i="8"/>
  <c r="E11" i="8"/>
  <c r="E8" i="8"/>
  <c r="I11" i="8"/>
  <c r="I9" i="2" l="1"/>
  <c r="A2" i="5"/>
  <c r="Q24" i="5" l="1"/>
  <c r="I24" i="5"/>
  <c r="I8" i="2"/>
  <c r="I10" i="2" s="1"/>
  <c r="A2" i="11"/>
  <c r="E9" i="11"/>
  <c r="C9" i="11"/>
  <c r="G9" i="10" l="1"/>
  <c r="O24" i="5" l="1"/>
  <c r="M24" i="5"/>
  <c r="G24" i="5"/>
  <c r="E24" i="5"/>
  <c r="A4" i="5"/>
  <c r="A4" i="3"/>
  <c r="A4" i="8"/>
  <c r="A4" i="7"/>
  <c r="A4" i="10"/>
  <c r="A4" i="11" s="1"/>
  <c r="A4" i="2"/>
  <c r="A2" i="3"/>
  <c r="A2" i="8"/>
  <c r="A2" i="7"/>
  <c r="A2" i="10"/>
  <c r="A2" i="2"/>
  <c r="E10" i="7" l="1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18" i="7"/>
  <c r="S18" i="7" s="1"/>
  <c r="E19" i="7"/>
  <c r="I19" i="7" s="1"/>
  <c r="E17" i="7"/>
  <c r="I17" i="7" s="1"/>
  <c r="O17" i="7"/>
  <c r="S17" i="7" s="1"/>
  <c r="E20" i="7"/>
  <c r="I20" i="7" s="1"/>
  <c r="O19" i="7"/>
  <c r="S19" i="7" s="1"/>
  <c r="E18" i="7"/>
  <c r="I18" i="7" s="1"/>
  <c r="O20" i="7"/>
  <c r="S20" i="7" s="1"/>
  <c r="O9" i="7"/>
  <c r="S9" i="7" s="1"/>
  <c r="E9" i="7"/>
  <c r="I9" i="7" s="1"/>
  <c r="O15" i="7"/>
  <c r="S15" i="7" s="1"/>
  <c r="E15" i="7"/>
  <c r="I15" i="7" s="1"/>
  <c r="O16" i="7"/>
  <c r="S16" i="7" s="1"/>
  <c r="O21" i="7"/>
  <c r="S21" i="7" s="1"/>
  <c r="E21" i="7"/>
  <c r="I21" i="7" s="1"/>
  <c r="O22" i="7"/>
  <c r="S22" i="7" s="1"/>
  <c r="E22" i="7"/>
  <c r="I22" i="7" s="1"/>
  <c r="E23" i="7"/>
  <c r="I23" i="7" s="1"/>
  <c r="O23" i="7"/>
  <c r="S23" i="7" s="1"/>
  <c r="O24" i="7"/>
  <c r="S24" i="7" s="1"/>
  <c r="E24" i="7"/>
  <c r="I24" i="7" s="1"/>
  <c r="O8" i="7"/>
  <c r="S8" i="7" s="1"/>
  <c r="E8" i="7"/>
  <c r="I8" i="7" s="1"/>
  <c r="E16" i="7"/>
  <c r="I16" i="7" s="1"/>
  <c r="I8" i="8"/>
  <c r="I12" i="8" s="1"/>
  <c r="C25" i="7"/>
  <c r="I25" i="7" l="1"/>
  <c r="E12" i="8"/>
  <c r="E25" i="7"/>
  <c r="Q25" i="7"/>
  <c r="O25" i="7"/>
  <c r="K19" i="7" l="1"/>
  <c r="K12" i="7"/>
  <c r="K11" i="7"/>
  <c r="K14" i="7"/>
  <c r="K10" i="7"/>
  <c r="K13" i="7"/>
  <c r="K18" i="7"/>
  <c r="K20" i="7"/>
  <c r="K17" i="7"/>
  <c r="C7" i="10"/>
  <c r="C9" i="10" s="1"/>
  <c r="K22" i="7"/>
  <c r="K9" i="7"/>
  <c r="K23" i="7"/>
  <c r="K21" i="7"/>
  <c r="K24" i="7"/>
  <c r="K15" i="7"/>
  <c r="K8" i="7"/>
  <c r="K16" i="7"/>
  <c r="S25" i="7"/>
  <c r="U19" i="7" l="1"/>
  <c r="U12" i="7"/>
  <c r="U14" i="7"/>
  <c r="U10" i="7"/>
  <c r="U13" i="7"/>
  <c r="U11" i="7"/>
  <c r="U18" i="7"/>
  <c r="U17" i="7"/>
  <c r="U20" i="7"/>
  <c r="U22" i="7"/>
  <c r="U24" i="7"/>
  <c r="E8" i="10"/>
  <c r="E7" i="10"/>
  <c r="K25" i="7"/>
  <c r="U23" i="7"/>
  <c r="U15" i="7"/>
  <c r="U21" i="7"/>
  <c r="U8" i="7"/>
  <c r="U16" i="7"/>
  <c r="U9" i="7"/>
  <c r="E9" i="10" l="1"/>
  <c r="U25" i="7"/>
</calcChain>
</file>

<file path=xl/sharedStrings.xml><?xml version="1.0" encoding="utf-8"?>
<sst xmlns="http://schemas.openxmlformats.org/spreadsheetml/2006/main" count="721" uniqueCount="77">
  <si>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</si>
  <si>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</si>
  <si>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</si>
  <si>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</si>
  <si>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</si>
  <si>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</si>
  <si>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</si>
  <si>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</si>
  <si>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</si>
  <si>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</si>
  <si>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</si>
  <si>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</si>
  <si>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</si>
  <si>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</si>
  <si>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</si>
  <si>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</si>
  <si>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</si>
  <si>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</si>
  <si>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</si>
  <si>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</si>
  <si>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</si>
  <si>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</si>
  <si>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</si>
  <si>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</si>
  <si>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</si>
  <si>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</si>
  <si>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</si>
  <si>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</si>
  <si>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</si>
  <si>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</si>
  <si>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</si>
  <si>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</si>
  <si>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</si>
  <si>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</si>
  <si>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</si>
  <si>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</si>
  <si>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</si>
  <si>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</si>
  <si>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</si>
  <si>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</si>
  <si>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</si>
  <si>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</si>
  <si>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</si>
  <si>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</si>
  <si>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</si>
  <si>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</si>
  <si>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</si>
  <si>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</si>
  <si>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</si>
  <si>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</si>
  <si>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</si>
  <si>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</si>
  <si>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</si>
  <si>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</si>
  <si>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</si>
  <si>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</si>
  <si>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</si>
  <si>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</si>
  <si>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</si>
  <si>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</si>
  <si>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-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</si>
  <si>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</si>
  <si>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</si>
  <si>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</si>
  <si>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</si>
  <si>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</si>
  <si>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</si>
  <si>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</si>
  <si>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1404/07/30</t>
  </si>
  <si>
    <t>برای ماه منتهی به 1404/08/30</t>
  </si>
  <si>
    <t>1404/08/30</t>
  </si>
  <si>
    <t>آترا زیست آرای</t>
  </si>
  <si>
    <t>پتروشیمی زاگرس</t>
  </si>
  <si>
    <t>پتروشیمی شیراز</t>
  </si>
  <si>
    <t>س. و توسعه صنایع لاستیک</t>
  </si>
  <si>
    <t>صنایع پتروشیمی کرمانشاه</t>
  </si>
  <si>
    <t>ح . سنگ آهن گهرزمین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</si>
</sst>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59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3" fontId="14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27"/>
  <sheetViews>
    <sheetView rightToLeft="1" tabSelected="1" zoomScale="70" zoomScaleNormal="70" workbookViewId="0">
      <selection activeCell="M14" sqref="M14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45" t="s">
        <v>45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  <c r="T2" s="45" t="s">
        <v>0</v>
      </c>
      <c r="U2" s="45" t="s">
        <v>0</v>
      </c>
      <c r="V2" s="45" t="s">
        <v>0</v>
      </c>
      <c r="W2" s="45" t="s">
        <v>0</v>
      </c>
      <c r="X2" s="45" t="s">
        <v>0</v>
      </c>
      <c r="Y2" s="45" t="s">
        <v>0</v>
      </c>
    </row>
    <row r="3" spans="1:25" ht="26.25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  <c r="L3" s="45" t="s">
        <v>1</v>
      </c>
      <c r="M3" s="45" t="s">
        <v>1</v>
      </c>
      <c r="N3" s="45" t="s">
        <v>1</v>
      </c>
      <c r="O3" s="45" t="s">
        <v>1</v>
      </c>
      <c r="P3" s="45" t="s">
        <v>1</v>
      </c>
      <c r="Q3" s="45" t="s">
        <v>1</v>
      </c>
      <c r="R3" s="45" t="s">
        <v>1</v>
      </c>
      <c r="S3" s="45" t="s">
        <v>1</v>
      </c>
      <c r="T3" s="45" t="s">
        <v>1</v>
      </c>
      <c r="U3" s="45" t="s">
        <v>1</v>
      </c>
      <c r="V3" s="45" t="s">
        <v>1</v>
      </c>
      <c r="W3" s="45" t="s">
        <v>1</v>
      </c>
      <c r="X3" s="45" t="s">
        <v>1</v>
      </c>
      <c r="Y3" s="45" t="s">
        <v>1</v>
      </c>
    </row>
    <row r="4" spans="1:25" ht="26.25" x14ac:dyDescent="0.2">
      <c r="A4" s="45" t="s">
        <v>69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  <c r="V4" s="45" t="s">
        <v>2</v>
      </c>
      <c r="W4" s="45" t="s">
        <v>2</v>
      </c>
      <c r="X4" s="45" t="s">
        <v>2</v>
      </c>
      <c r="Y4" s="45" t="s">
        <v>2</v>
      </c>
    </row>
    <row r="6" spans="1:25" ht="27" thickBot="1" x14ac:dyDescent="0.25">
      <c r="A6" s="44" t="s">
        <v>3</v>
      </c>
      <c r="C6" s="44" t="s">
        <v>68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4" t="s">
        <v>70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</row>
    <row r="7" spans="1:25" ht="27" thickBot="1" x14ac:dyDescent="0.25">
      <c r="A7" s="44" t="s">
        <v>3</v>
      </c>
      <c r="C7" s="44" t="s">
        <v>7</v>
      </c>
      <c r="E7" s="44" t="s">
        <v>8</v>
      </c>
      <c r="G7" s="44" t="s">
        <v>9</v>
      </c>
      <c r="I7" s="44" t="s">
        <v>10</v>
      </c>
      <c r="J7" s="44" t="s">
        <v>10</v>
      </c>
      <c r="K7" s="44" t="s">
        <v>10</v>
      </c>
      <c r="M7" s="44" t="s">
        <v>11</v>
      </c>
      <c r="N7" s="44" t="s">
        <v>11</v>
      </c>
      <c r="O7" s="44" t="s">
        <v>11</v>
      </c>
      <c r="Q7" s="44" t="s">
        <v>7</v>
      </c>
      <c r="S7" s="44" t="s">
        <v>12</v>
      </c>
      <c r="U7" s="44" t="s">
        <v>8</v>
      </c>
      <c r="W7" s="44" t="s">
        <v>9</v>
      </c>
      <c r="Y7" s="44" t="s">
        <v>13</v>
      </c>
    </row>
    <row r="8" spans="1:25" ht="27" thickBot="1" x14ac:dyDescent="0.25">
      <c r="A8" s="44" t="s">
        <v>3</v>
      </c>
      <c r="C8" s="44" t="s">
        <v>7</v>
      </c>
      <c r="E8" s="44" t="s">
        <v>8</v>
      </c>
      <c r="G8" s="44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4" t="s">
        <v>13</v>
      </c>
    </row>
    <row r="9" spans="1:25" ht="21" x14ac:dyDescent="0.2">
      <c r="A9" s="20" t="s">
        <v>46</v>
      </c>
      <c r="C9" s="4">
        <v>51357579</v>
      </c>
      <c r="E9" s="4">
        <v>688390794833</v>
      </c>
      <c r="G9" s="4">
        <v>566677215594.94495</v>
      </c>
      <c r="I9" s="4">
        <v>0</v>
      </c>
      <c r="K9" s="4">
        <v>0</v>
      </c>
      <c r="M9" s="4">
        <v>0</v>
      </c>
      <c r="O9" s="4">
        <v>0</v>
      </c>
      <c r="Q9" s="4">
        <v>51357579</v>
      </c>
      <c r="S9" s="4">
        <v>9570</v>
      </c>
      <c r="U9" s="4">
        <v>688390794833</v>
      </c>
      <c r="W9" s="4">
        <v>487633818586.414</v>
      </c>
      <c r="Y9" s="1">
        <v>9.8610401929230276E-2</v>
      </c>
    </row>
    <row r="10" spans="1:25" ht="21" x14ac:dyDescent="0.2">
      <c r="A10" s="20" t="s">
        <v>48</v>
      </c>
      <c r="C10" s="4">
        <v>117097160</v>
      </c>
      <c r="E10" s="4">
        <v>885952674378</v>
      </c>
      <c r="G10" s="4">
        <v>753110794380.06006</v>
      </c>
      <c r="I10" s="4">
        <v>0</v>
      </c>
      <c r="K10" s="4">
        <v>0</v>
      </c>
      <c r="M10" s="4">
        <v>-27097160</v>
      </c>
      <c r="N10" s="4">
        <v>174603286795</v>
      </c>
      <c r="O10" s="4">
        <v>0</v>
      </c>
      <c r="Q10" s="4">
        <v>90000000</v>
      </c>
      <c r="S10" s="4">
        <v>6230</v>
      </c>
      <c r="U10" s="4">
        <v>680936588847</v>
      </c>
      <c r="W10" s="4">
        <v>556298505000</v>
      </c>
      <c r="Y10" s="1">
        <v>0.11249592846062767</v>
      </c>
    </row>
    <row r="11" spans="1:25" ht="21" x14ac:dyDescent="0.2">
      <c r="A11" s="20" t="s">
        <v>49</v>
      </c>
      <c r="C11" s="4">
        <v>440000000</v>
      </c>
      <c r="E11" s="4">
        <v>1013299800847</v>
      </c>
      <c r="G11" s="4">
        <v>888760224000</v>
      </c>
      <c r="I11" s="4">
        <v>0</v>
      </c>
      <c r="K11" s="4">
        <v>0</v>
      </c>
      <c r="M11" s="4">
        <v>0</v>
      </c>
      <c r="O11" s="4">
        <v>0</v>
      </c>
      <c r="Q11" s="4">
        <v>440000000</v>
      </c>
      <c r="S11" s="4">
        <v>2181</v>
      </c>
      <c r="U11" s="4">
        <v>1013299800847</v>
      </c>
      <c r="W11" s="4">
        <v>952106826000</v>
      </c>
      <c r="Y11" s="1">
        <v>0.1925371727982107</v>
      </c>
    </row>
    <row r="12" spans="1:25" ht="21" x14ac:dyDescent="0.2">
      <c r="A12" s="20" t="s">
        <v>63</v>
      </c>
      <c r="C12" s="4">
        <v>50000000</v>
      </c>
      <c r="E12" s="4">
        <v>152266171785</v>
      </c>
      <c r="G12" s="4">
        <v>167398020000</v>
      </c>
      <c r="I12" s="4">
        <v>50000000</v>
      </c>
      <c r="K12" s="4">
        <v>173104064000</v>
      </c>
      <c r="M12" s="4">
        <v>0</v>
      </c>
      <c r="O12" s="4">
        <v>0</v>
      </c>
      <c r="Q12" s="4">
        <v>100000000</v>
      </c>
      <c r="S12" s="4">
        <v>3383</v>
      </c>
      <c r="U12" s="4">
        <v>325370235785</v>
      </c>
      <c r="W12" s="4">
        <v>335644345000</v>
      </c>
      <c r="Y12" s="1">
        <v>6.7874750487302196E-2</v>
      </c>
    </row>
    <row r="13" spans="1:25" ht="21" x14ac:dyDescent="0.2">
      <c r="A13" s="20" t="s">
        <v>64</v>
      </c>
      <c r="C13" s="4">
        <v>113000000</v>
      </c>
      <c r="E13" s="4">
        <v>159653459439</v>
      </c>
      <c r="G13" s="4">
        <v>139623268950</v>
      </c>
      <c r="I13" s="4">
        <v>0</v>
      </c>
      <c r="K13" s="4">
        <v>0</v>
      </c>
      <c r="M13" s="4">
        <v>0</v>
      </c>
      <c r="O13" s="4">
        <v>0</v>
      </c>
      <c r="Q13" s="4">
        <v>113000000</v>
      </c>
      <c r="S13" s="4">
        <v>1332</v>
      </c>
      <c r="U13" s="4">
        <v>159653459439</v>
      </c>
      <c r="W13" s="4">
        <v>149334449400</v>
      </c>
      <c r="Y13" s="1">
        <v>3.0198746510040723E-2</v>
      </c>
    </row>
    <row r="14" spans="1:25" ht="21" x14ac:dyDescent="0.2">
      <c r="A14" s="20" t="s">
        <v>65</v>
      </c>
      <c r="C14" s="4">
        <v>8500000</v>
      </c>
      <c r="E14" s="4">
        <v>128522157720</v>
      </c>
      <c r="G14" s="4">
        <v>143302248000</v>
      </c>
      <c r="I14" s="4">
        <v>0</v>
      </c>
      <c r="K14" s="4">
        <v>0</v>
      </c>
      <c r="M14" s="4">
        <v>0</v>
      </c>
      <c r="O14" s="4">
        <v>0</v>
      </c>
      <c r="Q14" s="4">
        <v>8500000</v>
      </c>
      <c r="S14" s="4">
        <v>17540</v>
      </c>
      <c r="U14" s="4">
        <v>128522157720</v>
      </c>
      <c r="W14" s="4">
        <v>147919643500</v>
      </c>
      <c r="Y14" s="1">
        <v>2.9912641295157801E-2</v>
      </c>
    </row>
    <row r="15" spans="1:25" ht="21" x14ac:dyDescent="0.2">
      <c r="A15" s="20" t="s">
        <v>66</v>
      </c>
      <c r="C15" s="4">
        <v>8000000</v>
      </c>
      <c r="E15" s="4">
        <v>73908523520</v>
      </c>
      <c r="G15" s="4">
        <v>80160192000</v>
      </c>
      <c r="I15" s="4">
        <v>7000000</v>
      </c>
      <c r="K15" s="4">
        <v>72236973387</v>
      </c>
      <c r="M15" s="4">
        <v>0</v>
      </c>
      <c r="O15" s="4">
        <v>0</v>
      </c>
      <c r="Q15" s="4">
        <v>15000000</v>
      </c>
      <c r="S15" s="4">
        <v>11240</v>
      </c>
      <c r="U15" s="4">
        <v>146145496907</v>
      </c>
      <c r="W15" s="4">
        <v>167276490000</v>
      </c>
      <c r="Y15" s="1">
        <v>3.3827026107476059E-2</v>
      </c>
    </row>
    <row r="16" spans="1:25" ht="21" x14ac:dyDescent="0.2">
      <c r="A16" s="20" t="s">
        <v>67</v>
      </c>
      <c r="C16" s="4">
        <v>44100000</v>
      </c>
      <c r="E16" s="4">
        <v>136140214083</v>
      </c>
      <c r="G16" s="4">
        <v>141814652175</v>
      </c>
      <c r="I16" s="4">
        <v>0</v>
      </c>
      <c r="K16" s="4">
        <v>0</v>
      </c>
      <c r="M16" s="4">
        <v>0</v>
      </c>
      <c r="O16" s="4">
        <v>0</v>
      </c>
      <c r="Q16" s="4">
        <v>44100000</v>
      </c>
      <c r="S16" s="4">
        <v>3259</v>
      </c>
      <c r="U16" s="4">
        <v>136140214083</v>
      </c>
      <c r="W16" s="4">
        <v>142593683085</v>
      </c>
      <c r="Y16" s="1">
        <v>2.8835613662610102E-2</v>
      </c>
    </row>
    <row r="17" spans="1:25" ht="21" x14ac:dyDescent="0.2">
      <c r="A17" s="20" t="s">
        <v>50</v>
      </c>
      <c r="C17" s="4">
        <v>109427423</v>
      </c>
      <c r="E17" s="4">
        <v>447612901243</v>
      </c>
      <c r="G17" s="4">
        <v>317518106782.96503</v>
      </c>
      <c r="I17" s="4">
        <v>0</v>
      </c>
      <c r="K17" s="4">
        <v>0</v>
      </c>
      <c r="M17" s="4">
        <v>0</v>
      </c>
      <c r="O17" s="4">
        <v>0</v>
      </c>
      <c r="Q17" s="4">
        <v>109427423</v>
      </c>
      <c r="S17" s="4">
        <v>2862</v>
      </c>
      <c r="U17" s="4">
        <v>447612901243</v>
      </c>
      <c r="W17" s="4">
        <v>310722811541.68597</v>
      </c>
      <c r="Y17" s="1">
        <v>6.2835062226670194E-2</v>
      </c>
    </row>
    <row r="18" spans="1:25" ht="21" x14ac:dyDescent="0.2">
      <c r="A18" s="20" t="s">
        <v>71</v>
      </c>
      <c r="C18" s="4">
        <v>0</v>
      </c>
      <c r="E18" s="4">
        <v>0</v>
      </c>
      <c r="G18" s="4">
        <v>0</v>
      </c>
      <c r="I18" s="4">
        <v>335</v>
      </c>
      <c r="K18" s="4">
        <v>1275195</v>
      </c>
      <c r="M18" s="4">
        <v>0</v>
      </c>
      <c r="O18" s="4">
        <v>0</v>
      </c>
      <c r="Q18" s="4">
        <v>335</v>
      </c>
      <c r="S18" s="4">
        <v>3796</v>
      </c>
      <c r="U18" s="4">
        <v>1275195</v>
      </c>
      <c r="W18" s="4">
        <v>1261677.469</v>
      </c>
      <c r="Y18" s="1">
        <v>2.5513924092427641E-7</v>
      </c>
    </row>
    <row r="19" spans="1:25" ht="21" x14ac:dyDescent="0.2">
      <c r="A19" s="20" t="s">
        <v>72</v>
      </c>
      <c r="C19" s="4">
        <v>0</v>
      </c>
      <c r="E19" s="4">
        <v>0</v>
      </c>
      <c r="G19" s="4">
        <v>0</v>
      </c>
      <c r="I19" s="4">
        <v>100000</v>
      </c>
      <c r="K19" s="4">
        <v>11910805182</v>
      </c>
      <c r="M19" s="4">
        <v>0</v>
      </c>
      <c r="O19" s="4">
        <v>0</v>
      </c>
      <c r="Q19" s="4">
        <v>100000</v>
      </c>
      <c r="S19" s="4">
        <v>122550</v>
      </c>
      <c r="U19" s="4">
        <v>11910805182</v>
      </c>
      <c r="W19" s="4">
        <v>12158798250</v>
      </c>
      <c r="Y19" s="1">
        <v>2.4587793887729482E-3</v>
      </c>
    </row>
    <row r="20" spans="1:25" ht="21" x14ac:dyDescent="0.2">
      <c r="A20" s="20" t="s">
        <v>73</v>
      </c>
      <c r="C20" s="4">
        <v>0</v>
      </c>
      <c r="E20" s="4">
        <v>0</v>
      </c>
      <c r="G20" s="4">
        <v>0</v>
      </c>
      <c r="I20" s="4">
        <v>1000000</v>
      </c>
      <c r="K20" s="4">
        <v>39351484268</v>
      </c>
      <c r="M20" s="4">
        <v>0</v>
      </c>
      <c r="O20" s="4">
        <v>0</v>
      </c>
      <c r="Q20" s="4">
        <v>1000000</v>
      </c>
      <c r="S20" s="4">
        <v>35920</v>
      </c>
      <c r="U20" s="4">
        <v>39351484268</v>
      </c>
      <c r="W20" s="4">
        <v>35638028000</v>
      </c>
      <c r="Y20" s="1">
        <v>7.2068017661953733E-3</v>
      </c>
    </row>
    <row r="21" spans="1:25" ht="21" x14ac:dyDescent="0.2">
      <c r="A21" s="20" t="s">
        <v>74</v>
      </c>
      <c r="C21" s="4">
        <v>0</v>
      </c>
      <c r="E21" s="4">
        <v>0</v>
      </c>
      <c r="G21" s="4">
        <v>0</v>
      </c>
      <c r="I21" s="4">
        <v>1125000</v>
      </c>
      <c r="K21" s="4">
        <v>10021591345</v>
      </c>
      <c r="M21" s="4">
        <v>-562501</v>
      </c>
      <c r="O21" s="4">
        <v>5927033741</v>
      </c>
      <c r="Q21" s="4">
        <v>562499</v>
      </c>
      <c r="S21" s="4">
        <v>10130</v>
      </c>
      <c r="U21" s="4">
        <v>5010786764</v>
      </c>
      <c r="W21" s="4">
        <v>5653384668.2705002</v>
      </c>
      <c r="Y21" s="1">
        <v>1.1432400976920968E-3</v>
      </c>
    </row>
    <row r="22" spans="1:25" ht="21" x14ac:dyDescent="0.2">
      <c r="A22" s="20" t="s">
        <v>75</v>
      </c>
      <c r="C22" s="4">
        <v>0</v>
      </c>
      <c r="E22" s="4">
        <v>0</v>
      </c>
      <c r="G22" s="4">
        <v>0</v>
      </c>
      <c r="I22" s="4">
        <v>2500000</v>
      </c>
      <c r="K22" s="4">
        <v>64033367785</v>
      </c>
      <c r="M22" s="4">
        <v>0</v>
      </c>
      <c r="O22" s="4">
        <v>0</v>
      </c>
      <c r="Q22" s="4">
        <v>2500000</v>
      </c>
      <c r="S22" s="4">
        <v>24590</v>
      </c>
      <c r="U22" s="4">
        <v>64033367785</v>
      </c>
      <c r="W22" s="4">
        <v>60992421250</v>
      </c>
      <c r="Y22" s="1">
        <v>1.2334023902473847E-2</v>
      </c>
    </row>
    <row r="23" spans="1:25" ht="21" x14ac:dyDescent="0.2">
      <c r="A23" s="20" t="s">
        <v>51</v>
      </c>
      <c r="C23" s="4">
        <v>5000</v>
      </c>
      <c r="E23" s="4">
        <v>49124904487</v>
      </c>
      <c r="G23" s="4">
        <v>70330800000</v>
      </c>
      <c r="I23" s="4">
        <v>0</v>
      </c>
      <c r="K23" s="4">
        <v>0</v>
      </c>
      <c r="M23" s="4">
        <v>-5000</v>
      </c>
      <c r="O23" s="4">
        <v>70734877885</v>
      </c>
      <c r="Q23" s="4">
        <v>0</v>
      </c>
      <c r="S23" s="4">
        <v>0</v>
      </c>
      <c r="U23" s="4">
        <v>0</v>
      </c>
      <c r="W23" s="4">
        <v>0</v>
      </c>
      <c r="Y23" s="1">
        <v>0</v>
      </c>
    </row>
    <row r="24" spans="1:25" ht="21" x14ac:dyDescent="0.2">
      <c r="A24" s="20" t="s">
        <v>52</v>
      </c>
      <c r="C24" s="4">
        <v>345000000</v>
      </c>
      <c r="E24" s="4">
        <v>758773663212</v>
      </c>
      <c r="G24" s="4">
        <v>696525864750</v>
      </c>
      <c r="I24" s="4">
        <v>0</v>
      </c>
      <c r="K24" s="4">
        <v>0</v>
      </c>
      <c r="M24" s="4">
        <v>0</v>
      </c>
      <c r="O24" s="4">
        <v>0</v>
      </c>
      <c r="Q24" s="4">
        <v>345000000</v>
      </c>
      <c r="S24" s="4">
        <v>2159</v>
      </c>
      <c r="U24" s="4">
        <v>758773663212</v>
      </c>
      <c r="W24" s="4">
        <v>739007888250</v>
      </c>
      <c r="Y24" s="1">
        <v>0.14944382877392692</v>
      </c>
    </row>
    <row r="25" spans="1:25" ht="21.75" thickBot="1" x14ac:dyDescent="0.25">
      <c r="A25" s="20" t="s">
        <v>53</v>
      </c>
      <c r="C25" s="4">
        <v>300000000</v>
      </c>
      <c r="E25" s="4">
        <v>816183575729</v>
      </c>
      <c r="G25" s="4">
        <v>775060785000</v>
      </c>
      <c r="I25" s="4">
        <v>0</v>
      </c>
      <c r="K25" s="4">
        <v>0</v>
      </c>
      <c r="M25" s="4">
        <v>0</v>
      </c>
      <c r="O25" s="4">
        <v>0</v>
      </c>
      <c r="Q25" s="4">
        <v>300000000</v>
      </c>
      <c r="S25" s="4">
        <v>2480</v>
      </c>
      <c r="U25" s="4">
        <v>816183575729</v>
      </c>
      <c r="W25" s="4">
        <v>738159600000</v>
      </c>
      <c r="Y25" s="1">
        <v>0.14927228602587297</v>
      </c>
    </row>
    <row r="26" spans="1:25" s="20" customFormat="1" ht="21.75" thickBot="1" x14ac:dyDescent="0.25">
      <c r="E26" s="21">
        <f>SUM(E9:E25)</f>
        <v>5309828841276</v>
      </c>
      <c r="G26" s="21">
        <f>SUM(G9:G25)</f>
        <v>4740282171632.9697</v>
      </c>
      <c r="I26" s="20" t="s">
        <v>15</v>
      </c>
      <c r="K26" s="21">
        <f>SUM(K9:K25)</f>
        <v>370659561162</v>
      </c>
      <c r="M26" s="20" t="s">
        <v>15</v>
      </c>
      <c r="O26" s="21">
        <f>SUM(O9:O25)</f>
        <v>76661911626</v>
      </c>
      <c r="S26" s="20" t="s">
        <v>15</v>
      </c>
      <c r="U26" s="21">
        <f>SUM(U9:U25)</f>
        <v>5421336607839</v>
      </c>
      <c r="W26" s="21">
        <f>SUM(W9:W25)</f>
        <v>4841141954208.8398</v>
      </c>
      <c r="Y26" s="13">
        <f>SUM(Y9:Y25)</f>
        <v>0.97898655857150074</v>
      </c>
    </row>
    <row r="27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0"/>
  <sheetViews>
    <sheetView rightToLeft="1" topLeftCell="A4" zoomScale="85" zoomScaleNormal="85" workbookViewId="0">
      <selection activeCell="A6" sqref="A6:A23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</row>
    <row r="3" spans="1:17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  <c r="N3" s="56" t="s">
        <v>22</v>
      </c>
      <c r="O3" s="56" t="s">
        <v>22</v>
      </c>
      <c r="P3" s="56" t="s">
        <v>22</v>
      </c>
      <c r="Q3" s="56" t="s">
        <v>22</v>
      </c>
    </row>
    <row r="4" spans="1:17" ht="26.25" x14ac:dyDescent="0.2">
      <c r="A4" s="56" t="str">
        <f>+سهام!A4</f>
        <v>برای ماه منتهی به 1404/08/30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</row>
    <row r="6" spans="1:17" ht="27" thickBot="1" x14ac:dyDescent="0.25">
      <c r="A6" s="57" t="s">
        <v>3</v>
      </c>
      <c r="C6" s="57" t="s">
        <v>24</v>
      </c>
      <c r="D6" s="57" t="s">
        <v>24</v>
      </c>
      <c r="E6" s="57" t="s">
        <v>24</v>
      </c>
      <c r="F6" s="57" t="s">
        <v>24</v>
      </c>
      <c r="G6" s="57" t="s">
        <v>24</v>
      </c>
      <c r="H6" s="57" t="s">
        <v>24</v>
      </c>
      <c r="I6" s="57" t="s">
        <v>24</v>
      </c>
      <c r="K6" s="57" t="s">
        <v>25</v>
      </c>
      <c r="L6" s="57" t="s">
        <v>25</v>
      </c>
      <c r="M6" s="57" t="s">
        <v>25</v>
      </c>
      <c r="N6" s="57" t="s">
        <v>25</v>
      </c>
      <c r="O6" s="57" t="s">
        <v>25</v>
      </c>
      <c r="P6" s="57" t="s">
        <v>25</v>
      </c>
      <c r="Q6" s="57" t="s">
        <v>25</v>
      </c>
    </row>
    <row r="7" spans="1:17" ht="27" thickBot="1" x14ac:dyDescent="0.25">
      <c r="A7" s="57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74</v>
      </c>
      <c r="C8" s="3">
        <v>562499</v>
      </c>
      <c r="E8" s="3">
        <v>5653384669</v>
      </c>
      <c r="G8" s="3">
        <v>5010786764</v>
      </c>
      <c r="I8" s="43">
        <f>+E8-G8</f>
        <v>642597905</v>
      </c>
      <c r="K8" s="3">
        <v>562499</v>
      </c>
      <c r="M8" s="3">
        <v>5653384669</v>
      </c>
      <c r="O8" s="3">
        <v>5010786764</v>
      </c>
      <c r="Q8" s="3">
        <f>+M8-O8</f>
        <v>642597905</v>
      </c>
    </row>
    <row r="9" spans="1:17" ht="21" x14ac:dyDescent="0.2">
      <c r="A9" s="20" t="s">
        <v>67</v>
      </c>
      <c r="C9" s="3">
        <v>44100000</v>
      </c>
      <c r="E9" s="3">
        <v>142593683085</v>
      </c>
      <c r="G9" s="3">
        <v>141814652175</v>
      </c>
      <c r="I9" s="43">
        <f t="shared" ref="I9:I23" si="0">+E9-G9</f>
        <v>779030910</v>
      </c>
      <c r="K9" s="3">
        <v>44100000</v>
      </c>
      <c r="M9" s="3">
        <v>142593683085</v>
      </c>
      <c r="O9" s="3">
        <v>136140214083</v>
      </c>
      <c r="Q9" s="43">
        <f t="shared" ref="Q9:Q23" si="1">+M9-O9</f>
        <v>6453469002</v>
      </c>
    </row>
    <row r="10" spans="1:17" ht="21" x14ac:dyDescent="0.2">
      <c r="A10" s="20" t="s">
        <v>66</v>
      </c>
      <c r="C10" s="3">
        <v>15000000</v>
      </c>
      <c r="E10" s="3">
        <v>167276490000</v>
      </c>
      <c r="G10" s="3">
        <v>152397165387</v>
      </c>
      <c r="I10" s="43">
        <f t="shared" si="0"/>
        <v>14879324613</v>
      </c>
      <c r="K10" s="3">
        <v>15000000</v>
      </c>
      <c r="M10" s="3">
        <v>167276490000</v>
      </c>
      <c r="O10" s="3">
        <v>146145496907</v>
      </c>
      <c r="Q10" s="43">
        <f t="shared" si="1"/>
        <v>21130993093</v>
      </c>
    </row>
    <row r="11" spans="1:17" ht="21" x14ac:dyDescent="0.2">
      <c r="A11" s="20" t="s">
        <v>48</v>
      </c>
      <c r="C11" s="3">
        <v>90000000</v>
      </c>
      <c r="E11" s="3">
        <v>556298505000</v>
      </c>
      <c r="G11" s="3">
        <v>548094708849</v>
      </c>
      <c r="I11" s="43">
        <f t="shared" si="0"/>
        <v>8203796151</v>
      </c>
      <c r="K11" s="3">
        <v>90000000</v>
      </c>
      <c r="M11" s="3">
        <v>556298505000</v>
      </c>
      <c r="O11" s="3">
        <v>680936588847</v>
      </c>
      <c r="Q11" s="43">
        <f t="shared" si="1"/>
        <v>-124638083847</v>
      </c>
    </row>
    <row r="12" spans="1:17" ht="21" x14ac:dyDescent="0.2">
      <c r="A12" s="20" t="s">
        <v>63</v>
      </c>
      <c r="C12" s="3">
        <v>100000000</v>
      </c>
      <c r="E12" s="3">
        <v>335644345000</v>
      </c>
      <c r="G12" s="3">
        <v>340502084000</v>
      </c>
      <c r="I12" s="43">
        <f t="shared" si="0"/>
        <v>-4857739000</v>
      </c>
      <c r="K12" s="3">
        <v>100000000</v>
      </c>
      <c r="M12" s="3">
        <v>335644345000</v>
      </c>
      <c r="O12" s="3">
        <v>325370235785</v>
      </c>
      <c r="Q12" s="43">
        <f t="shared" si="1"/>
        <v>10274109215</v>
      </c>
    </row>
    <row r="13" spans="1:17" ht="21" x14ac:dyDescent="0.2">
      <c r="A13" s="20" t="s">
        <v>72</v>
      </c>
      <c r="C13" s="3">
        <v>100000</v>
      </c>
      <c r="E13" s="3">
        <v>12158798250</v>
      </c>
      <c r="G13" s="3">
        <v>11910805182</v>
      </c>
      <c r="I13" s="43">
        <f t="shared" si="0"/>
        <v>247993068</v>
      </c>
      <c r="K13" s="3">
        <v>100000</v>
      </c>
      <c r="M13" s="3">
        <v>12158798250</v>
      </c>
      <c r="O13" s="3">
        <v>11910805182</v>
      </c>
      <c r="Q13" s="43">
        <f t="shared" si="1"/>
        <v>247993068</v>
      </c>
    </row>
    <row r="14" spans="1:17" s="43" customFormat="1" ht="21" x14ac:dyDescent="0.2">
      <c r="A14" s="20" t="s">
        <v>71</v>
      </c>
      <c r="C14" s="43">
        <v>335</v>
      </c>
      <c r="E14" s="43">
        <v>1261678</v>
      </c>
      <c r="G14" s="43">
        <v>1275195</v>
      </c>
      <c r="I14" s="43">
        <f t="shared" si="0"/>
        <v>-13517</v>
      </c>
      <c r="K14" s="43">
        <v>335</v>
      </c>
      <c r="M14" s="43">
        <v>1261678</v>
      </c>
      <c r="O14" s="43">
        <v>1275195</v>
      </c>
      <c r="Q14" s="43">
        <f t="shared" si="1"/>
        <v>-13517</v>
      </c>
    </row>
    <row r="15" spans="1:17" s="43" customFormat="1" ht="21" x14ac:dyDescent="0.2">
      <c r="A15" s="20" t="s">
        <v>64</v>
      </c>
      <c r="C15" s="43">
        <v>113000000</v>
      </c>
      <c r="E15" s="43">
        <v>149334449400</v>
      </c>
      <c r="G15" s="43">
        <v>139623268950</v>
      </c>
      <c r="I15" s="43">
        <f t="shared" si="0"/>
        <v>9711180450</v>
      </c>
      <c r="K15" s="43">
        <v>113000000</v>
      </c>
      <c r="M15" s="43">
        <v>149334449400</v>
      </c>
      <c r="O15" s="43">
        <v>159653459439</v>
      </c>
      <c r="Q15" s="43">
        <f t="shared" si="1"/>
        <v>-10319010039</v>
      </c>
    </row>
    <row r="16" spans="1:17" s="43" customFormat="1" ht="21" x14ac:dyDescent="0.2">
      <c r="A16" s="20" t="s">
        <v>53</v>
      </c>
      <c r="C16" s="43">
        <v>300000000</v>
      </c>
      <c r="E16" s="43">
        <v>738159600000</v>
      </c>
      <c r="G16" s="43">
        <v>775060785000</v>
      </c>
      <c r="I16" s="43">
        <f t="shared" si="0"/>
        <v>-36901185000</v>
      </c>
      <c r="K16" s="43">
        <v>300000000</v>
      </c>
      <c r="M16" s="43">
        <v>738159600000</v>
      </c>
      <c r="O16" s="43">
        <v>816183575729</v>
      </c>
      <c r="Q16" s="43">
        <f t="shared" si="1"/>
        <v>-78023975729</v>
      </c>
    </row>
    <row r="17" spans="1:17" s="43" customFormat="1" ht="21" x14ac:dyDescent="0.2">
      <c r="A17" s="20" t="s">
        <v>65</v>
      </c>
      <c r="C17" s="43">
        <v>8500000</v>
      </c>
      <c r="E17" s="43">
        <v>147919643500</v>
      </c>
      <c r="G17" s="43">
        <v>143302248000</v>
      </c>
      <c r="I17" s="43">
        <f t="shared" si="0"/>
        <v>4617395500</v>
      </c>
      <c r="K17" s="43">
        <v>8500000</v>
      </c>
      <c r="M17" s="43">
        <v>147919643500</v>
      </c>
      <c r="O17" s="43">
        <v>128522157720</v>
      </c>
      <c r="Q17" s="43">
        <f t="shared" si="1"/>
        <v>19397485780</v>
      </c>
    </row>
    <row r="18" spans="1:17" ht="21" x14ac:dyDescent="0.2">
      <c r="A18" s="20" t="s">
        <v>49</v>
      </c>
      <c r="C18" s="3">
        <v>440000000</v>
      </c>
      <c r="E18" s="3">
        <v>952106826000</v>
      </c>
      <c r="G18" s="3">
        <v>888760224000</v>
      </c>
      <c r="I18" s="43">
        <f t="shared" si="0"/>
        <v>63346602000</v>
      </c>
      <c r="K18" s="3">
        <v>440000000</v>
      </c>
      <c r="M18" s="3">
        <v>952106826000</v>
      </c>
      <c r="O18" s="3">
        <v>1013299800847</v>
      </c>
      <c r="Q18" s="43">
        <f t="shared" si="1"/>
        <v>-61192974847</v>
      </c>
    </row>
    <row r="19" spans="1:17" ht="21" x14ac:dyDescent="0.2">
      <c r="A19" s="20" t="s">
        <v>50</v>
      </c>
      <c r="C19" s="3">
        <v>109427423</v>
      </c>
      <c r="E19" s="3">
        <v>310722811542</v>
      </c>
      <c r="G19" s="3">
        <v>317518106782</v>
      </c>
      <c r="I19" s="43">
        <f t="shared" si="0"/>
        <v>-6795295240</v>
      </c>
      <c r="K19" s="3">
        <v>109427423</v>
      </c>
      <c r="M19" s="3">
        <v>310722811542</v>
      </c>
      <c r="O19" s="3">
        <v>447612901243</v>
      </c>
      <c r="Q19" s="43">
        <f t="shared" si="1"/>
        <v>-136890089701</v>
      </c>
    </row>
    <row r="20" spans="1:17" ht="21" x14ac:dyDescent="0.2">
      <c r="A20" s="20" t="s">
        <v>46</v>
      </c>
      <c r="C20" s="3">
        <v>51357579</v>
      </c>
      <c r="E20" s="3">
        <v>487633818587</v>
      </c>
      <c r="G20" s="3">
        <v>566677215594</v>
      </c>
      <c r="I20" s="43">
        <f t="shared" si="0"/>
        <v>-79043397007</v>
      </c>
      <c r="K20" s="3">
        <v>51357579</v>
      </c>
      <c r="M20" s="3">
        <v>487633818587</v>
      </c>
      <c r="O20" s="3">
        <v>688390794833</v>
      </c>
      <c r="Q20" s="43">
        <f t="shared" si="1"/>
        <v>-200756976246</v>
      </c>
    </row>
    <row r="21" spans="1:17" ht="21" x14ac:dyDescent="0.2">
      <c r="A21" s="20" t="s">
        <v>52</v>
      </c>
      <c r="C21" s="3">
        <v>345000000</v>
      </c>
      <c r="E21" s="3">
        <v>739007888250</v>
      </c>
      <c r="G21" s="3">
        <v>696525864750</v>
      </c>
      <c r="I21" s="43">
        <f t="shared" si="0"/>
        <v>42482023500</v>
      </c>
      <c r="K21" s="3">
        <v>345000000</v>
      </c>
      <c r="M21" s="3">
        <v>739007888250</v>
      </c>
      <c r="O21" s="3">
        <v>758773663212</v>
      </c>
      <c r="Q21" s="43">
        <f t="shared" si="1"/>
        <v>-19765774962</v>
      </c>
    </row>
    <row r="22" spans="1:17" ht="21" x14ac:dyDescent="0.2">
      <c r="A22" s="20" t="s">
        <v>73</v>
      </c>
      <c r="C22" s="3">
        <v>1000000</v>
      </c>
      <c r="E22" s="3">
        <v>35638028000</v>
      </c>
      <c r="G22" s="3">
        <v>39351484268</v>
      </c>
      <c r="I22" s="43">
        <f t="shared" si="0"/>
        <v>-3713456268</v>
      </c>
      <c r="K22" s="3">
        <v>1000000</v>
      </c>
      <c r="M22" s="3">
        <v>35638028000</v>
      </c>
      <c r="O22" s="3">
        <v>39351484268</v>
      </c>
      <c r="Q22" s="43">
        <f t="shared" si="1"/>
        <v>-3713456268</v>
      </c>
    </row>
    <row r="23" spans="1:17" ht="21.75" thickBot="1" x14ac:dyDescent="0.25">
      <c r="A23" s="20" t="s">
        <v>75</v>
      </c>
      <c r="C23" s="3">
        <v>2500000</v>
      </c>
      <c r="E23" s="3">
        <v>60992421250</v>
      </c>
      <c r="G23" s="3">
        <v>64033367785</v>
      </c>
      <c r="I23" s="43">
        <f t="shared" si="0"/>
        <v>-3040946535</v>
      </c>
      <c r="K23" s="3">
        <v>2500000</v>
      </c>
      <c r="M23" s="3">
        <v>60992421250</v>
      </c>
      <c r="O23" s="3">
        <v>64033367785</v>
      </c>
      <c r="Q23" s="43">
        <f t="shared" si="1"/>
        <v>-3040946535</v>
      </c>
    </row>
    <row r="24" spans="1:17" s="22" customFormat="1" ht="21.75" thickBot="1" x14ac:dyDescent="0.25">
      <c r="E24" s="23">
        <f>SUM(E8:E23)</f>
        <v>4841141954211</v>
      </c>
      <c r="G24" s="23">
        <f>SUM(G8:G23)</f>
        <v>4830584042681</v>
      </c>
      <c r="I24" s="23">
        <f>SUM(I8:I23)</f>
        <v>10557911530</v>
      </c>
      <c r="K24" s="22" t="s">
        <v>15</v>
      </c>
      <c r="M24" s="23">
        <f>SUM(M8:M23)</f>
        <v>4841141954211</v>
      </c>
      <c r="O24" s="23">
        <f>SUM(O8:O23)</f>
        <v>5421336607839</v>
      </c>
      <c r="Q24" s="23">
        <f>SUM(Q8:Q23)</f>
        <v>-580194653628</v>
      </c>
    </row>
    <row r="25" spans="1:17" ht="19.5" thickTop="1" x14ac:dyDescent="0.2"/>
    <row r="26" spans="1:17" x14ac:dyDescent="0.2">
      <c r="I26" s="43"/>
    </row>
    <row r="30" spans="1:17" x14ac:dyDescent="0.2">
      <c r="I30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opLeftCell="A2" zoomScaleNormal="100" workbookViewId="0">
      <selection activeCell="A6" sqref="A6:A23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7.8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46" t="str">
        <f>+سهام!A2</f>
        <v>صندوق سرمایه‌گذاری بخشی صنایع مفید - معدن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</row>
    <row r="3" spans="1:20" ht="24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</row>
    <row r="4" spans="1:20" ht="24" x14ac:dyDescent="0.2">
      <c r="A4" s="46" t="str">
        <f>+سهام!A4</f>
        <v>برای ماه منتهی به 1404/08/30</v>
      </c>
      <c r="B4" s="46" t="s">
        <v>16</v>
      </c>
      <c r="C4" s="46" t="s">
        <v>16</v>
      </c>
      <c r="D4" s="46" t="s">
        <v>16</v>
      </c>
      <c r="E4" s="46" t="s">
        <v>16</v>
      </c>
      <c r="F4" s="46" t="s">
        <v>16</v>
      </c>
      <c r="G4" s="46" t="s">
        <v>16</v>
      </c>
      <c r="H4" s="46" t="s">
        <v>16</v>
      </c>
      <c r="I4" s="46" t="s">
        <v>16</v>
      </c>
      <c r="J4" s="46" t="s">
        <v>16</v>
      </c>
      <c r="K4" s="46" t="s">
        <v>16</v>
      </c>
    </row>
    <row r="5" spans="1:20" ht="25.5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24.75" thickBot="1" x14ac:dyDescent="0.25">
      <c r="A6" s="48" t="s">
        <v>17</v>
      </c>
      <c r="C6" s="38" t="str">
        <f>+سهام!C6</f>
        <v>1404/07/30</v>
      </c>
      <c r="E6" s="48" t="s">
        <v>5</v>
      </c>
      <c r="F6" s="48" t="s">
        <v>5</v>
      </c>
      <c r="G6" s="48" t="s">
        <v>5</v>
      </c>
      <c r="I6" s="48" t="str">
        <f>+سهام!Q6</f>
        <v>1404/08/30</v>
      </c>
      <c r="J6" s="48" t="s">
        <v>4</v>
      </c>
      <c r="K6" s="48" t="s">
        <v>4</v>
      </c>
    </row>
    <row r="7" spans="1:20" ht="24.75" thickBot="1" x14ac:dyDescent="0.25">
      <c r="A7" s="48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63085520941</v>
      </c>
      <c r="E8" s="30">
        <v>434721078920</v>
      </c>
      <c r="G8" s="30">
        <v>497421000000</v>
      </c>
      <c r="I8" s="30">
        <f>+C8+E8-G8</f>
        <v>385599861</v>
      </c>
      <c r="K8" s="41">
        <v>7.7976866713822958E-5</v>
      </c>
    </row>
    <row r="9" spans="1:20" ht="24.75" thickBot="1" x14ac:dyDescent="0.25">
      <c r="A9" s="27" t="s">
        <v>47</v>
      </c>
      <c r="C9" s="30">
        <v>15295642</v>
      </c>
      <c r="E9" s="30">
        <v>14840792696</v>
      </c>
      <c r="G9" s="30">
        <v>14841105102</v>
      </c>
      <c r="I9" s="30">
        <f t="shared" ref="I9" si="0">+C9+E9-G9</f>
        <v>14983236</v>
      </c>
      <c r="K9" s="41">
        <v>3.0299435105702845E-6</v>
      </c>
    </row>
    <row r="10" spans="1:20" s="27" customFormat="1" ht="24.75" thickBot="1" x14ac:dyDescent="0.25">
      <c r="A10" s="27" t="s">
        <v>15</v>
      </c>
      <c r="C10" s="26">
        <f>SUM(C8:C9)</f>
        <v>63100816583</v>
      </c>
      <c r="E10" s="26">
        <f>SUM(E8:E9)</f>
        <v>449561871616</v>
      </c>
      <c r="G10" s="26">
        <f>SUM(G8:G9)</f>
        <v>512262105102</v>
      </c>
      <c r="I10" s="26">
        <f>SUM(I8:I9)</f>
        <v>400583097</v>
      </c>
      <c r="K10" s="42">
        <f>SUM(K8:K9)</f>
        <v>8.1006810224393237E-5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workbookViewId="0">
      <selection activeCell="A6" sqref="A6:A23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</row>
    <row r="3" spans="1:7" ht="26.25" x14ac:dyDescent="0.45">
      <c r="A3" s="49" t="s">
        <v>22</v>
      </c>
      <c r="B3" s="49" t="s">
        <v>22</v>
      </c>
      <c r="C3" s="49" t="s">
        <v>22</v>
      </c>
      <c r="D3" s="49" t="s">
        <v>22</v>
      </c>
      <c r="E3" s="49" t="s">
        <v>22</v>
      </c>
      <c r="F3" s="49" t="s">
        <v>22</v>
      </c>
      <c r="G3" s="49" t="s">
        <v>22</v>
      </c>
    </row>
    <row r="4" spans="1:7" ht="26.25" x14ac:dyDescent="0.45">
      <c r="A4" s="49" t="str">
        <f>+سهام!A4</f>
        <v>برای ماه منتهی به 1404/08/30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سهام'!I25</f>
        <v>2671315352</v>
      </c>
      <c r="D7" s="8"/>
      <c r="E7" s="1">
        <f>+C7/$C$9</f>
        <v>0.88574170606717439</v>
      </c>
      <c r="F7" s="8"/>
      <c r="G7" s="1">
        <v>5.4019936784544908E-4</v>
      </c>
    </row>
    <row r="8" spans="1:7" ht="21.75" thickBot="1" x14ac:dyDescent="0.6">
      <c r="A8" s="29" t="s">
        <v>42</v>
      </c>
      <c r="C8" s="8">
        <f>+'درآمد سپرده بانکی'!C12</f>
        <v>344592484</v>
      </c>
      <c r="D8" s="8"/>
      <c r="E8" s="1">
        <f>+C8/$C$9</f>
        <v>0.11425829393282561</v>
      </c>
      <c r="F8" s="8"/>
      <c r="G8" s="1">
        <v>6.968426317833441E-5</v>
      </c>
    </row>
    <row r="9" spans="1:7" s="29" customFormat="1" ht="21.75" thickBot="1" x14ac:dyDescent="0.6">
      <c r="A9" s="29" t="s">
        <v>15</v>
      </c>
      <c r="C9" s="6">
        <f>SUM(C7:C8)</f>
        <v>3015907836</v>
      </c>
      <c r="D9" s="5"/>
      <c r="E9" s="7">
        <f>SUM(E7:E8)</f>
        <v>1</v>
      </c>
      <c r="F9" s="5"/>
      <c r="G9" s="13">
        <f>SUM(G7:G8)</f>
        <v>6.0988363102378344E-4</v>
      </c>
    </row>
    <row r="10" spans="1:7" ht="19.5" thickTop="1" x14ac:dyDescent="0.45"/>
    <row r="11" spans="1:7" x14ac:dyDescent="0.45">
      <c r="C11" s="58"/>
      <c r="G11" s="19"/>
    </row>
    <row r="12" spans="1:7" x14ac:dyDescent="0.45">
      <c r="C12" s="37"/>
      <c r="E12" s="35"/>
      <c r="G12" s="19"/>
    </row>
    <row r="13" spans="1:7" x14ac:dyDescent="0.45">
      <c r="C13" s="34"/>
      <c r="G13" s="19"/>
    </row>
    <row r="14" spans="1:7" x14ac:dyDescent="0.45">
      <c r="C14" s="34"/>
    </row>
    <row r="15" spans="1:7" x14ac:dyDescent="0.45">
      <c r="G15" s="37"/>
    </row>
    <row r="19" spans="5:5" x14ac:dyDescent="0.45">
      <c r="E19" s="28" t="s">
        <v>62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26"/>
  <sheetViews>
    <sheetView rightToLeft="1" zoomScale="85" zoomScaleNormal="85" workbookViewId="0">
      <selection activeCell="A6" sqref="A6:A23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</row>
    <row r="3" spans="1:21" ht="26.25" x14ac:dyDescent="0.45">
      <c r="A3" s="49" t="s">
        <v>22</v>
      </c>
      <c r="B3" s="49" t="s">
        <v>22</v>
      </c>
      <c r="C3" s="49" t="s">
        <v>22</v>
      </c>
      <c r="D3" s="49" t="s">
        <v>22</v>
      </c>
      <c r="E3" s="49" t="s">
        <v>22</v>
      </c>
      <c r="F3" s="49" t="s">
        <v>22</v>
      </c>
      <c r="G3" s="49" t="s">
        <v>22</v>
      </c>
      <c r="H3" s="49" t="s">
        <v>22</v>
      </c>
      <c r="I3" s="49" t="s">
        <v>22</v>
      </c>
      <c r="J3" s="49" t="s">
        <v>22</v>
      </c>
      <c r="K3" s="49" t="s">
        <v>22</v>
      </c>
      <c r="L3" s="49" t="s">
        <v>22</v>
      </c>
      <c r="M3" s="49" t="s">
        <v>22</v>
      </c>
      <c r="N3" s="49" t="s">
        <v>22</v>
      </c>
      <c r="O3" s="49" t="s">
        <v>22</v>
      </c>
      <c r="P3" s="49" t="s">
        <v>22</v>
      </c>
      <c r="Q3" s="49" t="s">
        <v>22</v>
      </c>
      <c r="R3" s="49" t="s">
        <v>22</v>
      </c>
      <c r="S3" s="49" t="s">
        <v>22</v>
      </c>
      <c r="T3" s="49" t="s">
        <v>22</v>
      </c>
      <c r="U3" s="49" t="s">
        <v>22</v>
      </c>
    </row>
    <row r="4" spans="1:21" ht="26.25" x14ac:dyDescent="0.45">
      <c r="A4" s="49" t="str">
        <f>+سهام!A4</f>
        <v>برای ماه منتهی به 1404/08/30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</row>
    <row r="6" spans="1:21" ht="27" thickBot="1" x14ac:dyDescent="0.5">
      <c r="A6" s="50" t="s">
        <v>3</v>
      </c>
      <c r="C6" s="50" t="s">
        <v>24</v>
      </c>
      <c r="D6" s="50" t="s">
        <v>24</v>
      </c>
      <c r="E6" s="50" t="s">
        <v>24</v>
      </c>
      <c r="F6" s="50" t="s">
        <v>24</v>
      </c>
      <c r="G6" s="50" t="s">
        <v>24</v>
      </c>
      <c r="H6" s="50" t="s">
        <v>24</v>
      </c>
      <c r="I6" s="50" t="s">
        <v>24</v>
      </c>
      <c r="J6" s="50" t="s">
        <v>24</v>
      </c>
      <c r="K6" s="50" t="s">
        <v>24</v>
      </c>
      <c r="M6" s="50" t="s">
        <v>25</v>
      </c>
      <c r="N6" s="50" t="s">
        <v>25</v>
      </c>
      <c r="O6" s="50" t="s">
        <v>25</v>
      </c>
      <c r="P6" s="50" t="s">
        <v>25</v>
      </c>
      <c r="Q6" s="50" t="s">
        <v>25</v>
      </c>
      <c r="R6" s="50" t="s">
        <v>25</v>
      </c>
      <c r="S6" s="50" t="s">
        <v>25</v>
      </c>
      <c r="T6" s="50" t="s">
        <v>25</v>
      </c>
      <c r="U6" s="50" t="s">
        <v>25</v>
      </c>
    </row>
    <row r="7" spans="1:21" ht="27" thickBot="1" x14ac:dyDescent="0.5">
      <c r="A7" s="50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8203796151</v>
      </c>
      <c r="F8" s="8"/>
      <c r="G8" s="8">
        <f>IFERROR(VLOOKUP(A8,'درآمد ناشی از فروش'!A:Q,9,0),0)</f>
        <v>-30412798736</v>
      </c>
      <c r="H8" s="8"/>
      <c r="I8" s="8">
        <f>+G8+E8+C8</f>
        <v>-22209002585</v>
      </c>
      <c r="J8" s="8"/>
      <c r="K8" s="1">
        <f t="shared" ref="K8:K18" si="0">+I8/$I$25</f>
        <v>-8.3138827350998579</v>
      </c>
      <c r="L8" s="8"/>
      <c r="M8" s="8">
        <f>IFERROR(VLOOKUP(A8,'درآمد سود سهام'!A:S,19,0),0)</f>
        <v>63708225630</v>
      </c>
      <c r="N8" s="8"/>
      <c r="O8" s="8">
        <f>IFERROR(VLOOKUP(A8,'درآمد ناشی از تغییر قیمت اوراق'!A:Q,17,0),0)</f>
        <v>-124638083847</v>
      </c>
      <c r="P8" s="8"/>
      <c r="Q8" s="8">
        <f>IFERROR(VLOOKUP(A8,'درآمد ناشی از فروش'!A:Q,17,0),0)</f>
        <v>-30467139960</v>
      </c>
      <c r="R8" s="8"/>
      <c r="S8" s="8">
        <f>+Q8+O8+M8</f>
        <v>-91396998177</v>
      </c>
      <c r="T8" s="8"/>
      <c r="U8" s="1">
        <f t="shared" ref="U8:U18" si="1">+S8/$S$25</f>
        <v>0.40875617054229824</v>
      </c>
    </row>
    <row r="9" spans="1:21" ht="21" x14ac:dyDescent="0.55000000000000004">
      <c r="A9" s="25" t="s">
        <v>51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21609973398</v>
      </c>
      <c r="H9" s="8"/>
      <c r="I9" s="8">
        <f t="shared" ref="I9:I24" si="2">+G9+E9+C9</f>
        <v>21609973398</v>
      </c>
      <c r="J9" s="8"/>
      <c r="K9" s="1">
        <f t="shared" si="0"/>
        <v>8.0896377066903487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40213612154</v>
      </c>
      <c r="R9" s="8"/>
      <c r="S9" s="8">
        <f t="shared" ref="S9:S24" si="3">+Q9+O9+M9</f>
        <v>40213612154</v>
      </c>
      <c r="T9" s="8"/>
      <c r="U9" s="1">
        <f t="shared" si="1"/>
        <v>-0.17984794288220687</v>
      </c>
    </row>
    <row r="10" spans="1:21" ht="21" x14ac:dyDescent="0.55000000000000004">
      <c r="A10" s="25" t="s">
        <v>74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642597905</v>
      </c>
      <c r="F10" s="8"/>
      <c r="G10" s="8">
        <f>IFERROR(VLOOKUP(A10,'درآمد ناشی از فروش'!A:Q,9,0),0)</f>
        <v>916229160</v>
      </c>
      <c r="H10" s="8"/>
      <c r="I10" s="8">
        <f t="shared" ref="I10:I14" si="4">+G10+E10+C10</f>
        <v>1558827065</v>
      </c>
      <c r="J10" s="8"/>
      <c r="K10" s="1">
        <f t="shared" ref="K10:K14" si="5">+I10/$I$25</f>
        <v>0.58354288415739242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642597905</v>
      </c>
      <c r="P10" s="8"/>
      <c r="Q10" s="8">
        <f>IFERROR(VLOOKUP(A10,'درآمد ناشی از فروش'!A:Q,17,0),0)</f>
        <v>916229160</v>
      </c>
      <c r="R10" s="8"/>
      <c r="S10" s="8">
        <f t="shared" ref="S10:S14" si="6">+Q10+O10+M10</f>
        <v>1558827065</v>
      </c>
      <c r="T10" s="8"/>
      <c r="U10" s="1">
        <f t="shared" ref="U10:U14" si="7">+S10/$S$25</f>
        <v>-6.9715657443488802E-3</v>
      </c>
    </row>
    <row r="11" spans="1:21" ht="21" x14ac:dyDescent="0.55000000000000004">
      <c r="A11" s="25" t="s">
        <v>72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247993068</v>
      </c>
      <c r="F11" s="8"/>
      <c r="G11" s="8">
        <f>IFERROR(VLOOKUP(A11,'درآمد ناشی از فروش'!A:Q,9,0),0)</f>
        <v>0</v>
      </c>
      <c r="H11" s="8"/>
      <c r="I11" s="8">
        <f t="shared" si="4"/>
        <v>247993068</v>
      </c>
      <c r="J11" s="8"/>
      <c r="K11" s="1">
        <f t="shared" si="5"/>
        <v>9.2835564252767414E-2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247993068</v>
      </c>
      <c r="P11" s="8"/>
      <c r="Q11" s="8">
        <f>IFERROR(VLOOKUP(A11,'درآمد ناشی از فروش'!A:Q,17,0),0)</f>
        <v>0</v>
      </c>
      <c r="R11" s="8"/>
      <c r="S11" s="8">
        <f t="shared" si="6"/>
        <v>247993068</v>
      </c>
      <c r="T11" s="8"/>
      <c r="U11" s="1">
        <f t="shared" si="7"/>
        <v>-1.1091031305033071E-3</v>
      </c>
    </row>
    <row r="12" spans="1:21" ht="21" x14ac:dyDescent="0.55000000000000004">
      <c r="A12" s="25" t="s">
        <v>71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-13517</v>
      </c>
      <c r="F12" s="8"/>
      <c r="G12" s="8">
        <f>IFERROR(VLOOKUP(A12,'درآمد ناشی از فروش'!A:Q,9,0),0)</f>
        <v>0</v>
      </c>
      <c r="H12" s="8"/>
      <c r="I12" s="8">
        <f t="shared" si="4"/>
        <v>-13517</v>
      </c>
      <c r="J12" s="8"/>
      <c r="K12" s="1">
        <f t="shared" si="5"/>
        <v>-5.0600540253998432E-6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-13517</v>
      </c>
      <c r="P12" s="8"/>
      <c r="Q12" s="8">
        <f>IFERROR(VLOOKUP(A12,'درآمد ناشی از فروش'!A:Q,17,0),0)</f>
        <v>0</v>
      </c>
      <c r="R12" s="8"/>
      <c r="S12" s="8">
        <f t="shared" si="6"/>
        <v>-13517</v>
      </c>
      <c r="T12" s="8"/>
      <c r="U12" s="1">
        <f t="shared" si="7"/>
        <v>6.0452282541273305E-8</v>
      </c>
    </row>
    <row r="13" spans="1:21" ht="21" x14ac:dyDescent="0.55000000000000004">
      <c r="A13" s="25" t="s">
        <v>73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-3713456268</v>
      </c>
      <c r="F13" s="8"/>
      <c r="G13" s="8">
        <f>IFERROR(VLOOKUP(A13,'درآمد ناشی از فروش'!A:Q,9,0),0)</f>
        <v>0</v>
      </c>
      <c r="H13" s="8"/>
      <c r="I13" s="8">
        <f t="shared" si="4"/>
        <v>-3713456268</v>
      </c>
      <c r="J13" s="8"/>
      <c r="K13" s="1">
        <f t="shared" si="5"/>
        <v>-1.3901227592690448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-3713456268</v>
      </c>
      <c r="P13" s="8"/>
      <c r="Q13" s="8">
        <f>IFERROR(VLOOKUP(A13,'درآمد ناشی از فروش'!A:Q,17,0),0)</f>
        <v>0</v>
      </c>
      <c r="R13" s="8"/>
      <c r="S13" s="8">
        <f t="shared" si="6"/>
        <v>-3713456268</v>
      </c>
      <c r="T13" s="8"/>
      <c r="U13" s="1">
        <f t="shared" si="7"/>
        <v>1.6607746357756775E-2</v>
      </c>
    </row>
    <row r="14" spans="1:21" ht="21" x14ac:dyDescent="0.55000000000000004">
      <c r="A14" s="25" t="s">
        <v>75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-3040946535</v>
      </c>
      <c r="F14" s="8"/>
      <c r="G14" s="8">
        <f>IFERROR(VLOOKUP(A14,'درآمد ناشی از فروش'!A:Q,9,0),0)</f>
        <v>0</v>
      </c>
      <c r="H14" s="8"/>
      <c r="I14" s="8">
        <f t="shared" si="4"/>
        <v>-3040946535</v>
      </c>
      <c r="J14" s="8"/>
      <c r="K14" s="1">
        <f t="shared" si="5"/>
        <v>-1.1383704783200752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-3040946535</v>
      </c>
      <c r="P14" s="8"/>
      <c r="Q14" s="8">
        <f>IFERROR(VLOOKUP(A14,'درآمد ناشی از فروش'!A:Q,17,0),0)</f>
        <v>0</v>
      </c>
      <c r="R14" s="8"/>
      <c r="S14" s="8">
        <f t="shared" si="6"/>
        <v>-3040946535</v>
      </c>
      <c r="T14" s="8"/>
      <c r="U14" s="1">
        <f t="shared" si="7"/>
        <v>1.3600070957070803E-2</v>
      </c>
    </row>
    <row r="15" spans="1:21" ht="21" x14ac:dyDescent="0.55000000000000004">
      <c r="A15" s="25" t="s">
        <v>53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-36901185000</v>
      </c>
      <c r="F15" s="8"/>
      <c r="G15" s="8">
        <f>IFERROR(VLOOKUP(A15,'درآمد ناشی از فروش'!A:Q,9,0),0)</f>
        <v>0</v>
      </c>
      <c r="H15" s="8"/>
      <c r="I15" s="8">
        <f t="shared" si="2"/>
        <v>-36901185000</v>
      </c>
      <c r="J15" s="8"/>
      <c r="K15" s="1">
        <f t="shared" si="0"/>
        <v>-13.813863261172918</v>
      </c>
      <c r="L15" s="8"/>
      <c r="M15" s="8">
        <f>IFERROR(VLOOKUP(A15,'درآمد سود سهام'!A:S,19,0),0)</f>
        <v>146331284260</v>
      </c>
      <c r="N15" s="8"/>
      <c r="O15" s="8">
        <f>IFERROR(VLOOKUP(A15,'درآمد ناشی از تغییر قیمت اوراق'!A:Q,17,0),0)</f>
        <v>-78023975729</v>
      </c>
      <c r="P15" s="8"/>
      <c r="Q15" s="8">
        <f>IFERROR(VLOOKUP(A15,'درآمد ناشی از فروش'!A:Q,17,0),0)</f>
        <v>-78368594892</v>
      </c>
      <c r="R15" s="8"/>
      <c r="S15" s="8">
        <f t="shared" si="3"/>
        <v>-10061286361</v>
      </c>
      <c r="T15" s="8"/>
      <c r="U15" s="1">
        <f t="shared" si="1"/>
        <v>4.4997242422418551E-2</v>
      </c>
    </row>
    <row r="16" spans="1:21" ht="21" x14ac:dyDescent="0.55000000000000004">
      <c r="A16" s="25" t="s">
        <v>50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-6795295240</v>
      </c>
      <c r="F16" s="8"/>
      <c r="G16" s="8">
        <f>IFERROR(VLOOKUP(A16,'درآمد ناشی از فروش'!A:Q,9,0),0)</f>
        <v>0</v>
      </c>
      <c r="H16" s="8"/>
      <c r="I16" s="8">
        <f t="shared" si="2"/>
        <v>-6795295240</v>
      </c>
      <c r="J16" s="8"/>
      <c r="K16" s="1">
        <f t="shared" si="0"/>
        <v>-2.5438012157240806</v>
      </c>
      <c r="L16" s="8"/>
      <c r="M16" s="8">
        <f>IFERROR(VLOOKUP(A16,'درآمد سود سهام'!A:S,19,0),0)</f>
        <v>66891633900</v>
      </c>
      <c r="N16" s="8"/>
      <c r="O16" s="8">
        <f>IFERROR(VLOOKUP(A16,'درآمد ناشی از تغییر قیمت اوراق'!A:Q,17,0),0)</f>
        <v>-136890089701</v>
      </c>
      <c r="P16" s="8"/>
      <c r="Q16" s="8">
        <f>IFERROR(VLOOKUP(A16,'درآمد ناشی از فروش'!A:Q,17,0),0)</f>
        <v>-14509899658</v>
      </c>
      <c r="R16" s="8"/>
      <c r="S16" s="8">
        <f t="shared" si="3"/>
        <v>-84508355459</v>
      </c>
      <c r="T16" s="8"/>
      <c r="U16" s="1">
        <f t="shared" si="1"/>
        <v>0.37794799003520191</v>
      </c>
    </row>
    <row r="17" spans="1:21" ht="21" x14ac:dyDescent="0.55000000000000004">
      <c r="A17" s="25" t="s">
        <v>66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14879324613</v>
      </c>
      <c r="F17" s="8"/>
      <c r="G17" s="8">
        <f>IFERROR(VLOOKUP(A17,'درآمد ناشی از فروش'!A:Q,9,0),0)</f>
        <v>0</v>
      </c>
      <c r="H17" s="8"/>
      <c r="I17" s="8">
        <f t="shared" si="2"/>
        <v>14879324613</v>
      </c>
      <c r="J17" s="8"/>
      <c r="K17" s="1">
        <f t="shared" si="0"/>
        <v>5.5700367243649938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21130993093</v>
      </c>
      <c r="P17" s="8"/>
      <c r="Q17" s="8">
        <f>IFERROR(VLOOKUP(A17,'درآمد ناشی از فروش'!A:Q,17,0),0)</f>
        <v>0</v>
      </c>
      <c r="R17" s="8"/>
      <c r="S17" s="8">
        <f t="shared" ref="S17:S20" si="8">+Q17+O17+M17</f>
        <v>21130993093</v>
      </c>
      <c r="T17" s="8"/>
      <c r="U17" s="1">
        <f t="shared" si="1"/>
        <v>-9.4504458447564596E-2</v>
      </c>
    </row>
    <row r="18" spans="1:21" ht="21" x14ac:dyDescent="0.55000000000000004">
      <c r="A18" s="25" t="s">
        <v>63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-4857739000</v>
      </c>
      <c r="F18" s="8"/>
      <c r="G18" s="8">
        <f>IFERROR(VLOOKUP(A18,'درآمد ناشی از فروش'!A:Q,9,0),0)</f>
        <v>0</v>
      </c>
      <c r="H18" s="8"/>
      <c r="I18" s="8">
        <f t="shared" si="2"/>
        <v>-4857739000</v>
      </c>
      <c r="J18" s="8"/>
      <c r="K18" s="1">
        <f t="shared" si="0"/>
        <v>-1.8184820434483844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10274109215</v>
      </c>
      <c r="P18" s="8"/>
      <c r="Q18" s="8">
        <f>IFERROR(VLOOKUP(A18,'درآمد ناشی از فروش'!A:Q,17,0),0)</f>
        <v>0</v>
      </c>
      <c r="R18" s="8"/>
      <c r="S18" s="8">
        <f t="shared" si="8"/>
        <v>10274109215</v>
      </c>
      <c r="T18" s="8"/>
      <c r="U18" s="1">
        <f t="shared" si="1"/>
        <v>-4.5949053275510812E-2</v>
      </c>
    </row>
    <row r="19" spans="1:21" ht="21" x14ac:dyDescent="0.55000000000000004">
      <c r="A19" s="25" t="s">
        <v>49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63346602000</v>
      </c>
      <c r="F19" s="8"/>
      <c r="G19" s="8">
        <f>IFERROR(VLOOKUP(A19,'درآمد ناشی از فروش'!A:Q,9,0),0)</f>
        <v>0</v>
      </c>
      <c r="H19" s="8"/>
      <c r="I19" s="8">
        <f t="shared" si="2"/>
        <v>63346602000</v>
      </c>
      <c r="J19" s="8"/>
      <c r="K19" s="1">
        <f t="shared" ref="K19" si="9">+I19/$I$25</f>
        <v>23.713636786676169</v>
      </c>
      <c r="L19" s="8"/>
      <c r="M19" s="8">
        <f>IFERROR(VLOOKUP(A19,'درآمد سود سهام'!A:S,19,0),0)</f>
        <v>68884290700</v>
      </c>
      <c r="N19" s="8"/>
      <c r="O19" s="8">
        <f>IFERROR(VLOOKUP(A19,'درآمد ناشی از تغییر قیمت اوراق'!A:Q,17,0),0)</f>
        <v>-61192974847</v>
      </c>
      <c r="P19" s="8"/>
      <c r="Q19" s="8">
        <f>IFERROR(VLOOKUP(A19,'درآمد ناشی از فروش'!A:Q,17,0),0)</f>
        <v>-61238675608</v>
      </c>
      <c r="R19" s="8"/>
      <c r="S19" s="8">
        <f t="shared" ref="S19" si="10">+Q19+O19+M19</f>
        <v>-53547359755</v>
      </c>
      <c r="T19" s="8"/>
      <c r="U19" s="1">
        <f t="shared" ref="U19" si="11">+S19/$S$25</f>
        <v>0.23948066296134254</v>
      </c>
    </row>
    <row r="20" spans="1:21" ht="21" x14ac:dyDescent="0.55000000000000004">
      <c r="A20" s="25" t="s">
        <v>64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9711180450</v>
      </c>
      <c r="F20" s="8"/>
      <c r="G20" s="8">
        <f>IFERROR(VLOOKUP(A20,'درآمد ناشی از فروش'!A:Q,9,0),0)</f>
        <v>0</v>
      </c>
      <c r="H20" s="8"/>
      <c r="I20" s="8">
        <f t="shared" si="2"/>
        <v>9711180450</v>
      </c>
      <c r="J20" s="8"/>
      <c r="K20" s="1">
        <f>+I20/$I$25</f>
        <v>3.6353553101580798</v>
      </c>
      <c r="L20" s="8"/>
      <c r="M20" s="8">
        <f>IFERROR(VLOOKUP(A20,'درآمد سود سهام'!A:S,19,0),0)</f>
        <v>20622500000</v>
      </c>
      <c r="N20" s="8"/>
      <c r="O20" s="8">
        <f>IFERROR(VLOOKUP(A20,'درآمد ناشی از تغییر قیمت اوراق'!A:Q,17,0),0)</f>
        <v>-10319010039</v>
      </c>
      <c r="P20" s="8"/>
      <c r="Q20" s="8">
        <f>IFERROR(VLOOKUP(A20,'درآمد ناشی از فروش'!A:Q,17,0),0)</f>
        <v>0</v>
      </c>
      <c r="R20" s="8"/>
      <c r="S20" s="8">
        <f t="shared" si="8"/>
        <v>10303489961</v>
      </c>
      <c r="T20" s="8"/>
      <c r="U20" s="1">
        <f>+S20/$S$25</f>
        <v>-4.6080453228049496E-2</v>
      </c>
    </row>
    <row r="21" spans="1:21" ht="21" x14ac:dyDescent="0.55000000000000004">
      <c r="A21" s="25" t="s">
        <v>65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4617395500</v>
      </c>
      <c r="F21" s="8"/>
      <c r="G21" s="8">
        <f>IFERROR(VLOOKUP(A21,'درآمد ناشی از فروش'!A:Q,9,0),0)</f>
        <v>0</v>
      </c>
      <c r="H21" s="8"/>
      <c r="I21" s="8">
        <f t="shared" si="2"/>
        <v>4617395500</v>
      </c>
      <c r="J21" s="8"/>
      <c r="K21" s="1">
        <f>+I21/$I$25</f>
        <v>1.7285100752118165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19397485780</v>
      </c>
      <c r="P21" s="8"/>
      <c r="Q21" s="8">
        <f>IFERROR(VLOOKUP(A21,'درآمد ناشی از فروش'!A:Q,17,0),0)</f>
        <v>0</v>
      </c>
      <c r="R21" s="8"/>
      <c r="S21" s="8">
        <f t="shared" si="3"/>
        <v>19397485780</v>
      </c>
      <c r="T21" s="8"/>
      <c r="U21" s="1">
        <f>+S21/$S$25</f>
        <v>-8.6751667601012883E-2</v>
      </c>
    </row>
    <row r="22" spans="1:21" ht="21" x14ac:dyDescent="0.55000000000000004">
      <c r="A22" s="25" t="s">
        <v>67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779030910</v>
      </c>
      <c r="F22" s="8"/>
      <c r="G22" s="8">
        <f>IFERROR(VLOOKUP(A22,'درآمد ناشی از فروش'!A:Q,9,0),0)</f>
        <v>0</v>
      </c>
      <c r="H22" s="8"/>
      <c r="I22" s="8">
        <f t="shared" si="2"/>
        <v>779030910</v>
      </c>
      <c r="J22" s="8"/>
      <c r="K22" s="1">
        <f>+I22/$I$25</f>
        <v>0.29162820833442354</v>
      </c>
      <c r="L22" s="8"/>
      <c r="M22" s="8">
        <f>IFERROR(VLOOKUP(A22,'درآمد سود سهام'!A:S,19,0),0)</f>
        <v>14659229209</v>
      </c>
      <c r="N22" s="8"/>
      <c r="O22" s="8">
        <f>IFERROR(VLOOKUP(A22,'درآمد ناشی از تغییر قیمت اوراق'!A:Q,17,0),0)</f>
        <v>6453469002</v>
      </c>
      <c r="P22" s="8"/>
      <c r="Q22" s="8">
        <f>IFERROR(VLOOKUP(A22,'درآمد ناشی از فروش'!A:Q,17,0),0)</f>
        <v>0</v>
      </c>
      <c r="R22" s="8"/>
      <c r="S22" s="8">
        <f t="shared" si="3"/>
        <v>21112698211</v>
      </c>
      <c r="T22" s="8"/>
      <c r="U22" s="1">
        <f>+S22/$S$25</f>
        <v>-9.4422637971443915E-2</v>
      </c>
    </row>
    <row r="23" spans="1:21" ht="21" x14ac:dyDescent="0.55000000000000004">
      <c r="A23" s="25" t="s">
        <v>52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42482023500</v>
      </c>
      <c r="F23" s="8"/>
      <c r="G23" s="8">
        <f>IFERROR(VLOOKUP(A23,'درآمد ناشی از فروش'!A:Q,9,0),0)</f>
        <v>0</v>
      </c>
      <c r="H23" s="8"/>
      <c r="I23" s="8">
        <f t="shared" si="2"/>
        <v>42482023500</v>
      </c>
      <c r="J23" s="8"/>
      <c r="K23" s="1">
        <f>+I23/$I$25</f>
        <v>15.903035734135219</v>
      </c>
      <c r="L23" s="8"/>
      <c r="M23" s="8">
        <f>IFERROR(VLOOKUP(A23,'درآمد سود سهام'!A:S,19,0),0)</f>
        <v>134769340170</v>
      </c>
      <c r="N23" s="8"/>
      <c r="O23" s="8">
        <f>IFERROR(VLOOKUP(A23,'درآمد ناشی از تغییر قیمت اوراق'!A:Q,17,0),0)</f>
        <v>-19765774962</v>
      </c>
      <c r="P23" s="8"/>
      <c r="Q23" s="8">
        <f>IFERROR(VLOOKUP(A23,'درآمد ناشی از فروش'!A:Q,17,0),0)</f>
        <v>-38870985142</v>
      </c>
      <c r="R23" s="8"/>
      <c r="S23" s="8">
        <f t="shared" si="3"/>
        <v>76132580066</v>
      </c>
      <c r="T23" s="8"/>
      <c r="U23" s="1">
        <f>+S23/$S$25</f>
        <v>-0.34048888368320956</v>
      </c>
    </row>
    <row r="24" spans="1:21" ht="21.75" thickBot="1" x14ac:dyDescent="0.6">
      <c r="A24" s="25" t="s">
        <v>46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-79043397007</v>
      </c>
      <c r="F24" s="8"/>
      <c r="G24" s="8">
        <f>IFERROR(VLOOKUP(A24,'درآمد ناشی از فروش'!A:Q,9,0),0)</f>
        <v>0</v>
      </c>
      <c r="H24" s="8"/>
      <c r="I24" s="8">
        <f t="shared" si="2"/>
        <v>-79043397007</v>
      </c>
      <c r="J24" s="8"/>
      <c r="K24" s="1">
        <f>+I24/$I$25</f>
        <v>-29.589691440892825</v>
      </c>
      <c r="L24" s="8"/>
      <c r="M24" s="8">
        <f>IFERROR(VLOOKUP(A24,'درآمد سود سهام'!A:S,19,0),0)</f>
        <v>55370850613</v>
      </c>
      <c r="N24" s="8"/>
      <c r="O24" s="8">
        <f>IFERROR(VLOOKUP(A24,'درآمد ناشی از تغییر قیمت اوراق'!A:Q,17,0),0)</f>
        <v>-200756976246</v>
      </c>
      <c r="P24" s="8"/>
      <c r="Q24" s="8">
        <f>IFERROR(VLOOKUP(A24,'درآمد ناشی از فروش'!A:Q,17,0),0)</f>
        <v>-32315090228</v>
      </c>
      <c r="R24" s="8"/>
      <c r="S24" s="8">
        <f t="shared" si="3"/>
        <v>-177701215861</v>
      </c>
      <c r="T24" s="8"/>
      <c r="U24" s="1">
        <f>+S24/$S$25</f>
        <v>0.79473582223547901</v>
      </c>
    </row>
    <row r="25" spans="1:21" s="5" customFormat="1" ht="26.25" customHeight="1" thickBot="1" x14ac:dyDescent="0.25">
      <c r="A25" s="5" t="s">
        <v>15</v>
      </c>
      <c r="C25" s="6">
        <f>SUM(C8:C24)</f>
        <v>0</v>
      </c>
      <c r="E25" s="6">
        <f>SUM(E8:E24)</f>
        <v>10557911530</v>
      </c>
      <c r="G25" s="6">
        <f>SUM(G8:G24)</f>
        <v>-7886596178</v>
      </c>
      <c r="I25" s="6">
        <f>SUM(I8:I24)</f>
        <v>2671315352</v>
      </c>
      <c r="K25" s="7">
        <f>SUM(K8:K24)</f>
        <v>0.99999999999999645</v>
      </c>
      <c r="M25" s="6">
        <f>SUM(M8:M24)</f>
        <v>571237354482</v>
      </c>
      <c r="O25" s="6">
        <f>SUM(O8:O24)</f>
        <v>-580194653628</v>
      </c>
      <c r="Q25" s="6">
        <f>SUM(Q8:Q24)</f>
        <v>-214640544174</v>
      </c>
      <c r="S25" s="6">
        <f>SUM(S8:S24)</f>
        <v>-223597843320</v>
      </c>
      <c r="U25" s="7">
        <f>SUM(U8:U24)</f>
        <v>0.99999999999999978</v>
      </c>
    </row>
    <row r="26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7"/>
  <sheetViews>
    <sheetView rightToLeft="1" zoomScaleNormal="100" workbookViewId="0">
      <selection activeCell="A6" sqref="A6:A23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</row>
    <row r="3" spans="1:19" ht="26.25" x14ac:dyDescent="0.2">
      <c r="A3" s="49" t="s">
        <v>22</v>
      </c>
      <c r="B3" s="49" t="s">
        <v>22</v>
      </c>
      <c r="C3" s="49" t="s">
        <v>22</v>
      </c>
      <c r="D3" s="49" t="s">
        <v>22</v>
      </c>
      <c r="E3" s="49" t="s">
        <v>22</v>
      </c>
      <c r="F3" s="49" t="s">
        <v>22</v>
      </c>
      <c r="G3" s="49" t="s">
        <v>22</v>
      </c>
      <c r="H3" s="49" t="s">
        <v>22</v>
      </c>
      <c r="I3" s="49" t="s">
        <v>22</v>
      </c>
      <c r="J3" s="49" t="s">
        <v>22</v>
      </c>
      <c r="K3" s="49" t="s">
        <v>22</v>
      </c>
      <c r="L3" s="49" t="s">
        <v>22</v>
      </c>
      <c r="M3" s="49" t="s">
        <v>22</v>
      </c>
      <c r="N3" s="49" t="s">
        <v>22</v>
      </c>
      <c r="O3" s="49" t="s">
        <v>22</v>
      </c>
      <c r="P3" s="49" t="s">
        <v>22</v>
      </c>
      <c r="Q3" s="49" t="s">
        <v>22</v>
      </c>
      <c r="R3" s="49" t="s">
        <v>22</v>
      </c>
      <c r="S3" s="49" t="s">
        <v>22</v>
      </c>
    </row>
    <row r="4" spans="1:19" ht="26.25" x14ac:dyDescent="0.2">
      <c r="A4" s="49" t="str">
        <f>+سهام!A4</f>
        <v>برای ماه منتهی به 1404/08/30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</row>
    <row r="6" spans="1:19" ht="27" thickBot="1" x14ac:dyDescent="0.25">
      <c r="A6" s="50" t="s">
        <v>3</v>
      </c>
      <c r="C6" s="50" t="s">
        <v>54</v>
      </c>
      <c r="D6" s="50" t="s">
        <v>54</v>
      </c>
      <c r="E6" s="50" t="s">
        <v>54</v>
      </c>
      <c r="F6" s="50" t="s">
        <v>54</v>
      </c>
      <c r="G6" s="50" t="s">
        <v>54</v>
      </c>
      <c r="I6" s="50" t="s">
        <v>24</v>
      </c>
      <c r="J6" s="50" t="s">
        <v>24</v>
      </c>
      <c r="K6" s="50" t="s">
        <v>24</v>
      </c>
      <c r="L6" s="50" t="s">
        <v>24</v>
      </c>
      <c r="M6" s="50" t="s">
        <v>24</v>
      </c>
      <c r="O6" s="50" t="s">
        <v>25</v>
      </c>
      <c r="P6" s="50" t="s">
        <v>25</v>
      </c>
      <c r="Q6" s="50" t="s">
        <v>25</v>
      </c>
      <c r="R6" s="50" t="s">
        <v>25</v>
      </c>
      <c r="S6" s="50" t="s">
        <v>25</v>
      </c>
    </row>
    <row r="7" spans="1:19" ht="27" thickBot="1" x14ac:dyDescent="0.25">
      <c r="A7" s="50" t="s">
        <v>3</v>
      </c>
      <c r="C7" s="36" t="s">
        <v>55</v>
      </c>
      <c r="E7" s="36" t="s">
        <v>56</v>
      </c>
      <c r="G7" s="36" t="s">
        <v>57</v>
      </c>
      <c r="I7" s="36" t="s">
        <v>58</v>
      </c>
      <c r="K7" s="36" t="s">
        <v>28</v>
      </c>
      <c r="M7" s="36" t="s">
        <v>59</v>
      </c>
      <c r="O7" s="36" t="s">
        <v>58</v>
      </c>
      <c r="Q7" s="36" t="s">
        <v>28</v>
      </c>
      <c r="S7" s="36" t="s">
        <v>59</v>
      </c>
    </row>
    <row r="8" spans="1:19" ht="21" x14ac:dyDescent="0.2">
      <c r="A8" s="5" t="s">
        <v>49</v>
      </c>
      <c r="C8" s="8" t="s">
        <v>60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68884290700</v>
      </c>
      <c r="Q8" s="8">
        <v>0</v>
      </c>
      <c r="S8" s="8">
        <f>+Q8+O8</f>
        <v>68884290700</v>
      </c>
    </row>
    <row r="9" spans="1:19" ht="21" x14ac:dyDescent="0.2">
      <c r="A9" s="5" t="s">
        <v>53</v>
      </c>
      <c r="C9" s="8" t="s">
        <v>60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146331284260</v>
      </c>
      <c r="Q9" s="8">
        <v>0</v>
      </c>
      <c r="S9" s="8">
        <f t="shared" ref="S9:S15" si="0">+Q9+O9</f>
        <v>146331284260</v>
      </c>
    </row>
    <row r="10" spans="1:19" ht="21" x14ac:dyDescent="0.2">
      <c r="A10" s="5" t="s">
        <v>52</v>
      </c>
      <c r="C10" s="8" t="s">
        <v>60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134769340170</v>
      </c>
      <c r="Q10" s="8">
        <v>0</v>
      </c>
      <c r="S10" s="8">
        <f t="shared" si="0"/>
        <v>134769340170</v>
      </c>
    </row>
    <row r="11" spans="1:19" ht="21" x14ac:dyDescent="0.2">
      <c r="A11" s="5" t="s">
        <v>64</v>
      </c>
      <c r="C11" s="8" t="s">
        <v>60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21470000000</v>
      </c>
      <c r="Q11" s="8">
        <v>-847500000</v>
      </c>
      <c r="S11" s="8">
        <f t="shared" si="0"/>
        <v>20622500000</v>
      </c>
    </row>
    <row r="12" spans="1:19" ht="21" x14ac:dyDescent="0.2">
      <c r="A12" s="5" t="s">
        <v>50</v>
      </c>
      <c r="C12" s="8" t="s">
        <v>60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66891633900</v>
      </c>
      <c r="Q12" s="8">
        <v>0</v>
      </c>
      <c r="S12" s="8">
        <f t="shared" si="0"/>
        <v>66891633900</v>
      </c>
    </row>
    <row r="13" spans="1:19" ht="21" x14ac:dyDescent="0.2">
      <c r="A13" s="5" t="s">
        <v>48</v>
      </c>
      <c r="C13" s="8" t="s">
        <v>60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63708225630</v>
      </c>
      <c r="Q13" s="8">
        <v>0</v>
      </c>
      <c r="S13" s="8">
        <f t="shared" si="0"/>
        <v>63708225630</v>
      </c>
    </row>
    <row r="14" spans="1:19" ht="21" x14ac:dyDescent="0.2">
      <c r="A14" s="5" t="s">
        <v>46</v>
      </c>
      <c r="C14" s="8" t="s">
        <v>60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57153336900</v>
      </c>
      <c r="Q14" s="8">
        <v>-1782486287</v>
      </c>
      <c r="S14" s="8">
        <f t="shared" si="0"/>
        <v>55370850613</v>
      </c>
    </row>
    <row r="15" spans="1:19" ht="21.75" thickBot="1" x14ac:dyDescent="0.25">
      <c r="A15" s="5" t="s">
        <v>67</v>
      </c>
      <c r="C15" s="8" t="s">
        <v>60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14850000000</v>
      </c>
      <c r="Q15" s="8">
        <v>-190770791</v>
      </c>
      <c r="S15" s="8">
        <f t="shared" si="0"/>
        <v>14659229209</v>
      </c>
    </row>
    <row r="16" spans="1:19" s="5" customFormat="1" ht="21.75" thickBot="1" x14ac:dyDescent="0.25">
      <c r="G16" s="8"/>
      <c r="I16" s="6">
        <f>SUM(I8:I15)</f>
        <v>0</v>
      </c>
      <c r="K16" s="6">
        <f>SUM(K8:K15)</f>
        <v>0</v>
      </c>
      <c r="M16" s="6">
        <f>SUM(M8:M15)</f>
        <v>0</v>
      </c>
      <c r="O16" s="6">
        <f>SUM(O8:O15)</f>
        <v>574058111560</v>
      </c>
      <c r="Q16" s="6">
        <f>SUM(Q8:Q15)</f>
        <v>-2820757078</v>
      </c>
      <c r="S16" s="6">
        <f>SUM(S8:S15)</f>
        <v>571237354482</v>
      </c>
    </row>
    <row r="17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activeCell="A6" sqref="A6:A23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</row>
    <row r="3" spans="1:9" ht="26.25" x14ac:dyDescent="0.45">
      <c r="A3" s="49" t="s">
        <v>22</v>
      </c>
      <c r="B3" s="49" t="s">
        <v>22</v>
      </c>
      <c r="C3" s="49" t="s">
        <v>22</v>
      </c>
      <c r="D3" s="49" t="s">
        <v>22</v>
      </c>
      <c r="E3" s="49" t="s">
        <v>22</v>
      </c>
      <c r="F3" s="49" t="s">
        <v>22</v>
      </c>
      <c r="G3" s="49" t="s">
        <v>22</v>
      </c>
      <c r="H3" s="49" t="s">
        <v>22</v>
      </c>
      <c r="I3" s="49" t="s">
        <v>22</v>
      </c>
    </row>
    <row r="4" spans="1:9" ht="26.25" x14ac:dyDescent="0.45">
      <c r="A4" s="49" t="str">
        <f>+سهام!A4</f>
        <v>برای ماه منتهی به 1404/08/30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</row>
    <row r="6" spans="1:9" ht="27" thickBot="1" x14ac:dyDescent="0.5">
      <c r="A6" s="36" t="s">
        <v>37</v>
      </c>
      <c r="C6" s="50" t="s">
        <v>24</v>
      </c>
      <c r="D6" s="50" t="s">
        <v>24</v>
      </c>
      <c r="E6" s="50" t="s">
        <v>24</v>
      </c>
      <c r="G6" s="50" t="s">
        <v>25</v>
      </c>
      <c r="H6" s="50" t="s">
        <v>25</v>
      </c>
      <c r="I6" s="50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344529890</v>
      </c>
      <c r="D8" s="8"/>
      <c r="E8" s="39">
        <f>+C8/$C$12</f>
        <v>0.99981835355410709</v>
      </c>
      <c r="F8" s="8"/>
      <c r="G8" s="8">
        <f>+'سود سپرده بانکی'!M8</f>
        <v>108395521530</v>
      </c>
      <c r="H8" s="8"/>
      <c r="I8" s="39">
        <f>+G8/$G$12</f>
        <v>0.60146846975762402</v>
      </c>
    </row>
    <row r="9" spans="1:9" ht="21" x14ac:dyDescent="0.55000000000000004">
      <c r="A9" s="25" t="s">
        <v>47</v>
      </c>
      <c r="B9" s="8"/>
      <c r="C9" s="8">
        <f>+'سود سپرده بانکی'!G9</f>
        <v>0</v>
      </c>
      <c r="D9" s="8"/>
      <c r="E9" s="39">
        <f>+C9/$C$12</f>
        <v>0</v>
      </c>
      <c r="F9" s="8"/>
      <c r="G9" s="8">
        <f>+'سود سپرده بانکی'!M9</f>
        <v>38509925891</v>
      </c>
      <c r="H9" s="8"/>
      <c r="I9" s="39">
        <f>+G9/$G$12</f>
        <v>0.21368508467140615</v>
      </c>
    </row>
    <row r="10" spans="1:9" ht="21" x14ac:dyDescent="0.55000000000000004">
      <c r="A10" s="25" t="s">
        <v>47</v>
      </c>
      <c r="B10" s="8"/>
      <c r="C10" s="8">
        <f>+'سود سپرده بانکی'!G10</f>
        <v>0</v>
      </c>
      <c r="D10" s="8"/>
      <c r="E10" s="39">
        <f t="shared" ref="E10:E11" si="0">+C10/$C$12</f>
        <v>0</v>
      </c>
      <c r="F10" s="8"/>
      <c r="G10" s="8">
        <f>+'سود سپرده بانکی'!M10</f>
        <v>33312328764</v>
      </c>
      <c r="H10" s="8"/>
      <c r="I10" s="39">
        <f t="shared" ref="I10:I11" si="1">+G10/$G$12</f>
        <v>0.18484449470728945</v>
      </c>
    </row>
    <row r="11" spans="1:9" ht="21.75" thickBot="1" x14ac:dyDescent="0.6">
      <c r="A11" s="25" t="s">
        <v>47</v>
      </c>
      <c r="B11" s="8"/>
      <c r="C11" s="8">
        <f>+'سود سپرده بانکی'!G11</f>
        <v>62594</v>
      </c>
      <c r="D11" s="8"/>
      <c r="E11" s="39">
        <f t="shared" si="0"/>
        <v>1.8164644589288256E-4</v>
      </c>
      <c r="F11" s="8"/>
      <c r="G11" s="8">
        <f>+'سود سپرده بانکی'!M11</f>
        <v>351581</v>
      </c>
      <c r="H11" s="8"/>
      <c r="I11" s="39">
        <f t="shared" si="1"/>
        <v>1.9508636803535221E-6</v>
      </c>
    </row>
    <row r="12" spans="1:9" ht="24.75" thickBot="1" x14ac:dyDescent="0.6">
      <c r="A12" s="18" t="s">
        <v>15</v>
      </c>
      <c r="B12" s="25"/>
      <c r="C12" s="26">
        <f>SUM(C8:C11)</f>
        <v>344592484</v>
      </c>
      <c r="D12" s="27"/>
      <c r="E12" s="40">
        <f>SUM(E8:E11)</f>
        <v>1</v>
      </c>
      <c r="F12" s="27"/>
      <c r="G12" s="26">
        <f>SUM(G8:G11)</f>
        <v>180218127766</v>
      </c>
      <c r="H12" s="27"/>
      <c r="I12" s="40">
        <f>SUM(I8:I11)</f>
        <v>1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7" sqref="E7"/>
    </sheetView>
  </sheetViews>
  <sheetFormatPr defaultRowHeight="18.75" x14ac:dyDescent="0.2"/>
  <cols>
    <col min="1" max="1" width="15" style="2" customWidth="1"/>
    <col min="2" max="2" width="0.875" style="2" customWidth="1"/>
    <col min="3" max="3" width="25.125" style="2" customWidth="1"/>
    <col min="4" max="4" width="0.875" style="2" customWidth="1"/>
    <col min="5" max="5" width="28.875" style="2" bestFit="1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1" t="str">
        <f>+سهام!A2</f>
        <v>صندوق سرمایه‌گذاری بخشی صنایع مفید - معدن</v>
      </c>
      <c r="B2" s="51" t="s">
        <v>0</v>
      </c>
      <c r="C2" s="51" t="s">
        <v>0</v>
      </c>
      <c r="D2" s="51" t="s">
        <v>0</v>
      </c>
      <c r="E2" s="51" t="s">
        <v>0</v>
      </c>
    </row>
    <row r="3" spans="1:5" ht="26.25" x14ac:dyDescent="0.2">
      <c r="A3" s="51" t="s">
        <v>22</v>
      </c>
      <c r="B3" s="51" t="s">
        <v>22</v>
      </c>
      <c r="C3" s="51" t="s">
        <v>22</v>
      </c>
      <c r="D3" s="51" t="s">
        <v>22</v>
      </c>
      <c r="E3" s="51" t="s">
        <v>22</v>
      </c>
    </row>
    <row r="4" spans="1:5" ht="26.25" x14ac:dyDescent="0.2">
      <c r="A4" s="51" t="str">
        <f>+درآمدها!A4</f>
        <v>برای ماه منتهی به 1404/08/30</v>
      </c>
      <c r="B4" s="51" t="s">
        <v>2</v>
      </c>
      <c r="C4" s="51" t="s">
        <v>2</v>
      </c>
      <c r="D4" s="51" t="s">
        <v>2</v>
      </c>
      <c r="E4" s="51" t="s">
        <v>2</v>
      </c>
    </row>
    <row r="6" spans="1:5" ht="27" thickBot="1" x14ac:dyDescent="0.25">
      <c r="A6" s="52" t="s">
        <v>44</v>
      </c>
      <c r="C6" s="14" t="s">
        <v>24</v>
      </c>
      <c r="E6" s="14" t="s">
        <v>25</v>
      </c>
    </row>
    <row r="7" spans="1:5" ht="27" thickBot="1" x14ac:dyDescent="0.25">
      <c r="A7" s="52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1120000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activeCell="A6" sqref="A6:A23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</row>
    <row r="3" spans="1:13" ht="26.25" x14ac:dyDescent="0.2">
      <c r="A3" s="49" t="s">
        <v>22</v>
      </c>
      <c r="B3" s="49" t="s">
        <v>22</v>
      </c>
      <c r="C3" s="49" t="s">
        <v>22</v>
      </c>
      <c r="D3" s="49" t="s">
        <v>22</v>
      </c>
      <c r="E3" s="49" t="s">
        <v>22</v>
      </c>
      <c r="F3" s="49" t="s">
        <v>22</v>
      </c>
      <c r="G3" s="49" t="s">
        <v>22</v>
      </c>
      <c r="H3" s="49" t="s">
        <v>22</v>
      </c>
      <c r="I3" s="49" t="s">
        <v>22</v>
      </c>
      <c r="J3" s="49" t="s">
        <v>22</v>
      </c>
      <c r="K3" s="49" t="s">
        <v>22</v>
      </c>
      <c r="L3" s="49" t="s">
        <v>22</v>
      </c>
      <c r="M3" s="49" t="s">
        <v>22</v>
      </c>
    </row>
    <row r="4" spans="1:13" ht="26.25" x14ac:dyDescent="0.2">
      <c r="A4" s="49" t="str">
        <f>+سهام!A4</f>
        <v>برای ماه منتهی به 1404/08/30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</row>
    <row r="6" spans="1:13" ht="27" thickBot="1" x14ac:dyDescent="0.25">
      <c r="A6" s="50" t="s">
        <v>23</v>
      </c>
      <c r="B6" s="50" t="s">
        <v>23</v>
      </c>
      <c r="C6" s="50" t="s">
        <v>24</v>
      </c>
      <c r="D6" s="50" t="s">
        <v>24</v>
      </c>
      <c r="E6" s="50" t="s">
        <v>24</v>
      </c>
      <c r="F6" s="50" t="s">
        <v>24</v>
      </c>
      <c r="G6" s="50" t="s">
        <v>24</v>
      </c>
      <c r="I6" s="50" t="s">
        <v>25</v>
      </c>
      <c r="J6" s="50" t="s">
        <v>25</v>
      </c>
      <c r="K6" s="50" t="s">
        <v>25</v>
      </c>
      <c r="L6" s="50" t="s">
        <v>25</v>
      </c>
      <c r="M6" s="50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344529890</v>
      </c>
      <c r="E8" s="8">
        <v>0</v>
      </c>
      <c r="G8" s="8">
        <f>+C8-E8</f>
        <v>344529890</v>
      </c>
      <c r="I8" s="8">
        <v>108395521530</v>
      </c>
      <c r="K8" s="8">
        <v>0</v>
      </c>
      <c r="M8" s="8">
        <f>+I8-K8</f>
        <v>108395521530</v>
      </c>
    </row>
    <row r="9" spans="1:13" ht="19.5" customHeight="1" x14ac:dyDescent="0.2">
      <c r="A9" s="5" t="s">
        <v>47</v>
      </c>
      <c r="C9" s="8">
        <v>0</v>
      </c>
      <c r="E9" s="8">
        <v>0</v>
      </c>
      <c r="G9" s="8">
        <f t="shared" ref="G9" si="0">+C9-E9</f>
        <v>0</v>
      </c>
      <c r="I9" s="8">
        <v>38509925891</v>
      </c>
      <c r="K9" s="8">
        <v>0</v>
      </c>
      <c r="M9" s="8">
        <f t="shared" ref="M9:M11" si="1">+I9-K9</f>
        <v>38509925891</v>
      </c>
    </row>
    <row r="10" spans="1:13" ht="19.5" customHeight="1" x14ac:dyDescent="0.2">
      <c r="A10" s="5" t="s">
        <v>47</v>
      </c>
      <c r="C10" s="8">
        <v>0</v>
      </c>
      <c r="E10" s="8">
        <v>0</v>
      </c>
      <c r="G10" s="8">
        <f t="shared" ref="G10" si="2">+C10-E10</f>
        <v>0</v>
      </c>
      <c r="I10" s="8">
        <v>33312328764</v>
      </c>
      <c r="K10" s="8">
        <v>0</v>
      </c>
      <c r="M10" s="8">
        <f>+I10-K10</f>
        <v>33312328764</v>
      </c>
    </row>
    <row r="11" spans="1:13" ht="19.5" customHeight="1" thickBot="1" x14ac:dyDescent="0.25">
      <c r="A11" s="5" t="s">
        <v>47</v>
      </c>
      <c r="C11" s="8">
        <v>62594</v>
      </c>
      <c r="E11" s="8">
        <v>0</v>
      </c>
      <c r="G11" s="8">
        <f t="shared" ref="G11" si="3">+C11-E11</f>
        <v>62594</v>
      </c>
      <c r="I11" s="8">
        <v>351581</v>
      </c>
      <c r="K11" s="8">
        <v>0</v>
      </c>
      <c r="M11" s="8">
        <f t="shared" si="1"/>
        <v>351581</v>
      </c>
    </row>
    <row r="12" spans="1:13" s="5" customFormat="1" ht="21.75" thickBot="1" x14ac:dyDescent="0.25">
      <c r="A12" s="5" t="s">
        <v>15</v>
      </c>
      <c r="C12" s="6">
        <f>SUM(C8:C11)</f>
        <v>344592484</v>
      </c>
      <c r="E12" s="6">
        <f>SUM(E8:E11)</f>
        <v>0</v>
      </c>
      <c r="G12" s="6">
        <f>SUM(G8:G11)</f>
        <v>344592484</v>
      </c>
      <c r="I12" s="6">
        <f>SUM(I8:I11)</f>
        <v>180218127766</v>
      </c>
      <c r="K12" s="6">
        <f>SUM(K8:K11)</f>
        <v>0</v>
      </c>
      <c r="M12" s="6">
        <f>SUM(M8:M11)</f>
        <v>180218127766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20"/>
  <sheetViews>
    <sheetView rightToLeft="1" topLeftCell="A4" zoomScale="80" zoomScaleNormal="80" workbookViewId="0">
      <selection activeCell="A6" sqref="A6:A23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0.125" style="15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9" ht="24" x14ac:dyDescent="0.2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  <c r="H3" s="53" t="s">
        <v>22</v>
      </c>
      <c r="I3" s="53" t="s">
        <v>22</v>
      </c>
      <c r="J3" s="53" t="s">
        <v>22</v>
      </c>
      <c r="K3" s="53" t="s">
        <v>22</v>
      </c>
      <c r="L3" s="53" t="s">
        <v>22</v>
      </c>
      <c r="M3" s="53" t="s">
        <v>22</v>
      </c>
      <c r="N3" s="53" t="s">
        <v>22</v>
      </c>
      <c r="O3" s="53" t="s">
        <v>22</v>
      </c>
      <c r="P3" s="53" t="s">
        <v>22</v>
      </c>
      <c r="Q3" s="53" t="s">
        <v>22</v>
      </c>
    </row>
    <row r="4" spans="1:19" ht="24" x14ac:dyDescent="0.2">
      <c r="A4" s="53" t="str">
        <f>+سهام!A4</f>
        <v>برای ماه منتهی به 1404/08/30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9" ht="24.75" thickBot="1" x14ac:dyDescent="0.25">
      <c r="A6" s="53" t="s">
        <v>3</v>
      </c>
      <c r="C6" s="54" t="s">
        <v>24</v>
      </c>
      <c r="D6" s="54" t="s">
        <v>24</v>
      </c>
      <c r="E6" s="54" t="s">
        <v>24</v>
      </c>
      <c r="F6" s="54" t="s">
        <v>24</v>
      </c>
      <c r="G6" s="54" t="s">
        <v>24</v>
      </c>
      <c r="H6" s="54" t="s">
        <v>24</v>
      </c>
      <c r="I6" s="54" t="s">
        <v>24</v>
      </c>
      <c r="K6" s="54" t="s">
        <v>25</v>
      </c>
      <c r="L6" s="54" t="s">
        <v>25</v>
      </c>
      <c r="M6" s="54" t="s">
        <v>25</v>
      </c>
      <c r="N6" s="54" t="s">
        <v>25</v>
      </c>
      <c r="O6" s="54" t="s">
        <v>25</v>
      </c>
      <c r="P6" s="54" t="s">
        <v>25</v>
      </c>
      <c r="Q6" s="54" t="s">
        <v>25</v>
      </c>
    </row>
    <row r="7" spans="1:19" ht="24.75" thickBot="1" x14ac:dyDescent="0.25">
      <c r="A7" s="54" t="s">
        <v>3</v>
      </c>
      <c r="C7" s="33" t="s">
        <v>7</v>
      </c>
      <c r="E7" s="33" t="s">
        <v>30</v>
      </c>
      <c r="G7" s="33" t="s">
        <v>31</v>
      </c>
      <c r="I7" s="33" t="s">
        <v>61</v>
      </c>
      <c r="K7" s="33" t="s">
        <v>7</v>
      </c>
      <c r="M7" s="33" t="s">
        <v>30</v>
      </c>
      <c r="O7" s="33" t="s">
        <v>31</v>
      </c>
      <c r="Q7" s="33" t="s">
        <v>61</v>
      </c>
    </row>
    <row r="8" spans="1:19" ht="24" x14ac:dyDescent="0.45">
      <c r="A8" s="24" t="s">
        <v>49</v>
      </c>
      <c r="C8" s="15">
        <v>0</v>
      </c>
      <c r="E8" s="15">
        <v>0</v>
      </c>
      <c r="G8" s="15">
        <v>0</v>
      </c>
      <c r="I8" s="15">
        <f>+E8-G8</f>
        <v>0</v>
      </c>
      <c r="K8" s="15">
        <v>135150345</v>
      </c>
      <c r="M8" s="15">
        <v>267314187942</v>
      </c>
      <c r="O8" s="15">
        <v>328552863550</v>
      </c>
      <c r="Q8" s="15">
        <f>+M8-O8</f>
        <v>-61238675608</v>
      </c>
      <c r="S8" s="34"/>
    </row>
    <row r="9" spans="1:19" ht="24" x14ac:dyDescent="0.45">
      <c r="A9" s="24" t="s">
        <v>50</v>
      </c>
      <c r="C9" s="15">
        <v>0</v>
      </c>
      <c r="E9" s="15">
        <v>0</v>
      </c>
      <c r="G9" s="15">
        <v>0</v>
      </c>
      <c r="I9" s="15">
        <f t="shared" ref="I9:I16" si="0">+E9-G9</f>
        <v>0</v>
      </c>
      <c r="K9" s="15">
        <v>16023140</v>
      </c>
      <c r="M9" s="15">
        <v>52498761887</v>
      </c>
      <c r="O9" s="15">
        <v>67008661545</v>
      </c>
      <c r="Q9" s="15">
        <f t="shared" ref="Q9:Q16" si="1">+M9-O9</f>
        <v>-14509899658</v>
      </c>
      <c r="S9" s="34"/>
    </row>
    <row r="10" spans="1:19" ht="24" x14ac:dyDescent="0.45">
      <c r="A10" s="24" t="s">
        <v>74</v>
      </c>
      <c r="C10" s="15">
        <v>562501</v>
      </c>
      <c r="E10" s="15">
        <v>5927033741</v>
      </c>
      <c r="G10" s="15">
        <v>5010804581</v>
      </c>
      <c r="I10" s="15">
        <f t="shared" si="0"/>
        <v>916229160</v>
      </c>
      <c r="K10" s="15">
        <v>562501</v>
      </c>
      <c r="M10" s="15">
        <v>5927033741</v>
      </c>
      <c r="O10" s="15">
        <v>5010804581</v>
      </c>
      <c r="Q10" s="15">
        <f t="shared" si="1"/>
        <v>916229160</v>
      </c>
      <c r="S10" s="34"/>
    </row>
    <row r="11" spans="1:19" ht="24" x14ac:dyDescent="0.45">
      <c r="A11" s="24" t="s">
        <v>76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13111255</v>
      </c>
      <c r="M11" s="15">
        <v>99270055403</v>
      </c>
      <c r="O11" s="15">
        <v>99270055403</v>
      </c>
      <c r="Q11" s="15">
        <f t="shared" si="1"/>
        <v>0</v>
      </c>
      <c r="S11" s="34"/>
    </row>
    <row r="12" spans="1:19" ht="24" x14ac:dyDescent="0.45">
      <c r="A12" s="24" t="s">
        <v>48</v>
      </c>
      <c r="C12" s="15">
        <v>27097160</v>
      </c>
      <c r="E12" s="15">
        <v>174603286795</v>
      </c>
      <c r="G12" s="15">
        <v>205016085531</v>
      </c>
      <c r="I12" s="15">
        <f t="shared" si="0"/>
        <v>-30412798736</v>
      </c>
      <c r="K12" s="15">
        <v>27137391</v>
      </c>
      <c r="M12" s="15">
        <v>174853334195</v>
      </c>
      <c r="O12" s="15">
        <v>205320474155</v>
      </c>
      <c r="Q12" s="15">
        <f t="shared" si="1"/>
        <v>-30467139960</v>
      </c>
      <c r="S12" s="34"/>
    </row>
    <row r="13" spans="1:19" ht="24" x14ac:dyDescent="0.45">
      <c r="A13" s="24" t="s">
        <v>46</v>
      </c>
      <c r="C13" s="15">
        <v>0</v>
      </c>
      <c r="E13" s="15">
        <v>0</v>
      </c>
      <c r="G13" s="15">
        <v>0</v>
      </c>
      <c r="I13" s="15">
        <f t="shared" si="0"/>
        <v>0</v>
      </c>
      <c r="K13" s="15">
        <v>10117058</v>
      </c>
      <c r="M13" s="15">
        <v>103297745540</v>
      </c>
      <c r="O13" s="15">
        <v>135612835768</v>
      </c>
      <c r="Q13" s="15">
        <f t="shared" si="1"/>
        <v>-32315090228</v>
      </c>
      <c r="S13" s="34"/>
    </row>
    <row r="14" spans="1:19" ht="24" x14ac:dyDescent="0.45">
      <c r="A14" s="24" t="s">
        <v>52</v>
      </c>
      <c r="C14" s="15">
        <v>0</v>
      </c>
      <c r="E14" s="15">
        <v>0</v>
      </c>
      <c r="G14" s="15">
        <v>0</v>
      </c>
      <c r="I14" s="15">
        <f t="shared" si="0"/>
        <v>0</v>
      </c>
      <c r="K14" s="15">
        <v>164983942</v>
      </c>
      <c r="M14" s="15">
        <v>323981101002</v>
      </c>
      <c r="O14" s="15">
        <v>362852086144</v>
      </c>
      <c r="Q14" s="15">
        <f t="shared" si="1"/>
        <v>-38870985142</v>
      </c>
      <c r="S14" s="34"/>
    </row>
    <row r="15" spans="1:19" ht="24" x14ac:dyDescent="0.45">
      <c r="A15" s="24" t="s">
        <v>53</v>
      </c>
      <c r="C15" s="15">
        <v>0</v>
      </c>
      <c r="E15" s="15">
        <v>0</v>
      </c>
      <c r="G15" s="15">
        <v>0</v>
      </c>
      <c r="I15" s="15">
        <f t="shared" si="0"/>
        <v>0</v>
      </c>
      <c r="K15" s="15">
        <v>123312002</v>
      </c>
      <c r="M15" s="15">
        <v>257115507571</v>
      </c>
      <c r="O15" s="15">
        <v>335484102463</v>
      </c>
      <c r="Q15" s="15">
        <f t="shared" si="1"/>
        <v>-78368594892</v>
      </c>
      <c r="S15" s="34"/>
    </row>
    <row r="16" spans="1:19" ht="24.75" thickBot="1" x14ac:dyDescent="0.5">
      <c r="A16" s="24" t="s">
        <v>51</v>
      </c>
      <c r="C16" s="15">
        <v>5000</v>
      </c>
      <c r="E16" s="15">
        <v>70734877885</v>
      </c>
      <c r="G16" s="15">
        <v>49124904487</v>
      </c>
      <c r="I16" s="15">
        <f t="shared" si="0"/>
        <v>21609973398</v>
      </c>
      <c r="K16" s="15">
        <v>9160</v>
      </c>
      <c r="M16" s="15">
        <v>130210437178</v>
      </c>
      <c r="O16" s="15">
        <v>89996825024</v>
      </c>
      <c r="Q16" s="15">
        <f t="shared" si="1"/>
        <v>40213612154</v>
      </c>
      <c r="S16" s="34"/>
    </row>
    <row r="17" spans="5:17" ht="24.75" thickBot="1" x14ac:dyDescent="0.25">
      <c r="E17" s="16">
        <f>SUM(E8:E16)</f>
        <v>251265198421</v>
      </c>
      <c r="F17" s="17"/>
      <c r="G17" s="16">
        <f>SUM(G8:G16)</f>
        <v>259151794599</v>
      </c>
      <c r="H17" s="17"/>
      <c r="I17" s="16">
        <f>SUM(I8:I16)</f>
        <v>-7886596178</v>
      </c>
      <c r="J17" s="17"/>
      <c r="K17" s="17" t="s">
        <v>15</v>
      </c>
      <c r="L17" s="17"/>
      <c r="M17" s="16">
        <f>SUM(M8:M16)</f>
        <v>1414468164459</v>
      </c>
      <c r="N17" s="17"/>
      <c r="O17" s="16">
        <f>SUM(O8:O16)</f>
        <v>1629108708633</v>
      </c>
      <c r="P17" s="17"/>
      <c r="Q17" s="16">
        <f>SUM(Q8:Q16)</f>
        <v>-214640544174</v>
      </c>
    </row>
    <row r="18" spans="5:17" ht="23.25" thickTop="1" x14ac:dyDescent="0.2"/>
    <row r="20" spans="5:17" x14ac:dyDescent="0.45">
      <c r="I20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2025-11-28T16:39:08Z</dcterms:modified>
</cp:coreProperties>
</file>