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بخشی\"/>
    </mc:Choice>
  </mc:AlternateContent>
  <xr:revisionPtr revIDLastSave="0" documentId="13_ncr:1_{53527ABF-59C7-48F0-849B-AECE4E451130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فروش'!$K$6:$Q$89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C9" i="10"/>
  <c r="F10" i="10"/>
  <c r="I31" i="5"/>
  <c r="M31" i="5"/>
  <c r="O31" i="5"/>
  <c r="Q31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8" i="5"/>
  <c r="Q89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8" i="6"/>
  <c r="E31" i="5" l="1"/>
  <c r="G31" i="5"/>
  <c r="Y37" i="1"/>
  <c r="I89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W37" i="1" l="1"/>
  <c r="I6" i="2"/>
  <c r="C6" i="2"/>
  <c r="M39" i="4"/>
  <c r="K39" i="4"/>
  <c r="I39" i="4"/>
  <c r="Q39" i="4"/>
  <c r="O39" i="4"/>
  <c r="S8" i="4"/>
  <c r="M89" i="6"/>
  <c r="O89" i="6"/>
  <c r="G37" i="1"/>
  <c r="E37" i="1"/>
  <c r="I9" i="2"/>
  <c r="A4" i="7"/>
  <c r="A4" i="2"/>
  <c r="G9" i="8"/>
  <c r="C9" i="8"/>
  <c r="S39" i="4" l="1"/>
  <c r="O37" i="1"/>
  <c r="K37" i="1"/>
  <c r="E89" i="6"/>
  <c r="G89" i="6"/>
  <c r="U37" i="1"/>
  <c r="M9" i="3"/>
  <c r="G8" i="8"/>
  <c r="G10" i="8" s="1"/>
  <c r="I10" i="3"/>
  <c r="G9" i="3" l="1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C72" i="7" l="1"/>
  <c r="C92" i="7"/>
  <c r="C91" i="7"/>
  <c r="M73" i="7"/>
  <c r="M75" i="7"/>
  <c r="M76" i="7"/>
  <c r="M72" i="7"/>
  <c r="M92" i="7"/>
  <c r="M74" i="7"/>
  <c r="C74" i="7"/>
  <c r="C76" i="7"/>
  <c r="M91" i="7"/>
  <c r="C73" i="7"/>
  <c r="C75" i="7"/>
  <c r="G73" i="7"/>
  <c r="G75" i="7"/>
  <c r="Q74" i="7"/>
  <c r="Q76" i="7"/>
  <c r="G92" i="7"/>
  <c r="G72" i="7"/>
  <c r="Q73" i="7"/>
  <c r="Q75" i="7"/>
  <c r="G91" i="7"/>
  <c r="Q72" i="7"/>
  <c r="Q92" i="7"/>
  <c r="G74" i="7"/>
  <c r="G76" i="7"/>
  <c r="Q91" i="7"/>
  <c r="O74" i="7"/>
  <c r="O76" i="7"/>
  <c r="O75" i="7"/>
  <c r="E72" i="7"/>
  <c r="E92" i="7"/>
  <c r="O73" i="7"/>
  <c r="E91" i="7"/>
  <c r="O72" i="7"/>
  <c r="O92" i="7"/>
  <c r="E73" i="7"/>
  <c r="E74" i="7"/>
  <c r="E76" i="7"/>
  <c r="E75" i="7"/>
  <c r="O91" i="7"/>
  <c r="E68" i="7"/>
  <c r="O68" i="7"/>
  <c r="C68" i="7"/>
  <c r="M68" i="7"/>
  <c r="G68" i="7"/>
  <c r="Q68" i="7"/>
  <c r="M61" i="7"/>
  <c r="C63" i="7"/>
  <c r="M60" i="7"/>
  <c r="M64" i="7"/>
  <c r="C61" i="7"/>
  <c r="C62" i="7"/>
  <c r="M63" i="7"/>
  <c r="C64" i="7"/>
  <c r="M62" i="7"/>
  <c r="C60" i="7"/>
  <c r="E60" i="7"/>
  <c r="E64" i="7"/>
  <c r="O63" i="7"/>
  <c r="O61" i="7"/>
  <c r="E63" i="7"/>
  <c r="O60" i="7"/>
  <c r="O64" i="7"/>
  <c r="O62" i="7"/>
  <c r="E62" i="7"/>
  <c r="E61" i="7"/>
  <c r="Q62" i="7"/>
  <c r="G60" i="7"/>
  <c r="G64" i="7"/>
  <c r="G62" i="7"/>
  <c r="Q61" i="7"/>
  <c r="G63" i="7"/>
  <c r="Q60" i="7"/>
  <c r="Q64" i="7"/>
  <c r="Q63" i="7"/>
  <c r="S63" i="7" s="1"/>
  <c r="G61" i="7"/>
  <c r="M89" i="7"/>
  <c r="C90" i="7"/>
  <c r="M70" i="7"/>
  <c r="C88" i="7"/>
  <c r="C89" i="7"/>
  <c r="C70" i="7"/>
  <c r="M90" i="7"/>
  <c r="M88" i="7"/>
  <c r="E70" i="7"/>
  <c r="O89" i="7"/>
  <c r="E90" i="7"/>
  <c r="O70" i="7"/>
  <c r="O90" i="7"/>
  <c r="E89" i="7"/>
  <c r="E88" i="7"/>
  <c r="O88" i="7"/>
  <c r="Q88" i="7"/>
  <c r="G70" i="7"/>
  <c r="Q89" i="7"/>
  <c r="S89" i="7" s="1"/>
  <c r="G90" i="7"/>
  <c r="Q90" i="7"/>
  <c r="G89" i="7"/>
  <c r="Q70" i="7"/>
  <c r="G88" i="7"/>
  <c r="C87" i="7"/>
  <c r="M71" i="7"/>
  <c r="M87" i="7"/>
  <c r="C71" i="7"/>
  <c r="G71" i="7"/>
  <c r="G87" i="7"/>
  <c r="Q71" i="7"/>
  <c r="Q87" i="7"/>
  <c r="E71" i="7"/>
  <c r="E87" i="7"/>
  <c r="O71" i="7"/>
  <c r="O87" i="7"/>
  <c r="Q16" i="7"/>
  <c r="Q24" i="7"/>
  <c r="Q32" i="7"/>
  <c r="Q40" i="7"/>
  <c r="Q48" i="7"/>
  <c r="Q56" i="7"/>
  <c r="Q77" i="7"/>
  <c r="Q85" i="7"/>
  <c r="G78" i="7"/>
  <c r="G86" i="7"/>
  <c r="Q9" i="7"/>
  <c r="Q17" i="7"/>
  <c r="Q25" i="7"/>
  <c r="Q33" i="7"/>
  <c r="Q41" i="7"/>
  <c r="Q49" i="7"/>
  <c r="Q57" i="7"/>
  <c r="Q78" i="7"/>
  <c r="Q86" i="7"/>
  <c r="G79" i="7"/>
  <c r="G93" i="7"/>
  <c r="Q23" i="7"/>
  <c r="G77" i="7"/>
  <c r="Q10" i="7"/>
  <c r="Q18" i="7"/>
  <c r="Q26" i="7"/>
  <c r="Q34" i="7"/>
  <c r="Q42" i="7"/>
  <c r="Q50" i="7"/>
  <c r="Q58" i="7"/>
  <c r="Q79" i="7"/>
  <c r="Q93" i="7"/>
  <c r="G80" i="7"/>
  <c r="Q15" i="7"/>
  <c r="Q84" i="7"/>
  <c r="Q11" i="7"/>
  <c r="Q19" i="7"/>
  <c r="Q27" i="7"/>
  <c r="Q35" i="7"/>
  <c r="Q43" i="7"/>
  <c r="Q51" i="7"/>
  <c r="Q59" i="7"/>
  <c r="Q80" i="7"/>
  <c r="Q8" i="7"/>
  <c r="G81" i="7"/>
  <c r="Q55" i="7"/>
  <c r="Q12" i="7"/>
  <c r="Q20" i="7"/>
  <c r="Q28" i="7"/>
  <c r="Q36" i="7"/>
  <c r="Q44" i="7"/>
  <c r="Q52" i="7"/>
  <c r="Q65" i="7"/>
  <c r="Q81" i="7"/>
  <c r="G66" i="7"/>
  <c r="G82" i="7"/>
  <c r="Q39" i="7"/>
  <c r="Q13" i="7"/>
  <c r="Q21" i="7"/>
  <c r="Q29" i="7"/>
  <c r="Q37" i="7"/>
  <c r="Q45" i="7"/>
  <c r="Q53" i="7"/>
  <c r="Q66" i="7"/>
  <c r="Q82" i="7"/>
  <c r="G67" i="7"/>
  <c r="G83" i="7"/>
  <c r="Q31" i="7"/>
  <c r="G85" i="7"/>
  <c r="Q14" i="7"/>
  <c r="Q22" i="7"/>
  <c r="Q30" i="7"/>
  <c r="Q38" i="7"/>
  <c r="Q46" i="7"/>
  <c r="Q54" i="7"/>
  <c r="Q67" i="7"/>
  <c r="Q83" i="7"/>
  <c r="G69" i="7"/>
  <c r="G84" i="7"/>
  <c r="Q47" i="7"/>
  <c r="Q69" i="7"/>
  <c r="O15" i="7"/>
  <c r="O23" i="7"/>
  <c r="O31" i="7"/>
  <c r="O39" i="7"/>
  <c r="O47" i="7"/>
  <c r="O55" i="7"/>
  <c r="O69" i="7"/>
  <c r="O84" i="7"/>
  <c r="E12" i="7"/>
  <c r="E20" i="7"/>
  <c r="E28" i="7"/>
  <c r="E36" i="7"/>
  <c r="E44" i="7"/>
  <c r="E52" i="7"/>
  <c r="E65" i="7"/>
  <c r="E81" i="7"/>
  <c r="E51" i="7"/>
  <c r="O16" i="7"/>
  <c r="O24" i="7"/>
  <c r="O32" i="7"/>
  <c r="O40" i="7"/>
  <c r="O48" i="7"/>
  <c r="O56" i="7"/>
  <c r="O77" i="7"/>
  <c r="O85" i="7"/>
  <c r="E13" i="7"/>
  <c r="E21" i="7"/>
  <c r="E29" i="7"/>
  <c r="E37" i="7"/>
  <c r="E45" i="7"/>
  <c r="E53" i="7"/>
  <c r="E66" i="7"/>
  <c r="E82" i="7"/>
  <c r="O38" i="7"/>
  <c r="E35" i="7"/>
  <c r="O9" i="7"/>
  <c r="O17" i="7"/>
  <c r="O25" i="7"/>
  <c r="O33" i="7"/>
  <c r="O41" i="7"/>
  <c r="O49" i="7"/>
  <c r="O57" i="7"/>
  <c r="O78" i="7"/>
  <c r="O86" i="7"/>
  <c r="E14" i="7"/>
  <c r="E22" i="7"/>
  <c r="E30" i="7"/>
  <c r="E38" i="7"/>
  <c r="E46" i="7"/>
  <c r="E54" i="7"/>
  <c r="E67" i="7"/>
  <c r="E83" i="7"/>
  <c r="O30" i="7"/>
  <c r="E11" i="7"/>
  <c r="E59" i="7"/>
  <c r="O10" i="7"/>
  <c r="O18" i="7"/>
  <c r="O26" i="7"/>
  <c r="O34" i="7"/>
  <c r="O42" i="7"/>
  <c r="O50" i="7"/>
  <c r="O58" i="7"/>
  <c r="O79" i="7"/>
  <c r="O93" i="7"/>
  <c r="E15" i="7"/>
  <c r="E23" i="7"/>
  <c r="E31" i="7"/>
  <c r="E39" i="7"/>
  <c r="E47" i="7"/>
  <c r="E55" i="7"/>
  <c r="E69" i="7"/>
  <c r="E84" i="7"/>
  <c r="O83" i="7"/>
  <c r="E8" i="7"/>
  <c r="O11" i="7"/>
  <c r="O19" i="7"/>
  <c r="O27" i="7"/>
  <c r="O35" i="7"/>
  <c r="O43" i="7"/>
  <c r="O51" i="7"/>
  <c r="O59" i="7"/>
  <c r="O80" i="7"/>
  <c r="O8" i="7"/>
  <c r="E16" i="7"/>
  <c r="E24" i="7"/>
  <c r="E32" i="7"/>
  <c r="E40" i="7"/>
  <c r="E48" i="7"/>
  <c r="E56" i="7"/>
  <c r="E77" i="7"/>
  <c r="E85" i="7"/>
  <c r="O22" i="7"/>
  <c r="O67" i="7"/>
  <c r="E43" i="7"/>
  <c r="O12" i="7"/>
  <c r="O20" i="7"/>
  <c r="O28" i="7"/>
  <c r="O36" i="7"/>
  <c r="O44" i="7"/>
  <c r="O52" i="7"/>
  <c r="O65" i="7"/>
  <c r="O81" i="7"/>
  <c r="E9" i="7"/>
  <c r="E17" i="7"/>
  <c r="E25" i="7"/>
  <c r="E33" i="7"/>
  <c r="E41" i="7"/>
  <c r="E49" i="7"/>
  <c r="E57" i="7"/>
  <c r="E78" i="7"/>
  <c r="E86" i="7"/>
  <c r="O54" i="7"/>
  <c r="E27" i="7"/>
  <c r="O13" i="7"/>
  <c r="O21" i="7"/>
  <c r="O29" i="7"/>
  <c r="O37" i="7"/>
  <c r="O45" i="7"/>
  <c r="O53" i="7"/>
  <c r="O66" i="7"/>
  <c r="O82" i="7"/>
  <c r="E10" i="7"/>
  <c r="E18" i="7"/>
  <c r="E26" i="7"/>
  <c r="E34" i="7"/>
  <c r="E42" i="7"/>
  <c r="E50" i="7"/>
  <c r="E58" i="7"/>
  <c r="E79" i="7"/>
  <c r="E93" i="7"/>
  <c r="O14" i="7"/>
  <c r="O46" i="7"/>
  <c r="E19" i="7"/>
  <c r="E80" i="7"/>
  <c r="M69" i="7"/>
  <c r="M13" i="7"/>
  <c r="M21" i="7"/>
  <c r="M29" i="7"/>
  <c r="M37" i="7"/>
  <c r="M45" i="7"/>
  <c r="M53" i="7"/>
  <c r="M66" i="7"/>
  <c r="M83" i="7"/>
  <c r="C12" i="7"/>
  <c r="C20" i="7"/>
  <c r="C28" i="7"/>
  <c r="C36" i="7"/>
  <c r="C44" i="7"/>
  <c r="C52" i="7"/>
  <c r="C65" i="7"/>
  <c r="C82" i="7"/>
  <c r="C35" i="7"/>
  <c r="C69" i="7"/>
  <c r="M14" i="7"/>
  <c r="M22" i="7"/>
  <c r="M30" i="7"/>
  <c r="M38" i="7"/>
  <c r="M46" i="7"/>
  <c r="M54" i="7"/>
  <c r="M67" i="7"/>
  <c r="M84" i="7"/>
  <c r="C13" i="7"/>
  <c r="C21" i="7"/>
  <c r="C29" i="7"/>
  <c r="C37" i="7"/>
  <c r="C45" i="7"/>
  <c r="C53" i="7"/>
  <c r="C66" i="7"/>
  <c r="C83" i="7"/>
  <c r="C85" i="7"/>
  <c r="M28" i="7"/>
  <c r="C11" i="7"/>
  <c r="C81" i="7"/>
  <c r="M86" i="7"/>
  <c r="M15" i="7"/>
  <c r="M23" i="7"/>
  <c r="M31" i="7"/>
  <c r="M39" i="7"/>
  <c r="M47" i="7"/>
  <c r="M55" i="7"/>
  <c r="M77" i="7"/>
  <c r="M85" i="7"/>
  <c r="C14" i="7"/>
  <c r="C22" i="7"/>
  <c r="C30" i="7"/>
  <c r="C38" i="7"/>
  <c r="C46" i="7"/>
  <c r="C54" i="7"/>
  <c r="C67" i="7"/>
  <c r="C84" i="7"/>
  <c r="M36" i="7"/>
  <c r="C19" i="7"/>
  <c r="C86" i="7"/>
  <c r="M16" i="7"/>
  <c r="M24" i="7"/>
  <c r="M32" i="7"/>
  <c r="M40" i="7"/>
  <c r="M48" i="7"/>
  <c r="M56" i="7"/>
  <c r="M78" i="7"/>
  <c r="M93" i="7"/>
  <c r="C15" i="7"/>
  <c r="C23" i="7"/>
  <c r="C31" i="7"/>
  <c r="C39" i="7"/>
  <c r="C47" i="7"/>
  <c r="C55" i="7"/>
  <c r="C77" i="7"/>
  <c r="M52" i="7"/>
  <c r="C59" i="7"/>
  <c r="M9" i="7"/>
  <c r="M17" i="7"/>
  <c r="M25" i="7"/>
  <c r="M33" i="7"/>
  <c r="M41" i="7"/>
  <c r="M49" i="7"/>
  <c r="M57" i="7"/>
  <c r="M79" i="7"/>
  <c r="M8" i="7"/>
  <c r="C16" i="7"/>
  <c r="C24" i="7"/>
  <c r="C32" i="7"/>
  <c r="C40" i="7"/>
  <c r="C48" i="7"/>
  <c r="C56" i="7"/>
  <c r="C78" i="7"/>
  <c r="C93" i="7"/>
  <c r="M20" i="7"/>
  <c r="M82" i="7"/>
  <c r="C51" i="7"/>
  <c r="M10" i="7"/>
  <c r="M18" i="7"/>
  <c r="M26" i="7"/>
  <c r="M34" i="7"/>
  <c r="M42" i="7"/>
  <c r="M50" i="7"/>
  <c r="M58" i="7"/>
  <c r="M80" i="7"/>
  <c r="C9" i="7"/>
  <c r="C17" i="7"/>
  <c r="C25" i="7"/>
  <c r="C33" i="7"/>
  <c r="C41" i="7"/>
  <c r="C49" i="7"/>
  <c r="C57" i="7"/>
  <c r="C79" i="7"/>
  <c r="C8" i="7"/>
  <c r="M12" i="7"/>
  <c r="M65" i="7"/>
  <c r="C43" i="7"/>
  <c r="M11" i="7"/>
  <c r="M19" i="7"/>
  <c r="M27" i="7"/>
  <c r="M35" i="7"/>
  <c r="M43" i="7"/>
  <c r="M51" i="7"/>
  <c r="M59" i="7"/>
  <c r="M81" i="7"/>
  <c r="C10" i="7"/>
  <c r="C18" i="7"/>
  <c r="C26" i="7"/>
  <c r="C34" i="7"/>
  <c r="C42" i="7"/>
  <c r="C50" i="7"/>
  <c r="C58" i="7"/>
  <c r="C80" i="7"/>
  <c r="M44" i="7"/>
  <c r="C27" i="7"/>
  <c r="C8" i="8"/>
  <c r="G9" i="7"/>
  <c r="G17" i="7"/>
  <c r="G25" i="7"/>
  <c r="G33" i="7"/>
  <c r="G41" i="7"/>
  <c r="I41" i="7" s="1"/>
  <c r="G49" i="7"/>
  <c r="G57" i="7"/>
  <c r="G8" i="7"/>
  <c r="G10" i="7"/>
  <c r="I10" i="7" s="1"/>
  <c r="G18" i="7"/>
  <c r="I18" i="7" s="1"/>
  <c r="G26" i="7"/>
  <c r="I26" i="7" s="1"/>
  <c r="G34" i="7"/>
  <c r="I34" i="7" s="1"/>
  <c r="G42" i="7"/>
  <c r="I42" i="7" s="1"/>
  <c r="G50" i="7"/>
  <c r="G58" i="7"/>
  <c r="G40" i="7"/>
  <c r="G11" i="7"/>
  <c r="I11" i="7" s="1"/>
  <c r="G19" i="7"/>
  <c r="I19" i="7" s="1"/>
  <c r="G27" i="7"/>
  <c r="I27" i="7" s="1"/>
  <c r="G35" i="7"/>
  <c r="I35" i="7" s="1"/>
  <c r="G43" i="7"/>
  <c r="I43" i="7" s="1"/>
  <c r="G51" i="7"/>
  <c r="G59" i="7"/>
  <c r="I59" i="7" s="1"/>
  <c r="G56" i="7"/>
  <c r="G12" i="7"/>
  <c r="I12" i="7" s="1"/>
  <c r="G20" i="7"/>
  <c r="I20" i="7" s="1"/>
  <c r="G28" i="7"/>
  <c r="I28" i="7" s="1"/>
  <c r="G36" i="7"/>
  <c r="I36" i="7" s="1"/>
  <c r="G44" i="7"/>
  <c r="I44" i="7" s="1"/>
  <c r="G52" i="7"/>
  <c r="I52" i="7" s="1"/>
  <c r="G65" i="7"/>
  <c r="I65" i="7" s="1"/>
  <c r="G48" i="7"/>
  <c r="G13" i="7"/>
  <c r="I13" i="7" s="1"/>
  <c r="G21" i="7"/>
  <c r="I21" i="7" s="1"/>
  <c r="G29" i="7"/>
  <c r="I29" i="7" s="1"/>
  <c r="G37" i="7"/>
  <c r="I37" i="7" s="1"/>
  <c r="G45" i="7"/>
  <c r="I45" i="7" s="1"/>
  <c r="G53" i="7"/>
  <c r="I53" i="7" s="1"/>
  <c r="G24" i="7"/>
  <c r="I24" i="7" s="1"/>
  <c r="G14" i="7"/>
  <c r="I14" i="7" s="1"/>
  <c r="G22" i="7"/>
  <c r="G30" i="7"/>
  <c r="I30" i="7" s="1"/>
  <c r="G38" i="7"/>
  <c r="I38" i="7" s="1"/>
  <c r="G46" i="7"/>
  <c r="I46" i="7" s="1"/>
  <c r="G54" i="7"/>
  <c r="I54" i="7" s="1"/>
  <c r="G32" i="7"/>
  <c r="G15" i="7"/>
  <c r="I15" i="7" s="1"/>
  <c r="G23" i="7"/>
  <c r="I23" i="7" s="1"/>
  <c r="G31" i="7"/>
  <c r="I31" i="7" s="1"/>
  <c r="G39" i="7"/>
  <c r="I39" i="7" s="1"/>
  <c r="G47" i="7"/>
  <c r="I47" i="7" s="1"/>
  <c r="G55" i="7"/>
  <c r="I55" i="7" s="1"/>
  <c r="G16" i="7"/>
  <c r="I16" i="7" s="1"/>
  <c r="I10" i="2"/>
  <c r="G10" i="3"/>
  <c r="I9" i="8"/>
  <c r="I10" i="8" s="1"/>
  <c r="R41" i="4"/>
  <c r="E9" i="9"/>
  <c r="C9" i="9"/>
  <c r="G10" i="2"/>
  <c r="C10" i="2"/>
  <c r="I89" i="7" l="1"/>
  <c r="S92" i="7"/>
  <c r="I40" i="7"/>
  <c r="I33" i="7"/>
  <c r="I8" i="7"/>
  <c r="I57" i="7"/>
  <c r="I32" i="7"/>
  <c r="I51" i="7"/>
  <c r="I49" i="7"/>
  <c r="S70" i="7"/>
  <c r="S64" i="7"/>
  <c r="S91" i="7"/>
  <c r="I70" i="7"/>
  <c r="I68" i="7"/>
  <c r="I25" i="7"/>
  <c r="I56" i="7"/>
  <c r="I62" i="7"/>
  <c r="S88" i="7"/>
  <c r="I64" i="7"/>
  <c r="I22" i="7"/>
  <c r="I58" i="7"/>
  <c r="I88" i="7"/>
  <c r="I87" i="7"/>
  <c r="S90" i="7"/>
  <c r="S60" i="7"/>
  <c r="I90" i="7"/>
  <c r="I63" i="7"/>
  <c r="I9" i="7"/>
  <c r="S61" i="7"/>
  <c r="I69" i="7"/>
  <c r="S14" i="7"/>
  <c r="S45" i="7"/>
  <c r="S81" i="7"/>
  <c r="S55" i="7"/>
  <c r="S27" i="7"/>
  <c r="S58" i="7"/>
  <c r="S23" i="7"/>
  <c r="S33" i="7"/>
  <c r="S56" i="7"/>
  <c r="S68" i="7"/>
  <c r="S72" i="7"/>
  <c r="I75" i="7"/>
  <c r="S83" i="7"/>
  <c r="I85" i="7"/>
  <c r="S37" i="7"/>
  <c r="S65" i="7"/>
  <c r="I81" i="7"/>
  <c r="S19" i="7"/>
  <c r="S50" i="7"/>
  <c r="I93" i="7"/>
  <c r="S25" i="7"/>
  <c r="S48" i="7"/>
  <c r="I91" i="7"/>
  <c r="I73" i="7"/>
  <c r="I48" i="7"/>
  <c r="I50" i="7"/>
  <c r="S67" i="7"/>
  <c r="S31" i="7"/>
  <c r="S29" i="7"/>
  <c r="S52" i="7"/>
  <c r="S8" i="7"/>
  <c r="S11" i="7"/>
  <c r="S42" i="7"/>
  <c r="I79" i="7"/>
  <c r="S17" i="7"/>
  <c r="S40" i="7"/>
  <c r="S87" i="7"/>
  <c r="I61" i="7"/>
  <c r="I60" i="7"/>
  <c r="S75" i="7"/>
  <c r="S54" i="7"/>
  <c r="I83" i="7"/>
  <c r="S21" i="7"/>
  <c r="S44" i="7"/>
  <c r="S80" i="7"/>
  <c r="S84" i="7"/>
  <c r="S34" i="7"/>
  <c r="S86" i="7"/>
  <c r="S9" i="7"/>
  <c r="S32" i="7"/>
  <c r="S71" i="7"/>
  <c r="S62" i="7"/>
  <c r="S73" i="7"/>
  <c r="S46" i="7"/>
  <c r="I67" i="7"/>
  <c r="S13" i="7"/>
  <c r="S36" i="7"/>
  <c r="S59" i="7"/>
  <c r="S15" i="7"/>
  <c r="S26" i="7"/>
  <c r="S78" i="7"/>
  <c r="I86" i="7"/>
  <c r="S24" i="7"/>
  <c r="I72" i="7"/>
  <c r="S69" i="7"/>
  <c r="S38" i="7"/>
  <c r="S82" i="7"/>
  <c r="S39" i="7"/>
  <c r="S28" i="7"/>
  <c r="S51" i="7"/>
  <c r="I80" i="7"/>
  <c r="S18" i="7"/>
  <c r="S57" i="7"/>
  <c r="I78" i="7"/>
  <c r="S16" i="7"/>
  <c r="I71" i="7"/>
  <c r="I76" i="7"/>
  <c r="I92" i="7"/>
  <c r="I17" i="7"/>
  <c r="S47" i="7"/>
  <c r="S30" i="7"/>
  <c r="S66" i="7"/>
  <c r="I82" i="7"/>
  <c r="S20" i="7"/>
  <c r="S43" i="7"/>
  <c r="S93" i="7"/>
  <c r="S10" i="7"/>
  <c r="S49" i="7"/>
  <c r="S85" i="7"/>
  <c r="I74" i="7"/>
  <c r="S76" i="7"/>
  <c r="I84" i="7"/>
  <c r="S22" i="7"/>
  <c r="S53" i="7"/>
  <c r="I66" i="7"/>
  <c r="S12" i="7"/>
  <c r="S35" i="7"/>
  <c r="S79" i="7"/>
  <c r="I77" i="7"/>
  <c r="S41" i="7"/>
  <c r="S77" i="7"/>
  <c r="S74" i="7"/>
  <c r="C94" i="7"/>
  <c r="M94" i="7"/>
  <c r="O94" i="7"/>
  <c r="Q94" i="7"/>
  <c r="E94" i="7"/>
  <c r="C10" i="8"/>
  <c r="G94" i="7"/>
  <c r="K10" i="2"/>
  <c r="I94" i="7" l="1"/>
  <c r="S94" i="7"/>
  <c r="C8" i="10"/>
  <c r="E9" i="8"/>
  <c r="E8" i="8"/>
  <c r="U72" i="7" l="1"/>
  <c r="U74" i="7"/>
  <c r="U73" i="7"/>
  <c r="K73" i="7"/>
  <c r="K72" i="7"/>
  <c r="K74" i="7"/>
  <c r="U91" i="7"/>
  <c r="U92" i="7"/>
  <c r="K92" i="7"/>
  <c r="K91" i="7"/>
  <c r="U68" i="7"/>
  <c r="U76" i="7"/>
  <c r="U75" i="7"/>
  <c r="K68" i="7"/>
  <c r="K75" i="7"/>
  <c r="K76" i="7"/>
  <c r="U12" i="7"/>
  <c r="U64" i="7"/>
  <c r="U61" i="7"/>
  <c r="U60" i="7"/>
  <c r="U62" i="7"/>
  <c r="U63" i="7"/>
  <c r="K27" i="7"/>
  <c r="K62" i="7"/>
  <c r="K60" i="7"/>
  <c r="K64" i="7"/>
  <c r="K61" i="7"/>
  <c r="K63" i="7"/>
  <c r="K55" i="7"/>
  <c r="K83" i="7"/>
  <c r="K35" i="7"/>
  <c r="K31" i="7"/>
  <c r="K42" i="7"/>
  <c r="K53" i="7"/>
  <c r="K24" i="7"/>
  <c r="K93" i="7"/>
  <c r="K21" i="7"/>
  <c r="K82" i="7"/>
  <c r="K58" i="7"/>
  <c r="U49" i="7"/>
  <c r="U83" i="7"/>
  <c r="U44" i="7"/>
  <c r="U22" i="7"/>
  <c r="K88" i="7"/>
  <c r="K90" i="7"/>
  <c r="K70" i="7"/>
  <c r="K89" i="7"/>
  <c r="K37" i="7"/>
  <c r="U34" i="7"/>
  <c r="K46" i="7"/>
  <c r="K34" i="7"/>
  <c r="K77" i="7"/>
  <c r="K13" i="7"/>
  <c r="K67" i="7"/>
  <c r="K52" i="7"/>
  <c r="K47" i="7"/>
  <c r="K84" i="7"/>
  <c r="U89" i="7"/>
  <c r="U40" i="7"/>
  <c r="K57" i="7"/>
  <c r="K9" i="7"/>
  <c r="K14" i="7"/>
  <c r="U59" i="7"/>
  <c r="K33" i="7"/>
  <c r="U24" i="7"/>
  <c r="U41" i="7"/>
  <c r="K38" i="7"/>
  <c r="K69" i="7"/>
  <c r="K19" i="7"/>
  <c r="U82" i="7"/>
  <c r="K10" i="7"/>
  <c r="U14" i="7"/>
  <c r="K56" i="7"/>
  <c r="U80" i="7"/>
  <c r="K87" i="7"/>
  <c r="K51" i="7"/>
  <c r="U52" i="7"/>
  <c r="K17" i="7"/>
  <c r="U17" i="7"/>
  <c r="K30" i="7"/>
  <c r="U13" i="7"/>
  <c r="U78" i="7"/>
  <c r="U84" i="7"/>
  <c r="K65" i="7"/>
  <c r="U16" i="7"/>
  <c r="K29" i="7"/>
  <c r="U38" i="7"/>
  <c r="U25" i="7"/>
  <c r="U57" i="7"/>
  <c r="K71" i="7"/>
  <c r="U36" i="7"/>
  <c r="K39" i="7"/>
  <c r="U11" i="7"/>
  <c r="U18" i="7"/>
  <c r="U27" i="7"/>
  <c r="U42" i="7"/>
  <c r="U90" i="7"/>
  <c r="U58" i="7"/>
  <c r="U9" i="7"/>
  <c r="U10" i="7"/>
  <c r="U77" i="7"/>
  <c r="U70" i="7"/>
  <c r="U51" i="7"/>
  <c r="U19" i="7"/>
  <c r="U43" i="7"/>
  <c r="U86" i="7"/>
  <c r="U50" i="7"/>
  <c r="U26" i="7"/>
  <c r="U32" i="7"/>
  <c r="U35" i="7"/>
  <c r="U88" i="7"/>
  <c r="U46" i="7"/>
  <c r="U39" i="7"/>
  <c r="U67" i="7"/>
  <c r="U15" i="7"/>
  <c r="K85" i="7"/>
  <c r="U48" i="7"/>
  <c r="K36" i="7"/>
  <c r="K41" i="7"/>
  <c r="K86" i="7"/>
  <c r="U31" i="7"/>
  <c r="U56" i="7"/>
  <c r="U53" i="7"/>
  <c r="K43" i="7"/>
  <c r="U30" i="7"/>
  <c r="U28" i="7"/>
  <c r="K48" i="7"/>
  <c r="K59" i="7"/>
  <c r="U33" i="7"/>
  <c r="U29" i="7"/>
  <c r="K26" i="7"/>
  <c r="U81" i="7"/>
  <c r="K22" i="7"/>
  <c r="K12" i="7"/>
  <c r="K54" i="7"/>
  <c r="K18" i="7"/>
  <c r="U23" i="7"/>
  <c r="U20" i="7"/>
  <c r="K25" i="7"/>
  <c r="U47" i="7"/>
  <c r="K49" i="7"/>
  <c r="K23" i="7"/>
  <c r="K40" i="7"/>
  <c r="U37" i="7"/>
  <c r="U55" i="7"/>
  <c r="K32" i="7"/>
  <c r="K50" i="7"/>
  <c r="U71" i="7"/>
  <c r="U87" i="7"/>
  <c r="K45" i="7"/>
  <c r="K44" i="7"/>
  <c r="U66" i="7"/>
  <c r="K78" i="7"/>
  <c r="U79" i="7"/>
  <c r="K16" i="7"/>
  <c r="U69" i="7"/>
  <c r="U45" i="7"/>
  <c r="K15" i="7"/>
  <c r="U93" i="7"/>
  <c r="U65" i="7"/>
  <c r="K11" i="7"/>
  <c r="K79" i="7"/>
  <c r="U85" i="7"/>
  <c r="U21" i="7"/>
  <c r="K28" i="7"/>
  <c r="K80" i="7"/>
  <c r="U54" i="7"/>
  <c r="K66" i="7"/>
  <c r="K81" i="7"/>
  <c r="K20" i="7"/>
  <c r="K8" i="7"/>
  <c r="C7" i="10"/>
  <c r="U8" i="7"/>
  <c r="E10" i="8"/>
  <c r="C10" i="10" l="1"/>
  <c r="E9" i="10" s="1"/>
  <c r="K94" i="7"/>
  <c r="U94" i="7"/>
  <c r="E8" i="10" l="1"/>
  <c r="E7" i="10"/>
  <c r="E10" i="10" l="1"/>
</calcChain>
</file>

<file path=xl/sharedStrings.xml><?xml version="1.0" encoding="utf-8"?>
<sst xmlns="http://schemas.openxmlformats.org/spreadsheetml/2006/main" count="912" uniqueCount="149">
  <si>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</si>
  <si>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</si>
  <si>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</si>
  <si>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</si>
  <si>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</si>
  <si>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</si>
  <si>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</si>
  <si>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</si>
  <si>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</si>
  <si>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</si>
  <si>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</si>
  <si>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</si>
  <si>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</si>
  <si>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</si>
  <si>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</si>
  <si>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</si>
  <si>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</si>
  <si>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</si>
  <si>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</si>
  <si>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</si>
  <si>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</si>
  <si>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</si>
  <si>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</si>
  <si>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</si>
  <si>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</si>
  <si>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</si>
  <si>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</si>
  <si>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</si>
  <si>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</si>
  <si>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</si>
  <si>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</si>
  <si>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</si>
  <si>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</si>
  <si>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</si>
  <si>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</si>
  <si>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</si>
  <si>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</si>
  <si>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</si>
  <si>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</si>
  <si>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</si>
  <si>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</si>
  <si>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</si>
  <si>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</si>
  <si>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</si>
  <si>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</si>
  <si>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</si>
  <si>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</si>
  <si>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</si>
  <si>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</si>
  <si>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</si>
  <si>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</si>
  <si>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</si>
  <si>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</si>
  <si>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</si>
  <si>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</si>
  <si>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</si>
  <si>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</si>
  <si>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</si>
  <si>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</si>
  <si>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</si>
  <si>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</si>
  <si>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</si>
  <si>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</si>
  <si>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</si>
  <si>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</si>
  <si>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</si>
  <si>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</si>
  <si>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</si>
  <si>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</si>
  <si>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</si>
  <si>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</si>
  <si>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</si>
  <si>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</si>
  <si>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</si>
  <si>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</si>
  <si>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</si>
  <si>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</si>
  <si>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</si>
  <si>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</si>
  <si>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</si>
  <si>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</si>
  <si>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</si>
  <si>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</si>
  <si>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</si>
  <si>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صنایع ریخته گری ایران</t>
  </si>
  <si>
    <t>فنرسازی زر</t>
  </si>
  <si>
    <t>لنت  ترمزایران</t>
  </si>
  <si>
    <t>مهرمام میهن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</si>
  <si>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</si>
  <si>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</si>
  <si>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</si>
  <si>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</si>
  <si>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</si>
  <si>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</si>
  <si>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</si>
  <si>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</si>
  <si>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</si>
  <si>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</si>
  <si>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</si>
  <si>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</si>
  <si>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</si>
  <si>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</si>
  <si>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</si>
  <si>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</si>
  <si>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پویا</t>
  </si>
  <si>
    <t>دوده‌ صنعتی‌ پارس‌</t>
  </si>
  <si>
    <t>ریخته‌گری‌ تراکتورسازی‌ ایران‌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</si>
  <si>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</si>
  <si>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</si>
  <si>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</si>
  <si>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</si>
  <si>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</si>
  <si>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</si>
  <si>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</si>
  <si>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</si>
  <si>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</si>
  <si>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</si>
  <si>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</si>
  <si>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</si>
  <si>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اختیارخ خساپا-500-1404/05/29</t>
  </si>
  <si>
    <t>سیمان‌ شمال‌</t>
  </si>
  <si>
    <t>گسترش‌سرمایه‌گذاری‌ایران‌خودرو</t>
  </si>
  <si>
    <t>سرمایه‌گذاری‌ سایپا</t>
  </si>
  <si>
    <t>گسترش نفت و گاز پارسیان</t>
  </si>
  <si>
    <t>اختیارخ خساپا-300-1404/05/29</t>
  </si>
  <si>
    <t>مجتمع صنایع لاستیک یزد</t>
  </si>
  <si>
    <t>اختیارخ خودرو-400-1404/07/02</t>
  </si>
  <si>
    <t>اختیارخ خودرو-300-1404/07/02</t>
  </si>
  <si>
    <t>اختیارخ خودرو-400-1404/08/07</t>
  </si>
  <si>
    <t>پتروشیمی شیراز</t>
  </si>
  <si>
    <t>سرمایه‌گذاری‌صندوق‌بازنشستگی‌</t>
  </si>
  <si>
    <t>سرمایه‌گذاری‌غدیر(هلدینگ‌</t>
  </si>
  <si>
    <t>گروه مالی صبا تامین</t>
  </si>
  <si>
    <t>ملی صنایع مس ایران</t>
  </si>
  <si>
    <t>کشت وصنعت و دامپروری پگاه فارس</t>
  </si>
  <si>
    <t>1404/08/30</t>
  </si>
  <si>
    <t>برای ماه منتهی به 1404/09/30</t>
  </si>
  <si>
    <t>1404/09/30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</si>
  <si>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</si>
  <si>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</si>
  <si>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</si>
  <si>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</si>
  <si>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</si>
  <si>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</si>
  <si>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-</t>
  </si>
  <si>
    <t>سرمایه گذاری دارویی تامین</t>
  </si>
  <si>
    <t>اختیارخ خساپا-600-1404/10/24</t>
  </si>
  <si>
    <t>اختیارخ خودرو-700-1404/11/01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</si>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</sst>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9" fontId="2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8"/>
  <sheetViews>
    <sheetView rightToLeft="1" tabSelected="1" topLeftCell="A4" zoomScale="70" zoomScaleNormal="70" workbookViewId="0">
      <selection activeCell="O23" sqref="O23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1.625" style="4" bestFit="1" customWidth="1"/>
    <col min="28" max="16384" width="9" style="4"/>
  </cols>
  <sheetData>
    <row r="2" spans="1:25" ht="26.25" x14ac:dyDescent="0.2">
      <c r="A2" s="49" t="s">
        <v>73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136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48" t="s">
        <v>3</v>
      </c>
      <c r="C6" s="48" t="s">
        <v>135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137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5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13</v>
      </c>
    </row>
    <row r="8" spans="1:25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5" ht="21" x14ac:dyDescent="0.2">
      <c r="A9" s="6" t="s">
        <v>67</v>
      </c>
      <c r="C9" s="4">
        <v>9186669</v>
      </c>
      <c r="E9" s="4">
        <v>33313609960</v>
      </c>
      <c r="G9" s="4">
        <v>24007734309.753899</v>
      </c>
      <c r="I9" s="4">
        <v>906039</v>
      </c>
      <c r="K9" s="4">
        <v>2516530346</v>
      </c>
      <c r="M9" s="4">
        <v>-349698</v>
      </c>
      <c r="O9" s="4">
        <v>1001080104</v>
      </c>
      <c r="Q9" s="4">
        <v>9743010</v>
      </c>
      <c r="S9" s="4">
        <v>3021</v>
      </c>
      <c r="U9" s="4">
        <v>34588676825</v>
      </c>
      <c r="W9" s="4">
        <v>29206111225.286701</v>
      </c>
      <c r="Y9" s="1">
        <v>4.6457545880844329E-3</v>
      </c>
    </row>
    <row r="10" spans="1:25" ht="21" x14ac:dyDescent="0.2">
      <c r="A10" s="6" t="s">
        <v>96</v>
      </c>
      <c r="C10" s="4">
        <v>4966800430</v>
      </c>
      <c r="E10" s="4">
        <v>2170865416274</v>
      </c>
      <c r="G10" s="4">
        <v>2641306720990.73</v>
      </c>
      <c r="I10" s="4">
        <v>81628169</v>
      </c>
      <c r="K10" s="4">
        <v>48662229071</v>
      </c>
      <c r="M10" s="4">
        <v>-450403683</v>
      </c>
      <c r="O10" s="4">
        <v>254781050820</v>
      </c>
      <c r="Q10" s="4">
        <v>4598024916</v>
      </c>
      <c r="S10" s="4">
        <v>622</v>
      </c>
      <c r="U10" s="4">
        <v>2022402389242</v>
      </c>
      <c r="W10" s="4">
        <v>2837863918074.3799</v>
      </c>
      <c r="Y10" s="1">
        <v>0.4514130353081231</v>
      </c>
    </row>
    <row r="11" spans="1:25" ht="21" x14ac:dyDescent="0.2">
      <c r="A11" s="6" t="s">
        <v>63</v>
      </c>
      <c r="C11" s="4">
        <v>102954847</v>
      </c>
      <c r="E11" s="4">
        <v>181083559835</v>
      </c>
      <c r="G11" s="4">
        <v>157101549931.715</v>
      </c>
      <c r="I11" s="4">
        <v>19253240</v>
      </c>
      <c r="K11" s="4">
        <v>29764336150</v>
      </c>
      <c r="M11" s="4">
        <v>0</v>
      </c>
      <c r="O11" s="4">
        <v>0</v>
      </c>
      <c r="Q11" s="4">
        <v>122208087</v>
      </c>
      <c r="S11" s="4">
        <v>1828</v>
      </c>
      <c r="U11" s="4">
        <v>210847895985</v>
      </c>
      <c r="W11" s="4">
        <v>221669528995.13199</v>
      </c>
      <c r="Y11" s="1">
        <v>3.5260505016362048E-2</v>
      </c>
    </row>
    <row r="12" spans="1:25" ht="21" x14ac:dyDescent="0.2">
      <c r="A12" s="6" t="s">
        <v>70</v>
      </c>
      <c r="C12" s="4">
        <v>106600929</v>
      </c>
      <c r="E12" s="4">
        <v>211896049838</v>
      </c>
      <c r="G12" s="4">
        <v>146377530602.97198</v>
      </c>
      <c r="I12" s="4">
        <v>4427062</v>
      </c>
      <c r="K12" s="4">
        <v>6126728888</v>
      </c>
      <c r="M12" s="4">
        <v>-9936177</v>
      </c>
      <c r="O12" s="4">
        <v>15518267105</v>
      </c>
      <c r="Q12" s="4">
        <v>101091814</v>
      </c>
      <c r="S12" s="4">
        <v>1782</v>
      </c>
      <c r="U12" s="4">
        <v>198511366337</v>
      </c>
      <c r="W12" s="4">
        <v>178753086963.004</v>
      </c>
      <c r="Y12" s="1">
        <v>2.8433876988513025E-2</v>
      </c>
    </row>
    <row r="13" spans="1:25" ht="21" x14ac:dyDescent="0.2">
      <c r="A13" s="6" t="s">
        <v>138</v>
      </c>
      <c r="C13" s="4">
        <v>0</v>
      </c>
      <c r="E13" s="4">
        <v>0</v>
      </c>
      <c r="G13" s="4">
        <v>0</v>
      </c>
      <c r="I13" s="4">
        <v>750000</v>
      </c>
      <c r="K13" s="4">
        <v>12934859583</v>
      </c>
      <c r="M13" s="4">
        <v>-375000</v>
      </c>
      <c r="O13" s="4">
        <v>9228111102</v>
      </c>
      <c r="Q13" s="4">
        <v>375000</v>
      </c>
      <c r="S13" s="4">
        <v>27100</v>
      </c>
      <c r="U13" s="4">
        <v>6467429793</v>
      </c>
      <c r="W13" s="4">
        <v>10083943875</v>
      </c>
      <c r="Y13" s="1">
        <v>1.6040317097302053E-3</v>
      </c>
    </row>
    <row r="14" spans="1:25" ht="21" x14ac:dyDescent="0.2">
      <c r="A14" s="6" t="s">
        <v>56</v>
      </c>
      <c r="C14" s="4">
        <v>0</v>
      </c>
      <c r="E14" s="4">
        <v>0</v>
      </c>
      <c r="G14" s="4">
        <v>0</v>
      </c>
      <c r="I14" s="4">
        <v>48947540</v>
      </c>
      <c r="K14" s="4">
        <v>32596645329</v>
      </c>
      <c r="M14" s="4">
        <v>0</v>
      </c>
      <c r="O14" s="4">
        <v>0</v>
      </c>
      <c r="Q14" s="4">
        <v>48947540</v>
      </c>
      <c r="S14" s="4">
        <v>691</v>
      </c>
      <c r="U14" s="4">
        <v>32596645329</v>
      </c>
      <c r="W14" s="4">
        <v>33561300281.417801</v>
      </c>
      <c r="Y14" s="1">
        <v>5.3385253367617949E-3</v>
      </c>
    </row>
    <row r="15" spans="1:25" ht="21" x14ac:dyDescent="0.2">
      <c r="A15" s="6" t="s">
        <v>106</v>
      </c>
      <c r="C15" s="4">
        <v>24940400</v>
      </c>
      <c r="E15" s="4">
        <v>70239919492</v>
      </c>
      <c r="G15" s="4">
        <v>51938952888.139999</v>
      </c>
      <c r="I15" s="4">
        <v>0</v>
      </c>
      <c r="K15" s="4">
        <v>0</v>
      </c>
      <c r="M15" s="4">
        <v>-24940400</v>
      </c>
      <c r="O15" s="4">
        <v>56739179398</v>
      </c>
      <c r="Q15" s="4">
        <v>0</v>
      </c>
      <c r="S15" s="4">
        <v>0</v>
      </c>
      <c r="U15" s="4">
        <v>0</v>
      </c>
      <c r="W15" s="4">
        <v>0</v>
      </c>
      <c r="Y15" s="1">
        <v>0</v>
      </c>
    </row>
    <row r="16" spans="1:25" ht="21" x14ac:dyDescent="0.2">
      <c r="A16" s="6" t="s">
        <v>139</v>
      </c>
      <c r="C16" s="4">
        <v>0</v>
      </c>
      <c r="E16" s="4">
        <v>0</v>
      </c>
      <c r="G16" s="4">
        <v>0</v>
      </c>
      <c r="I16" s="4">
        <v>40347353</v>
      </c>
      <c r="K16" s="4">
        <v>78915617477</v>
      </c>
      <c r="M16" s="4">
        <v>0</v>
      </c>
      <c r="O16" s="4">
        <v>0</v>
      </c>
      <c r="Q16" s="4">
        <v>40347353</v>
      </c>
      <c r="S16" s="4">
        <v>2070</v>
      </c>
      <c r="U16" s="4">
        <v>78915617477</v>
      </c>
      <c r="W16" s="4">
        <v>82873418679.911697</v>
      </c>
      <c r="Y16" s="1">
        <v>1.3182500131311559E-2</v>
      </c>
    </row>
    <row r="17" spans="1:25" ht="21" x14ac:dyDescent="0.2">
      <c r="A17" s="6" t="s">
        <v>65</v>
      </c>
      <c r="C17" s="4">
        <v>26069602</v>
      </c>
      <c r="E17" s="4">
        <v>61591645651</v>
      </c>
      <c r="G17" s="4">
        <v>41202874309.509903</v>
      </c>
      <c r="I17" s="4">
        <v>0</v>
      </c>
      <c r="K17" s="4">
        <v>0</v>
      </c>
      <c r="M17" s="4">
        <v>-26069602</v>
      </c>
      <c r="O17" s="4">
        <v>42612751630</v>
      </c>
      <c r="Q17" s="4">
        <v>0</v>
      </c>
      <c r="S17" s="4">
        <v>0</v>
      </c>
      <c r="U17" s="4">
        <v>0</v>
      </c>
      <c r="W17" s="4">
        <v>0</v>
      </c>
      <c r="Y17" s="1">
        <v>0</v>
      </c>
    </row>
    <row r="18" spans="1:25" ht="21" x14ac:dyDescent="0.2">
      <c r="A18" s="6" t="s">
        <v>60</v>
      </c>
      <c r="C18" s="4">
        <v>2642504865</v>
      </c>
      <c r="E18" s="4">
        <v>1063016582217</v>
      </c>
      <c r="G18" s="4">
        <v>1271554182877.73</v>
      </c>
      <c r="I18" s="4">
        <v>46521490</v>
      </c>
      <c r="K18" s="4">
        <v>24859503848</v>
      </c>
      <c r="M18" s="4">
        <v>-287014983</v>
      </c>
      <c r="O18" s="4">
        <v>146345614998</v>
      </c>
      <c r="Q18" s="4">
        <v>2402011372</v>
      </c>
      <c r="S18" s="4">
        <v>553</v>
      </c>
      <c r="U18" s="4">
        <v>972301839334</v>
      </c>
      <c r="W18" s="4">
        <v>1318044434724.23</v>
      </c>
      <c r="Y18" s="1">
        <v>0.20965855168755473</v>
      </c>
    </row>
    <row r="19" spans="1:25" ht="21" x14ac:dyDescent="0.2">
      <c r="A19" s="6" t="s">
        <v>91</v>
      </c>
      <c r="C19" s="4">
        <v>33770680</v>
      </c>
      <c r="E19" s="4">
        <v>160510106969</v>
      </c>
      <c r="G19" s="4">
        <v>178249686461.84</v>
      </c>
      <c r="I19" s="4">
        <v>0</v>
      </c>
      <c r="K19" s="4">
        <v>0</v>
      </c>
      <c r="M19" s="4">
        <v>-5947003</v>
      </c>
      <c r="O19" s="4">
        <v>36717817523</v>
      </c>
      <c r="Q19" s="4">
        <v>27823677</v>
      </c>
      <c r="S19" s="4">
        <v>6730</v>
      </c>
      <c r="U19" s="4">
        <v>132244342477</v>
      </c>
      <c r="W19" s="4">
        <v>185805877843.797</v>
      </c>
      <c r="Y19" s="1">
        <v>2.9555749576770363E-2</v>
      </c>
    </row>
    <row r="20" spans="1:25" ht="21" x14ac:dyDescent="0.2">
      <c r="A20" s="6" t="s">
        <v>64</v>
      </c>
      <c r="C20" s="4">
        <v>3278780</v>
      </c>
      <c r="E20" s="4">
        <v>16820051283</v>
      </c>
      <c r="G20" s="4">
        <v>12036253834.9</v>
      </c>
      <c r="I20" s="4">
        <v>7141733</v>
      </c>
      <c r="K20" s="4">
        <v>27636734758</v>
      </c>
      <c r="M20" s="4">
        <v>-247214</v>
      </c>
      <c r="O20" s="4">
        <v>1001081693</v>
      </c>
      <c r="Q20" s="4">
        <v>10173299</v>
      </c>
      <c r="S20" s="4">
        <v>4240</v>
      </c>
      <c r="U20" s="4">
        <v>43402102850</v>
      </c>
      <c r="W20" s="4">
        <v>42801355850.615196</v>
      </c>
      <c r="Y20" s="1">
        <v>6.8083215113921109E-3</v>
      </c>
    </row>
    <row r="21" spans="1:25" ht="21" x14ac:dyDescent="0.2">
      <c r="A21" s="6" t="s">
        <v>71</v>
      </c>
      <c r="C21" s="4">
        <v>296324023</v>
      </c>
      <c r="E21" s="4">
        <v>558274866905</v>
      </c>
      <c r="G21" s="4">
        <v>480686532850.80103</v>
      </c>
      <c r="I21" s="4">
        <v>28320000</v>
      </c>
      <c r="K21" s="4">
        <v>51234653302</v>
      </c>
      <c r="M21" s="4">
        <v>-13228010</v>
      </c>
      <c r="O21" s="4">
        <v>22514266116</v>
      </c>
      <c r="Q21" s="4">
        <v>311416013</v>
      </c>
      <c r="S21" s="4">
        <v>1913</v>
      </c>
      <c r="U21" s="4">
        <v>584587931167</v>
      </c>
      <c r="W21" s="4">
        <v>591133771690.92297</v>
      </c>
      <c r="Y21" s="1">
        <v>9.4030403802168719E-2</v>
      </c>
    </row>
    <row r="22" spans="1:25" ht="21" x14ac:dyDescent="0.2">
      <c r="A22" s="6" t="s">
        <v>121</v>
      </c>
      <c r="C22" s="4">
        <v>74950127</v>
      </c>
      <c r="E22" s="4">
        <v>362066059206</v>
      </c>
      <c r="G22" s="4">
        <v>270676837351.10199</v>
      </c>
      <c r="I22" s="4">
        <v>23339692</v>
      </c>
      <c r="K22" s="4">
        <v>88933722034</v>
      </c>
      <c r="M22" s="4">
        <v>-10357576</v>
      </c>
      <c r="O22" s="4">
        <v>41905658259</v>
      </c>
      <c r="Q22" s="4">
        <v>87932243</v>
      </c>
      <c r="S22" s="4">
        <v>4560</v>
      </c>
      <c r="U22" s="4">
        <v>403474365511</v>
      </c>
      <c r="W22" s="4">
        <v>397871522032.94202</v>
      </c>
      <c r="Y22" s="1">
        <v>6.3288584868235298E-2</v>
      </c>
    </row>
    <row r="23" spans="1:25" ht="21" x14ac:dyDescent="0.2">
      <c r="A23" s="6" t="s">
        <v>86</v>
      </c>
      <c r="C23" s="4">
        <v>2543839</v>
      </c>
      <c r="E23" s="4">
        <v>16492208260</v>
      </c>
      <c r="G23" s="4">
        <v>12543633223.334499</v>
      </c>
      <c r="I23" s="4">
        <v>0</v>
      </c>
      <c r="K23" s="4">
        <v>0</v>
      </c>
      <c r="M23" s="4">
        <v>0</v>
      </c>
      <c r="O23" s="4">
        <v>0</v>
      </c>
      <c r="Q23" s="4">
        <v>2543839</v>
      </c>
      <c r="S23" s="4">
        <v>6090</v>
      </c>
      <c r="U23" s="4">
        <v>16492208260</v>
      </c>
      <c r="W23" s="4">
        <v>15372226508.387699</v>
      </c>
      <c r="Y23" s="1">
        <v>2.445227688121093E-3</v>
      </c>
    </row>
    <row r="24" spans="1:25" ht="21" x14ac:dyDescent="0.2">
      <c r="A24" s="6" t="s">
        <v>145</v>
      </c>
      <c r="C24" s="4">
        <v>0</v>
      </c>
      <c r="E24" s="4">
        <v>0</v>
      </c>
      <c r="G24" s="4">
        <v>0</v>
      </c>
      <c r="I24" s="4">
        <v>1695000</v>
      </c>
      <c r="K24" s="4">
        <v>50137717884</v>
      </c>
      <c r="M24" s="4">
        <v>-1695000</v>
      </c>
      <c r="O24" s="4">
        <v>62835682509</v>
      </c>
      <c r="Q24" s="4">
        <v>0</v>
      </c>
      <c r="S24" s="4">
        <v>0</v>
      </c>
      <c r="U24" s="4">
        <v>0</v>
      </c>
      <c r="W24" s="4">
        <v>0</v>
      </c>
      <c r="Y24" s="1">
        <v>0</v>
      </c>
    </row>
    <row r="25" spans="1:25" ht="21" x14ac:dyDescent="0.2">
      <c r="A25" s="6" t="s">
        <v>123</v>
      </c>
      <c r="C25" s="4">
        <v>0</v>
      </c>
      <c r="E25" s="4">
        <v>0</v>
      </c>
      <c r="G25" s="4">
        <v>0</v>
      </c>
      <c r="I25" s="4">
        <v>708406</v>
      </c>
      <c r="K25" s="4">
        <v>49994481249</v>
      </c>
      <c r="M25" s="4">
        <v>-708406</v>
      </c>
      <c r="O25" s="4">
        <v>55074235567</v>
      </c>
      <c r="Q25" s="4">
        <v>0</v>
      </c>
      <c r="S25" s="4">
        <v>0</v>
      </c>
      <c r="U25" s="4">
        <v>0</v>
      </c>
      <c r="W25" s="4">
        <v>0</v>
      </c>
      <c r="Y25" s="1">
        <v>0</v>
      </c>
    </row>
    <row r="26" spans="1:25" ht="21" x14ac:dyDescent="0.2">
      <c r="A26" s="6" t="s">
        <v>69</v>
      </c>
      <c r="C26" s="4">
        <v>23943624</v>
      </c>
      <c r="E26" s="4">
        <v>76662175188</v>
      </c>
      <c r="G26" s="4">
        <v>72502294315.4832</v>
      </c>
      <c r="I26" s="4">
        <v>0</v>
      </c>
      <c r="K26" s="4">
        <v>0</v>
      </c>
      <c r="M26" s="4">
        <v>-23943624</v>
      </c>
      <c r="O26" s="4">
        <v>75223274196</v>
      </c>
      <c r="Q26" s="4">
        <v>0</v>
      </c>
      <c r="S26" s="4">
        <v>0</v>
      </c>
      <c r="U26" s="4">
        <v>0</v>
      </c>
      <c r="W26" s="4">
        <v>0</v>
      </c>
      <c r="Y26" s="1">
        <v>0</v>
      </c>
    </row>
    <row r="27" spans="1:25" ht="21" x14ac:dyDescent="0.2">
      <c r="A27" s="6" t="s">
        <v>85</v>
      </c>
      <c r="C27" s="4">
        <v>15518937</v>
      </c>
      <c r="E27" s="4">
        <v>41753900850</v>
      </c>
      <c r="G27" s="4">
        <v>22972493110.0686</v>
      </c>
      <c r="I27" s="4">
        <v>0</v>
      </c>
      <c r="K27" s="4">
        <v>0</v>
      </c>
      <c r="M27" s="4">
        <v>0</v>
      </c>
      <c r="O27" s="4">
        <v>0</v>
      </c>
      <c r="Q27" s="4">
        <v>15518937</v>
      </c>
      <c r="S27" s="4">
        <v>1958</v>
      </c>
      <c r="U27" s="4">
        <v>41753900850</v>
      </c>
      <c r="W27" s="4">
        <v>30151194258.066399</v>
      </c>
      <c r="Y27" s="1">
        <v>4.7960869552314709E-3</v>
      </c>
    </row>
    <row r="28" spans="1:25" ht="21" x14ac:dyDescent="0.2">
      <c r="A28" s="6" t="s">
        <v>140</v>
      </c>
      <c r="C28" s="4">
        <v>0</v>
      </c>
      <c r="E28" s="4">
        <v>0</v>
      </c>
      <c r="G28" s="4">
        <v>0</v>
      </c>
      <c r="I28" s="4">
        <v>515000</v>
      </c>
      <c r="K28" s="4">
        <v>8468847581</v>
      </c>
      <c r="M28" s="4">
        <v>0</v>
      </c>
      <c r="O28" s="4">
        <v>0</v>
      </c>
      <c r="Q28" s="4">
        <v>515000</v>
      </c>
      <c r="S28" s="4">
        <v>20260</v>
      </c>
      <c r="U28" s="4">
        <v>8468847581</v>
      </c>
      <c r="W28" s="4">
        <v>10353245953</v>
      </c>
      <c r="Y28" s="1">
        <v>1.6468690239757923E-3</v>
      </c>
    </row>
    <row r="29" spans="1:25" ht="21" x14ac:dyDescent="0.2">
      <c r="A29" s="6" t="s">
        <v>130</v>
      </c>
      <c r="C29" s="4">
        <v>786000</v>
      </c>
      <c r="E29" s="4">
        <v>12021225311</v>
      </c>
      <c r="G29" s="4">
        <v>12516269895</v>
      </c>
      <c r="I29" s="4">
        <v>0</v>
      </c>
      <c r="K29" s="4">
        <v>0</v>
      </c>
      <c r="M29" s="4">
        <v>-786000</v>
      </c>
      <c r="O29" s="4">
        <v>12843199285</v>
      </c>
      <c r="Q29" s="4">
        <v>0</v>
      </c>
      <c r="S29" s="4">
        <v>0</v>
      </c>
      <c r="U29" s="4">
        <v>0</v>
      </c>
      <c r="W29" s="4">
        <v>0</v>
      </c>
      <c r="Y29" s="1">
        <v>0</v>
      </c>
    </row>
    <row r="30" spans="1:25" ht="21" x14ac:dyDescent="0.2">
      <c r="A30" s="6" t="s">
        <v>141</v>
      </c>
      <c r="C30" s="4">
        <v>0</v>
      </c>
      <c r="E30" s="4">
        <v>0</v>
      </c>
      <c r="G30" s="4">
        <v>0</v>
      </c>
      <c r="I30" s="4">
        <v>267500</v>
      </c>
      <c r="K30" s="4">
        <v>7375968128</v>
      </c>
      <c r="M30" s="4">
        <v>0</v>
      </c>
      <c r="O30" s="4">
        <v>0</v>
      </c>
      <c r="Q30" s="4">
        <v>267500</v>
      </c>
      <c r="S30" s="4">
        <v>29700</v>
      </c>
      <c r="U30" s="4">
        <v>7375968128</v>
      </c>
      <c r="W30" s="4">
        <v>7883337082.5</v>
      </c>
      <c r="Y30" s="1">
        <v>1.253985822964728E-3</v>
      </c>
    </row>
    <row r="31" spans="1:25" ht="21" x14ac:dyDescent="0.2">
      <c r="A31" s="6" t="s">
        <v>98</v>
      </c>
      <c r="C31" s="4">
        <v>14977887</v>
      </c>
      <c r="E31" s="4">
        <v>100799440878</v>
      </c>
      <c r="G31" s="4">
        <v>102536143050.645</v>
      </c>
      <c r="I31" s="4">
        <v>1009523</v>
      </c>
      <c r="K31" s="4">
        <v>7226060644</v>
      </c>
      <c r="M31" s="4">
        <v>-15987410</v>
      </c>
      <c r="O31" s="4">
        <v>114060919519</v>
      </c>
      <c r="Q31" s="4">
        <v>0</v>
      </c>
      <c r="S31" s="4">
        <v>0</v>
      </c>
      <c r="U31" s="4">
        <v>0</v>
      </c>
      <c r="W31" s="4">
        <v>0</v>
      </c>
      <c r="Y31" s="1">
        <v>0</v>
      </c>
    </row>
    <row r="32" spans="1:25" ht="21" x14ac:dyDescent="0.2">
      <c r="A32" s="6" t="s">
        <v>134</v>
      </c>
      <c r="C32" s="4">
        <v>360000</v>
      </c>
      <c r="E32" s="4">
        <v>3639661813</v>
      </c>
      <c r="G32" s="4">
        <v>4793275080</v>
      </c>
      <c r="I32" s="4">
        <v>0</v>
      </c>
      <c r="K32" s="4">
        <v>0</v>
      </c>
      <c r="M32" s="4">
        <v>0</v>
      </c>
      <c r="O32" s="4">
        <v>0</v>
      </c>
      <c r="Q32" s="4">
        <v>360000</v>
      </c>
      <c r="S32" s="4">
        <v>12640</v>
      </c>
      <c r="U32" s="4">
        <v>3639661813</v>
      </c>
      <c r="W32" s="4">
        <v>4515225408</v>
      </c>
      <c r="Y32" s="1">
        <v>7.1822739404244287E-4</v>
      </c>
    </row>
    <row r="33" spans="1:25" ht="21" x14ac:dyDescent="0.2">
      <c r="A33" s="6" t="s">
        <v>100</v>
      </c>
      <c r="C33" s="4">
        <v>750000</v>
      </c>
      <c r="E33" s="4">
        <v>2275314112</v>
      </c>
      <c r="G33" s="4">
        <v>2777027850</v>
      </c>
      <c r="I33" s="4">
        <v>0</v>
      </c>
      <c r="K33" s="4">
        <v>0</v>
      </c>
      <c r="M33" s="4">
        <v>0</v>
      </c>
      <c r="O33" s="4">
        <v>0</v>
      </c>
      <c r="Q33" s="4">
        <v>750000</v>
      </c>
      <c r="S33" s="4">
        <v>4430</v>
      </c>
      <c r="U33" s="4">
        <v>2275314112</v>
      </c>
      <c r="W33" s="4">
        <v>3296817075</v>
      </c>
      <c r="Y33" s="1">
        <v>5.2441774716640655E-4</v>
      </c>
    </row>
    <row r="34" spans="1:25" ht="21" x14ac:dyDescent="0.2">
      <c r="A34" s="6" t="s">
        <v>88</v>
      </c>
      <c r="C34" s="4">
        <v>34025224</v>
      </c>
      <c r="E34" s="4">
        <v>48898473490</v>
      </c>
      <c r="G34" s="4">
        <v>26162547643.490002</v>
      </c>
      <c r="I34" s="4">
        <v>0</v>
      </c>
      <c r="K34" s="4">
        <v>0</v>
      </c>
      <c r="M34" s="4">
        <v>0</v>
      </c>
      <c r="O34" s="4">
        <v>0</v>
      </c>
      <c r="Q34" s="4">
        <v>34025224</v>
      </c>
      <c r="S34" s="4">
        <v>775</v>
      </c>
      <c r="U34" s="4">
        <v>48898473490</v>
      </c>
      <c r="W34" s="4">
        <v>26165711989.321999</v>
      </c>
      <c r="Y34" s="1">
        <v>4.1621246864129635E-3</v>
      </c>
    </row>
    <row r="35" spans="1:25" ht="21" x14ac:dyDescent="0.2">
      <c r="A35" s="6" t="s">
        <v>89</v>
      </c>
      <c r="C35" s="4">
        <v>11542388</v>
      </c>
      <c r="E35" s="4">
        <v>39854723573</v>
      </c>
      <c r="G35" s="4">
        <v>41409637399.187202</v>
      </c>
      <c r="I35" s="4">
        <v>0</v>
      </c>
      <c r="K35" s="4">
        <v>0</v>
      </c>
      <c r="M35" s="4">
        <v>0</v>
      </c>
      <c r="O35" s="4">
        <v>0</v>
      </c>
      <c r="Q35" s="4">
        <v>11542388</v>
      </c>
      <c r="S35" s="4">
        <v>3760</v>
      </c>
      <c r="U35" s="4">
        <v>39854723573</v>
      </c>
      <c r="W35" s="4">
        <v>43063901681.257599</v>
      </c>
      <c r="Y35" s="1">
        <v>6.8500841236029874E-3</v>
      </c>
    </row>
    <row r="36" spans="1:25" ht="21.75" thickBot="1" x14ac:dyDescent="0.25">
      <c r="A36" s="6" t="s">
        <v>125</v>
      </c>
      <c r="C36" s="4">
        <v>17771055</v>
      </c>
      <c r="E36" s="4">
        <v>63395485409</v>
      </c>
      <c r="G36" s="4">
        <v>63279640911.299202</v>
      </c>
      <c r="I36" s="4">
        <v>0</v>
      </c>
      <c r="K36" s="4">
        <v>0</v>
      </c>
      <c r="M36" s="4">
        <v>-4311436</v>
      </c>
      <c r="O36" s="4">
        <v>16556673741</v>
      </c>
      <c r="Q36" s="4">
        <v>13459619</v>
      </c>
      <c r="S36" s="4">
        <v>4044</v>
      </c>
      <c r="U36" s="4">
        <v>48015105458</v>
      </c>
      <c r="W36" s="4">
        <v>54009949930.905701</v>
      </c>
      <c r="Y36" s="1">
        <v>8.591248960131033E-3</v>
      </c>
    </row>
    <row r="37" spans="1:25" s="6" customFormat="1" ht="21.75" thickBot="1" x14ac:dyDescent="0.25">
      <c r="A37" s="6" t="s">
        <v>18</v>
      </c>
      <c r="E37" s="27">
        <f>SUM(E9:E36)</f>
        <v>5295470476514</v>
      </c>
      <c r="G37" s="27">
        <f>SUM(G9:G36)</f>
        <v>5636631818887.7012</v>
      </c>
      <c r="K37" s="27">
        <f>SUM(K9:K36)</f>
        <v>527384636272</v>
      </c>
      <c r="M37" s="6" t="s">
        <v>18</v>
      </c>
      <c r="O37" s="27">
        <f>SUM(O9:O36)</f>
        <v>964958863565</v>
      </c>
      <c r="U37" s="27">
        <f>SUM(U9:U36)</f>
        <v>4937114805592</v>
      </c>
      <c r="W37" s="27">
        <f>SUM(W9:W36)</f>
        <v>6124479880123.0781</v>
      </c>
      <c r="Y37" s="7">
        <f>SUM(Y9:Y36)</f>
        <v>0.97420811292665643</v>
      </c>
    </row>
    <row r="38" spans="1:25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5"/>
  <sheetViews>
    <sheetView rightToLeft="1" zoomScale="98" zoomScaleNormal="98" workbookViewId="0">
      <selection activeCell="O9" sqref="I9:O36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6.25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6.25" x14ac:dyDescent="0.2">
      <c r="A3" s="61" t="s">
        <v>27</v>
      </c>
      <c r="B3" s="61" t="s">
        <v>27</v>
      </c>
      <c r="C3" s="61" t="s">
        <v>27</v>
      </c>
      <c r="D3" s="61" t="s">
        <v>27</v>
      </c>
      <c r="E3" s="61" t="s">
        <v>27</v>
      </c>
      <c r="F3" s="61" t="s">
        <v>27</v>
      </c>
      <c r="G3" s="61" t="s">
        <v>27</v>
      </c>
      <c r="H3" s="61" t="s">
        <v>27</v>
      </c>
      <c r="I3" s="61" t="s">
        <v>27</v>
      </c>
      <c r="J3" s="61" t="s">
        <v>27</v>
      </c>
      <c r="K3" s="61" t="s">
        <v>27</v>
      </c>
      <c r="L3" s="61" t="s">
        <v>27</v>
      </c>
      <c r="M3" s="61" t="s">
        <v>27</v>
      </c>
      <c r="N3" s="61" t="s">
        <v>27</v>
      </c>
      <c r="O3" s="61" t="s">
        <v>27</v>
      </c>
      <c r="P3" s="61" t="s">
        <v>27</v>
      </c>
      <c r="Q3" s="61" t="s">
        <v>27</v>
      </c>
    </row>
    <row r="4" spans="1:17" ht="26.25" x14ac:dyDescent="0.2">
      <c r="A4" s="61" t="str">
        <f>+سهام!A4</f>
        <v>برای ماه منتهی به 1404/09/30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7" thickBot="1" x14ac:dyDescent="0.25">
      <c r="A6" s="62" t="s">
        <v>3</v>
      </c>
      <c r="C6" s="62" t="s">
        <v>29</v>
      </c>
      <c r="D6" s="62" t="s">
        <v>29</v>
      </c>
      <c r="E6" s="62" t="s">
        <v>29</v>
      </c>
      <c r="F6" s="62" t="s">
        <v>29</v>
      </c>
      <c r="G6" s="62" t="s">
        <v>29</v>
      </c>
      <c r="H6" s="62" t="s">
        <v>29</v>
      </c>
      <c r="I6" s="62" t="s">
        <v>29</v>
      </c>
      <c r="K6" s="62" t="s">
        <v>30</v>
      </c>
      <c r="L6" s="62" t="s">
        <v>30</v>
      </c>
      <c r="M6" s="62" t="s">
        <v>30</v>
      </c>
      <c r="N6" s="62" t="s">
        <v>30</v>
      </c>
      <c r="O6" s="62" t="s">
        <v>30</v>
      </c>
      <c r="P6" s="62" t="s">
        <v>30</v>
      </c>
      <c r="Q6" s="62" t="s">
        <v>30</v>
      </c>
    </row>
    <row r="7" spans="1:17" ht="27" thickBot="1" x14ac:dyDescent="0.25">
      <c r="A7" s="62" t="s">
        <v>3</v>
      </c>
      <c r="C7" s="28" t="s">
        <v>7</v>
      </c>
      <c r="E7" s="28" t="s">
        <v>41</v>
      </c>
      <c r="G7" s="28" t="s">
        <v>42</v>
      </c>
      <c r="I7" s="28" t="s">
        <v>43</v>
      </c>
      <c r="K7" s="28" t="s">
        <v>7</v>
      </c>
      <c r="M7" s="28" t="s">
        <v>41</v>
      </c>
      <c r="O7" s="28" t="s">
        <v>42</v>
      </c>
      <c r="Q7" s="28" t="s">
        <v>43</v>
      </c>
    </row>
    <row r="8" spans="1:17" ht="21" x14ac:dyDescent="0.2">
      <c r="A8" s="6" t="s">
        <v>91</v>
      </c>
      <c r="C8" s="3">
        <v>27823677</v>
      </c>
      <c r="E8" s="46">
        <v>185805877844</v>
      </c>
      <c r="G8" s="46">
        <v>149812327942</v>
      </c>
      <c r="I8" s="44">
        <v>35993549902</v>
      </c>
      <c r="K8" s="3">
        <v>27823677</v>
      </c>
      <c r="M8" s="3">
        <v>185805877844</v>
      </c>
      <c r="O8" s="3">
        <v>133047163071</v>
      </c>
      <c r="Q8" s="3">
        <f>+M8-O8</f>
        <v>52758714773</v>
      </c>
    </row>
    <row r="9" spans="1:17" ht="21" x14ac:dyDescent="0.2">
      <c r="A9" s="6" t="s">
        <v>134</v>
      </c>
      <c r="C9" s="46">
        <v>360000</v>
      </c>
      <c r="D9" s="46"/>
      <c r="E9" s="46">
        <v>4515225408</v>
      </c>
      <c r="F9" s="46"/>
      <c r="G9" s="46">
        <v>4793275080</v>
      </c>
      <c r="H9" s="46"/>
      <c r="I9" s="46">
        <v>-278049672</v>
      </c>
      <c r="K9" s="3">
        <v>360000</v>
      </c>
      <c r="M9" s="3">
        <v>4515225408</v>
      </c>
      <c r="O9" s="3">
        <v>3639661813</v>
      </c>
      <c r="Q9" s="46">
        <f t="shared" ref="Q9:Q28" si="0">+M9-O9</f>
        <v>875563595</v>
      </c>
    </row>
    <row r="10" spans="1:17" ht="21" x14ac:dyDescent="0.2">
      <c r="A10" s="6" t="s">
        <v>89</v>
      </c>
      <c r="C10" s="46">
        <v>11542388</v>
      </c>
      <c r="D10" s="46"/>
      <c r="E10" s="46">
        <v>43063901682</v>
      </c>
      <c r="F10" s="46"/>
      <c r="G10" s="46">
        <v>41409637399</v>
      </c>
      <c r="H10" s="46"/>
      <c r="I10" s="46">
        <v>1654264283</v>
      </c>
      <c r="K10" s="3">
        <v>11542388</v>
      </c>
      <c r="M10" s="3">
        <v>43063901682</v>
      </c>
      <c r="O10" s="3">
        <v>39854723573</v>
      </c>
      <c r="Q10" s="46">
        <f t="shared" si="0"/>
        <v>3209178109</v>
      </c>
    </row>
    <row r="11" spans="1:17" ht="21" x14ac:dyDescent="0.2">
      <c r="A11" s="6" t="s">
        <v>67</v>
      </c>
      <c r="C11" s="46">
        <v>9743010</v>
      </c>
      <c r="D11" s="46"/>
      <c r="E11" s="46">
        <v>29206111225</v>
      </c>
      <c r="F11" s="46"/>
      <c r="G11" s="46">
        <v>25313077363</v>
      </c>
      <c r="H11" s="46"/>
      <c r="I11" s="46">
        <v>3893033862</v>
      </c>
      <c r="K11" s="3">
        <v>9743010</v>
      </c>
      <c r="M11" s="3">
        <v>29206111225</v>
      </c>
      <c r="O11" s="3">
        <v>33745145534</v>
      </c>
      <c r="Q11" s="46">
        <f t="shared" si="0"/>
        <v>-4539034309</v>
      </c>
    </row>
    <row r="12" spans="1:17" ht="21" x14ac:dyDescent="0.2">
      <c r="A12" s="6" t="s">
        <v>63</v>
      </c>
      <c r="C12" s="46">
        <v>122208087</v>
      </c>
      <c r="D12" s="46"/>
      <c r="E12" s="46">
        <v>221669528995</v>
      </c>
      <c r="F12" s="46"/>
      <c r="G12" s="46">
        <v>186865886081</v>
      </c>
      <c r="H12" s="46"/>
      <c r="I12" s="46">
        <v>34803642914</v>
      </c>
      <c r="K12" s="3">
        <v>122208087</v>
      </c>
      <c r="M12" s="3">
        <v>221669528995</v>
      </c>
      <c r="O12" s="3">
        <v>204820617546</v>
      </c>
      <c r="Q12" s="46">
        <f t="shared" si="0"/>
        <v>16848911449</v>
      </c>
    </row>
    <row r="13" spans="1:17" s="43" customFormat="1" ht="21" x14ac:dyDescent="0.2">
      <c r="A13" s="6" t="s">
        <v>85</v>
      </c>
      <c r="C13" s="46">
        <v>15518937</v>
      </c>
      <c r="D13" s="46"/>
      <c r="E13" s="46">
        <v>30151194258</v>
      </c>
      <c r="F13" s="46"/>
      <c r="G13" s="46">
        <v>22972493110</v>
      </c>
      <c r="H13" s="46"/>
      <c r="I13" s="46">
        <v>7178701148</v>
      </c>
      <c r="K13" s="43">
        <v>15518937</v>
      </c>
      <c r="M13" s="43">
        <v>30151194258</v>
      </c>
      <c r="O13" s="43">
        <v>37934056916</v>
      </c>
      <c r="Q13" s="46">
        <f t="shared" si="0"/>
        <v>-7782862658</v>
      </c>
    </row>
    <row r="14" spans="1:17" s="43" customFormat="1" ht="21" x14ac:dyDescent="0.2">
      <c r="A14" s="6" t="s">
        <v>141</v>
      </c>
      <c r="C14" s="46">
        <v>267500</v>
      </c>
      <c r="D14" s="46"/>
      <c r="E14" s="46">
        <v>7883337082</v>
      </c>
      <c r="F14" s="46"/>
      <c r="G14" s="46">
        <v>7375968128</v>
      </c>
      <c r="H14" s="46"/>
      <c r="I14" s="46">
        <v>507368954</v>
      </c>
      <c r="K14" s="43">
        <v>267500</v>
      </c>
      <c r="M14" s="43">
        <v>7883337082</v>
      </c>
      <c r="O14" s="43">
        <v>7375968128</v>
      </c>
      <c r="Q14" s="46">
        <f t="shared" si="0"/>
        <v>507368954</v>
      </c>
    </row>
    <row r="15" spans="1:17" s="43" customFormat="1" ht="21" x14ac:dyDescent="0.2">
      <c r="A15" s="6" t="s">
        <v>139</v>
      </c>
      <c r="C15" s="46">
        <v>40347353</v>
      </c>
      <c r="D15" s="46"/>
      <c r="E15" s="46">
        <v>82873418679</v>
      </c>
      <c r="F15" s="46"/>
      <c r="G15" s="46">
        <v>78915617477</v>
      </c>
      <c r="H15" s="46"/>
      <c r="I15" s="46">
        <v>3957801202</v>
      </c>
      <c r="K15" s="43">
        <v>40347353</v>
      </c>
      <c r="M15" s="43">
        <v>82873418679</v>
      </c>
      <c r="O15" s="43">
        <v>78915617477</v>
      </c>
      <c r="Q15" s="46">
        <f t="shared" si="0"/>
        <v>3957801202</v>
      </c>
    </row>
    <row r="16" spans="1:17" s="43" customFormat="1" ht="21" x14ac:dyDescent="0.2">
      <c r="A16" s="6" t="s">
        <v>64</v>
      </c>
      <c r="C16" s="46">
        <v>10173299</v>
      </c>
      <c r="D16" s="46"/>
      <c r="E16" s="46">
        <v>42801355850</v>
      </c>
      <c r="F16" s="46"/>
      <c r="G16" s="46">
        <v>38563543147</v>
      </c>
      <c r="H16" s="46"/>
      <c r="I16" s="46">
        <v>4237812703</v>
      </c>
      <c r="K16" s="43">
        <v>10173299</v>
      </c>
      <c r="M16" s="43">
        <v>42801355850</v>
      </c>
      <c r="O16" s="43">
        <v>45655667720</v>
      </c>
      <c r="Q16" s="46">
        <f t="shared" si="0"/>
        <v>-2854311870</v>
      </c>
    </row>
    <row r="17" spans="1:17" s="43" customFormat="1" ht="21" x14ac:dyDescent="0.2">
      <c r="A17" s="6" t="s">
        <v>125</v>
      </c>
      <c r="C17" s="46">
        <v>13459619</v>
      </c>
      <c r="D17" s="46"/>
      <c r="E17" s="46">
        <v>54009949931</v>
      </c>
      <c r="F17" s="46"/>
      <c r="G17" s="46">
        <v>47899260960</v>
      </c>
      <c r="H17" s="46"/>
      <c r="I17" s="46">
        <v>6110688971</v>
      </c>
      <c r="K17" s="43">
        <v>13459619</v>
      </c>
      <c r="M17" s="43">
        <v>54009949931</v>
      </c>
      <c r="O17" s="43">
        <v>48015105458</v>
      </c>
      <c r="Q17" s="46">
        <f t="shared" si="0"/>
        <v>5994844473</v>
      </c>
    </row>
    <row r="18" spans="1:17" s="43" customFormat="1" ht="21" x14ac:dyDescent="0.2">
      <c r="A18" s="6" t="s">
        <v>93</v>
      </c>
      <c r="C18" s="46">
        <v>2543839</v>
      </c>
      <c r="D18" s="46"/>
      <c r="E18" s="46">
        <v>15372226508</v>
      </c>
      <c r="F18" s="46"/>
      <c r="G18" s="46">
        <v>12543633223</v>
      </c>
      <c r="H18" s="46"/>
      <c r="I18" s="46">
        <v>2828593285</v>
      </c>
      <c r="K18" s="43">
        <v>2543839</v>
      </c>
      <c r="M18" s="43">
        <v>15372226508</v>
      </c>
      <c r="O18" s="43">
        <v>14795714834</v>
      </c>
      <c r="Q18" s="46">
        <f t="shared" si="0"/>
        <v>576511674</v>
      </c>
    </row>
    <row r="19" spans="1:17" s="43" customFormat="1" ht="21" x14ac:dyDescent="0.2">
      <c r="A19" s="6" t="s">
        <v>96</v>
      </c>
      <c r="C19" s="46">
        <v>4598024916</v>
      </c>
      <c r="D19" s="46"/>
      <c r="E19" s="46">
        <v>2837863918074</v>
      </c>
      <c r="F19" s="46"/>
      <c r="G19" s="46">
        <v>2473106920805</v>
      </c>
      <c r="H19" s="46"/>
      <c r="I19" s="46">
        <v>364756997269</v>
      </c>
      <c r="K19" s="43">
        <v>4598024916</v>
      </c>
      <c r="M19" s="43">
        <v>2837863918074</v>
      </c>
      <c r="O19" s="43">
        <v>2221380100455</v>
      </c>
      <c r="Q19" s="46">
        <f t="shared" si="0"/>
        <v>616483817619</v>
      </c>
    </row>
    <row r="20" spans="1:17" s="43" customFormat="1" ht="21" x14ac:dyDescent="0.2">
      <c r="A20" s="6" t="s">
        <v>140</v>
      </c>
      <c r="C20" s="46">
        <v>515000</v>
      </c>
      <c r="D20" s="46"/>
      <c r="E20" s="46">
        <v>10353245953</v>
      </c>
      <c r="F20" s="46"/>
      <c r="G20" s="46">
        <v>8468847581</v>
      </c>
      <c r="H20" s="46"/>
      <c r="I20" s="46">
        <v>1884398372</v>
      </c>
      <c r="K20" s="43">
        <v>515000</v>
      </c>
      <c r="M20" s="43">
        <v>10353245953</v>
      </c>
      <c r="O20" s="43">
        <v>8468847581</v>
      </c>
      <c r="Q20" s="46">
        <f t="shared" si="0"/>
        <v>1884398372</v>
      </c>
    </row>
    <row r="21" spans="1:17" ht="21" x14ac:dyDescent="0.2">
      <c r="A21" s="6" t="s">
        <v>56</v>
      </c>
      <c r="C21" s="46">
        <v>48947540</v>
      </c>
      <c r="D21" s="46"/>
      <c r="E21" s="46">
        <v>33561300281</v>
      </c>
      <c r="F21" s="46"/>
      <c r="G21" s="46">
        <v>32596645329</v>
      </c>
      <c r="H21" s="46"/>
      <c r="I21" s="46">
        <v>964654952</v>
      </c>
      <c r="K21" s="3">
        <v>48947540</v>
      </c>
      <c r="M21" s="3">
        <v>33561300281</v>
      </c>
      <c r="O21" s="3">
        <v>32596645329</v>
      </c>
      <c r="Q21" s="46">
        <f t="shared" si="0"/>
        <v>964654952</v>
      </c>
    </row>
    <row r="22" spans="1:17" ht="21" x14ac:dyDescent="0.2">
      <c r="A22" s="6" t="s">
        <v>71</v>
      </c>
      <c r="C22" s="46">
        <v>311416013</v>
      </c>
      <c r="D22" s="46"/>
      <c r="E22" s="46">
        <v>591133771691</v>
      </c>
      <c r="F22" s="46"/>
      <c r="G22" s="46">
        <v>507388561136</v>
      </c>
      <c r="H22" s="46"/>
      <c r="I22" s="46">
        <v>83745210555</v>
      </c>
      <c r="K22" s="3">
        <v>311416013</v>
      </c>
      <c r="M22" s="3">
        <v>591133771691</v>
      </c>
      <c r="O22" s="3">
        <v>576263612863</v>
      </c>
      <c r="Q22" s="46">
        <f t="shared" si="0"/>
        <v>14870158828</v>
      </c>
    </row>
    <row r="23" spans="1:17" ht="21" x14ac:dyDescent="0.2">
      <c r="A23" s="6" t="s">
        <v>72</v>
      </c>
      <c r="C23" s="46">
        <v>101091814</v>
      </c>
      <c r="D23" s="46"/>
      <c r="E23" s="46">
        <v>178753086963</v>
      </c>
      <c r="F23" s="46"/>
      <c r="G23" s="46">
        <v>136140760041</v>
      </c>
      <c r="H23" s="46"/>
      <c r="I23" s="46">
        <v>42612326922</v>
      </c>
      <c r="K23" s="3">
        <v>101091814</v>
      </c>
      <c r="M23" s="3">
        <v>178753086963</v>
      </c>
      <c r="O23" s="3">
        <v>166484135886</v>
      </c>
      <c r="Q23" s="46">
        <f t="shared" si="0"/>
        <v>12268951077</v>
      </c>
    </row>
    <row r="24" spans="1:17" ht="21" x14ac:dyDescent="0.2">
      <c r="A24" s="6" t="s">
        <v>88</v>
      </c>
      <c r="C24" s="46">
        <v>34025224</v>
      </c>
      <c r="D24" s="46"/>
      <c r="E24" s="46">
        <v>26165711989</v>
      </c>
      <c r="F24" s="46"/>
      <c r="G24" s="46">
        <v>26162547643</v>
      </c>
      <c r="H24" s="46"/>
      <c r="I24" s="46">
        <v>3164346</v>
      </c>
      <c r="K24" s="3">
        <v>34025224</v>
      </c>
      <c r="M24" s="3">
        <v>26165711989</v>
      </c>
      <c r="O24" s="3">
        <v>48898473490</v>
      </c>
      <c r="Q24" s="46">
        <f t="shared" si="0"/>
        <v>-22732761501</v>
      </c>
    </row>
    <row r="25" spans="1:17" ht="21" x14ac:dyDescent="0.2">
      <c r="A25" s="6" t="s">
        <v>121</v>
      </c>
      <c r="C25" s="46">
        <v>87932243</v>
      </c>
      <c r="D25" s="46"/>
      <c r="E25" s="46">
        <v>397871522033</v>
      </c>
      <c r="F25" s="46"/>
      <c r="G25" s="46">
        <v>312727165189</v>
      </c>
      <c r="H25" s="46"/>
      <c r="I25" s="46">
        <v>85144356844</v>
      </c>
      <c r="K25" s="3">
        <v>87932243</v>
      </c>
      <c r="M25" s="3">
        <v>397871522033</v>
      </c>
      <c r="O25" s="3">
        <v>398023824334</v>
      </c>
      <c r="Q25" s="46">
        <f t="shared" si="0"/>
        <v>-152302301</v>
      </c>
    </row>
    <row r="26" spans="1:17" ht="21" x14ac:dyDescent="0.2">
      <c r="A26" s="6" t="s">
        <v>60</v>
      </c>
      <c r="C26" s="46">
        <v>2402011372</v>
      </c>
      <c r="D26" s="46"/>
      <c r="E26" s="46">
        <v>1318044434724</v>
      </c>
      <c r="F26" s="46"/>
      <c r="G26" s="46">
        <v>1174914110906</v>
      </c>
      <c r="H26" s="46"/>
      <c r="I26" s="46">
        <v>143130323818</v>
      </c>
      <c r="K26" s="3">
        <v>2402011372</v>
      </c>
      <c r="M26" s="3">
        <v>1318044434724</v>
      </c>
      <c r="O26" s="3">
        <v>1021118724887</v>
      </c>
      <c r="Q26" s="46">
        <f t="shared" si="0"/>
        <v>296925709837</v>
      </c>
    </row>
    <row r="27" spans="1:17" ht="21" x14ac:dyDescent="0.2">
      <c r="A27" s="6" t="s">
        <v>100</v>
      </c>
      <c r="C27" s="46">
        <v>750000</v>
      </c>
      <c r="D27" s="46"/>
      <c r="E27" s="46">
        <v>3296817075</v>
      </c>
      <c r="F27" s="46"/>
      <c r="G27" s="46">
        <v>2777027850</v>
      </c>
      <c r="H27" s="46"/>
      <c r="I27" s="46">
        <v>519789225</v>
      </c>
      <c r="K27" s="3">
        <v>750000</v>
      </c>
      <c r="M27" s="3">
        <v>3296817075</v>
      </c>
      <c r="O27" s="3">
        <v>2275314112</v>
      </c>
      <c r="Q27" s="46">
        <f t="shared" si="0"/>
        <v>1021502963</v>
      </c>
    </row>
    <row r="28" spans="1:17" ht="21" x14ac:dyDescent="0.2">
      <c r="A28" s="6" t="s">
        <v>138</v>
      </c>
      <c r="C28" s="46">
        <v>375000</v>
      </c>
      <c r="D28" s="46"/>
      <c r="E28" s="46">
        <v>10083943875</v>
      </c>
      <c r="F28" s="46"/>
      <c r="G28" s="46">
        <v>6467429793</v>
      </c>
      <c r="H28" s="46"/>
      <c r="I28" s="46">
        <v>3616514082</v>
      </c>
      <c r="K28" s="3">
        <v>375000</v>
      </c>
      <c r="M28" s="3">
        <v>10083943875</v>
      </c>
      <c r="O28" s="3">
        <v>6467429793</v>
      </c>
      <c r="Q28" s="46">
        <f t="shared" si="0"/>
        <v>3616514082</v>
      </c>
    </row>
    <row r="29" spans="1:17" s="46" customFormat="1" ht="21" x14ac:dyDescent="0.2">
      <c r="A29" s="6" t="s">
        <v>146</v>
      </c>
      <c r="C29" s="46">
        <v>0</v>
      </c>
      <c r="E29" s="46">
        <v>0</v>
      </c>
      <c r="G29" s="46">
        <v>0</v>
      </c>
      <c r="I29" s="46">
        <v>160849750</v>
      </c>
      <c r="K29" s="46" t="s">
        <v>144</v>
      </c>
      <c r="M29" s="46">
        <v>0</v>
      </c>
      <c r="O29" s="46">
        <v>0</v>
      </c>
      <c r="Q29" s="46">
        <v>160849750</v>
      </c>
    </row>
    <row r="30" spans="1:17" s="46" customFormat="1" ht="21.75" thickBot="1" x14ac:dyDescent="0.25">
      <c r="A30" s="6" t="s">
        <v>147</v>
      </c>
      <c r="C30" s="46">
        <v>0</v>
      </c>
      <c r="E30" s="46">
        <v>0</v>
      </c>
      <c r="G30" s="46">
        <v>0</v>
      </c>
      <c r="I30" s="46">
        <v>38115875</v>
      </c>
      <c r="K30" s="46" t="s">
        <v>144</v>
      </c>
      <c r="M30" s="46">
        <v>0</v>
      </c>
      <c r="O30" s="46">
        <v>0</v>
      </c>
      <c r="Q30" s="46">
        <v>38115875</v>
      </c>
    </row>
    <row r="31" spans="1:17" s="29" customFormat="1" ht="21.75" thickBot="1" x14ac:dyDescent="0.25">
      <c r="E31" s="10">
        <f>SUM(E8:E30)</f>
        <v>6124479880120</v>
      </c>
      <c r="G31" s="10">
        <f>SUM(G8:G30)</f>
        <v>5297214736183</v>
      </c>
      <c r="I31" s="10">
        <f>SUM(I8:I30)</f>
        <v>827464109562</v>
      </c>
      <c r="K31" s="29" t="s">
        <v>18</v>
      </c>
      <c r="M31" s="10">
        <f>SUM(M8:M30)</f>
        <v>6124479880120</v>
      </c>
      <c r="O31" s="10">
        <f>SUM(O8:O30)</f>
        <v>5129776550800</v>
      </c>
      <c r="Q31" s="10">
        <f>SUM(Q8:Q30)</f>
        <v>994902294945</v>
      </c>
    </row>
    <row r="32" spans="1:17" ht="19.5" thickTop="1" x14ac:dyDescent="0.2">
      <c r="I32" s="44"/>
    </row>
    <row r="33" spans="9:9" x14ac:dyDescent="0.45">
      <c r="I33" s="45"/>
    </row>
    <row r="34" spans="9:9" x14ac:dyDescent="0.2">
      <c r="I34" s="44"/>
    </row>
    <row r="35" spans="9:9" x14ac:dyDescent="0.2">
      <c r="I35" s="44"/>
    </row>
    <row r="36" spans="9:9" x14ac:dyDescent="0.2">
      <c r="I36" s="44"/>
    </row>
    <row r="37" spans="9:9" x14ac:dyDescent="0.2">
      <c r="I37" s="44"/>
    </row>
    <row r="40" spans="9:9" x14ac:dyDescent="0.2">
      <c r="I40" s="44"/>
    </row>
    <row r="42" spans="9:9" s="44" customFormat="1" x14ac:dyDescent="0.2"/>
    <row r="43" spans="9:9" s="44" customFormat="1" x14ac:dyDescent="0.2"/>
    <row r="44" spans="9:9" s="44" customFormat="1" x14ac:dyDescent="0.2"/>
    <row r="45" spans="9:9" s="44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O9" sqref="I9:O36"/>
    </sheetView>
  </sheetViews>
  <sheetFormatPr defaultRowHeight="22.5" x14ac:dyDescent="0.2"/>
  <cols>
    <col min="1" max="1" width="24.75" style="34" bestFit="1" customWidth="1"/>
    <col min="2" max="2" width="0.875" style="34" customWidth="1"/>
    <col min="3" max="3" width="18" style="34" bestFit="1" customWidth="1"/>
    <col min="4" max="4" width="0.875" style="34" customWidth="1"/>
    <col min="5" max="5" width="22.5" style="34" customWidth="1"/>
    <col min="6" max="6" width="0.875" style="34" customWidth="1"/>
    <col min="7" max="7" width="22.5" style="34" customWidth="1"/>
    <col min="8" max="8" width="0.875" style="34" customWidth="1"/>
    <col min="9" max="9" width="18.875" style="34" bestFit="1" customWidth="1"/>
    <col min="10" max="10" width="0.875" style="34" customWidth="1"/>
    <col min="11" max="11" width="18.25" style="34" bestFit="1" customWidth="1"/>
    <col min="12" max="12" width="0.875" style="34" customWidth="1"/>
    <col min="13" max="13" width="16.125" style="34" bestFit="1" customWidth="1"/>
    <col min="14" max="16384" width="9" style="34"/>
  </cols>
  <sheetData>
    <row r="2" spans="1:20" ht="24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1404/09/30</v>
      </c>
      <c r="B4" s="50" t="s">
        <v>19</v>
      </c>
      <c r="C4" s="50" t="s">
        <v>19</v>
      </c>
      <c r="D4" s="50" t="s">
        <v>19</v>
      </c>
      <c r="E4" s="50" t="s">
        <v>19</v>
      </c>
      <c r="F4" s="50" t="s">
        <v>19</v>
      </c>
      <c r="G4" s="50" t="s">
        <v>19</v>
      </c>
      <c r="H4" s="50" t="s">
        <v>19</v>
      </c>
      <c r="I4" s="50" t="s">
        <v>19</v>
      </c>
      <c r="J4" s="50" t="s">
        <v>19</v>
      </c>
      <c r="K4" s="50" t="s">
        <v>19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20</v>
      </c>
      <c r="C6" s="35" t="str">
        <f>+سهام!C6</f>
        <v>1404/08/30</v>
      </c>
      <c r="E6" s="52" t="s">
        <v>5</v>
      </c>
      <c r="F6" s="52" t="s">
        <v>5</v>
      </c>
      <c r="G6" s="52" t="s">
        <v>5</v>
      </c>
      <c r="I6" s="52" t="str">
        <f>+سهام!Q6</f>
        <v>1404/09/30</v>
      </c>
      <c r="J6" s="52" t="s">
        <v>4</v>
      </c>
      <c r="K6" s="52" t="s">
        <v>4</v>
      </c>
    </row>
    <row r="7" spans="1:20" ht="24.75" thickBot="1" x14ac:dyDescent="0.25">
      <c r="A7" s="52" t="s">
        <v>20</v>
      </c>
      <c r="C7" s="35" t="s">
        <v>21</v>
      </c>
      <c r="E7" s="35" t="s">
        <v>22</v>
      </c>
      <c r="G7" s="35" t="s">
        <v>23</v>
      </c>
      <c r="I7" s="35" t="s">
        <v>21</v>
      </c>
      <c r="K7" s="35" t="s">
        <v>24</v>
      </c>
    </row>
    <row r="8" spans="1:20" ht="24" x14ac:dyDescent="0.2">
      <c r="A8" s="36" t="s">
        <v>25</v>
      </c>
      <c r="C8" s="34">
        <v>313819192039</v>
      </c>
      <c r="E8" s="34">
        <v>596031140091</v>
      </c>
      <c r="G8" s="34">
        <v>770432366989</v>
      </c>
      <c r="I8" s="34">
        <f>+C8+E8-G8</f>
        <v>139417965141</v>
      </c>
      <c r="K8" s="41">
        <v>2.2176922022210718E-2</v>
      </c>
    </row>
    <row r="9" spans="1:20" ht="24.75" thickBot="1" x14ac:dyDescent="0.25">
      <c r="A9" s="36" t="s">
        <v>26</v>
      </c>
      <c r="C9" s="34">
        <v>27951</v>
      </c>
      <c r="E9" s="34">
        <v>0</v>
      </c>
      <c r="G9" s="34">
        <v>0</v>
      </c>
      <c r="I9" s="34">
        <f>+C9+E9-G9</f>
        <v>27951</v>
      </c>
      <c r="K9" s="41">
        <v>4.4461066894493169E-9</v>
      </c>
    </row>
    <row r="10" spans="1:20" ht="24.75" thickBot="1" x14ac:dyDescent="0.25">
      <c r="A10" s="34" t="s">
        <v>18</v>
      </c>
      <c r="C10" s="37">
        <f>SUM(C8:C9)</f>
        <v>313819219990</v>
      </c>
      <c r="D10" s="36"/>
      <c r="E10" s="37">
        <f>SUM(E8:E9)</f>
        <v>596031140091</v>
      </c>
      <c r="F10" s="36"/>
      <c r="G10" s="37">
        <f>SUM(G8:G9)</f>
        <v>770432366989</v>
      </c>
      <c r="H10" s="36"/>
      <c r="I10" s="37">
        <f>SUM(I8:I9)</f>
        <v>139417993092</v>
      </c>
      <c r="J10" s="36"/>
      <c r="K10" s="42">
        <f>SUM(K8:K9)</f>
        <v>2.2176926468317409E-2</v>
      </c>
      <c r="L10" s="36"/>
      <c r="M10" s="36"/>
    </row>
    <row r="11" spans="1:20" ht="23.25" thickTop="1" x14ac:dyDescent="0.2"/>
    <row r="12" spans="1:20" x14ac:dyDescent="0.45">
      <c r="I12" s="32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zoomScaleNormal="100" workbookViewId="0">
      <selection activeCell="O9" sqref="I9:O36"/>
    </sheetView>
  </sheetViews>
  <sheetFormatPr defaultRowHeight="18.75" x14ac:dyDescent="0.45"/>
  <cols>
    <col min="1" max="1" width="20.875" style="22" bestFit="1" customWidth="1"/>
    <col min="2" max="2" width="0.875" style="22" customWidth="1"/>
    <col min="3" max="3" width="20.125" style="22" customWidth="1"/>
    <col min="4" max="4" width="0.875" style="22" customWidth="1"/>
    <col min="5" max="5" width="20.125" style="22" customWidth="1"/>
    <col min="6" max="6" width="0.875" style="22" customWidth="1"/>
    <col min="7" max="7" width="28" style="22" customWidth="1"/>
    <col min="8" max="8" width="0.875" style="22" customWidth="1"/>
    <col min="9" max="9" width="8" style="22" customWidth="1"/>
    <col min="10" max="16384" width="9" style="22"/>
  </cols>
  <sheetData>
    <row r="2" spans="1:7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</row>
    <row r="4" spans="1:7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30" t="s">
        <v>31</v>
      </c>
      <c r="C6" s="30" t="s">
        <v>21</v>
      </c>
      <c r="E6" s="30" t="s">
        <v>48</v>
      </c>
      <c r="G6" s="30" t="s">
        <v>13</v>
      </c>
    </row>
    <row r="7" spans="1:7" ht="21" x14ac:dyDescent="0.45">
      <c r="A7" s="5" t="s">
        <v>54</v>
      </c>
      <c r="C7" s="8">
        <f>+'درآمد سرمایه‌گذاری در سهام'!I94</f>
        <v>865596738302</v>
      </c>
      <c r="D7" s="8"/>
      <c r="E7" s="1">
        <f>+C7/$C$10</f>
        <v>0.99903941125063001</v>
      </c>
      <c r="F7" s="8"/>
      <c r="G7" s="1">
        <v>0.13768864972738121</v>
      </c>
    </row>
    <row r="8" spans="1:7" ht="21" x14ac:dyDescent="0.45">
      <c r="A8" s="5" t="s">
        <v>55</v>
      </c>
      <c r="C8" s="8">
        <f>+'درآمد سپرده بانکی'!C10</f>
        <v>787288971</v>
      </c>
      <c r="D8" s="8"/>
      <c r="E8" s="1">
        <f>+C8/$C$10</f>
        <v>9.0865951229767588E-4</v>
      </c>
      <c r="F8" s="8"/>
      <c r="G8" s="1">
        <v>1.2523239814292046E-4</v>
      </c>
    </row>
    <row r="9" spans="1:7" ht="21.75" thickBot="1" x14ac:dyDescent="0.5">
      <c r="A9" s="5" t="s">
        <v>148</v>
      </c>
      <c r="C9" s="8">
        <f>+'سایر درآمدها'!C9</f>
        <v>44992998</v>
      </c>
      <c r="D9" s="8"/>
      <c r="E9" s="1">
        <f>+C9/$C$10</f>
        <v>5.1929237072330724E-5</v>
      </c>
      <c r="F9" s="8"/>
      <c r="G9" s="1">
        <v>7.156941411261842E-6</v>
      </c>
    </row>
    <row r="10" spans="1:7" ht="21.75" thickBot="1" x14ac:dyDescent="0.5">
      <c r="A10" s="22" t="s">
        <v>18</v>
      </c>
      <c r="C10" s="17">
        <f>SUM(C7:C9)</f>
        <v>866429020271</v>
      </c>
      <c r="D10" s="5"/>
      <c r="E10" s="9">
        <f t="shared" ref="E10:G10" si="0">SUM(E7:E9)</f>
        <v>1</v>
      </c>
      <c r="F10" s="5">
        <f t="shared" si="0"/>
        <v>0</v>
      </c>
      <c r="G10" s="7">
        <f t="shared" si="0"/>
        <v>0.13782103906693538</v>
      </c>
    </row>
    <row r="11" spans="1:7" ht="19.5" thickTop="1" x14ac:dyDescent="0.45"/>
    <row r="12" spans="1:7" x14ac:dyDescent="0.45">
      <c r="C12" s="23"/>
      <c r="E12" s="32"/>
      <c r="G12" s="23"/>
    </row>
    <row r="13" spans="1:7" x14ac:dyDescent="0.45">
      <c r="C13" s="24"/>
      <c r="G13" s="32"/>
    </row>
    <row r="14" spans="1:7" x14ac:dyDescent="0.45">
      <c r="C14" s="24"/>
      <c r="G14" s="23"/>
    </row>
    <row r="15" spans="1:7" x14ac:dyDescent="0.45">
      <c r="C15" s="24"/>
      <c r="G15" s="33"/>
    </row>
    <row r="16" spans="1:7" x14ac:dyDescent="0.45">
      <c r="C16" s="24"/>
      <c r="E16" s="33"/>
      <c r="G16" s="2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O9" sqref="I9:O36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</row>
    <row r="3" spans="1:5" ht="26.25" x14ac:dyDescent="0.2">
      <c r="A3" s="54" t="s">
        <v>27</v>
      </c>
      <c r="B3" s="54" t="s">
        <v>27</v>
      </c>
      <c r="C3" s="54" t="s">
        <v>27</v>
      </c>
      <c r="D3" s="54" t="s">
        <v>27</v>
      </c>
      <c r="E3" s="54" t="s">
        <v>27</v>
      </c>
    </row>
    <row r="4" spans="1:5" ht="26.25" x14ac:dyDescent="0.2">
      <c r="A4" s="54" t="str">
        <f>+سهام!A4</f>
        <v>برای ماه منتهی به 1404/09/30</v>
      </c>
      <c r="B4" s="54" t="s">
        <v>2</v>
      </c>
      <c r="C4" s="54" t="s">
        <v>2</v>
      </c>
      <c r="D4" s="54" t="s">
        <v>2</v>
      </c>
      <c r="E4" s="54" t="s">
        <v>2</v>
      </c>
    </row>
    <row r="5" spans="1:5" ht="26.25" x14ac:dyDescent="0.2">
      <c r="E5" s="47" t="s">
        <v>142</v>
      </c>
    </row>
    <row r="6" spans="1:5" ht="27" thickBot="1" x14ac:dyDescent="0.25">
      <c r="A6" s="55" t="s">
        <v>53</v>
      </c>
      <c r="C6" s="18" t="s">
        <v>29</v>
      </c>
      <c r="E6" s="18" t="s">
        <v>143</v>
      </c>
    </row>
    <row r="7" spans="1:5" ht="27" thickBot="1" x14ac:dyDescent="0.25">
      <c r="A7" s="55" t="s">
        <v>53</v>
      </c>
      <c r="C7" s="18" t="s">
        <v>21</v>
      </c>
      <c r="E7" s="18" t="s">
        <v>21</v>
      </c>
    </row>
    <row r="8" spans="1:5" ht="24.75" thickBot="1" x14ac:dyDescent="0.25">
      <c r="A8" s="13" t="s">
        <v>53</v>
      </c>
      <c r="B8" s="14"/>
      <c r="C8" s="15">
        <v>44992998</v>
      </c>
      <c r="D8" s="14"/>
      <c r="E8" s="15">
        <v>131344110</v>
      </c>
    </row>
    <row r="9" spans="1:5" ht="24.75" thickBot="1" x14ac:dyDescent="0.25">
      <c r="A9" s="14" t="s">
        <v>18</v>
      </c>
      <c r="B9" s="14"/>
      <c r="C9" s="16">
        <f>SUM(C8:C8)</f>
        <v>44992998</v>
      </c>
      <c r="D9" s="14"/>
      <c r="E9" s="16">
        <f>SUM(E8:E8)</f>
        <v>131344110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95"/>
  <sheetViews>
    <sheetView rightToLeft="1" zoomScale="93" zoomScaleNormal="93" workbookViewId="0">
      <selection activeCell="O9" sqref="I9:O36"/>
    </sheetView>
  </sheetViews>
  <sheetFormatPr defaultRowHeight="18.75" x14ac:dyDescent="0.45"/>
  <cols>
    <col min="1" max="1" width="37.375" style="21" bestFit="1" customWidth="1"/>
    <col min="2" max="2" width="0.875" style="21" customWidth="1"/>
    <col min="3" max="3" width="19.2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19.25" style="21" customWidth="1"/>
    <col min="10" max="10" width="0.875" style="21" customWidth="1"/>
    <col min="11" max="11" width="20.125" style="21" customWidth="1"/>
    <col min="12" max="12" width="0.875" style="21" customWidth="1"/>
    <col min="13" max="13" width="19.25" style="21" customWidth="1"/>
    <col min="14" max="14" width="0.875" style="21" customWidth="1"/>
    <col min="15" max="15" width="20.125" style="21" customWidth="1"/>
    <col min="16" max="16" width="0.875" style="21" customWidth="1"/>
    <col min="17" max="17" width="19.25" style="21" customWidth="1"/>
    <col min="18" max="18" width="0.875" style="21" customWidth="1"/>
    <col min="19" max="19" width="20.125" style="21" customWidth="1"/>
    <col min="20" max="20" width="0.875" style="21" customWidth="1"/>
    <col min="21" max="21" width="20.125" style="21" customWidth="1"/>
    <col min="22" max="22" width="0.875" style="21" customWidth="1"/>
    <col min="23" max="23" width="8" style="21" customWidth="1"/>
    <col min="24" max="16384" width="9" style="21"/>
  </cols>
  <sheetData>
    <row r="2" spans="1:21" ht="26.25" x14ac:dyDescent="0.45">
      <c r="A2" s="53" t="s">
        <v>73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  <c r="T3" s="53" t="s">
        <v>27</v>
      </c>
      <c r="U3" s="53" t="s">
        <v>27</v>
      </c>
    </row>
    <row r="4" spans="1:21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6" t="s">
        <v>3</v>
      </c>
      <c r="C6" s="56" t="s">
        <v>29</v>
      </c>
      <c r="D6" s="56" t="s">
        <v>29</v>
      </c>
      <c r="E6" s="56" t="s">
        <v>29</v>
      </c>
      <c r="F6" s="56" t="s">
        <v>29</v>
      </c>
      <c r="G6" s="56" t="s">
        <v>29</v>
      </c>
      <c r="H6" s="56" t="s">
        <v>29</v>
      </c>
      <c r="I6" s="56" t="s">
        <v>29</v>
      </c>
      <c r="J6" s="56" t="s">
        <v>29</v>
      </c>
      <c r="K6" s="56" t="s">
        <v>29</v>
      </c>
      <c r="M6" s="56" t="s">
        <v>30</v>
      </c>
      <c r="N6" s="56" t="s">
        <v>30</v>
      </c>
      <c r="O6" s="56" t="s">
        <v>30</v>
      </c>
      <c r="P6" s="56" t="s">
        <v>30</v>
      </c>
      <c r="Q6" s="56" t="s">
        <v>30</v>
      </c>
      <c r="R6" s="56" t="s">
        <v>30</v>
      </c>
      <c r="S6" s="56" t="s">
        <v>30</v>
      </c>
      <c r="T6" s="56" t="s">
        <v>30</v>
      </c>
      <c r="U6" s="56" t="s">
        <v>30</v>
      </c>
    </row>
    <row r="7" spans="1:21" ht="27" thickBot="1" x14ac:dyDescent="0.5">
      <c r="A7" s="56" t="s">
        <v>3</v>
      </c>
      <c r="C7" s="30" t="s">
        <v>45</v>
      </c>
      <c r="E7" s="30" t="s">
        <v>46</v>
      </c>
      <c r="G7" s="30" t="s">
        <v>47</v>
      </c>
      <c r="I7" s="30" t="s">
        <v>21</v>
      </c>
      <c r="K7" s="30" t="s">
        <v>48</v>
      </c>
      <c r="M7" s="30" t="s">
        <v>45</v>
      </c>
      <c r="O7" s="30" t="s">
        <v>46</v>
      </c>
      <c r="Q7" s="30" t="s">
        <v>47</v>
      </c>
      <c r="S7" s="30" t="s">
        <v>21</v>
      </c>
      <c r="U7" s="30" t="s">
        <v>48</v>
      </c>
    </row>
    <row r="8" spans="1:21" ht="21" x14ac:dyDescent="0.55000000000000004">
      <c r="A8" s="31" t="s">
        <v>91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35993549902</v>
      </c>
      <c r="F8" s="8"/>
      <c r="G8" s="8">
        <f>IFERROR(VLOOKUP(A8,'درآمد ناشی از فروش'!A:Q,9,0),0)</f>
        <v>8280459004</v>
      </c>
      <c r="H8" s="8"/>
      <c r="I8" s="8">
        <f>+G8+E8+C8</f>
        <v>44274008906</v>
      </c>
      <c r="J8" s="8"/>
      <c r="K8" s="1">
        <f>+I8/$I$94</f>
        <v>5.1148539437487046E-2</v>
      </c>
      <c r="L8" s="8"/>
      <c r="M8" s="8">
        <f>IFERROR(VLOOKUP(A8,'درآمد سود سهام'!A:S,19,0),0)</f>
        <v>3407250440</v>
      </c>
      <c r="N8" s="8"/>
      <c r="O8" s="8">
        <f>IFERROR(VLOOKUP(A8,'درآمد ناشی از تغییر قیمت اوراق'!A:Q,17,0),0)</f>
        <v>52758714773</v>
      </c>
      <c r="P8" s="8"/>
      <c r="Q8" s="8">
        <f>IFERROR(VLOOKUP(A8,'درآمد ناشی از فروش'!A:Q,17,0),0)</f>
        <v>108065969201</v>
      </c>
      <c r="R8" s="8"/>
      <c r="S8" s="8">
        <f>+Q8+O8+M8</f>
        <v>164231934414</v>
      </c>
      <c r="T8" s="8"/>
      <c r="U8" s="1">
        <f>+S8/$S$94</f>
        <v>0.12940552970301333</v>
      </c>
    </row>
    <row r="9" spans="1:21" ht="21" x14ac:dyDescent="0.55000000000000004">
      <c r="A9" s="31" t="s">
        <v>106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-19760972021</v>
      </c>
      <c r="H9" s="8"/>
      <c r="I9" s="8">
        <f t="shared" ref="I9:I72" si="0">+G9+E9+C9</f>
        <v>-19760972021</v>
      </c>
      <c r="J9" s="8"/>
      <c r="K9" s="1">
        <f t="shared" ref="K9:K83" si="1">+I9/$I$94</f>
        <v>-2.2829305086990232E-2</v>
      </c>
      <c r="L9" s="8"/>
      <c r="M9" s="8">
        <f>IFERROR(VLOOKUP(A9,'درآمد سود سهام'!A:S,19,0),0)</f>
        <v>13199276972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-34248711060</v>
      </c>
      <c r="R9" s="8"/>
      <c r="S9" s="8">
        <f t="shared" ref="S9:S72" si="2">+Q9+O9+M9</f>
        <v>-21049434088</v>
      </c>
      <c r="T9" s="8"/>
      <c r="U9" s="1">
        <f t="shared" ref="U9:U83" si="3">+S9/$S$94</f>
        <v>-1.6585770470436016E-2</v>
      </c>
    </row>
    <row r="10" spans="1:21" ht="21" x14ac:dyDescent="0.55000000000000004">
      <c r="A10" s="31" t="s">
        <v>89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1654264283</v>
      </c>
      <c r="F10" s="8"/>
      <c r="G10" s="8">
        <f>IFERROR(VLOOKUP(A10,'درآمد ناشی از فروش'!A:Q,9,0),0)</f>
        <v>0</v>
      </c>
      <c r="H10" s="8"/>
      <c r="I10" s="8">
        <f t="shared" si="0"/>
        <v>1654264283</v>
      </c>
      <c r="J10" s="8"/>
      <c r="K10" s="1">
        <f t="shared" si="1"/>
        <v>1.9111258277672021E-3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3209178109</v>
      </c>
      <c r="P10" s="8"/>
      <c r="Q10" s="8">
        <f>IFERROR(VLOOKUP(A10,'درآمد ناشی از فروش'!A:Q,17,0),0)</f>
        <v>35042995376</v>
      </c>
      <c r="R10" s="8"/>
      <c r="S10" s="8">
        <f t="shared" si="2"/>
        <v>38252173485</v>
      </c>
      <c r="T10" s="8"/>
      <c r="U10" s="1">
        <f t="shared" si="3"/>
        <v>3.0140561820576225E-2</v>
      </c>
    </row>
    <row r="11" spans="1:21" s="5" customFormat="1" ht="21" x14ac:dyDescent="0.55000000000000004">
      <c r="A11" s="31" t="s">
        <v>62</v>
      </c>
      <c r="C11" s="8">
        <f>IFERROR(VLOOKUP(A11,'درآمد سود سهام'!A:S,13,0),0)</f>
        <v>0</v>
      </c>
      <c r="E11" s="8">
        <f>IFERROR(VLOOKUP(A11,'درآمد ناشی از تغییر قیمت اوراق'!A:Q,9,0),0)</f>
        <v>0</v>
      </c>
      <c r="G11" s="8">
        <f>IFERROR(VLOOKUP(A11,'درآمد ناشی از فروش'!A:Q,9,0),0)</f>
        <v>0</v>
      </c>
      <c r="I11" s="8">
        <f t="shared" si="0"/>
        <v>0</v>
      </c>
      <c r="K11" s="1">
        <f t="shared" si="1"/>
        <v>0</v>
      </c>
      <c r="M11" s="8">
        <f>IFERROR(VLOOKUP(A11,'درآمد سود سهام'!A:S,19,0),0)</f>
        <v>955082430</v>
      </c>
      <c r="O11" s="8">
        <f>IFERROR(VLOOKUP(A11,'درآمد ناشی از تغییر قیمت اوراق'!A:Q,17,0),0)</f>
        <v>0</v>
      </c>
      <c r="Q11" s="8">
        <f>IFERROR(VLOOKUP(A11,'درآمد ناشی از فروش'!A:Q,17,0),0)</f>
        <v>-30100199853</v>
      </c>
      <c r="S11" s="8">
        <f t="shared" si="2"/>
        <v>-29145117423</v>
      </c>
      <c r="T11" s="8"/>
      <c r="U11" s="1">
        <f t="shared" si="3"/>
        <v>-2.2964713725361397E-2</v>
      </c>
    </row>
    <row r="12" spans="1:21" ht="21" x14ac:dyDescent="0.55000000000000004">
      <c r="A12" s="31" t="s">
        <v>67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3893033862</v>
      </c>
      <c r="F12" s="8"/>
      <c r="G12" s="8">
        <f>IFERROR(VLOOKUP(A12,'درآمد ناشی از فروش'!A:Q,9,0),0)</f>
        <v>-210107188</v>
      </c>
      <c r="H12" s="8"/>
      <c r="I12" s="8">
        <f t="shared" si="0"/>
        <v>3682926674</v>
      </c>
      <c r="J12" s="8"/>
      <c r="K12" s="1">
        <f t="shared" si="1"/>
        <v>4.2547834471102818E-3</v>
      </c>
      <c r="L12" s="8"/>
      <c r="M12" s="8">
        <f>IFERROR(VLOOKUP(A12,'درآمد سود سهام'!A:S,19,0),0)</f>
        <v>796109160</v>
      </c>
      <c r="N12" s="8"/>
      <c r="O12" s="8">
        <f>IFERROR(VLOOKUP(A12,'درآمد ناشی از تغییر قیمت اوراق'!A:Q,17,0),0)</f>
        <v>-4539034309</v>
      </c>
      <c r="P12" s="8"/>
      <c r="Q12" s="8">
        <f>IFERROR(VLOOKUP(A12,'درآمد ناشی از فروش'!A:Q,17,0),0)</f>
        <v>-11117315247</v>
      </c>
      <c r="R12" s="8"/>
      <c r="S12" s="8">
        <f t="shared" si="2"/>
        <v>-14860240396</v>
      </c>
      <c r="T12" s="8"/>
      <c r="U12" s="1">
        <f t="shared" si="3"/>
        <v>-1.1709033853982118E-2</v>
      </c>
    </row>
    <row r="13" spans="1:21" ht="21" x14ac:dyDescent="0.55000000000000004">
      <c r="A13" s="31" t="s">
        <v>66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0</v>
      </c>
      <c r="H13" s="8"/>
      <c r="I13" s="8">
        <f t="shared" si="0"/>
        <v>0</v>
      </c>
      <c r="J13" s="8"/>
      <c r="K13" s="1">
        <f t="shared" si="1"/>
        <v>0</v>
      </c>
      <c r="L13" s="8"/>
      <c r="M13" s="8">
        <f>IFERROR(VLOOKUP(A13,'درآمد سود سهام'!A:S,19,0),0)</f>
        <v>134810240</v>
      </c>
      <c r="N13" s="8"/>
      <c r="O13" s="8">
        <f>IFERROR(VLOOKUP(A13,'درآمد ناشی از تغییر قیمت اوراق'!A:Q,17,0),0)</f>
        <v>0</v>
      </c>
      <c r="P13" s="8"/>
      <c r="Q13" s="8">
        <f>IFERROR(VLOOKUP(A13,'درآمد ناشی از فروش'!A:Q,17,0),0)</f>
        <v>-12617595163</v>
      </c>
      <c r="R13" s="8"/>
      <c r="S13" s="8">
        <f t="shared" si="2"/>
        <v>-12482784923</v>
      </c>
      <c r="T13" s="8"/>
      <c r="U13" s="1">
        <f t="shared" si="3"/>
        <v>-9.8357326234592736E-3</v>
      </c>
    </row>
    <row r="14" spans="1:21" ht="21" x14ac:dyDescent="0.55000000000000004">
      <c r="A14" s="31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34803642914</v>
      </c>
      <c r="F14" s="8"/>
      <c r="G14" s="8">
        <f>IFERROR(VLOOKUP(A14,'درآمد ناشی از فروش'!A:Q,9,0),0)</f>
        <v>0</v>
      </c>
      <c r="H14" s="8"/>
      <c r="I14" s="8">
        <f t="shared" si="0"/>
        <v>34803642914</v>
      </c>
      <c r="J14" s="8"/>
      <c r="K14" s="1">
        <f t="shared" si="1"/>
        <v>4.0207687221965105E-2</v>
      </c>
      <c r="L14" s="8"/>
      <c r="M14" s="8">
        <f>IFERROR(VLOOKUP(A14,'درآمد سود سهام'!A:S,19,0),0)</f>
        <v>4264793500</v>
      </c>
      <c r="N14" s="8"/>
      <c r="O14" s="8">
        <f>IFERROR(VLOOKUP(A14,'درآمد ناشی از تغییر قیمت اوراق'!A:Q,17,0),0)</f>
        <v>16848911449</v>
      </c>
      <c r="P14" s="8"/>
      <c r="Q14" s="8">
        <f>IFERROR(VLOOKUP(A14,'درآمد ناشی از فروش'!A:Q,17,0),0)</f>
        <v>-7985909889</v>
      </c>
      <c r="R14" s="8"/>
      <c r="S14" s="8">
        <f t="shared" si="2"/>
        <v>13127795060</v>
      </c>
      <c r="T14" s="8"/>
      <c r="U14" s="1">
        <f t="shared" si="3"/>
        <v>1.0343964343070456E-2</v>
      </c>
    </row>
    <row r="15" spans="1:21" ht="21" x14ac:dyDescent="0.55000000000000004">
      <c r="A15" s="31" t="s">
        <v>85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7178701148</v>
      </c>
      <c r="F15" s="8"/>
      <c r="G15" s="8">
        <f>IFERROR(VLOOKUP(A15,'درآمد ناشی از فروش'!A:Q,9,0),0)</f>
        <v>0</v>
      </c>
      <c r="H15" s="8"/>
      <c r="I15" s="8">
        <f t="shared" si="0"/>
        <v>7178701148</v>
      </c>
      <c r="J15" s="8"/>
      <c r="K15" s="1">
        <f t="shared" si="1"/>
        <v>8.2933551275645011E-3</v>
      </c>
      <c r="L15" s="8"/>
      <c r="M15" s="8">
        <f>IFERROR(VLOOKUP(A15,'درآمد سود سهام'!A:S,19,0),0)</f>
        <v>1197937600</v>
      </c>
      <c r="N15" s="8"/>
      <c r="O15" s="8">
        <f>IFERROR(VLOOKUP(A15,'درآمد ناشی از تغییر قیمت اوراق'!A:Q,17,0),0)</f>
        <v>-7782862658</v>
      </c>
      <c r="P15" s="8"/>
      <c r="Q15" s="8">
        <f>IFERROR(VLOOKUP(A15,'درآمد ناشی از فروش'!A:Q,17,0),0)</f>
        <v>-14769398309</v>
      </c>
      <c r="R15" s="8"/>
      <c r="S15" s="8">
        <f t="shared" si="2"/>
        <v>-21354323367</v>
      </c>
      <c r="T15" s="8"/>
      <c r="U15" s="1">
        <f t="shared" si="3"/>
        <v>-1.6826006078635741E-2</v>
      </c>
    </row>
    <row r="16" spans="1:21" ht="21" x14ac:dyDescent="0.55000000000000004">
      <c r="A16" s="31" t="s">
        <v>17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0"/>
        <v>0</v>
      </c>
      <c r="J16" s="8"/>
      <c r="K16" s="1">
        <f t="shared" si="1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-530927932</v>
      </c>
      <c r="R16" s="8"/>
      <c r="S16" s="8">
        <f t="shared" si="2"/>
        <v>-530927932</v>
      </c>
      <c r="T16" s="8"/>
      <c r="U16" s="1">
        <f t="shared" si="3"/>
        <v>-4.1834135681183737E-4</v>
      </c>
    </row>
    <row r="17" spans="1:21" ht="21" x14ac:dyDescent="0.55000000000000004">
      <c r="A17" s="31" t="s">
        <v>80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0</v>
      </c>
      <c r="F17" s="8"/>
      <c r="G17" s="8">
        <f>IFERROR(VLOOKUP(A17,'درآمد ناشی از فروش'!A:Q,9,0),0)</f>
        <v>0</v>
      </c>
      <c r="H17" s="8"/>
      <c r="I17" s="8">
        <f t="shared" si="0"/>
        <v>0</v>
      </c>
      <c r="J17" s="8"/>
      <c r="K17" s="1">
        <f t="shared" si="1"/>
        <v>0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0</v>
      </c>
      <c r="P17" s="8"/>
      <c r="Q17" s="8">
        <f>IFERROR(VLOOKUP(A17,'درآمد ناشی از فروش'!A:Q,17,0),0)</f>
        <v>407040157</v>
      </c>
      <c r="R17" s="8"/>
      <c r="S17" s="8">
        <f t="shared" si="2"/>
        <v>407040157</v>
      </c>
      <c r="T17" s="8"/>
      <c r="U17" s="1">
        <f t="shared" si="3"/>
        <v>3.2072475621094899E-4</v>
      </c>
    </row>
    <row r="18" spans="1:21" ht="21" x14ac:dyDescent="0.55000000000000004">
      <c r="A18" s="31" t="s">
        <v>64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4237812703</v>
      </c>
      <c r="F18" s="8"/>
      <c r="G18" s="8">
        <f>IFERROR(VLOOKUP(A18,'درآمد ناشی از فروش'!A:Q,9,0),0)</f>
        <v>-108363752</v>
      </c>
      <c r="H18" s="8"/>
      <c r="I18" s="8">
        <f t="shared" si="0"/>
        <v>4129448951</v>
      </c>
      <c r="J18" s="8"/>
      <c r="K18" s="1">
        <f t="shared" si="1"/>
        <v>4.7706382987308203E-3</v>
      </c>
      <c r="L18" s="8"/>
      <c r="M18" s="8">
        <f>IFERROR(VLOOKUP(A18,'درآمد سود سهام'!A:S,19,0),0)</f>
        <v>85575600</v>
      </c>
      <c r="N18" s="8"/>
      <c r="O18" s="8">
        <f>IFERROR(VLOOKUP(A18,'درآمد ناشی از تغییر قیمت اوراق'!A:Q,17,0),0)</f>
        <v>-2854311870</v>
      </c>
      <c r="P18" s="8"/>
      <c r="Q18" s="8">
        <f>IFERROR(VLOOKUP(A18,'درآمد ناشی از فروش'!A:Q,17,0),0)</f>
        <v>-13010766636</v>
      </c>
      <c r="R18" s="8"/>
      <c r="S18" s="8">
        <f t="shared" si="2"/>
        <v>-15779502906</v>
      </c>
      <c r="T18" s="8"/>
      <c r="U18" s="1">
        <f t="shared" si="3"/>
        <v>-1.243336102255093E-2</v>
      </c>
    </row>
    <row r="19" spans="1:21" ht="21" x14ac:dyDescent="0.55000000000000004">
      <c r="A19" s="31" t="s">
        <v>122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0"/>
        <v>0</v>
      </c>
      <c r="J19" s="8"/>
      <c r="K19" s="1">
        <f t="shared" si="1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195105847978</v>
      </c>
      <c r="R19" s="8"/>
      <c r="S19" s="8">
        <f t="shared" si="2"/>
        <v>195105847978</v>
      </c>
      <c r="T19" s="8"/>
      <c r="U19" s="1">
        <f t="shared" si="3"/>
        <v>0.15373243757881738</v>
      </c>
    </row>
    <row r="20" spans="1:21" ht="21" x14ac:dyDescent="0.55000000000000004">
      <c r="A20" s="31" t="s">
        <v>101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0</v>
      </c>
      <c r="F20" s="8"/>
      <c r="G20" s="8">
        <f>IFERROR(VLOOKUP(A20,'درآمد ناشی از فروش'!A:Q,9,0),0)</f>
        <v>0</v>
      </c>
      <c r="H20" s="8"/>
      <c r="I20" s="8">
        <f t="shared" si="0"/>
        <v>0</v>
      </c>
      <c r="J20" s="8"/>
      <c r="K20" s="1">
        <f t="shared" si="1"/>
        <v>0</v>
      </c>
      <c r="L20" s="8"/>
      <c r="M20" s="8">
        <f>IFERROR(VLOOKUP(A20,'درآمد سود سهام'!A:S,19,0),0)</f>
        <v>1436404320</v>
      </c>
      <c r="N20" s="8"/>
      <c r="O20" s="8">
        <f>IFERROR(VLOOKUP(A20,'درآمد ناشی از تغییر قیمت اوراق'!A:Q,17,0),0)</f>
        <v>0</v>
      </c>
      <c r="P20" s="8"/>
      <c r="Q20" s="8">
        <f>IFERROR(VLOOKUP(A20,'درآمد ناشی از فروش'!A:Q,17,0),0)</f>
        <v>-19213038094</v>
      </c>
      <c r="R20" s="8"/>
      <c r="S20" s="8">
        <f t="shared" si="2"/>
        <v>-17776633774</v>
      </c>
      <c r="T20" s="8"/>
      <c r="U20" s="1">
        <f t="shared" si="3"/>
        <v>-1.400698784964716E-2</v>
      </c>
    </row>
    <row r="21" spans="1:21" ht="21" x14ac:dyDescent="0.55000000000000004">
      <c r="A21" s="31" t="s">
        <v>82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0</v>
      </c>
      <c r="F21" s="8"/>
      <c r="G21" s="8">
        <f>IFERROR(VLOOKUP(A21,'درآمد ناشی از فروش'!A:Q,9,0),0)</f>
        <v>0</v>
      </c>
      <c r="H21" s="8"/>
      <c r="I21" s="8">
        <f t="shared" si="0"/>
        <v>0</v>
      </c>
      <c r="J21" s="8"/>
      <c r="K21" s="1">
        <f t="shared" si="1"/>
        <v>0</v>
      </c>
      <c r="L21" s="8"/>
      <c r="M21" s="8">
        <f>IFERROR(VLOOKUP(A21,'درآمد سود سهام'!A:S,19,0),0)</f>
        <v>6703350</v>
      </c>
      <c r="N21" s="8"/>
      <c r="O21" s="8">
        <f>IFERROR(VLOOKUP(A21,'درآمد ناشی از تغییر قیمت اوراق'!A:Q,17,0),0)</f>
        <v>0</v>
      </c>
      <c r="P21" s="8"/>
      <c r="Q21" s="8">
        <f>IFERROR(VLOOKUP(A21,'درآمد ناشی از فروش'!A:Q,17,0),0)</f>
        <v>4999036976</v>
      </c>
      <c r="R21" s="8"/>
      <c r="S21" s="8">
        <f t="shared" si="2"/>
        <v>5005740326</v>
      </c>
      <c r="T21" s="8"/>
      <c r="U21" s="1">
        <f t="shared" si="3"/>
        <v>3.9442419085733262E-3</v>
      </c>
    </row>
    <row r="22" spans="1:21" ht="21" x14ac:dyDescent="0.55000000000000004">
      <c r="A22" s="31" t="s">
        <v>58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0</v>
      </c>
      <c r="H22" s="8"/>
      <c r="I22" s="8">
        <f t="shared" si="0"/>
        <v>0</v>
      </c>
      <c r="J22" s="8"/>
      <c r="K22" s="1">
        <f t="shared" si="1"/>
        <v>0</v>
      </c>
      <c r="L22" s="8"/>
      <c r="M22" s="8">
        <f>IFERROR(VLOOKUP(A22,'درآمد سود سهام'!A:S,19,0),0)</f>
        <v>258553225</v>
      </c>
      <c r="N22" s="8"/>
      <c r="O22" s="8">
        <f>IFERROR(VLOOKUP(A22,'درآمد ناشی از تغییر قیمت اوراق'!A:Q,17,0),0)</f>
        <v>0</v>
      </c>
      <c r="P22" s="8"/>
      <c r="Q22" s="8">
        <f>IFERROR(VLOOKUP(A22,'درآمد ناشی از فروش'!A:Q,17,0),0)</f>
        <v>-33580421659</v>
      </c>
      <c r="R22" s="8"/>
      <c r="S22" s="8">
        <f t="shared" si="2"/>
        <v>-33321868434</v>
      </c>
      <c r="T22" s="8"/>
      <c r="U22" s="1">
        <f t="shared" si="3"/>
        <v>-2.6255758667044656E-2</v>
      </c>
    </row>
    <row r="23" spans="1:21" ht="21" x14ac:dyDescent="0.55000000000000004">
      <c r="A23" s="31" t="s">
        <v>68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0</v>
      </c>
      <c r="F23" s="8"/>
      <c r="G23" s="8">
        <f>IFERROR(VLOOKUP(A23,'درآمد ناشی از فروش'!A:Q,9,0),0)</f>
        <v>0</v>
      </c>
      <c r="H23" s="8"/>
      <c r="I23" s="8">
        <f t="shared" si="0"/>
        <v>0</v>
      </c>
      <c r="J23" s="8"/>
      <c r="K23" s="1">
        <f t="shared" si="1"/>
        <v>0</v>
      </c>
      <c r="L23" s="8"/>
      <c r="M23" s="8">
        <f>IFERROR(VLOOKUP(A23,'درآمد سود سهام'!A:S,19,0),0)</f>
        <v>2198472280</v>
      </c>
      <c r="N23" s="8"/>
      <c r="O23" s="8">
        <f>IFERROR(VLOOKUP(A23,'درآمد ناشی از تغییر قیمت اوراق'!A:Q,17,0),0)</f>
        <v>0</v>
      </c>
      <c r="P23" s="8"/>
      <c r="Q23" s="8">
        <f>IFERROR(VLOOKUP(A23,'درآمد ناشی از فروش'!A:Q,17,0),0)</f>
        <v>-74027364004</v>
      </c>
      <c r="R23" s="8"/>
      <c r="S23" s="8">
        <f t="shared" si="2"/>
        <v>-71828891724</v>
      </c>
      <c r="T23" s="8"/>
      <c r="U23" s="1">
        <f t="shared" si="3"/>
        <v>-5.6597127803983606E-2</v>
      </c>
    </row>
    <row r="24" spans="1:21" ht="21" x14ac:dyDescent="0.55000000000000004">
      <c r="A24" s="31" t="s">
        <v>92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0</v>
      </c>
      <c r="H24" s="8"/>
      <c r="I24" s="8">
        <f t="shared" si="0"/>
        <v>0</v>
      </c>
      <c r="J24" s="8"/>
      <c r="K24" s="1">
        <f t="shared" si="1"/>
        <v>0</v>
      </c>
      <c r="L24" s="8"/>
      <c r="M24" s="8">
        <f>IFERROR(VLOOKUP(A24,'درآمد سود سهام'!A:S,19,0),0)</f>
        <v>129752650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-11508485808</v>
      </c>
      <c r="R24" s="8"/>
      <c r="S24" s="8">
        <f t="shared" si="2"/>
        <v>-11378733158</v>
      </c>
      <c r="T24" s="8"/>
      <c r="U24" s="1">
        <f t="shared" si="3"/>
        <v>-8.9658019124854837E-3</v>
      </c>
    </row>
    <row r="25" spans="1:21" ht="21" x14ac:dyDescent="0.55000000000000004">
      <c r="A25" s="31" t="s">
        <v>99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0"/>
        <v>0</v>
      </c>
      <c r="J25" s="8"/>
      <c r="K25" s="1">
        <f t="shared" si="1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-21794484626</v>
      </c>
      <c r="R25" s="8"/>
      <c r="S25" s="8">
        <f t="shared" si="2"/>
        <v>-21794484626</v>
      </c>
      <c r="T25" s="8"/>
      <c r="U25" s="1">
        <f t="shared" si="3"/>
        <v>-1.7172828400852661E-2</v>
      </c>
    </row>
    <row r="26" spans="1:21" ht="21" x14ac:dyDescent="0.55000000000000004">
      <c r="A26" s="31" t="s">
        <v>97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0</v>
      </c>
      <c r="F26" s="8"/>
      <c r="G26" s="8">
        <f>IFERROR(VLOOKUP(A26,'درآمد ناشی از فروش'!A:Q,9,0),0)</f>
        <v>0</v>
      </c>
      <c r="H26" s="8"/>
      <c r="I26" s="8">
        <f t="shared" si="0"/>
        <v>0</v>
      </c>
      <c r="J26" s="8"/>
      <c r="K26" s="1">
        <f t="shared" si="1"/>
        <v>0</v>
      </c>
      <c r="L26" s="8"/>
      <c r="M26" s="8">
        <f>IFERROR(VLOOKUP(A26,'درآمد سود سهام'!A:S,19,0),0)</f>
        <v>869133600</v>
      </c>
      <c r="N26" s="8"/>
      <c r="O26" s="8">
        <f>IFERROR(VLOOKUP(A26,'درآمد ناشی از تغییر قیمت اوراق'!A:Q,17,0),0)</f>
        <v>0</v>
      </c>
      <c r="P26" s="8"/>
      <c r="Q26" s="8">
        <f>IFERROR(VLOOKUP(A26,'درآمد ناشی از فروش'!A:Q,17,0),0)</f>
        <v>-10283415870</v>
      </c>
      <c r="R26" s="8"/>
      <c r="S26" s="8">
        <f t="shared" si="2"/>
        <v>-9414282270</v>
      </c>
      <c r="T26" s="8"/>
      <c r="U26" s="1">
        <f t="shared" si="3"/>
        <v>-7.4179250720631225E-3</v>
      </c>
    </row>
    <row r="27" spans="1:21" ht="21" x14ac:dyDescent="0.55000000000000004">
      <c r="A27" s="31" t="s">
        <v>98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0</v>
      </c>
      <c r="F27" s="8"/>
      <c r="G27" s="8">
        <f>IFERROR(VLOOKUP(A27,'درآمد ناشی از فروش'!A:Q,9,0),0)</f>
        <v>6035417997</v>
      </c>
      <c r="H27" s="8"/>
      <c r="I27" s="8">
        <f t="shared" si="0"/>
        <v>6035417997</v>
      </c>
      <c r="J27" s="8"/>
      <c r="K27" s="1">
        <f t="shared" si="1"/>
        <v>6.9725516859495016E-3</v>
      </c>
      <c r="L27" s="8"/>
      <c r="M27" s="8">
        <f>IFERROR(VLOOKUP(A27,'درآمد سود سهام'!A:S,19,0),0)</f>
        <v>3743101800</v>
      </c>
      <c r="N27" s="8"/>
      <c r="O27" s="8">
        <f>IFERROR(VLOOKUP(A27,'درآمد ناشی از تغییر قیمت اوراق'!A:Q,17,0),0)</f>
        <v>0</v>
      </c>
      <c r="P27" s="8"/>
      <c r="Q27" s="8">
        <f>IFERROR(VLOOKUP(A27,'درآمد ناشی از فروش'!A:Q,17,0),0)</f>
        <v>6240957507</v>
      </c>
      <c r="R27" s="8"/>
      <c r="S27" s="8">
        <f t="shared" si="2"/>
        <v>9984059307</v>
      </c>
      <c r="T27" s="8"/>
      <c r="U27" s="1">
        <f t="shared" si="3"/>
        <v>7.8668773391644287E-3</v>
      </c>
    </row>
    <row r="28" spans="1:21" ht="21" x14ac:dyDescent="0.55000000000000004">
      <c r="A28" s="31" t="s">
        <v>102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0</v>
      </c>
      <c r="F28" s="8"/>
      <c r="G28" s="8">
        <f>IFERROR(VLOOKUP(A28,'درآمد ناشی از فروش'!A:Q,9,0),0)</f>
        <v>0</v>
      </c>
      <c r="H28" s="8"/>
      <c r="I28" s="8">
        <f t="shared" si="0"/>
        <v>0</v>
      </c>
      <c r="J28" s="8"/>
      <c r="K28" s="1">
        <f t="shared" si="1"/>
        <v>0</v>
      </c>
      <c r="L28" s="8"/>
      <c r="M28" s="8">
        <f>IFERROR(VLOOKUP(A28,'درآمد سود سهام'!A:S,19,0),0)</f>
        <v>459928200</v>
      </c>
      <c r="N28" s="8"/>
      <c r="O28" s="8">
        <f>IFERROR(VLOOKUP(A28,'درآمد ناشی از تغییر قیمت اوراق'!A:Q,17,0),0)</f>
        <v>0</v>
      </c>
      <c r="P28" s="8"/>
      <c r="Q28" s="8">
        <f>IFERROR(VLOOKUP(A28,'درآمد ناشی از فروش'!A:Q,17,0),0)</f>
        <v>-17018665900</v>
      </c>
      <c r="R28" s="8"/>
      <c r="S28" s="8">
        <f t="shared" si="2"/>
        <v>-16558737700</v>
      </c>
      <c r="T28" s="8"/>
      <c r="U28" s="1">
        <f t="shared" si="3"/>
        <v>-1.3047354224545345E-2</v>
      </c>
    </row>
    <row r="29" spans="1:21" ht="21" x14ac:dyDescent="0.55000000000000004">
      <c r="A29" s="31" t="s">
        <v>100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519789225</v>
      </c>
      <c r="F29" s="8"/>
      <c r="G29" s="8">
        <f>IFERROR(VLOOKUP(A29,'درآمد ناشی از فروش'!A:Q,9,0),0)</f>
        <v>0</v>
      </c>
      <c r="H29" s="8"/>
      <c r="I29" s="8">
        <f t="shared" si="0"/>
        <v>519789225</v>
      </c>
      <c r="J29" s="8"/>
      <c r="K29" s="1">
        <f t="shared" si="1"/>
        <v>6.0049813267509051E-4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1021502963</v>
      </c>
      <c r="P29" s="8"/>
      <c r="Q29" s="8">
        <f>IFERROR(VLOOKUP(A29,'درآمد ناشی از فروش'!A:Q,17,0),0)</f>
        <v>501067574</v>
      </c>
      <c r="R29" s="8"/>
      <c r="S29" s="8">
        <f t="shared" si="2"/>
        <v>1522570537</v>
      </c>
      <c r="T29" s="8"/>
      <c r="U29" s="1">
        <f t="shared" si="3"/>
        <v>1.1996999703724532E-3</v>
      </c>
    </row>
    <row r="30" spans="1:21" ht="21" x14ac:dyDescent="0.55000000000000004">
      <c r="A30" s="31" t="s">
        <v>15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0</v>
      </c>
      <c r="F30" s="8"/>
      <c r="G30" s="8">
        <f>IFERROR(VLOOKUP(A30,'درآمد ناشی از فروش'!A:Q,9,0),0)</f>
        <v>0</v>
      </c>
      <c r="H30" s="8"/>
      <c r="I30" s="8">
        <f t="shared" si="0"/>
        <v>0</v>
      </c>
      <c r="J30" s="8"/>
      <c r="K30" s="1">
        <f t="shared" si="1"/>
        <v>0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0</v>
      </c>
      <c r="P30" s="8"/>
      <c r="Q30" s="8">
        <f>IFERROR(VLOOKUP(A30,'درآمد ناشی از فروش'!A:Q,17,0),0)</f>
        <v>-245800769</v>
      </c>
      <c r="R30" s="8"/>
      <c r="S30" s="8">
        <f t="shared" si="2"/>
        <v>-245800769</v>
      </c>
      <c r="T30" s="8"/>
      <c r="U30" s="1">
        <f t="shared" si="3"/>
        <v>-1.936771848139514E-4</v>
      </c>
    </row>
    <row r="31" spans="1:21" ht="21" x14ac:dyDescent="0.55000000000000004">
      <c r="A31" s="31" t="s">
        <v>93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2828593285</v>
      </c>
      <c r="F31" s="8"/>
      <c r="G31" s="8">
        <f>IFERROR(VLOOKUP(A31,'درآمد ناشی از فروش'!A:Q,9,0),0)</f>
        <v>0</v>
      </c>
      <c r="H31" s="8"/>
      <c r="I31" s="8">
        <f t="shared" si="0"/>
        <v>2828593285</v>
      </c>
      <c r="J31" s="8"/>
      <c r="K31" s="1">
        <f t="shared" si="1"/>
        <v>3.267795683413407E-3</v>
      </c>
      <c r="L31" s="8"/>
      <c r="M31" s="8">
        <f>IFERROR(VLOOKUP(A31,'درآمد سود سهام'!A:S,19,0),0)</f>
        <v>92996540</v>
      </c>
      <c r="N31" s="8"/>
      <c r="O31" s="8">
        <f>IFERROR(VLOOKUP(A31,'درآمد ناشی از تغییر قیمت اوراق'!A:Q,17,0),0)</f>
        <v>576511674</v>
      </c>
      <c r="P31" s="8"/>
      <c r="Q31" s="8">
        <f>IFERROR(VLOOKUP(A31,'درآمد ناشی از فروش'!A:Q,17,0),0)</f>
        <v>-7120594501</v>
      </c>
      <c r="R31" s="8"/>
      <c r="S31" s="8">
        <f t="shared" si="2"/>
        <v>-6451086287</v>
      </c>
      <c r="T31" s="8"/>
      <c r="U31" s="1">
        <f t="shared" si="3"/>
        <v>-5.0830932553268234E-3</v>
      </c>
    </row>
    <row r="32" spans="1:21" ht="21" x14ac:dyDescent="0.55000000000000004">
      <c r="A32" s="31" t="s">
        <v>59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0</v>
      </c>
      <c r="F32" s="8"/>
      <c r="G32" s="8">
        <f>IFERROR(VLOOKUP(A32,'درآمد ناشی از فروش'!A:Q,9,0),0)</f>
        <v>0</v>
      </c>
      <c r="H32" s="8"/>
      <c r="I32" s="8">
        <f t="shared" si="0"/>
        <v>0</v>
      </c>
      <c r="J32" s="8"/>
      <c r="K32" s="1">
        <f t="shared" si="1"/>
        <v>0</v>
      </c>
      <c r="L32" s="8"/>
      <c r="M32" s="8">
        <f>IFERROR(VLOOKUP(A32,'درآمد سود سهام'!A:S,19,0),0)</f>
        <v>895813600</v>
      </c>
      <c r="N32" s="8"/>
      <c r="O32" s="8">
        <f>IFERROR(VLOOKUP(A32,'درآمد ناشی از تغییر قیمت اوراق'!A:Q,17,0),0)</f>
        <v>0</v>
      </c>
      <c r="P32" s="8"/>
      <c r="Q32" s="8">
        <f>IFERROR(VLOOKUP(A32,'درآمد ناشی از فروش'!A:Q,17,0),0)</f>
        <v>-13215111538</v>
      </c>
      <c r="R32" s="8"/>
      <c r="S32" s="8">
        <f t="shared" si="2"/>
        <v>-12319297938</v>
      </c>
      <c r="T32" s="8"/>
      <c r="U32" s="1">
        <f t="shared" si="3"/>
        <v>-9.7069140720066512E-3</v>
      </c>
    </row>
    <row r="33" spans="1:21" ht="21" x14ac:dyDescent="0.55000000000000004">
      <c r="A33" s="31" t="s">
        <v>96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364756997269</v>
      </c>
      <c r="F33" s="8"/>
      <c r="G33" s="8">
        <f>IFERROR(VLOOKUP(A33,'درآمد ناشی از فروش'!A:Q,9,0),0)</f>
        <v>37919021564</v>
      </c>
      <c r="H33" s="8"/>
      <c r="I33" s="8">
        <f t="shared" si="0"/>
        <v>402676018833</v>
      </c>
      <c r="J33" s="8"/>
      <c r="K33" s="1">
        <f t="shared" si="1"/>
        <v>0.4652004807953764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616483817619</v>
      </c>
      <c r="P33" s="8"/>
      <c r="Q33" s="8">
        <f>IFERROR(VLOOKUP(A33,'درآمد ناشی از فروش'!A:Q,17,0),0)</f>
        <v>80919988690</v>
      </c>
      <c r="R33" s="8"/>
      <c r="S33" s="8">
        <f t="shared" si="2"/>
        <v>697403806309</v>
      </c>
      <c r="T33" s="8"/>
      <c r="U33" s="1">
        <f t="shared" si="3"/>
        <v>0.5495149849773715</v>
      </c>
    </row>
    <row r="34" spans="1:21" ht="21" x14ac:dyDescent="0.55000000000000004">
      <c r="A34" s="31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0"/>
        <v>0</v>
      </c>
      <c r="J34" s="8"/>
      <c r="K34" s="1">
        <f t="shared" si="1"/>
        <v>0</v>
      </c>
      <c r="L34" s="8"/>
      <c r="M34" s="8">
        <f>IFERROR(VLOOKUP(A34,'درآمد سود سهام'!A:S,19,0),0)</f>
        <v>37675050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53618082224</v>
      </c>
      <c r="R34" s="8"/>
      <c r="S34" s="8">
        <f t="shared" si="2"/>
        <v>53655757274</v>
      </c>
      <c r="T34" s="8"/>
      <c r="U34" s="1">
        <f t="shared" si="3"/>
        <v>4.2277719716527877E-2</v>
      </c>
    </row>
    <row r="35" spans="1:21" ht="21" x14ac:dyDescent="0.55000000000000004">
      <c r="A35" s="31" t="s">
        <v>81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0</v>
      </c>
      <c r="F35" s="8"/>
      <c r="G35" s="8">
        <f>IFERROR(VLOOKUP(A35,'درآمد ناشی از فروش'!A:Q,9,0),0)</f>
        <v>0</v>
      </c>
      <c r="H35" s="8"/>
      <c r="I35" s="8">
        <f t="shared" si="0"/>
        <v>0</v>
      </c>
      <c r="J35" s="8"/>
      <c r="K35" s="1">
        <f t="shared" si="1"/>
        <v>0</v>
      </c>
      <c r="L35" s="8"/>
      <c r="M35" s="8">
        <f>IFERROR(VLOOKUP(A35,'درآمد سود سهام'!A:S,19,0),0)</f>
        <v>292500000</v>
      </c>
      <c r="N35" s="8"/>
      <c r="O35" s="8">
        <f>IFERROR(VLOOKUP(A35,'درآمد ناشی از تغییر قیمت اوراق'!A:Q,17,0),0)</f>
        <v>0</v>
      </c>
      <c r="P35" s="8"/>
      <c r="Q35" s="8">
        <f>IFERROR(VLOOKUP(A35,'درآمد ناشی از فروش'!A:Q,17,0),0)</f>
        <v>1161821840</v>
      </c>
      <c r="R35" s="8"/>
      <c r="S35" s="8">
        <f t="shared" si="2"/>
        <v>1454321840</v>
      </c>
      <c r="T35" s="8"/>
      <c r="U35" s="1">
        <f t="shared" si="3"/>
        <v>1.145923834699825E-3</v>
      </c>
    </row>
    <row r="36" spans="1:21" ht="21" x14ac:dyDescent="0.55000000000000004">
      <c r="A36" s="31" t="s">
        <v>57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0</v>
      </c>
      <c r="F36" s="8"/>
      <c r="G36" s="8">
        <f>IFERROR(VLOOKUP(A36,'درآمد ناشی از فروش'!A:Q,9,0),0)</f>
        <v>0</v>
      </c>
      <c r="H36" s="8"/>
      <c r="I36" s="8">
        <f t="shared" si="0"/>
        <v>0</v>
      </c>
      <c r="J36" s="8"/>
      <c r="K36" s="1">
        <f t="shared" si="1"/>
        <v>0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0</v>
      </c>
      <c r="P36" s="8"/>
      <c r="Q36" s="8">
        <f>IFERROR(VLOOKUP(A36,'درآمد ناشی از فروش'!A:Q,17,0),0)</f>
        <v>-54088462907</v>
      </c>
      <c r="R36" s="8"/>
      <c r="S36" s="8">
        <f t="shared" si="2"/>
        <v>-54088462907</v>
      </c>
      <c r="T36" s="8"/>
      <c r="U36" s="1">
        <f t="shared" si="3"/>
        <v>-4.2618667424679998E-2</v>
      </c>
    </row>
    <row r="37" spans="1:21" ht="21" x14ac:dyDescent="0.55000000000000004">
      <c r="A37" s="31" t="s">
        <v>16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0</v>
      </c>
      <c r="H37" s="8"/>
      <c r="I37" s="8">
        <f t="shared" si="0"/>
        <v>0</v>
      </c>
      <c r="J37" s="8"/>
      <c r="K37" s="1">
        <f t="shared" si="1"/>
        <v>0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106675374312</v>
      </c>
      <c r="R37" s="8"/>
      <c r="S37" s="8">
        <f t="shared" si="2"/>
        <v>106675374312</v>
      </c>
      <c r="T37" s="8"/>
      <c r="U37" s="1">
        <f t="shared" si="3"/>
        <v>8.4054196696685957E-2</v>
      </c>
    </row>
    <row r="38" spans="1:21" ht="21" x14ac:dyDescent="0.55000000000000004">
      <c r="A38" s="31" t="s">
        <v>56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964654952</v>
      </c>
      <c r="F38" s="8"/>
      <c r="G38" s="8">
        <f>IFERROR(VLOOKUP(A38,'درآمد ناشی از فروش'!A:Q,9,0),0)</f>
        <v>0</v>
      </c>
      <c r="H38" s="8"/>
      <c r="I38" s="8">
        <f t="shared" si="0"/>
        <v>964654952</v>
      </c>
      <c r="J38" s="8"/>
      <c r="K38" s="1">
        <f t="shared" si="1"/>
        <v>1.1144392178421534E-3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964654952</v>
      </c>
      <c r="P38" s="8"/>
      <c r="Q38" s="8">
        <f>IFERROR(VLOOKUP(A38,'درآمد ناشی از فروش'!A:Q,17,0),0)</f>
        <v>15050328092</v>
      </c>
      <c r="R38" s="8"/>
      <c r="S38" s="8">
        <f t="shared" si="2"/>
        <v>16014983044</v>
      </c>
      <c r="T38" s="8"/>
      <c r="U38" s="1">
        <f t="shared" si="3"/>
        <v>1.2618906130456759E-2</v>
      </c>
    </row>
    <row r="39" spans="1:21" ht="21" x14ac:dyDescent="0.55000000000000004">
      <c r="A39" s="31" t="s">
        <v>71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83745210555</v>
      </c>
      <c r="F39" s="8"/>
      <c r="G39" s="8">
        <f>IFERROR(VLOOKUP(A39,'درآمد ناشی از فروش'!A:Q,9,0),0)</f>
        <v>-2018358900</v>
      </c>
      <c r="H39" s="8"/>
      <c r="I39" s="8">
        <f t="shared" si="0"/>
        <v>81726851655</v>
      </c>
      <c r="J39" s="8"/>
      <c r="K39" s="1">
        <f t="shared" si="1"/>
        <v>9.4416774045752161E-2</v>
      </c>
      <c r="L39" s="8"/>
      <c r="M39" s="8">
        <f>IFERROR(VLOOKUP(A39,'درآمد سود سهام'!A:S,19,0),0)</f>
        <v>26072539065</v>
      </c>
      <c r="N39" s="8"/>
      <c r="O39" s="8">
        <f>IFERROR(VLOOKUP(A39,'درآمد ناشی از تغییر قیمت اوراق'!A:Q,17,0),0)</f>
        <v>14870158828</v>
      </c>
      <c r="P39" s="8"/>
      <c r="Q39" s="8">
        <f>IFERROR(VLOOKUP(A39,'درآمد ناشی از فروش'!A:Q,17,0),0)</f>
        <v>8210474360</v>
      </c>
      <c r="R39" s="8"/>
      <c r="S39" s="8">
        <f t="shared" si="2"/>
        <v>49153172253</v>
      </c>
      <c r="T39" s="8"/>
      <c r="U39" s="1">
        <f t="shared" si="3"/>
        <v>3.8729935896320442E-2</v>
      </c>
    </row>
    <row r="40" spans="1:21" ht="21" x14ac:dyDescent="0.55000000000000004">
      <c r="A40" s="31" t="s">
        <v>90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0"/>
        <v>0</v>
      </c>
      <c r="J40" s="8"/>
      <c r="K40" s="1">
        <f t="shared" si="1"/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428961117</v>
      </c>
      <c r="R40" s="8"/>
      <c r="S40" s="8">
        <f t="shared" si="2"/>
        <v>428961117</v>
      </c>
      <c r="T40" s="8"/>
      <c r="U40" s="1">
        <f t="shared" si="3"/>
        <v>3.3799724009491615E-4</v>
      </c>
    </row>
    <row r="41" spans="1:21" ht="21" x14ac:dyDescent="0.55000000000000004">
      <c r="A41" s="31" t="s">
        <v>79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1257300000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4705901893</v>
      </c>
      <c r="R41" s="8"/>
      <c r="S41" s="8">
        <f t="shared" si="2"/>
        <v>5963201893</v>
      </c>
      <c r="T41" s="8"/>
      <c r="U41" s="1">
        <f t="shared" si="3"/>
        <v>4.6986677861592281E-3</v>
      </c>
    </row>
    <row r="42" spans="1:21" ht="21" x14ac:dyDescent="0.55000000000000004">
      <c r="A42" s="31" t="s">
        <v>84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0</v>
      </c>
      <c r="F42" s="8"/>
      <c r="G42" s="8">
        <f>IFERROR(VLOOKUP(A42,'درآمد ناشی از فروش'!A:Q,9,0),0)</f>
        <v>0</v>
      </c>
      <c r="H42" s="8"/>
      <c r="I42" s="8">
        <f t="shared" si="0"/>
        <v>0</v>
      </c>
      <c r="J42" s="8"/>
      <c r="K42" s="1">
        <f t="shared" si="1"/>
        <v>0</v>
      </c>
      <c r="L42" s="8"/>
      <c r="M42" s="8">
        <f>IFERROR(VLOOKUP(A42,'درآمد سود سهام'!A:S,19,0),0)</f>
        <v>1466759840</v>
      </c>
      <c r="N42" s="8"/>
      <c r="O42" s="8">
        <f>IFERROR(VLOOKUP(A42,'درآمد ناشی از تغییر قیمت اوراق'!A:Q,17,0),0)</f>
        <v>0</v>
      </c>
      <c r="P42" s="8"/>
      <c r="Q42" s="8">
        <f>IFERROR(VLOOKUP(A42,'درآمد ناشی از فروش'!A:Q,17,0),0)</f>
        <v>-25950290734</v>
      </c>
      <c r="R42" s="8"/>
      <c r="S42" s="8">
        <f t="shared" si="2"/>
        <v>-24483530894</v>
      </c>
      <c r="T42" s="8"/>
      <c r="U42" s="1">
        <f t="shared" si="3"/>
        <v>-1.9291645657362962E-2</v>
      </c>
    </row>
    <row r="43" spans="1:21" ht="21" x14ac:dyDescent="0.55000000000000004">
      <c r="A43" s="31" t="s">
        <v>83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0"/>
        <v>0</v>
      </c>
      <c r="J43" s="8"/>
      <c r="K43" s="1">
        <f t="shared" si="1"/>
        <v>0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-1333996861</v>
      </c>
      <c r="R43" s="8"/>
      <c r="S43" s="8">
        <f t="shared" si="2"/>
        <v>-1333996861</v>
      </c>
      <c r="T43" s="8"/>
      <c r="U43" s="1">
        <f t="shared" si="3"/>
        <v>-1.0511145170140946E-3</v>
      </c>
    </row>
    <row r="44" spans="1:21" ht="21" x14ac:dyDescent="0.55000000000000004">
      <c r="A44" s="31" t="s">
        <v>61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0</v>
      </c>
      <c r="F44" s="8"/>
      <c r="G44" s="8">
        <f>IFERROR(VLOOKUP(A44,'درآمد ناشی از فروش'!A:Q,9,0),0)</f>
        <v>0</v>
      </c>
      <c r="H44" s="8"/>
      <c r="I44" s="8">
        <f t="shared" si="0"/>
        <v>0</v>
      </c>
      <c r="J44" s="8"/>
      <c r="K44" s="1">
        <f t="shared" si="1"/>
        <v>0</v>
      </c>
      <c r="L44" s="8"/>
      <c r="M44" s="8">
        <f>IFERROR(VLOOKUP(A44,'درآمد سود سهام'!A:S,19,0),0)</f>
        <v>16948816</v>
      </c>
      <c r="N44" s="8"/>
      <c r="O44" s="8">
        <f>IFERROR(VLOOKUP(A44,'درآمد ناشی از تغییر قیمت اوراق'!A:Q,17,0),0)</f>
        <v>0</v>
      </c>
      <c r="P44" s="8"/>
      <c r="Q44" s="8">
        <f>IFERROR(VLOOKUP(A44,'درآمد ناشی از فروش'!A:Q,17,0),0)</f>
        <v>-10862472594</v>
      </c>
      <c r="R44" s="8"/>
      <c r="S44" s="8">
        <f t="shared" si="2"/>
        <v>-10845523778</v>
      </c>
      <c r="T44" s="8"/>
      <c r="U44" s="1">
        <f t="shared" si="3"/>
        <v>-8.5456629029334336E-3</v>
      </c>
    </row>
    <row r="45" spans="1:21" ht="21" x14ac:dyDescent="0.55000000000000004">
      <c r="A45" s="31" t="s">
        <v>94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0</v>
      </c>
      <c r="H45" s="8"/>
      <c r="I45" s="8">
        <f t="shared" si="0"/>
        <v>0</v>
      </c>
      <c r="J45" s="8"/>
      <c r="K45" s="1">
        <f t="shared" si="1"/>
        <v>0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16714164815</v>
      </c>
      <c r="R45" s="8"/>
      <c r="S45" s="8">
        <f t="shared" si="2"/>
        <v>16714164815</v>
      </c>
      <c r="T45" s="8"/>
      <c r="U45" s="1">
        <f t="shared" si="3"/>
        <v>1.316982205163727E-2</v>
      </c>
    </row>
    <row r="46" spans="1:21" ht="21" x14ac:dyDescent="0.55000000000000004">
      <c r="A46" s="31" t="s">
        <v>87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0</v>
      </c>
      <c r="F46" s="8"/>
      <c r="G46" s="8">
        <f>IFERROR(VLOOKUP(A46,'درآمد ناشی از فروش'!A:Q,9,0),0)</f>
        <v>0</v>
      </c>
      <c r="H46" s="8"/>
      <c r="I46" s="8">
        <f t="shared" si="0"/>
        <v>0</v>
      </c>
      <c r="J46" s="8"/>
      <c r="K46" s="1">
        <f t="shared" si="1"/>
        <v>0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0</v>
      </c>
      <c r="P46" s="8"/>
      <c r="Q46" s="8">
        <f>IFERROR(VLOOKUP(A46,'درآمد ناشی از فروش'!A:Q,17,0),0)</f>
        <v>4193385802</v>
      </c>
      <c r="R46" s="8"/>
      <c r="S46" s="8">
        <f t="shared" si="2"/>
        <v>4193385802</v>
      </c>
      <c r="T46" s="8"/>
      <c r="U46" s="1">
        <f t="shared" si="3"/>
        <v>3.3041522216317957E-3</v>
      </c>
    </row>
    <row r="47" spans="1:21" ht="21" x14ac:dyDescent="0.55000000000000004">
      <c r="A47" s="31" t="s">
        <v>105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0"/>
        <v>0</v>
      </c>
      <c r="J47" s="8"/>
      <c r="K47" s="1">
        <f t="shared" si="1"/>
        <v>0</v>
      </c>
      <c r="L47" s="8"/>
      <c r="M47" s="8">
        <f>IFERROR(VLOOKUP(A47,'درآمد سود سهام'!A:S,19,0),0)</f>
        <v>2400000000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-4799561991</v>
      </c>
      <c r="R47" s="8"/>
      <c r="S47" s="8">
        <f t="shared" si="2"/>
        <v>-2399561991</v>
      </c>
      <c r="T47" s="8"/>
      <c r="U47" s="1">
        <f t="shared" si="3"/>
        <v>-1.8907199236770499E-3</v>
      </c>
    </row>
    <row r="48" spans="1:21" ht="21" x14ac:dyDescent="0.55000000000000004">
      <c r="A48" s="31" t="s">
        <v>72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42612326922</v>
      </c>
      <c r="F48" s="8"/>
      <c r="G48" s="8">
        <f>IFERROR(VLOOKUP(A48,'درآمد ناشی از فروش'!A:Q,9,0),0)</f>
        <v>-845232344</v>
      </c>
      <c r="H48" s="8"/>
      <c r="I48" s="8">
        <f t="shared" si="0"/>
        <v>41767094578</v>
      </c>
      <c r="J48" s="8"/>
      <c r="K48" s="1">
        <f t="shared" si="1"/>
        <v>4.825237056684447E-2</v>
      </c>
      <c r="L48" s="8"/>
      <c r="M48" s="8">
        <f>IFERROR(VLOOKUP(A48,'درآمد سود سهام'!A:S,19,0),0)</f>
        <v>14119991520</v>
      </c>
      <c r="N48" s="8"/>
      <c r="O48" s="8">
        <f>IFERROR(VLOOKUP(A48,'درآمد ناشی از تغییر قیمت اوراق'!A:Q,17,0),0)</f>
        <v>12268951077</v>
      </c>
      <c r="P48" s="8"/>
      <c r="Q48" s="8">
        <f>IFERROR(VLOOKUP(A48,'درآمد ناشی از فروش'!A:Q,17,0),0)</f>
        <v>-16313713224</v>
      </c>
      <c r="R48" s="8"/>
      <c r="S48" s="8">
        <f t="shared" si="2"/>
        <v>10075229373</v>
      </c>
      <c r="T48" s="8"/>
      <c r="U48" s="1">
        <f t="shared" si="3"/>
        <v>7.9387142247609194E-3</v>
      </c>
    </row>
    <row r="49" spans="1:21" ht="21" x14ac:dyDescent="0.55000000000000004">
      <c r="A49" s="31" t="s">
        <v>88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3164346</v>
      </c>
      <c r="F49" s="8"/>
      <c r="G49" s="8">
        <f>IFERROR(VLOOKUP(A49,'درآمد ناشی از فروش'!A:Q,9,0),0)</f>
        <v>0</v>
      </c>
      <c r="H49" s="8"/>
      <c r="I49" s="8">
        <f t="shared" si="0"/>
        <v>3164346</v>
      </c>
      <c r="J49" s="8"/>
      <c r="K49" s="1">
        <f t="shared" si="1"/>
        <v>3.6556815200197578E-6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-22732761501</v>
      </c>
      <c r="P49" s="8"/>
      <c r="Q49" s="8">
        <f>IFERROR(VLOOKUP(A49,'درآمد ناشی از فروش'!A:Q,17,0),0)</f>
        <v>-7271809691</v>
      </c>
      <c r="R49" s="8"/>
      <c r="S49" s="8">
        <f t="shared" si="2"/>
        <v>-30004571192</v>
      </c>
      <c r="T49" s="8"/>
      <c r="U49" s="1">
        <f t="shared" si="3"/>
        <v>-2.3641914969014379E-2</v>
      </c>
    </row>
    <row r="50" spans="1:21" ht="21" x14ac:dyDescent="0.55000000000000004">
      <c r="A50" s="31" t="s">
        <v>77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0"/>
        <v>0</v>
      </c>
      <c r="J50" s="8"/>
      <c r="K50" s="1">
        <f t="shared" si="1"/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6255463300</v>
      </c>
      <c r="R50" s="8"/>
      <c r="S50" s="8">
        <f t="shared" si="2"/>
        <v>6255463300</v>
      </c>
      <c r="T50" s="8"/>
      <c r="U50" s="1">
        <f t="shared" si="3"/>
        <v>4.9289533412769362E-3</v>
      </c>
    </row>
    <row r="51" spans="1:21" ht="21" x14ac:dyDescent="0.55000000000000004">
      <c r="A51" s="31" t="s">
        <v>121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85144356844</v>
      </c>
      <c r="F51" s="8"/>
      <c r="G51" s="8">
        <f>IFERROR(VLOOKUP(A51,'درآمد ناشی از فروش'!A:Q,9,0),0)</f>
        <v>-4977735937</v>
      </c>
      <c r="H51" s="8"/>
      <c r="I51" s="8">
        <f t="shared" si="0"/>
        <v>80166620907</v>
      </c>
      <c r="J51" s="8"/>
      <c r="K51" s="1">
        <f t="shared" si="1"/>
        <v>9.261428256333204E-2</v>
      </c>
      <c r="L51" s="8"/>
      <c r="M51" s="8">
        <f>IFERROR(VLOOKUP(A51,'درآمد سود سهام'!A:S,19,0),0)</f>
        <v>601572594</v>
      </c>
      <c r="N51" s="8"/>
      <c r="O51" s="8">
        <f>IFERROR(VLOOKUP(A51,'درآمد ناشی از تغییر قیمت اوراق'!A:Q,17,0),0)</f>
        <v>-152302301</v>
      </c>
      <c r="P51" s="8"/>
      <c r="Q51" s="8">
        <f>IFERROR(VLOOKUP(A51,'درآمد ناشی از فروش'!A:Q,17,0),0)</f>
        <v>-24085055140</v>
      </c>
      <c r="R51" s="8"/>
      <c r="S51" s="8">
        <f t="shared" si="2"/>
        <v>-23635784847</v>
      </c>
      <c r="T51" s="8"/>
      <c r="U51" s="1">
        <f t="shared" si="3"/>
        <v>-1.8623669440331208E-2</v>
      </c>
    </row>
    <row r="52" spans="1:21" ht="21" x14ac:dyDescent="0.55000000000000004">
      <c r="A52" s="31" t="s">
        <v>95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0</v>
      </c>
      <c r="F52" s="8"/>
      <c r="G52" s="8">
        <f>IFERROR(VLOOKUP(A52,'درآمد ناشی از فروش'!A:Q,9,0),0)</f>
        <v>0</v>
      </c>
      <c r="H52" s="8"/>
      <c r="I52" s="8">
        <f t="shared" si="0"/>
        <v>0</v>
      </c>
      <c r="J52" s="8"/>
      <c r="K52" s="1">
        <f t="shared" si="1"/>
        <v>0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0</v>
      </c>
      <c r="P52" s="8"/>
      <c r="Q52" s="8">
        <f>IFERROR(VLOOKUP(A52,'درآمد ناشی از فروش'!A:Q,17,0),0)</f>
        <v>-7627135792</v>
      </c>
      <c r="R52" s="8"/>
      <c r="S52" s="8">
        <f t="shared" si="2"/>
        <v>-7627135792</v>
      </c>
      <c r="T52" s="8"/>
      <c r="U52" s="1">
        <f t="shared" si="3"/>
        <v>-6.0097541370518967E-3</v>
      </c>
    </row>
    <row r="53" spans="1:21" s="31" customFormat="1" ht="21" x14ac:dyDescent="0.55000000000000004">
      <c r="A53" s="31" t="s">
        <v>69</v>
      </c>
      <c r="C53" s="8">
        <f>IFERROR(VLOOKUP(A53,'درآمد سود سهام'!A:S,13,0),0)</f>
        <v>0</v>
      </c>
      <c r="E53" s="8">
        <f>IFERROR(VLOOKUP(A53,'درآمد ناشی از تغییر قیمت اوراق'!A:Q,9,0),0)</f>
        <v>0</v>
      </c>
      <c r="F53" s="8"/>
      <c r="G53" s="8">
        <f>IFERROR(VLOOKUP(A53,'درآمد ناشی از فروش'!A:Q,9,0),0)</f>
        <v>-15376096037</v>
      </c>
      <c r="H53" s="8"/>
      <c r="I53" s="8">
        <f t="shared" si="0"/>
        <v>-15376096037</v>
      </c>
      <c r="J53" s="8"/>
      <c r="K53" s="1">
        <f t="shared" si="1"/>
        <v>-1.7763578993103137E-2</v>
      </c>
      <c r="L53" s="8"/>
      <c r="M53" s="8">
        <f>IFERROR(VLOOKUP(A53,'درآمد سود سهام'!A:S,19,0),0)</f>
        <v>18360047674</v>
      </c>
      <c r="N53" s="8"/>
      <c r="O53" s="8">
        <f>IFERROR(VLOOKUP(A53,'درآمد ناشی از تغییر قیمت اوراق'!A:Q,17,0),0)</f>
        <v>0</v>
      </c>
      <c r="P53" s="8"/>
      <c r="Q53" s="8">
        <f>IFERROR(VLOOKUP(A53,'درآمد ناشی از فروش'!A:Q,17,0),0)</f>
        <v>-18861795490</v>
      </c>
      <c r="R53" s="8"/>
      <c r="S53" s="8">
        <f t="shared" si="2"/>
        <v>-501747816</v>
      </c>
      <c r="T53" s="8"/>
      <c r="U53" s="1">
        <f t="shared" si="3"/>
        <v>-3.9534906617573874E-4</v>
      </c>
    </row>
    <row r="54" spans="1:21" ht="21" x14ac:dyDescent="0.55000000000000004">
      <c r="A54" s="31" t="s">
        <v>76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0</v>
      </c>
      <c r="F54" s="8"/>
      <c r="G54" s="8">
        <f>IFERROR(VLOOKUP(A54,'درآمد ناشی از فروش'!A:Q,9,0),0)</f>
        <v>0</v>
      </c>
      <c r="H54" s="8"/>
      <c r="I54" s="8">
        <f t="shared" si="0"/>
        <v>0</v>
      </c>
      <c r="J54" s="8"/>
      <c r="K54" s="1">
        <f t="shared" si="1"/>
        <v>0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0</v>
      </c>
      <c r="P54" s="8"/>
      <c r="Q54" s="8">
        <f>IFERROR(VLOOKUP(A54,'درآمد ناشی از فروش'!A:Q,17,0),0)</f>
        <v>729175669</v>
      </c>
      <c r="R54" s="8"/>
      <c r="S54" s="8">
        <f t="shared" si="2"/>
        <v>729175669</v>
      </c>
      <c r="T54" s="8"/>
      <c r="U54" s="1">
        <f t="shared" si="3"/>
        <v>5.7454942627437283E-4</v>
      </c>
    </row>
    <row r="55" spans="1:21" ht="21" x14ac:dyDescent="0.55000000000000004">
      <c r="A55" s="31" t="s">
        <v>60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143130323818</v>
      </c>
      <c r="F55" s="8"/>
      <c r="G55" s="8">
        <f>IFERROR(VLOOKUP(A55,'درآمد ناشی از فروش'!A:Q,9,0),0)</f>
        <v>24846039179</v>
      </c>
      <c r="H55" s="8"/>
      <c r="I55" s="8">
        <f t="shared" si="0"/>
        <v>167976362997</v>
      </c>
      <c r="J55" s="8"/>
      <c r="K55" s="1">
        <f t="shared" si="1"/>
        <v>0.19405845189124818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296925709837</v>
      </c>
      <c r="P55" s="8"/>
      <c r="Q55" s="8">
        <f>IFERROR(VLOOKUP(A55,'درآمد ناشی از فروش'!A:Q,17,0),0)</f>
        <v>37279806047</v>
      </c>
      <c r="R55" s="8"/>
      <c r="S55" s="8">
        <f t="shared" si="2"/>
        <v>334205515884</v>
      </c>
      <c r="T55" s="8"/>
      <c r="U55" s="1">
        <f t="shared" si="3"/>
        <v>0.26333515443846084</v>
      </c>
    </row>
    <row r="56" spans="1:21" ht="21" x14ac:dyDescent="0.55000000000000004">
      <c r="A56" s="31" t="s">
        <v>78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0</v>
      </c>
      <c r="F56" s="8"/>
      <c r="G56" s="8">
        <f>IFERROR(VLOOKUP(A56,'درآمد ناشی از فروش'!A:Q,9,0),0)</f>
        <v>0</v>
      </c>
      <c r="H56" s="8"/>
      <c r="I56" s="8">
        <f t="shared" si="0"/>
        <v>0</v>
      </c>
      <c r="J56" s="8"/>
      <c r="K56" s="1">
        <f t="shared" si="1"/>
        <v>0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0</v>
      </c>
      <c r="P56" s="8"/>
      <c r="Q56" s="8">
        <f>IFERROR(VLOOKUP(A56,'درآمد ناشی از فروش'!A:Q,17,0),0)</f>
        <v>2792580010</v>
      </c>
      <c r="R56" s="8"/>
      <c r="S56" s="8">
        <f t="shared" si="2"/>
        <v>2792580010</v>
      </c>
      <c r="T56" s="8"/>
      <c r="U56" s="1">
        <f t="shared" si="3"/>
        <v>2.2003960235963144E-3</v>
      </c>
    </row>
    <row r="57" spans="1:21" ht="21" x14ac:dyDescent="0.55000000000000004">
      <c r="A57" s="31" t="s">
        <v>74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0"/>
        <v>0</v>
      </c>
      <c r="J57" s="8"/>
      <c r="K57" s="1">
        <f t="shared" si="1"/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6146988766</v>
      </c>
      <c r="R57" s="8"/>
      <c r="S57" s="8">
        <f t="shared" si="2"/>
        <v>6146988766</v>
      </c>
      <c r="T57" s="8"/>
      <c r="U57" s="1">
        <f t="shared" si="3"/>
        <v>4.8434815079112506E-3</v>
      </c>
    </row>
    <row r="58" spans="1:21" ht="21" x14ac:dyDescent="0.55000000000000004">
      <c r="A58" s="31" t="s">
        <v>65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0</v>
      </c>
      <c r="F58" s="8"/>
      <c r="G58" s="8">
        <f>IFERROR(VLOOKUP(A58,'درآمد ناشی از فروش'!A:Q,9,0),0)</f>
        <v>-18186992417</v>
      </c>
      <c r="H58" s="8"/>
      <c r="I58" s="8">
        <f t="shared" si="0"/>
        <v>-18186992417</v>
      </c>
      <c r="J58" s="8"/>
      <c r="K58" s="1">
        <f t="shared" si="1"/>
        <v>-2.1010929931039896E-2</v>
      </c>
      <c r="L58" s="8"/>
      <c r="M58" s="8">
        <f>IFERROR(VLOOKUP(A58,'درآمد سود سهام'!A:S,19,0),0)</f>
        <v>15809945790</v>
      </c>
      <c r="N58" s="8"/>
      <c r="O58" s="8">
        <f>IFERROR(VLOOKUP(A58,'درآمد ناشی از تغییر قیمت اوراق'!A:Q,17,0),0)</f>
        <v>0</v>
      </c>
      <c r="P58" s="8"/>
      <c r="Q58" s="8">
        <f>IFERROR(VLOOKUP(A58,'درآمد ناشی از فروش'!A:Q,17,0),0)</f>
        <v>-107055134558</v>
      </c>
      <c r="R58" s="8"/>
      <c r="S58" s="8">
        <f t="shared" si="2"/>
        <v>-91245188768</v>
      </c>
      <c r="T58" s="8"/>
      <c r="U58" s="1">
        <f t="shared" si="3"/>
        <v>-7.1896078113587267E-2</v>
      </c>
    </row>
    <row r="59" spans="1:21" ht="21" x14ac:dyDescent="0.55000000000000004">
      <c r="A59" s="31" t="s">
        <v>103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0</v>
      </c>
      <c r="F59" s="8"/>
      <c r="G59" s="8">
        <f>IFERROR(VLOOKUP(A59,'درآمد ناشی از فروش'!A:Q,9,0),0)</f>
        <v>0</v>
      </c>
      <c r="H59" s="8"/>
      <c r="I59" s="8">
        <f t="shared" si="0"/>
        <v>0</v>
      </c>
      <c r="J59" s="8"/>
      <c r="K59" s="1">
        <f t="shared" si="1"/>
        <v>0</v>
      </c>
      <c r="L59" s="8"/>
      <c r="M59" s="8">
        <f>IFERROR(VLOOKUP(A59,'درآمد سود سهام'!A:S,19,0),0)</f>
        <v>0</v>
      </c>
      <c r="N59" s="8"/>
      <c r="O59" s="8">
        <f>IFERROR(VLOOKUP(A59,'درآمد ناشی از تغییر قیمت اوراق'!A:Q,17,0),0)</f>
        <v>0</v>
      </c>
      <c r="P59" s="8"/>
      <c r="Q59" s="8">
        <f>IFERROR(VLOOKUP(A59,'درآمد ناشی از فروش'!A:Q,17,0),0)</f>
        <v>-239658880</v>
      </c>
      <c r="R59" s="8"/>
      <c r="S59" s="8">
        <f t="shared" si="2"/>
        <v>-239658880</v>
      </c>
      <c r="T59" s="8"/>
      <c r="U59" s="1">
        <f t="shared" si="3"/>
        <v>-1.8883772163489284E-4</v>
      </c>
    </row>
    <row r="60" spans="1:21" ht="21" x14ac:dyDescent="0.55000000000000004">
      <c r="A60" s="31" t="s">
        <v>130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0</v>
      </c>
      <c r="F60" s="8"/>
      <c r="G60" s="8">
        <f>IFERROR(VLOOKUP(A60,'درآمد ناشی از فروش'!A:Q,9,0),0)</f>
        <v>821973974</v>
      </c>
      <c r="H60" s="8"/>
      <c r="I60" s="8">
        <f t="shared" si="0"/>
        <v>821973974</v>
      </c>
      <c r="J60" s="8"/>
      <c r="K60" s="1">
        <f t="shared" ref="K60:K64" si="4">+I60/$I$94</f>
        <v>9.4960382546314503E-4</v>
      </c>
      <c r="L60" s="8"/>
      <c r="M60" s="8">
        <f>IFERROR(VLOOKUP(A60,'درآمد سود سهام'!A:S,19,0),0)</f>
        <v>0</v>
      </c>
      <c r="N60" s="8"/>
      <c r="O60" s="8">
        <f>IFERROR(VLOOKUP(A60,'درآمد ناشی از تغییر قیمت اوراق'!A:Q,17,0),0)</f>
        <v>0</v>
      </c>
      <c r="P60" s="8"/>
      <c r="Q60" s="8">
        <f>IFERROR(VLOOKUP(A60,'درآمد ناشی از فروش'!A:Q,17,0),0)</f>
        <v>1058019269</v>
      </c>
      <c r="R60" s="8"/>
      <c r="S60" s="8">
        <f t="shared" si="2"/>
        <v>1058019269</v>
      </c>
      <c r="T60" s="8"/>
      <c r="U60" s="1">
        <f t="shared" ref="U60:U64" si="5">+S60/$S$94</f>
        <v>8.3365969249199034E-4</v>
      </c>
    </row>
    <row r="61" spans="1:21" ht="21" x14ac:dyDescent="0.55000000000000004">
      <c r="A61" s="31" t="s">
        <v>132</v>
      </c>
      <c r="C61" s="8">
        <f>IFERROR(VLOOKUP(A61,'درآمد سود سهام'!A:S,13,0),0)</f>
        <v>0</v>
      </c>
      <c r="D61" s="8"/>
      <c r="E61" s="8">
        <f>IFERROR(VLOOKUP(A61,'درآمد ناشی از تغییر قیمت اوراق'!A:Q,9,0),0)</f>
        <v>0</v>
      </c>
      <c r="F61" s="8"/>
      <c r="G61" s="8">
        <f>IFERROR(VLOOKUP(A61,'درآمد ناشی از فروش'!A:Q,9,0),0)</f>
        <v>0</v>
      </c>
      <c r="H61" s="8"/>
      <c r="I61" s="8">
        <f t="shared" si="0"/>
        <v>0</v>
      </c>
      <c r="J61" s="8"/>
      <c r="K61" s="1">
        <f t="shared" si="4"/>
        <v>0</v>
      </c>
      <c r="L61" s="8"/>
      <c r="M61" s="8">
        <f>IFERROR(VLOOKUP(A61,'درآمد سود سهام'!A:S,19,0),0)</f>
        <v>0</v>
      </c>
      <c r="N61" s="8"/>
      <c r="O61" s="8">
        <f>IFERROR(VLOOKUP(A61,'درآمد ناشی از تغییر قیمت اوراق'!A:Q,17,0),0)</f>
        <v>0</v>
      </c>
      <c r="P61" s="8"/>
      <c r="Q61" s="8">
        <f>IFERROR(VLOOKUP(A61,'درآمد ناشی از فروش'!A:Q,17,0),0)</f>
        <v>-35381972</v>
      </c>
      <c r="R61" s="8"/>
      <c r="S61" s="8">
        <f t="shared" si="2"/>
        <v>-35381972</v>
      </c>
      <c r="T61" s="8"/>
      <c r="U61" s="1">
        <f t="shared" si="5"/>
        <v>-2.7879004439266231E-5</v>
      </c>
    </row>
    <row r="62" spans="1:21" ht="21" x14ac:dyDescent="0.55000000000000004">
      <c r="A62" s="31" t="s">
        <v>133</v>
      </c>
      <c r="C62" s="8">
        <f>IFERROR(VLOOKUP(A62,'درآمد سود سهام'!A:S,13,0),0)</f>
        <v>0</v>
      </c>
      <c r="D62" s="8"/>
      <c r="E62" s="8">
        <f>IFERROR(VLOOKUP(A62,'درآمد ناشی از تغییر قیمت اوراق'!A:Q,9,0),0)</f>
        <v>0</v>
      </c>
      <c r="F62" s="8"/>
      <c r="G62" s="8">
        <f>IFERROR(VLOOKUP(A62,'درآمد ناشی از فروش'!A:Q,9,0),0)</f>
        <v>0</v>
      </c>
      <c r="H62" s="8"/>
      <c r="I62" s="8">
        <f t="shared" si="0"/>
        <v>0</v>
      </c>
      <c r="J62" s="8"/>
      <c r="K62" s="1">
        <f t="shared" si="4"/>
        <v>0</v>
      </c>
      <c r="L62" s="8"/>
      <c r="M62" s="8">
        <f>IFERROR(VLOOKUP(A62,'درآمد سود سهام'!A:S,19,0),0)</f>
        <v>0</v>
      </c>
      <c r="N62" s="8"/>
      <c r="O62" s="8">
        <f>IFERROR(VLOOKUP(A62,'درآمد ناشی از تغییر قیمت اوراق'!A:Q,17,0),0)</f>
        <v>0</v>
      </c>
      <c r="P62" s="8"/>
      <c r="Q62" s="8">
        <f>IFERROR(VLOOKUP(A62,'درآمد ناشی از فروش'!A:Q,17,0),0)</f>
        <v>12227732301</v>
      </c>
      <c r="R62" s="8"/>
      <c r="S62" s="8">
        <f t="shared" si="2"/>
        <v>12227732301</v>
      </c>
      <c r="T62" s="8"/>
      <c r="U62" s="1">
        <f t="shared" si="5"/>
        <v>9.6347654987047667E-3</v>
      </c>
    </row>
    <row r="63" spans="1:21" ht="21" x14ac:dyDescent="0.55000000000000004">
      <c r="A63" s="31" t="s">
        <v>131</v>
      </c>
      <c r="C63" s="8">
        <f>IFERROR(VLOOKUP(A63,'درآمد سود سهام'!A:S,13,0),0)</f>
        <v>0</v>
      </c>
      <c r="D63" s="8"/>
      <c r="E63" s="8">
        <f>IFERROR(VLOOKUP(A63,'درآمد ناشی از تغییر قیمت اوراق'!A:Q,9,0),0)</f>
        <v>0</v>
      </c>
      <c r="F63" s="8"/>
      <c r="G63" s="8">
        <f>IFERROR(VLOOKUP(A63,'درآمد ناشی از فروش'!A:Q,9,0),0)</f>
        <v>0</v>
      </c>
      <c r="H63" s="8"/>
      <c r="I63" s="8">
        <f t="shared" si="0"/>
        <v>0</v>
      </c>
      <c r="J63" s="8"/>
      <c r="K63" s="1">
        <f t="shared" si="4"/>
        <v>0</v>
      </c>
      <c r="L63" s="8"/>
      <c r="M63" s="8">
        <f>IFERROR(VLOOKUP(A63,'درآمد سود سهام'!A:S,19,0),0)</f>
        <v>0</v>
      </c>
      <c r="N63" s="8"/>
      <c r="O63" s="8">
        <f>IFERROR(VLOOKUP(A63,'درآمد ناشی از تغییر قیمت اوراق'!A:Q,17,0),0)</f>
        <v>0</v>
      </c>
      <c r="P63" s="8"/>
      <c r="Q63" s="8">
        <f>IFERROR(VLOOKUP(A63,'درآمد ناشی از فروش'!A:Q,17,0),0)</f>
        <v>18830089720</v>
      </c>
      <c r="R63" s="8"/>
      <c r="S63" s="8">
        <f t="shared" si="2"/>
        <v>18830089720</v>
      </c>
      <c r="T63" s="8"/>
      <c r="U63" s="1">
        <f t="shared" si="5"/>
        <v>1.4837051900206732E-2</v>
      </c>
    </row>
    <row r="64" spans="1:21" ht="21" x14ac:dyDescent="0.55000000000000004">
      <c r="A64" s="31" t="s">
        <v>129</v>
      </c>
      <c r="C64" s="8">
        <f>IFERROR(VLOOKUP(A64,'درآمد سود سهام'!A:S,13,0),0)</f>
        <v>0</v>
      </c>
      <c r="D64" s="8"/>
      <c r="E64" s="8">
        <f>IFERROR(VLOOKUP(A64,'درآمد ناشی از تغییر قیمت اوراق'!A:Q,9,0),0)</f>
        <v>0</v>
      </c>
      <c r="F64" s="8"/>
      <c r="G64" s="8">
        <f>IFERROR(VLOOKUP(A64,'درآمد ناشی از فروش'!A:Q,9,0),0)</f>
        <v>0</v>
      </c>
      <c r="H64" s="8"/>
      <c r="I64" s="8">
        <f t="shared" si="0"/>
        <v>0</v>
      </c>
      <c r="J64" s="8"/>
      <c r="K64" s="1">
        <f t="shared" si="4"/>
        <v>0</v>
      </c>
      <c r="L64" s="8"/>
      <c r="M64" s="8">
        <f>IFERROR(VLOOKUP(A64,'درآمد سود سهام'!A:S,19,0),0)</f>
        <v>0</v>
      </c>
      <c r="N64" s="8"/>
      <c r="O64" s="8">
        <f>IFERROR(VLOOKUP(A64,'درآمد ناشی از تغییر قیمت اوراق'!A:Q,17,0),0)</f>
        <v>0</v>
      </c>
      <c r="P64" s="8"/>
      <c r="Q64" s="8">
        <f>IFERROR(VLOOKUP(A64,'درآمد ناشی از فروش'!A:Q,17,0),0)</f>
        <v>10485923165</v>
      </c>
      <c r="R64" s="8"/>
      <c r="S64" s="8">
        <f t="shared" si="2"/>
        <v>10485923165</v>
      </c>
      <c r="T64" s="8"/>
      <c r="U64" s="1">
        <f t="shared" si="5"/>
        <v>8.262317839911229E-3</v>
      </c>
    </row>
    <row r="65" spans="1:21" ht="21" x14ac:dyDescent="0.55000000000000004">
      <c r="A65" s="31" t="s">
        <v>118</v>
      </c>
      <c r="C65" s="8">
        <f>IFERROR(VLOOKUP(A65,'درآمد سود سهام'!A:S,13,0),0)</f>
        <v>0</v>
      </c>
      <c r="D65" s="8"/>
      <c r="E65" s="8">
        <f>IFERROR(VLOOKUP(A65,'درآمد ناشی از تغییر قیمت اوراق'!A:Q,9,0),0)</f>
        <v>0</v>
      </c>
      <c r="F65" s="8"/>
      <c r="G65" s="8">
        <f>IFERROR(VLOOKUP(A65,'درآمد ناشی از فروش'!A:Q,9,0),0)</f>
        <v>0</v>
      </c>
      <c r="H65" s="8"/>
      <c r="I65" s="8">
        <f t="shared" si="0"/>
        <v>0</v>
      </c>
      <c r="J65" s="8"/>
      <c r="K65" s="1">
        <f t="shared" si="1"/>
        <v>0</v>
      </c>
      <c r="L65" s="8"/>
      <c r="M65" s="8">
        <f>IFERROR(VLOOKUP(A65,'درآمد سود سهام'!A:S,19,0),0)</f>
        <v>0</v>
      </c>
      <c r="N65" s="8"/>
      <c r="O65" s="8">
        <f>IFERROR(VLOOKUP(A65,'درآمد ناشی از تغییر قیمت اوراق'!A:Q,17,0),0)</f>
        <v>0</v>
      </c>
      <c r="P65" s="8"/>
      <c r="Q65" s="8">
        <f>IFERROR(VLOOKUP(A65,'درآمد ناشی از فروش'!A:Q,17,0),0)</f>
        <v>-59265431</v>
      </c>
      <c r="R65" s="8"/>
      <c r="S65" s="8">
        <f t="shared" si="2"/>
        <v>-59265431</v>
      </c>
      <c r="T65" s="8"/>
      <c r="U65" s="1">
        <f t="shared" si="3"/>
        <v>-4.6697827185664681E-5</v>
      </c>
    </row>
    <row r="66" spans="1:21" ht="21" x14ac:dyDescent="0.55000000000000004">
      <c r="A66" s="31" t="s">
        <v>107</v>
      </c>
      <c r="C66" s="8">
        <f>IFERROR(VLOOKUP(A66,'درآمد سود سهام'!A:S,13,0),0)</f>
        <v>0</v>
      </c>
      <c r="D66" s="8"/>
      <c r="E66" s="8">
        <f>IFERROR(VLOOKUP(A66,'درآمد ناشی از تغییر قیمت اوراق'!A:Q,9,0),0)</f>
        <v>0</v>
      </c>
      <c r="F66" s="8"/>
      <c r="G66" s="8">
        <f>IFERROR(VLOOKUP(A66,'درآمد ناشی از فروش'!A:Q,9,0),0)</f>
        <v>0</v>
      </c>
      <c r="H66" s="8"/>
      <c r="I66" s="8">
        <f t="shared" si="0"/>
        <v>0</v>
      </c>
      <c r="J66" s="8"/>
      <c r="K66" s="1">
        <f t="shared" si="1"/>
        <v>0</v>
      </c>
      <c r="L66" s="8"/>
      <c r="M66" s="8">
        <f>IFERROR(VLOOKUP(A66,'درآمد سود سهام'!A:S,19,0),0)</f>
        <v>562500000</v>
      </c>
      <c r="N66" s="8"/>
      <c r="O66" s="8">
        <f>IFERROR(VLOOKUP(A66,'درآمد ناشی از تغییر قیمت اوراق'!A:Q,17,0),0)</f>
        <v>0</v>
      </c>
      <c r="P66" s="8"/>
      <c r="Q66" s="8">
        <f>IFERROR(VLOOKUP(A66,'درآمد ناشی از فروش'!A:Q,17,0),0)</f>
        <v>1049987692</v>
      </c>
      <c r="R66" s="8"/>
      <c r="S66" s="8">
        <f t="shared" si="2"/>
        <v>1612487692</v>
      </c>
      <c r="T66" s="8"/>
      <c r="U66" s="1">
        <f t="shared" si="3"/>
        <v>1.2705496325510111E-3</v>
      </c>
    </row>
    <row r="67" spans="1:21" ht="21" x14ac:dyDescent="0.55000000000000004">
      <c r="A67" s="31" t="s">
        <v>104</v>
      </c>
      <c r="C67" s="8">
        <f>IFERROR(VLOOKUP(A67,'درآمد سود سهام'!A:S,13,0),0)</f>
        <v>0</v>
      </c>
      <c r="D67" s="8"/>
      <c r="E67" s="8">
        <f>IFERROR(VLOOKUP(A67,'درآمد ناشی از تغییر قیمت اوراق'!A:Q,9,0),0)</f>
        <v>0</v>
      </c>
      <c r="F67" s="8"/>
      <c r="G67" s="8">
        <f>IFERROR(VLOOKUP(A67,'درآمد ناشی از فروش'!A:Q,9,0),0)</f>
        <v>0</v>
      </c>
      <c r="H67" s="8"/>
      <c r="I67" s="8">
        <f t="shared" si="0"/>
        <v>0</v>
      </c>
      <c r="J67" s="8"/>
      <c r="K67" s="1">
        <f t="shared" si="1"/>
        <v>0</v>
      </c>
      <c r="L67" s="8"/>
      <c r="M67" s="8">
        <f>IFERROR(VLOOKUP(A67,'درآمد سود سهام'!A:S,19,0),0)</f>
        <v>235000000</v>
      </c>
      <c r="N67" s="8"/>
      <c r="O67" s="8">
        <f>IFERROR(VLOOKUP(A67,'درآمد ناشی از تغییر قیمت اوراق'!A:Q,17,0),0)</f>
        <v>0</v>
      </c>
      <c r="P67" s="8"/>
      <c r="Q67" s="8">
        <f>IFERROR(VLOOKUP(A67,'درآمد ناشی از فروش'!A:Q,17,0),0)</f>
        <v>929118988</v>
      </c>
      <c r="R67" s="8"/>
      <c r="S67" s="8">
        <f t="shared" si="2"/>
        <v>1164118988</v>
      </c>
      <c r="T67" s="8"/>
      <c r="U67" s="1">
        <f t="shared" si="3"/>
        <v>9.1726030517140511E-4</v>
      </c>
    </row>
    <row r="68" spans="1:21" ht="21" x14ac:dyDescent="0.55000000000000004">
      <c r="A68" s="31" t="s">
        <v>134</v>
      </c>
      <c r="C68" s="8">
        <f>IFERROR(VLOOKUP(A68,'درآمد سود سهام'!A:S,13,0),0)</f>
        <v>0</v>
      </c>
      <c r="D68" s="8"/>
      <c r="E68" s="8">
        <f>IFERROR(VLOOKUP(A68,'درآمد ناشی از تغییر قیمت اوراق'!A:Q,9,0),0)</f>
        <v>-278049672</v>
      </c>
      <c r="F68" s="8"/>
      <c r="G68" s="8">
        <f>IFERROR(VLOOKUP(A68,'درآمد ناشی از فروش'!A:Q,9,0),0)</f>
        <v>0</v>
      </c>
      <c r="H68" s="8"/>
      <c r="I68" s="8">
        <f t="shared" si="0"/>
        <v>-278049672</v>
      </c>
      <c r="J68" s="8"/>
      <c r="K68" s="1">
        <f t="shared" ref="K68" si="6">+I68/$I$94</f>
        <v>-3.2122310505170901E-4</v>
      </c>
      <c r="L68" s="8"/>
      <c r="M68" s="8">
        <f>IFERROR(VLOOKUP(A68,'درآمد سود سهام'!A:S,19,0),0)</f>
        <v>0</v>
      </c>
      <c r="N68" s="8"/>
      <c r="O68" s="8">
        <f>IFERROR(VLOOKUP(A68,'درآمد ناشی از تغییر قیمت اوراق'!A:Q,17,0),0)</f>
        <v>875563595</v>
      </c>
      <c r="P68" s="8"/>
      <c r="Q68" s="8">
        <f>IFERROR(VLOOKUP(A68,'درآمد ناشی از فروش'!A:Q,17,0),0)</f>
        <v>1014315470</v>
      </c>
      <c r="R68" s="8"/>
      <c r="S68" s="8">
        <f t="shared" si="2"/>
        <v>1889879065</v>
      </c>
      <c r="T68" s="8"/>
      <c r="U68" s="1">
        <f t="shared" ref="U68" si="7">+S68/$S$94</f>
        <v>1.4891184370054702E-3</v>
      </c>
    </row>
    <row r="69" spans="1:21" ht="21" x14ac:dyDescent="0.55000000000000004">
      <c r="A69" s="31" t="s">
        <v>120</v>
      </c>
      <c r="C69" s="8">
        <f>IFERROR(VLOOKUP(A69,'درآمد سود سهام'!A:S,13,0),0)</f>
        <v>0</v>
      </c>
      <c r="D69" s="8"/>
      <c r="E69" s="8">
        <f>IFERROR(VLOOKUP(A69,'درآمد ناشی از تغییر قیمت اوراق'!A:Q,9,0),0)</f>
        <v>0</v>
      </c>
      <c r="F69" s="8"/>
      <c r="G69" s="8">
        <f>IFERROR(VLOOKUP(A69,'درآمد ناشی از فروش'!A:Q,9,0),0)</f>
        <v>0</v>
      </c>
      <c r="H69" s="8"/>
      <c r="I69" s="8">
        <f t="shared" si="0"/>
        <v>0</v>
      </c>
      <c r="J69" s="8"/>
      <c r="K69" s="1">
        <f t="shared" si="1"/>
        <v>0</v>
      </c>
      <c r="L69" s="8"/>
      <c r="M69" s="8">
        <f>IFERROR(VLOOKUP(A69,'درآمد سود سهام'!A:S,19,0),0)</f>
        <v>0</v>
      </c>
      <c r="N69" s="8"/>
      <c r="O69" s="8">
        <f>IFERROR(VLOOKUP(A69,'درآمد ناشی از تغییر قیمت اوراق'!A:Q,17,0),0)</f>
        <v>0</v>
      </c>
      <c r="P69" s="8"/>
      <c r="Q69" s="8">
        <f>IFERROR(VLOOKUP(A69,'درآمد ناشی از فروش'!A:Q,17,0),0)</f>
        <v>846415402</v>
      </c>
      <c r="R69" s="8"/>
      <c r="S69" s="8">
        <f t="shared" si="2"/>
        <v>846415402</v>
      </c>
      <c r="T69" s="8"/>
      <c r="U69" s="1">
        <f t="shared" si="3"/>
        <v>6.6692774359273447E-4</v>
      </c>
    </row>
    <row r="70" spans="1:21" ht="21" x14ac:dyDescent="0.55000000000000004">
      <c r="A70" s="31" t="s">
        <v>125</v>
      </c>
      <c r="C70" s="8">
        <f>IFERROR(VLOOKUP(A70,'درآمد سود سهام'!A:S,13,0),0)</f>
        <v>0</v>
      </c>
      <c r="D70" s="8"/>
      <c r="E70" s="8">
        <f>IFERROR(VLOOKUP(A70,'درآمد ناشی از تغییر قیمت اوراق'!A:Q,9,0),0)</f>
        <v>6110688971</v>
      </c>
      <c r="F70" s="8"/>
      <c r="G70" s="8">
        <f>IFERROR(VLOOKUP(A70,'درآمد ناشی از فروش'!A:Q,9,0),0)</f>
        <v>1175175363</v>
      </c>
      <c r="H70" s="8"/>
      <c r="I70" s="8">
        <f t="shared" si="0"/>
        <v>7285864334</v>
      </c>
      <c r="J70" s="8"/>
      <c r="K70" s="1">
        <f t="shared" si="1"/>
        <v>8.4171577960105697E-3</v>
      </c>
      <c r="L70" s="8"/>
      <c r="M70" s="8">
        <f>IFERROR(VLOOKUP(A70,'درآمد سود سهام'!A:S,19,0),0)</f>
        <v>0</v>
      </c>
      <c r="N70" s="8"/>
      <c r="O70" s="8">
        <f>IFERROR(VLOOKUP(A70,'درآمد ناشی از تغییر قیمت اوراق'!A:Q,17,0),0)</f>
        <v>5994844473</v>
      </c>
      <c r="P70" s="8"/>
      <c r="Q70" s="8">
        <f>IFERROR(VLOOKUP(A70,'درآمد ناشی از فروش'!A:Q,17,0),0)</f>
        <v>1355094647</v>
      </c>
      <c r="R70" s="8"/>
      <c r="S70" s="8">
        <f t="shared" si="2"/>
        <v>7349939120</v>
      </c>
      <c r="T70" s="8"/>
      <c r="U70" s="1">
        <f t="shared" si="3"/>
        <v>5.7913387460375738E-3</v>
      </c>
    </row>
    <row r="71" spans="1:21" ht="21" x14ac:dyDescent="0.55000000000000004">
      <c r="A71" s="31" t="s">
        <v>123</v>
      </c>
      <c r="C71" s="8">
        <f>IFERROR(VLOOKUP(A71,'درآمد سود سهام'!A:S,13,0),0)</f>
        <v>0</v>
      </c>
      <c r="D71" s="8"/>
      <c r="E71" s="8">
        <f>IFERROR(VLOOKUP(A71,'درآمد ناشی از تغییر قیمت اوراق'!A:Q,9,0),0)</f>
        <v>0</v>
      </c>
      <c r="F71" s="8"/>
      <c r="G71" s="8">
        <f>IFERROR(VLOOKUP(A71,'درآمد ناشی از فروش'!A:Q,9,0),0)</f>
        <v>5079754318</v>
      </c>
      <c r="H71" s="8"/>
      <c r="I71" s="8">
        <f t="shared" si="0"/>
        <v>5079754318</v>
      </c>
      <c r="J71" s="8"/>
      <c r="K71" s="1">
        <f t="shared" si="1"/>
        <v>5.8684998374239636E-3</v>
      </c>
      <c r="L71" s="8"/>
      <c r="M71" s="8">
        <f>IFERROR(VLOOKUP(A71,'درآمد سود سهام'!A:S,19,0),0)</f>
        <v>0</v>
      </c>
      <c r="N71" s="8"/>
      <c r="O71" s="8">
        <f>IFERROR(VLOOKUP(A71,'درآمد ناشی از تغییر قیمت اوراق'!A:Q,17,0),0)</f>
        <v>0</v>
      </c>
      <c r="P71" s="8"/>
      <c r="Q71" s="8">
        <f>IFERROR(VLOOKUP(A71,'درآمد ناشی از فروش'!A:Q,17,0),0)</f>
        <v>5298744243</v>
      </c>
      <c r="R71" s="8"/>
      <c r="S71" s="8">
        <f t="shared" si="2"/>
        <v>5298744243</v>
      </c>
      <c r="T71" s="8"/>
      <c r="U71" s="1">
        <f t="shared" si="3"/>
        <v>4.1751125198203586E-3</v>
      </c>
    </row>
    <row r="72" spans="1:21" ht="21" x14ac:dyDescent="0.55000000000000004">
      <c r="A72" s="31" t="s">
        <v>141</v>
      </c>
      <c r="C72" s="8">
        <f>IFERROR(VLOOKUP(A72,'درآمد سود سهام'!A:S,13,0),0)</f>
        <v>0</v>
      </c>
      <c r="D72" s="8"/>
      <c r="E72" s="8">
        <f>IFERROR(VLOOKUP(A72,'درآمد ناشی از تغییر قیمت اوراق'!A:Q,9,0),0)</f>
        <v>507368954</v>
      </c>
      <c r="F72" s="8"/>
      <c r="G72" s="8">
        <f>IFERROR(VLOOKUP(A72,'درآمد ناشی از فروش'!A:Q,9,0),0)</f>
        <v>0</v>
      </c>
      <c r="H72" s="8"/>
      <c r="I72" s="8">
        <f t="shared" si="0"/>
        <v>507368954</v>
      </c>
      <c r="J72" s="8"/>
      <c r="K72" s="1">
        <f t="shared" ref="K72:K74" si="8">+I72/$I$94</f>
        <v>5.8614933669376066E-4</v>
      </c>
      <c r="L72" s="8"/>
      <c r="M72" s="8">
        <f>IFERROR(VLOOKUP(A72,'درآمد سود سهام'!A:S,19,0),0)</f>
        <v>0</v>
      </c>
      <c r="N72" s="8"/>
      <c r="O72" s="8">
        <f>IFERROR(VLOOKUP(A72,'درآمد ناشی از تغییر قیمت اوراق'!A:Q,17,0),0)</f>
        <v>507368954</v>
      </c>
      <c r="P72" s="8"/>
      <c r="Q72" s="8">
        <f>IFERROR(VLOOKUP(A72,'درآمد ناشی از فروش'!A:Q,17,0),0)</f>
        <v>0</v>
      </c>
      <c r="R72" s="8"/>
      <c r="S72" s="8">
        <f t="shared" si="2"/>
        <v>507368954</v>
      </c>
      <c r="T72" s="8"/>
      <c r="U72" s="1">
        <f t="shared" ref="U72:U74" si="9">+S72/$S$94</f>
        <v>3.9977820684816164E-4</v>
      </c>
    </row>
    <row r="73" spans="1:21" ht="21" x14ac:dyDescent="0.55000000000000004">
      <c r="A73" s="31" t="s">
        <v>139</v>
      </c>
      <c r="C73" s="8">
        <f>IFERROR(VLOOKUP(A73,'درآمد سود سهام'!A:S,13,0),0)</f>
        <v>0</v>
      </c>
      <c r="D73" s="8"/>
      <c r="E73" s="8">
        <f>IFERROR(VLOOKUP(A73,'درآمد ناشی از تغییر قیمت اوراق'!A:Q,9,0),0)</f>
        <v>3957801202</v>
      </c>
      <c r="F73" s="8"/>
      <c r="G73" s="8">
        <f>IFERROR(VLOOKUP(A73,'درآمد ناشی از فروش'!A:Q,9,0),0)</f>
        <v>0</v>
      </c>
      <c r="H73" s="8"/>
      <c r="I73" s="8">
        <f t="shared" ref="I73:I93" si="10">+G73+E73+C73</f>
        <v>3957801202</v>
      </c>
      <c r="J73" s="8"/>
      <c r="K73" s="1">
        <f t="shared" si="8"/>
        <v>4.5723383960108617E-3</v>
      </c>
      <c r="L73" s="8"/>
      <c r="M73" s="8">
        <f>IFERROR(VLOOKUP(A73,'درآمد سود سهام'!A:S,19,0),0)</f>
        <v>0</v>
      </c>
      <c r="N73" s="8"/>
      <c r="O73" s="8">
        <f>IFERROR(VLOOKUP(A73,'درآمد ناشی از تغییر قیمت اوراق'!A:Q,17,0),0)</f>
        <v>3957801202</v>
      </c>
      <c r="P73" s="8"/>
      <c r="Q73" s="8">
        <f>IFERROR(VLOOKUP(A73,'درآمد ناشی از فروش'!A:Q,17,0),0)</f>
        <v>0</v>
      </c>
      <c r="R73" s="8"/>
      <c r="S73" s="8">
        <f t="shared" ref="S73:S93" si="11">+Q73+O73+M73</f>
        <v>3957801202</v>
      </c>
      <c r="T73" s="8"/>
      <c r="U73" s="1">
        <f t="shared" si="9"/>
        <v>3.1185248035437716E-3</v>
      </c>
    </row>
    <row r="74" spans="1:21" ht="21" x14ac:dyDescent="0.55000000000000004">
      <c r="A74" s="31" t="s">
        <v>140</v>
      </c>
      <c r="C74" s="8">
        <f>IFERROR(VLOOKUP(A74,'درآمد سود سهام'!A:S,13,0),0)</f>
        <v>0</v>
      </c>
      <c r="D74" s="8"/>
      <c r="E74" s="8">
        <f>IFERROR(VLOOKUP(A74,'درآمد ناشی از تغییر قیمت اوراق'!A:Q,9,0),0)</f>
        <v>1884398372</v>
      </c>
      <c r="F74" s="8"/>
      <c r="G74" s="8">
        <f>IFERROR(VLOOKUP(A74,'درآمد ناشی از فروش'!A:Q,9,0),0)</f>
        <v>0</v>
      </c>
      <c r="H74" s="8"/>
      <c r="I74" s="8">
        <f t="shared" si="10"/>
        <v>1884398372</v>
      </c>
      <c r="J74" s="8"/>
      <c r="K74" s="1">
        <f t="shared" si="8"/>
        <v>2.1769933834276394E-3</v>
      </c>
      <c r="L74" s="8"/>
      <c r="M74" s="8">
        <f>IFERROR(VLOOKUP(A74,'درآمد سود سهام'!A:S,19,0),0)</f>
        <v>0</v>
      </c>
      <c r="N74" s="8"/>
      <c r="O74" s="8">
        <f>IFERROR(VLOOKUP(A74,'درآمد ناشی از تغییر قیمت اوراق'!A:Q,17,0),0)</f>
        <v>1884398372</v>
      </c>
      <c r="P74" s="8"/>
      <c r="Q74" s="8">
        <f>IFERROR(VLOOKUP(A74,'درآمد ناشی از فروش'!A:Q,17,0),0)</f>
        <v>0</v>
      </c>
      <c r="R74" s="8"/>
      <c r="S74" s="8">
        <f t="shared" si="11"/>
        <v>1884398372</v>
      </c>
      <c r="T74" s="8"/>
      <c r="U74" s="1">
        <f t="shared" si="9"/>
        <v>1.4847999590959504E-3</v>
      </c>
    </row>
    <row r="75" spans="1:21" ht="21" x14ac:dyDescent="0.55000000000000004">
      <c r="A75" s="31" t="s">
        <v>138</v>
      </c>
      <c r="C75" s="8">
        <f>IFERROR(VLOOKUP(A75,'درآمد سود سهام'!A:S,13,0),0)</f>
        <v>0</v>
      </c>
      <c r="D75" s="8"/>
      <c r="E75" s="8">
        <f>IFERROR(VLOOKUP(A75,'درآمد ناشی از تغییر قیمت اوراق'!A:Q,9,0),0)</f>
        <v>3616514082</v>
      </c>
      <c r="F75" s="8"/>
      <c r="G75" s="8">
        <f>IFERROR(VLOOKUP(A75,'درآمد ناشی از فروش'!A:Q,9,0),0)</f>
        <v>2760681312</v>
      </c>
      <c r="H75" s="8"/>
      <c r="I75" s="8">
        <f t="shared" si="10"/>
        <v>6377195394</v>
      </c>
      <c r="J75" s="8"/>
      <c r="K75" s="1">
        <f t="shared" ref="K75:K76" si="12">+I75/$I$94</f>
        <v>7.3673976712410457E-3</v>
      </c>
      <c r="L75" s="8"/>
      <c r="M75" s="8">
        <f>IFERROR(VLOOKUP(A75,'درآمد سود سهام'!A:S,19,0),0)</f>
        <v>0</v>
      </c>
      <c r="N75" s="8"/>
      <c r="O75" s="8">
        <f>IFERROR(VLOOKUP(A75,'درآمد ناشی از تغییر قیمت اوراق'!A:Q,17,0),0)</f>
        <v>3616514082</v>
      </c>
      <c r="P75" s="8"/>
      <c r="Q75" s="8">
        <f>IFERROR(VLOOKUP(A75,'درآمد ناشی از فروش'!A:Q,17,0),0)</f>
        <v>2760681312</v>
      </c>
      <c r="R75" s="8"/>
      <c r="S75" s="8">
        <f t="shared" si="11"/>
        <v>6377195394</v>
      </c>
      <c r="T75" s="8"/>
      <c r="U75" s="1">
        <f t="shared" ref="U75:U76" si="13">+S75/$S$94</f>
        <v>5.0248713864618445E-3</v>
      </c>
    </row>
    <row r="76" spans="1:21" ht="21" x14ac:dyDescent="0.55000000000000004">
      <c r="A76" s="31" t="s">
        <v>145</v>
      </c>
      <c r="C76" s="8">
        <f>IFERROR(VLOOKUP(A76,'درآمد سود سهام'!A:S,13,0),0)</f>
        <v>0</v>
      </c>
      <c r="D76" s="8"/>
      <c r="E76" s="8">
        <f>IFERROR(VLOOKUP(A76,'درآمد ناشی از تغییر قیمت اوراق'!A:Q,9,0),0)</f>
        <v>0</v>
      </c>
      <c r="F76" s="8"/>
      <c r="G76" s="8">
        <f>IFERROR(VLOOKUP(A76,'درآمد ناشی از فروش'!A:Q,9,0),0)</f>
        <v>12697964625</v>
      </c>
      <c r="H76" s="8"/>
      <c r="I76" s="8">
        <f t="shared" si="10"/>
        <v>12697964625</v>
      </c>
      <c r="J76" s="8"/>
      <c r="K76" s="1">
        <f t="shared" si="12"/>
        <v>1.4669607755118155E-2</v>
      </c>
      <c r="L76" s="8"/>
      <c r="M76" s="8">
        <f>IFERROR(VLOOKUP(A76,'درآمد سود سهام'!A:S,19,0),0)</f>
        <v>0</v>
      </c>
      <c r="N76" s="8"/>
      <c r="O76" s="8">
        <f>IFERROR(VLOOKUP(A76,'درآمد ناشی از تغییر قیمت اوراق'!A:Q,17,0),0)</f>
        <v>0</v>
      </c>
      <c r="P76" s="8"/>
      <c r="Q76" s="8">
        <f>IFERROR(VLOOKUP(A76,'درآمد ناشی از فروش'!A:Q,17,0),0)</f>
        <v>12697964625</v>
      </c>
      <c r="R76" s="8"/>
      <c r="S76" s="8">
        <f t="shared" si="11"/>
        <v>12697964625</v>
      </c>
      <c r="T76" s="8"/>
      <c r="U76" s="1">
        <f t="shared" si="13"/>
        <v>1.0005282129272517E-2</v>
      </c>
    </row>
    <row r="77" spans="1:21" ht="21" x14ac:dyDescent="0.45">
      <c r="A77" s="6" t="s">
        <v>111</v>
      </c>
      <c r="C77" s="8">
        <f>IFERROR(VLOOKUP(A77,'درآمد سود سهام'!A:S,13,0),0)</f>
        <v>0</v>
      </c>
      <c r="D77" s="8"/>
      <c r="E77" s="8">
        <f>IFERROR(VLOOKUP(A77,'درآمد ناشی از تغییر قیمت اوراق'!A:Q,9,0),0)</f>
        <v>0</v>
      </c>
      <c r="F77" s="8"/>
      <c r="G77" s="8">
        <f>IFERROR(VLOOKUP(A77,'درآمد ناشی از فروش'!A:Q,9,0),0)</f>
        <v>0</v>
      </c>
      <c r="H77" s="8"/>
      <c r="I77" s="8">
        <f t="shared" si="10"/>
        <v>0</v>
      </c>
      <c r="J77" s="8"/>
      <c r="K77" s="1">
        <f t="shared" si="1"/>
        <v>0</v>
      </c>
      <c r="L77" s="8"/>
      <c r="M77" s="8">
        <f>IFERROR(VLOOKUP(A77,'درآمد سود سهام'!A:S,19,0),0)</f>
        <v>0</v>
      </c>
      <c r="N77" s="8"/>
      <c r="O77" s="8">
        <f>IFERROR(VLOOKUP(A77,'درآمد ناشی از تغییر قیمت اوراق'!A:Q,17,0),0)</f>
        <v>0</v>
      </c>
      <c r="P77" s="8"/>
      <c r="Q77" s="8">
        <f>IFERROR(VLOOKUP(A77,'درآمد ناشی از فروش'!A:Q,17,0),0)</f>
        <v>1300692728</v>
      </c>
      <c r="R77" s="8"/>
      <c r="S77" s="8">
        <f t="shared" si="11"/>
        <v>1300692728</v>
      </c>
      <c r="T77" s="8"/>
      <c r="U77" s="1">
        <f t="shared" si="3"/>
        <v>1.0248727328717943E-3</v>
      </c>
    </row>
    <row r="78" spans="1:21" ht="21" x14ac:dyDescent="0.45">
      <c r="A78" s="6" t="s">
        <v>112</v>
      </c>
      <c r="C78" s="8">
        <f>IFERROR(VLOOKUP(A78,'درآمد سود سهام'!A:S,13,0),0)</f>
        <v>0</v>
      </c>
      <c r="D78" s="8"/>
      <c r="E78" s="8">
        <f>IFERROR(VLOOKUP(A78,'درآمد ناشی از تغییر قیمت اوراق'!A:Q,9,0),0)</f>
        <v>0</v>
      </c>
      <c r="F78" s="8"/>
      <c r="G78" s="8">
        <f>IFERROR(VLOOKUP(A78,'درآمد ناشی از فروش'!A:Q,9,0),0)</f>
        <v>0</v>
      </c>
      <c r="H78" s="8"/>
      <c r="I78" s="8">
        <f t="shared" si="10"/>
        <v>0</v>
      </c>
      <c r="J78" s="8"/>
      <c r="K78" s="1">
        <f t="shared" si="1"/>
        <v>0</v>
      </c>
      <c r="L78" s="8"/>
      <c r="M78" s="8">
        <f>IFERROR(VLOOKUP(A78,'درآمد سود سهام'!A:S,19,0),0)</f>
        <v>0</v>
      </c>
      <c r="N78" s="8"/>
      <c r="O78" s="8">
        <f>IFERROR(VLOOKUP(A78,'درآمد ناشی از تغییر قیمت اوراق'!A:Q,17,0),0)</f>
        <v>0</v>
      </c>
      <c r="P78" s="8"/>
      <c r="Q78" s="8">
        <f>IFERROR(VLOOKUP(A78,'درآمد ناشی از فروش'!A:Q,17,0),0)</f>
        <v>723524053</v>
      </c>
      <c r="R78" s="8"/>
      <c r="S78" s="8">
        <f t="shared" si="11"/>
        <v>723524053</v>
      </c>
      <c r="T78" s="8"/>
      <c r="U78" s="1">
        <f t="shared" si="3"/>
        <v>5.7009627065170067E-4</v>
      </c>
    </row>
    <row r="79" spans="1:21" ht="21" x14ac:dyDescent="0.45">
      <c r="A79" s="6" t="s">
        <v>110</v>
      </c>
      <c r="C79" s="8">
        <f>IFERROR(VLOOKUP(A79,'درآمد سود سهام'!A:S,13,0),0)</f>
        <v>0</v>
      </c>
      <c r="D79" s="8"/>
      <c r="E79" s="8">
        <f>IFERROR(VLOOKUP(A79,'درآمد ناشی از تغییر قیمت اوراق'!A:Q,9,0),0)</f>
        <v>0</v>
      </c>
      <c r="F79" s="8"/>
      <c r="G79" s="8">
        <f>IFERROR(VLOOKUP(A79,'درآمد ناشی از فروش'!A:Q,9,0),0)</f>
        <v>0</v>
      </c>
      <c r="H79" s="8"/>
      <c r="I79" s="8">
        <f t="shared" si="10"/>
        <v>0</v>
      </c>
      <c r="J79" s="8"/>
      <c r="K79" s="1">
        <f t="shared" si="1"/>
        <v>0</v>
      </c>
      <c r="L79" s="8"/>
      <c r="M79" s="8">
        <f>IFERROR(VLOOKUP(A79,'درآمد سود سهام'!A:S,19,0),0)</f>
        <v>0</v>
      </c>
      <c r="N79" s="8"/>
      <c r="O79" s="8">
        <f>IFERROR(VLOOKUP(A79,'درآمد ناشی از تغییر قیمت اوراق'!A:Q,17,0),0)</f>
        <v>0</v>
      </c>
      <c r="P79" s="8"/>
      <c r="Q79" s="8">
        <f>IFERROR(VLOOKUP(A79,'درآمد ناشی از فروش'!A:Q,17,0),0)</f>
        <v>1119234</v>
      </c>
      <c r="R79" s="8"/>
      <c r="S79" s="8">
        <f t="shared" si="11"/>
        <v>1119234</v>
      </c>
      <c r="T79" s="8"/>
      <c r="U79" s="1">
        <f t="shared" si="3"/>
        <v>8.8189345847025434E-7</v>
      </c>
    </row>
    <row r="80" spans="1:21" ht="21" x14ac:dyDescent="0.45">
      <c r="A80" s="6" t="s">
        <v>116</v>
      </c>
      <c r="C80" s="8">
        <f>IFERROR(VLOOKUP(A80,'درآمد سود سهام'!A:S,13,0),0)</f>
        <v>0</v>
      </c>
      <c r="D80" s="8"/>
      <c r="E80" s="8">
        <f>IFERROR(VLOOKUP(A80,'درآمد ناشی از تغییر قیمت اوراق'!A:Q,9,0),0)</f>
        <v>0</v>
      </c>
      <c r="F80" s="8"/>
      <c r="G80" s="8">
        <f>IFERROR(VLOOKUP(A80,'درآمد ناشی از فروش'!A:Q,9,0),0)</f>
        <v>0</v>
      </c>
      <c r="H80" s="8"/>
      <c r="I80" s="8">
        <f t="shared" si="10"/>
        <v>0</v>
      </c>
      <c r="J80" s="8"/>
      <c r="K80" s="1">
        <f t="shared" si="1"/>
        <v>0</v>
      </c>
      <c r="L80" s="8"/>
      <c r="M80" s="8">
        <f>IFERROR(VLOOKUP(A80,'درآمد سود سهام'!A:S,19,0),0)</f>
        <v>0</v>
      </c>
      <c r="N80" s="8"/>
      <c r="O80" s="8">
        <f>IFERROR(VLOOKUP(A80,'درآمد ناشی از تغییر قیمت اوراق'!A:Q,17,0),0)</f>
        <v>0</v>
      </c>
      <c r="P80" s="8"/>
      <c r="Q80" s="8">
        <f>IFERROR(VLOOKUP(A80,'درآمد ناشی از فروش'!A:Q,17,0),0)</f>
        <v>335625948</v>
      </c>
      <c r="R80" s="8"/>
      <c r="S80" s="8">
        <f t="shared" si="11"/>
        <v>335625948</v>
      </c>
      <c r="T80" s="8"/>
      <c r="U80" s="1">
        <f t="shared" si="3"/>
        <v>2.6445437507623761E-4</v>
      </c>
    </row>
    <row r="81" spans="1:21" ht="21" x14ac:dyDescent="0.45">
      <c r="A81" s="6" t="s">
        <v>117</v>
      </c>
      <c r="C81" s="8">
        <f>IFERROR(VLOOKUP(A81,'درآمد سود سهام'!A:S,13,0),0)</f>
        <v>0</v>
      </c>
      <c r="D81" s="8"/>
      <c r="E81" s="8">
        <f>IFERROR(VLOOKUP(A81,'درآمد ناشی از تغییر قیمت اوراق'!A:Q,9,0),0)</f>
        <v>0</v>
      </c>
      <c r="F81" s="8"/>
      <c r="G81" s="8">
        <f>IFERROR(VLOOKUP(A81,'درآمد ناشی از فروش'!A:Q,9,0),0)</f>
        <v>0</v>
      </c>
      <c r="H81" s="8"/>
      <c r="I81" s="8">
        <f t="shared" si="10"/>
        <v>0</v>
      </c>
      <c r="J81" s="8"/>
      <c r="K81" s="1">
        <f t="shared" si="1"/>
        <v>0</v>
      </c>
      <c r="L81" s="8"/>
      <c r="M81" s="8">
        <f>IFERROR(VLOOKUP(A81,'درآمد سود سهام'!A:S,19,0),0)</f>
        <v>0</v>
      </c>
      <c r="N81" s="8"/>
      <c r="O81" s="8">
        <f>IFERROR(VLOOKUP(A81,'درآمد ناشی از تغییر قیمت اوراق'!A:Q,17,0),0)</f>
        <v>0</v>
      </c>
      <c r="P81" s="8"/>
      <c r="Q81" s="8">
        <f>IFERROR(VLOOKUP(A81,'درآمد ناشی از فروش'!A:Q,17,0),0)</f>
        <v>2972695284</v>
      </c>
      <c r="R81" s="8"/>
      <c r="S81" s="8">
        <f t="shared" si="11"/>
        <v>2972695284</v>
      </c>
      <c r="T81" s="8"/>
      <c r="U81" s="1">
        <f t="shared" si="3"/>
        <v>2.3423167317870746E-3</v>
      </c>
    </row>
    <row r="82" spans="1:21" ht="21" x14ac:dyDescent="0.45">
      <c r="A82" s="6" t="s">
        <v>109</v>
      </c>
      <c r="C82" s="8">
        <f>IFERROR(VLOOKUP(A82,'درآمد سود سهام'!A:S,13,0),0)</f>
        <v>0</v>
      </c>
      <c r="D82" s="8"/>
      <c r="E82" s="8">
        <f>IFERROR(VLOOKUP(A82,'درآمد ناشی از تغییر قیمت اوراق'!A:Q,9,0),0)</f>
        <v>0</v>
      </c>
      <c r="F82" s="8"/>
      <c r="G82" s="8">
        <f>IFERROR(VLOOKUP(A82,'درآمد ناشی از فروش'!A:Q,9,0),0)</f>
        <v>0</v>
      </c>
      <c r="H82" s="8"/>
      <c r="I82" s="8">
        <f t="shared" si="10"/>
        <v>0</v>
      </c>
      <c r="J82" s="8"/>
      <c r="K82" s="1">
        <f t="shared" si="1"/>
        <v>0</v>
      </c>
      <c r="L82" s="8"/>
      <c r="M82" s="8">
        <f>IFERROR(VLOOKUP(A82,'درآمد سود سهام'!A:S,19,0),0)</f>
        <v>0</v>
      </c>
      <c r="N82" s="8"/>
      <c r="O82" s="8">
        <f>IFERROR(VLOOKUP(A82,'درآمد ناشی از تغییر قیمت اوراق'!A:Q,17,0),0)</f>
        <v>0</v>
      </c>
      <c r="P82" s="8"/>
      <c r="Q82" s="8">
        <f>IFERROR(VLOOKUP(A82,'درآمد ناشی از فروش'!A:Q,17,0),0)</f>
        <v>159416213</v>
      </c>
      <c r="R82" s="8"/>
      <c r="S82" s="8">
        <f t="shared" si="11"/>
        <v>159416213</v>
      </c>
      <c r="T82" s="8"/>
      <c r="U82" s="1">
        <f t="shared" si="3"/>
        <v>1.2561101201250205E-4</v>
      </c>
    </row>
    <row r="83" spans="1:21" ht="21" x14ac:dyDescent="0.45">
      <c r="A83" s="6" t="s">
        <v>108</v>
      </c>
      <c r="C83" s="8">
        <f>IFERROR(VLOOKUP(A83,'درآمد سود سهام'!A:S,13,0),0)</f>
        <v>0</v>
      </c>
      <c r="D83" s="8"/>
      <c r="E83" s="8">
        <f>IFERROR(VLOOKUP(A83,'درآمد ناشی از تغییر قیمت اوراق'!A:Q,9,0),0)</f>
        <v>0</v>
      </c>
      <c r="F83" s="8"/>
      <c r="G83" s="8">
        <f>IFERROR(VLOOKUP(A83,'درآمد ناشی از فروش'!A:Q,9,0),0)</f>
        <v>0</v>
      </c>
      <c r="H83" s="8"/>
      <c r="I83" s="8">
        <f t="shared" si="10"/>
        <v>0</v>
      </c>
      <c r="J83" s="8"/>
      <c r="K83" s="1">
        <f t="shared" si="1"/>
        <v>0</v>
      </c>
      <c r="L83" s="8"/>
      <c r="M83" s="8">
        <f>IFERROR(VLOOKUP(A83,'درآمد سود سهام'!A:S,19,0),0)</f>
        <v>0</v>
      </c>
      <c r="N83" s="8"/>
      <c r="O83" s="8">
        <f>IFERROR(VLOOKUP(A83,'درآمد ناشی از تغییر قیمت اوراق'!A:Q,17,0),0)</f>
        <v>0</v>
      </c>
      <c r="P83" s="8"/>
      <c r="Q83" s="8">
        <f>IFERROR(VLOOKUP(A83,'درآمد ناشی از فروش'!A:Q,17,0),0)</f>
        <v>-8535639008</v>
      </c>
      <c r="R83" s="8"/>
      <c r="S83" s="8">
        <f t="shared" si="11"/>
        <v>-8535639008</v>
      </c>
      <c r="T83" s="8"/>
      <c r="U83" s="1">
        <f t="shared" si="3"/>
        <v>-6.7256035869342166E-3</v>
      </c>
    </row>
    <row r="84" spans="1:21" ht="21" x14ac:dyDescent="0.45">
      <c r="A84" s="6" t="s">
        <v>115</v>
      </c>
      <c r="C84" s="8">
        <f>IFERROR(VLOOKUP(A84,'درآمد سود سهام'!A:S,13,0),0)</f>
        <v>0</v>
      </c>
      <c r="D84" s="8"/>
      <c r="E84" s="8">
        <f>IFERROR(VLOOKUP(A84,'درآمد ناشی از تغییر قیمت اوراق'!A:Q,9,0),0)</f>
        <v>0</v>
      </c>
      <c r="F84" s="8"/>
      <c r="G84" s="8">
        <f>IFERROR(VLOOKUP(A84,'درآمد ناشی از فروش'!A:Q,9,0),0)</f>
        <v>0</v>
      </c>
      <c r="H84" s="8"/>
      <c r="I84" s="8">
        <f t="shared" si="10"/>
        <v>0</v>
      </c>
      <c r="J84" s="8"/>
      <c r="K84" s="1">
        <f t="shared" ref="K84:K93" si="14">+I84/$I$94</f>
        <v>0</v>
      </c>
      <c r="L84" s="8"/>
      <c r="M84" s="8">
        <f>IFERROR(VLOOKUP(A84,'درآمد سود سهام'!A:S,19,0),0)</f>
        <v>0</v>
      </c>
      <c r="N84" s="8"/>
      <c r="O84" s="8">
        <f>IFERROR(VLOOKUP(A84,'درآمد ناشی از تغییر قیمت اوراق'!A:Q,17,0),0)</f>
        <v>0</v>
      </c>
      <c r="P84" s="8"/>
      <c r="Q84" s="8">
        <f>IFERROR(VLOOKUP(A84,'درآمد ناشی از فروش'!A:Q,17,0),0)</f>
        <v>8165716356</v>
      </c>
      <c r="R84" s="8"/>
      <c r="S84" s="8">
        <f t="shared" si="11"/>
        <v>8165716356</v>
      </c>
      <c r="T84" s="8"/>
      <c r="U84" s="1">
        <f t="shared" ref="U84:U93" si="15">+S84/$S$94</f>
        <v>6.4341253375790608E-3</v>
      </c>
    </row>
    <row r="85" spans="1:21" ht="21" x14ac:dyDescent="0.45">
      <c r="A85" s="6" t="s">
        <v>114</v>
      </c>
      <c r="C85" s="8">
        <f>IFERROR(VLOOKUP(A85,'درآمد سود سهام'!A:S,13,0),0)</f>
        <v>0</v>
      </c>
      <c r="D85" s="8"/>
      <c r="E85" s="8">
        <f>IFERROR(VLOOKUP(A85,'درآمد ناشی از تغییر قیمت اوراق'!A:Q,9,0),0)</f>
        <v>0</v>
      </c>
      <c r="F85" s="8"/>
      <c r="G85" s="8">
        <f>IFERROR(VLOOKUP(A85,'درآمد ناشی از فروش'!A:Q,9,0),0)</f>
        <v>0</v>
      </c>
      <c r="H85" s="8"/>
      <c r="I85" s="8">
        <f t="shared" si="10"/>
        <v>0</v>
      </c>
      <c r="J85" s="8"/>
      <c r="K85" s="1">
        <f t="shared" si="14"/>
        <v>0</v>
      </c>
      <c r="L85" s="8"/>
      <c r="M85" s="8">
        <f>IFERROR(VLOOKUP(A85,'درآمد سود سهام'!A:S,19,0),0)</f>
        <v>0</v>
      </c>
      <c r="N85" s="8"/>
      <c r="O85" s="8">
        <f>IFERROR(VLOOKUP(A85,'درآمد ناشی از تغییر قیمت اوراق'!A:Q,17,0),0)</f>
        <v>0</v>
      </c>
      <c r="P85" s="8"/>
      <c r="Q85" s="8">
        <f>IFERROR(VLOOKUP(A85,'درآمد ناشی از فروش'!A:Q,17,0),0)</f>
        <v>186969361</v>
      </c>
      <c r="R85" s="8"/>
      <c r="S85" s="8">
        <f t="shared" si="11"/>
        <v>186969361</v>
      </c>
      <c r="T85" s="8"/>
      <c r="U85" s="1">
        <f t="shared" si="15"/>
        <v>1.4732134334756046E-4</v>
      </c>
    </row>
    <row r="86" spans="1:21" ht="21" x14ac:dyDescent="0.45">
      <c r="A86" s="6" t="s">
        <v>119</v>
      </c>
      <c r="C86" s="8">
        <f>IFERROR(VLOOKUP(A86,'درآمد سود سهام'!A:S,13,0),0)</f>
        <v>0</v>
      </c>
      <c r="D86" s="8"/>
      <c r="E86" s="8">
        <f>IFERROR(VLOOKUP(A86,'درآمد ناشی از تغییر قیمت اوراق'!A:Q,9,0),0)</f>
        <v>0</v>
      </c>
      <c r="F86" s="8"/>
      <c r="G86" s="8">
        <f>IFERROR(VLOOKUP(A86,'درآمد ناشی از فروش'!A:Q,9,0),0)</f>
        <v>0</v>
      </c>
      <c r="H86" s="8"/>
      <c r="I86" s="8">
        <f t="shared" si="10"/>
        <v>0</v>
      </c>
      <c r="J86" s="8"/>
      <c r="K86" s="1">
        <f t="shared" si="14"/>
        <v>0</v>
      </c>
      <c r="L86" s="8"/>
      <c r="M86" s="8">
        <f>IFERROR(VLOOKUP(A86,'درآمد سود سهام'!A:S,19,0),0)</f>
        <v>0</v>
      </c>
      <c r="N86" s="8"/>
      <c r="O86" s="8">
        <f>IFERROR(VLOOKUP(A86,'درآمد ناشی از تغییر قیمت اوراق'!A:Q,17,0),0)</f>
        <v>0</v>
      </c>
      <c r="P86" s="8"/>
      <c r="Q86" s="8">
        <f>IFERROR(VLOOKUP(A86,'درآمد ناشی از فروش'!A:Q,17,0),0)</f>
        <v>-196049781</v>
      </c>
      <c r="R86" s="8"/>
      <c r="S86" s="8">
        <f t="shared" si="11"/>
        <v>-196049781</v>
      </c>
      <c r="T86" s="8"/>
      <c r="U86" s="1">
        <f t="shared" si="15"/>
        <v>-1.544762037236413E-4</v>
      </c>
    </row>
    <row r="87" spans="1:21" ht="21" x14ac:dyDescent="0.45">
      <c r="A87" s="6" t="s">
        <v>124</v>
      </c>
      <c r="C87" s="8">
        <f>IFERROR(VLOOKUP(A87,'درآمد سود سهام'!A:S,13,0),0)</f>
        <v>0</v>
      </c>
      <c r="D87" s="8"/>
      <c r="E87" s="8">
        <f>IFERROR(VLOOKUP(A87,'درآمد ناشی از تغییر قیمت اوراق'!A:Q,9,0),0)</f>
        <v>0</v>
      </c>
      <c r="F87" s="8"/>
      <c r="G87" s="8">
        <f>IFERROR(VLOOKUP(A87,'درآمد ناشی از فروش'!A:Q,9,0),0)</f>
        <v>0</v>
      </c>
      <c r="H87" s="8"/>
      <c r="I87" s="8">
        <f t="shared" si="10"/>
        <v>0</v>
      </c>
      <c r="J87" s="8"/>
      <c r="K87" s="1">
        <f t="shared" si="14"/>
        <v>0</v>
      </c>
      <c r="L87" s="8"/>
      <c r="M87" s="8">
        <f>IFERROR(VLOOKUP(A87,'درآمد سود سهام'!A:S,19,0),0)</f>
        <v>0</v>
      </c>
      <c r="N87" s="8"/>
      <c r="O87" s="8">
        <f>IFERROR(VLOOKUP(A87,'درآمد ناشی از تغییر قیمت اوراق'!A:Q,17,0),0)</f>
        <v>0</v>
      </c>
      <c r="P87" s="8"/>
      <c r="Q87" s="8">
        <f>IFERROR(VLOOKUP(A87,'درآمد ناشی از فروش'!A:Q,17,0),0)</f>
        <v>41071802</v>
      </c>
      <c r="R87" s="8"/>
      <c r="S87" s="8">
        <f t="shared" si="11"/>
        <v>41071802</v>
      </c>
      <c r="T87" s="8"/>
      <c r="U87" s="1">
        <f t="shared" si="15"/>
        <v>3.2362270545199226E-5</v>
      </c>
    </row>
    <row r="88" spans="1:21" ht="21" x14ac:dyDescent="0.45">
      <c r="A88" s="6" t="s">
        <v>127</v>
      </c>
      <c r="C88" s="8">
        <f>IFERROR(VLOOKUP(A88,'درآمد سود سهام'!A:S,13,0),0)</f>
        <v>0</v>
      </c>
      <c r="D88" s="8"/>
      <c r="E88" s="8">
        <f>IFERROR(VLOOKUP(A88,'درآمد ناشی از تغییر قیمت اوراق'!A:Q,9,0),0)</f>
        <v>0</v>
      </c>
      <c r="F88" s="8"/>
      <c r="G88" s="8">
        <f>IFERROR(VLOOKUP(A88,'درآمد ناشی از فروش'!A:Q,9,0),0)</f>
        <v>0</v>
      </c>
      <c r="H88" s="8"/>
      <c r="I88" s="8">
        <f t="shared" si="10"/>
        <v>0</v>
      </c>
      <c r="J88" s="8"/>
      <c r="K88" s="1">
        <f t="shared" si="14"/>
        <v>0</v>
      </c>
      <c r="L88" s="8"/>
      <c r="M88" s="8">
        <f>IFERROR(VLOOKUP(A88,'درآمد سود سهام'!A:S,19,0),0)</f>
        <v>0</v>
      </c>
      <c r="N88" s="8"/>
      <c r="O88" s="8">
        <f>IFERROR(VLOOKUP(A88,'درآمد ناشی از تغییر قیمت اوراق'!A:Q,17,0),0)</f>
        <v>0</v>
      </c>
      <c r="P88" s="8"/>
      <c r="Q88" s="8">
        <f>IFERROR(VLOOKUP(A88,'درآمد ناشی از فروش'!A:Q,17,0),0)</f>
        <v>-606091464</v>
      </c>
      <c r="R88" s="8"/>
      <c r="S88" s="8">
        <f t="shared" si="11"/>
        <v>-606091464</v>
      </c>
      <c r="T88" s="8"/>
      <c r="U88" s="1">
        <f t="shared" si="15"/>
        <v>-4.7756599364945991E-4</v>
      </c>
    </row>
    <row r="89" spans="1:21" ht="21" x14ac:dyDescent="0.45">
      <c r="A89" s="6" t="s">
        <v>126</v>
      </c>
      <c r="C89" s="8">
        <f>IFERROR(VLOOKUP(A89,'درآمد سود سهام'!A:S,13,0),0)</f>
        <v>0</v>
      </c>
      <c r="D89" s="8"/>
      <c r="E89" s="8">
        <f>IFERROR(VLOOKUP(A89,'درآمد ناشی از تغییر قیمت اوراق'!A:Q,9,0),0)</f>
        <v>0</v>
      </c>
      <c r="F89" s="8"/>
      <c r="G89" s="8">
        <f>IFERROR(VLOOKUP(A89,'درآمد ناشی از فروش'!A:Q,9,0),0)</f>
        <v>0</v>
      </c>
      <c r="H89" s="8"/>
      <c r="I89" s="8">
        <f t="shared" si="10"/>
        <v>0</v>
      </c>
      <c r="J89" s="8"/>
      <c r="K89" s="1">
        <f t="shared" si="14"/>
        <v>0</v>
      </c>
      <c r="L89" s="8"/>
      <c r="M89" s="8">
        <f>IFERROR(VLOOKUP(A89,'درآمد سود سهام'!A:S,19,0),0)</f>
        <v>0</v>
      </c>
      <c r="N89" s="8"/>
      <c r="O89" s="8">
        <f>IFERROR(VLOOKUP(A89,'درآمد ناشی از تغییر قیمت اوراق'!A:Q,17,0),0)</f>
        <v>0</v>
      </c>
      <c r="P89" s="8"/>
      <c r="Q89" s="8">
        <f>IFERROR(VLOOKUP(A89,'درآمد ناشی از فروش'!A:Q,17,0),0)</f>
        <v>852897600</v>
      </c>
      <c r="R89" s="8"/>
      <c r="S89" s="8">
        <f t="shared" si="11"/>
        <v>852897600</v>
      </c>
      <c r="T89" s="8"/>
      <c r="U89" s="1">
        <f t="shared" si="15"/>
        <v>6.7203535112852141E-4</v>
      </c>
    </row>
    <row r="90" spans="1:21" ht="21" x14ac:dyDescent="0.45">
      <c r="A90" s="6" t="s">
        <v>128</v>
      </c>
      <c r="C90" s="8">
        <f>IFERROR(VLOOKUP(A90,'درآمد سود سهام'!A:S,13,0),0)</f>
        <v>0</v>
      </c>
      <c r="D90" s="8"/>
      <c r="E90" s="8">
        <f>IFERROR(VLOOKUP(A90,'درآمد ناشی از تغییر قیمت اوراق'!A:Q,9,0),0)</f>
        <v>0</v>
      </c>
      <c r="F90" s="8"/>
      <c r="G90" s="8">
        <f>IFERROR(VLOOKUP(A90,'درآمد ناشی از فروش'!A:Q,9,0),0)</f>
        <v>0</v>
      </c>
      <c r="H90" s="8"/>
      <c r="I90" s="8">
        <f t="shared" si="10"/>
        <v>0</v>
      </c>
      <c r="J90" s="8"/>
      <c r="K90" s="1">
        <f t="shared" si="14"/>
        <v>0</v>
      </c>
      <c r="L90" s="8"/>
      <c r="M90" s="8">
        <f>IFERROR(VLOOKUP(A90,'درآمد سود سهام'!A:S,19,0),0)</f>
        <v>0</v>
      </c>
      <c r="N90" s="8"/>
      <c r="O90" s="8">
        <f>IFERROR(VLOOKUP(A90,'درآمد ناشی از تغییر قیمت اوراق'!A:Q,17,0),0)</f>
        <v>0</v>
      </c>
      <c r="P90" s="8"/>
      <c r="Q90" s="8">
        <f>IFERROR(VLOOKUP(A90,'درآمد ناشی از فروش'!A:Q,17,0),0)</f>
        <v>-539246781</v>
      </c>
      <c r="R90" s="8"/>
      <c r="S90" s="8">
        <f t="shared" si="11"/>
        <v>-539246781</v>
      </c>
      <c r="T90" s="8"/>
      <c r="U90" s="1">
        <f t="shared" si="15"/>
        <v>-4.2489614206237642E-4</v>
      </c>
    </row>
    <row r="91" spans="1:21" ht="21" x14ac:dyDescent="0.45">
      <c r="A91" s="6" t="s">
        <v>146</v>
      </c>
      <c r="C91" s="8">
        <f>IFERROR(VLOOKUP(A91,'درآمد سود سهام'!A:S,13,0),0)</f>
        <v>0</v>
      </c>
      <c r="D91" s="8"/>
      <c r="E91" s="8">
        <f>IFERROR(VLOOKUP(A91,'درآمد ناشی از تغییر قیمت اوراق'!A:Q,9,0),0)</f>
        <v>160849750</v>
      </c>
      <c r="F91" s="8"/>
      <c r="G91" s="8">
        <f>IFERROR(VLOOKUP(A91,'درآمد ناشی از فروش'!A:Q,9,0),0)</f>
        <v>0</v>
      </c>
      <c r="H91" s="8"/>
      <c r="I91" s="8">
        <f t="shared" si="10"/>
        <v>160849750</v>
      </c>
      <c r="J91" s="8"/>
      <c r="K91" s="1">
        <f t="shared" ref="K91:K92" si="16">+I91/$I$94</f>
        <v>1.8582527276561983E-4</v>
      </c>
      <c r="L91" s="8"/>
      <c r="M91" s="8">
        <f>IFERROR(VLOOKUP(A91,'درآمد سود سهام'!A:S,19,0),0)</f>
        <v>0</v>
      </c>
      <c r="N91" s="8"/>
      <c r="O91" s="8">
        <f>IFERROR(VLOOKUP(A91,'درآمد ناشی از تغییر قیمت اوراق'!A:Q,17,0),0)</f>
        <v>160849750</v>
      </c>
      <c r="P91" s="8"/>
      <c r="Q91" s="8">
        <f>IFERROR(VLOOKUP(A91,'درآمد ناشی از فروش'!A:Q,17,0),0)</f>
        <v>0</v>
      </c>
      <c r="R91" s="8"/>
      <c r="S91" s="8">
        <f t="shared" si="11"/>
        <v>160849750</v>
      </c>
      <c r="T91" s="8"/>
      <c r="U91" s="1">
        <f t="shared" ref="U91:U92" si="17">+S91/$S$94</f>
        <v>1.2674055856199488E-4</v>
      </c>
    </row>
    <row r="92" spans="1:21" ht="21" x14ac:dyDescent="0.45">
      <c r="A92" s="6" t="s">
        <v>147</v>
      </c>
      <c r="C92" s="8">
        <f>IFERROR(VLOOKUP(A92,'درآمد سود سهام'!A:S,13,0),0)</f>
        <v>0</v>
      </c>
      <c r="D92" s="8"/>
      <c r="E92" s="8">
        <f>IFERROR(VLOOKUP(A92,'درآمد ناشی از تغییر قیمت اوراق'!A:Q,9,0),0)</f>
        <v>38115875</v>
      </c>
      <c r="F92" s="8"/>
      <c r="G92" s="8">
        <f>IFERROR(VLOOKUP(A92,'درآمد ناشی از فروش'!A:Q,9,0),0)</f>
        <v>0</v>
      </c>
      <c r="H92" s="8"/>
      <c r="I92" s="8">
        <f t="shared" si="10"/>
        <v>38115875</v>
      </c>
      <c r="J92" s="8"/>
      <c r="K92" s="1">
        <f t="shared" si="16"/>
        <v>4.4034217451847265E-5</v>
      </c>
      <c r="L92" s="8"/>
      <c r="M92" s="8">
        <f>IFERROR(VLOOKUP(A92,'درآمد سود سهام'!A:S,19,0),0)</f>
        <v>0</v>
      </c>
      <c r="N92" s="8"/>
      <c r="O92" s="8">
        <f>IFERROR(VLOOKUP(A92,'درآمد ناشی از تغییر قیمت اوراق'!A:Q,17,0),0)</f>
        <v>38115875</v>
      </c>
      <c r="P92" s="8"/>
      <c r="Q92" s="8">
        <f>IFERROR(VLOOKUP(A92,'درآمد ناشی از فروش'!A:Q,17,0),0)</f>
        <v>0</v>
      </c>
      <c r="R92" s="8"/>
      <c r="S92" s="8">
        <f t="shared" si="11"/>
        <v>38115875</v>
      </c>
      <c r="T92" s="8"/>
      <c r="U92" s="1">
        <f t="shared" si="17"/>
        <v>3.0033166278338492E-5</v>
      </c>
    </row>
    <row r="93" spans="1:21" ht="21.75" thickBot="1" x14ac:dyDescent="0.5">
      <c r="A93" s="6" t="s">
        <v>113</v>
      </c>
      <c r="C93" s="8">
        <f>IFERROR(VLOOKUP(A93,'درآمد سود سهام'!A:S,13,0),0)</f>
        <v>0</v>
      </c>
      <c r="D93" s="8"/>
      <c r="E93" s="8">
        <f>IFERROR(VLOOKUP(A93,'درآمد ناشی از تغییر قیمت اوراق'!A:Q,9,0),0)</f>
        <v>0</v>
      </c>
      <c r="F93" s="8"/>
      <c r="G93" s="8">
        <f>IFERROR(VLOOKUP(A93,'درآمد ناشی از فروش'!A:Q,9,0),0)</f>
        <v>0</v>
      </c>
      <c r="H93" s="8"/>
      <c r="I93" s="8">
        <f t="shared" si="10"/>
        <v>0</v>
      </c>
      <c r="J93" s="8"/>
      <c r="K93" s="1">
        <f t="shared" si="14"/>
        <v>0</v>
      </c>
      <c r="L93" s="8"/>
      <c r="M93" s="8">
        <f>IFERROR(VLOOKUP(A93,'درآمد سود سهام'!A:S,19,0),0)</f>
        <v>0</v>
      </c>
      <c r="N93" s="8"/>
      <c r="O93" s="8">
        <f>IFERROR(VLOOKUP(A93,'درآمد ناشی از تغییر قیمت اوراق'!A:Q,17,0),0)</f>
        <v>0</v>
      </c>
      <c r="P93" s="8"/>
      <c r="Q93" s="8">
        <f>IFERROR(VLOOKUP(A93,'درآمد ناشی از فروش'!A:Q,17,0),0)</f>
        <v>1169064928</v>
      </c>
      <c r="R93" s="8"/>
      <c r="S93" s="8">
        <f t="shared" si="11"/>
        <v>1169064928</v>
      </c>
      <c r="T93" s="8"/>
      <c r="U93" s="1">
        <f t="shared" si="15"/>
        <v>9.2115742778560948E-4</v>
      </c>
    </row>
    <row r="94" spans="1:21" ht="21.75" thickBot="1" x14ac:dyDescent="0.5">
      <c r="C94" s="17">
        <f>SUM(C8:C93)</f>
        <v>0</v>
      </c>
      <c r="D94" s="5"/>
      <c r="E94" s="17">
        <f>SUM(E8:E93)</f>
        <v>827464109562</v>
      </c>
      <c r="F94" s="5"/>
      <c r="G94" s="17">
        <f>SUM(G8:G93)</f>
        <v>38132628740</v>
      </c>
      <c r="H94" s="5"/>
      <c r="I94" s="17">
        <f>SUM(I8:I93)</f>
        <v>865596738302</v>
      </c>
      <c r="J94" s="5"/>
      <c r="K94" s="9">
        <f>SUM(K8:K93)</f>
        <v>1.0000000000000002</v>
      </c>
      <c r="L94" s="5"/>
      <c r="M94" s="17">
        <f>SUM(M8:M93)</f>
        <v>115364475856</v>
      </c>
      <c r="N94" s="5"/>
      <c r="O94" s="17">
        <f>SUM(O8:O93)</f>
        <v>994902294945</v>
      </c>
      <c r="P94" s="5"/>
      <c r="Q94" s="17">
        <f>SUM(Q8:Q93)</f>
        <v>158859322890</v>
      </c>
      <c r="R94" s="5"/>
      <c r="S94" s="17">
        <f>SUM(S8:S93)</f>
        <v>1269126093691</v>
      </c>
      <c r="T94" s="5"/>
      <c r="U94" s="9">
        <f>SUM(U8:U93)</f>
        <v>1</v>
      </c>
    </row>
    <row r="9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20" zoomScaleNormal="100" workbookViewId="0">
      <selection activeCell="O9" sqref="I9:O36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</row>
    <row r="4" spans="1:19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6" t="s">
        <v>3</v>
      </c>
      <c r="C6" s="56" t="s">
        <v>35</v>
      </c>
      <c r="D6" s="56" t="s">
        <v>35</v>
      </c>
      <c r="E6" s="56" t="s">
        <v>35</v>
      </c>
      <c r="F6" s="56" t="s">
        <v>35</v>
      </c>
      <c r="G6" s="56" t="s">
        <v>35</v>
      </c>
      <c r="I6" s="56" t="s">
        <v>29</v>
      </c>
      <c r="J6" s="56" t="s">
        <v>29</v>
      </c>
      <c r="K6" s="56" t="s">
        <v>29</v>
      </c>
      <c r="L6" s="56" t="s">
        <v>29</v>
      </c>
      <c r="M6" s="56" t="s">
        <v>29</v>
      </c>
      <c r="O6" s="56" t="s">
        <v>30</v>
      </c>
      <c r="P6" s="56" t="s">
        <v>30</v>
      </c>
      <c r="Q6" s="56" t="s">
        <v>30</v>
      </c>
      <c r="R6" s="56" t="s">
        <v>30</v>
      </c>
      <c r="S6" s="56" t="s">
        <v>30</v>
      </c>
    </row>
    <row r="7" spans="1:19" ht="27" thickBot="1" x14ac:dyDescent="0.25">
      <c r="A7" s="56" t="s">
        <v>3</v>
      </c>
      <c r="C7" s="30" t="s">
        <v>36</v>
      </c>
      <c r="E7" s="30" t="s">
        <v>37</v>
      </c>
      <c r="G7" s="30" t="s">
        <v>38</v>
      </c>
      <c r="I7" s="30" t="s">
        <v>39</v>
      </c>
      <c r="K7" s="30" t="s">
        <v>33</v>
      </c>
      <c r="M7" s="30" t="s">
        <v>40</v>
      </c>
      <c r="O7" s="30" t="s">
        <v>39</v>
      </c>
      <c r="Q7" s="30" t="s">
        <v>33</v>
      </c>
      <c r="S7" s="30" t="s">
        <v>40</v>
      </c>
    </row>
    <row r="8" spans="1:19" ht="21" x14ac:dyDescent="0.2">
      <c r="A8" s="5" t="s">
        <v>61</v>
      </c>
      <c r="C8" s="8">
        <v>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16948816</v>
      </c>
      <c r="Q8" s="8">
        <v>0</v>
      </c>
      <c r="S8" s="8">
        <f>+Q8+O8</f>
        <v>16948816</v>
      </c>
    </row>
    <row r="9" spans="1:19" ht="21" x14ac:dyDescent="0.2">
      <c r="A9" s="5" t="s">
        <v>62</v>
      </c>
      <c r="C9" s="8">
        <v>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955082430</v>
      </c>
      <c r="Q9" s="8">
        <v>0</v>
      </c>
      <c r="S9" s="8">
        <f t="shared" ref="S9:S38" si="0">+Q9+O9</f>
        <v>955082430</v>
      </c>
    </row>
    <row r="10" spans="1:19" ht="21" x14ac:dyDescent="0.2">
      <c r="A10" s="5" t="s">
        <v>63</v>
      </c>
      <c r="C10" s="8">
        <v>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4264793500</v>
      </c>
      <c r="Q10" s="8">
        <v>0</v>
      </c>
      <c r="S10" s="8">
        <f t="shared" si="0"/>
        <v>4264793500</v>
      </c>
    </row>
    <row r="11" spans="1:19" ht="21" x14ac:dyDescent="0.2">
      <c r="A11" s="5" t="s">
        <v>64</v>
      </c>
      <c r="C11" s="8">
        <v>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85575600</v>
      </c>
      <c r="Q11" s="8">
        <v>0</v>
      </c>
      <c r="S11" s="8">
        <f t="shared" si="0"/>
        <v>85575600</v>
      </c>
    </row>
    <row r="12" spans="1:19" ht="21" x14ac:dyDescent="0.2">
      <c r="A12" s="5" t="s">
        <v>102</v>
      </c>
      <c r="C12" s="8">
        <v>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459928200</v>
      </c>
      <c r="Q12" s="8">
        <v>0</v>
      </c>
      <c r="S12" s="8">
        <f t="shared" si="0"/>
        <v>459928200</v>
      </c>
    </row>
    <row r="13" spans="1:19" ht="21" x14ac:dyDescent="0.2">
      <c r="A13" s="5" t="s">
        <v>65</v>
      </c>
      <c r="C13" s="8">
        <v>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15809945790</v>
      </c>
      <c r="Q13" s="8">
        <v>0</v>
      </c>
      <c r="S13" s="8">
        <f t="shared" si="0"/>
        <v>15809945790</v>
      </c>
    </row>
    <row r="14" spans="1:19" ht="21" x14ac:dyDescent="0.2">
      <c r="A14" s="5" t="s">
        <v>84</v>
      </c>
      <c r="C14" s="8">
        <v>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1466759840</v>
      </c>
      <c r="Q14" s="8">
        <v>0</v>
      </c>
      <c r="S14" s="8">
        <f t="shared" si="0"/>
        <v>1466759840</v>
      </c>
    </row>
    <row r="15" spans="1:19" ht="21" x14ac:dyDescent="0.2">
      <c r="A15" s="5" t="s">
        <v>101</v>
      </c>
      <c r="C15" s="8">
        <v>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1436404320</v>
      </c>
      <c r="Q15" s="8">
        <v>0</v>
      </c>
      <c r="S15" s="8">
        <f t="shared" si="0"/>
        <v>1436404320</v>
      </c>
    </row>
    <row r="16" spans="1:19" ht="21" x14ac:dyDescent="0.2">
      <c r="A16" s="5" t="s">
        <v>85</v>
      </c>
      <c r="C16" s="8">
        <v>0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1197937600</v>
      </c>
      <c r="Q16" s="8">
        <v>0</v>
      </c>
      <c r="S16" s="8">
        <f t="shared" si="0"/>
        <v>1197937600</v>
      </c>
    </row>
    <row r="17" spans="1:19" ht="21" x14ac:dyDescent="0.2">
      <c r="A17" s="5" t="s">
        <v>106</v>
      </c>
      <c r="C17" s="8">
        <v>0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13199276972</v>
      </c>
      <c r="Q17" s="8">
        <v>0</v>
      </c>
      <c r="S17" s="8">
        <f t="shared" si="0"/>
        <v>13199276972</v>
      </c>
    </row>
    <row r="18" spans="1:19" ht="21" x14ac:dyDescent="0.2">
      <c r="A18" s="5" t="s">
        <v>66</v>
      </c>
      <c r="C18" s="8">
        <v>0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134810240</v>
      </c>
      <c r="Q18" s="8">
        <v>0</v>
      </c>
      <c r="S18" s="8">
        <f t="shared" si="0"/>
        <v>134810240</v>
      </c>
    </row>
    <row r="19" spans="1:19" ht="21" x14ac:dyDescent="0.2">
      <c r="A19" s="5" t="s">
        <v>93</v>
      </c>
      <c r="C19" s="8">
        <v>0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92996540</v>
      </c>
      <c r="Q19" s="8">
        <v>0</v>
      </c>
      <c r="S19" s="8">
        <f t="shared" si="0"/>
        <v>92996540</v>
      </c>
    </row>
    <row r="20" spans="1:19" ht="21" x14ac:dyDescent="0.2">
      <c r="A20" s="5" t="s">
        <v>67</v>
      </c>
      <c r="C20" s="8">
        <v>0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796109160</v>
      </c>
      <c r="Q20" s="8">
        <v>0</v>
      </c>
      <c r="S20" s="8">
        <f t="shared" si="0"/>
        <v>796109160</v>
      </c>
    </row>
    <row r="21" spans="1:19" ht="21" x14ac:dyDescent="0.2">
      <c r="A21" s="5" t="s">
        <v>92</v>
      </c>
      <c r="C21" s="8">
        <v>0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129752650</v>
      </c>
      <c r="Q21" s="8">
        <v>0</v>
      </c>
      <c r="S21" s="8">
        <f t="shared" si="0"/>
        <v>129752650</v>
      </c>
    </row>
    <row r="22" spans="1:19" ht="21" x14ac:dyDescent="0.2">
      <c r="A22" s="5" t="s">
        <v>91</v>
      </c>
      <c r="C22" s="8">
        <v>0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3407250440</v>
      </c>
      <c r="Q22" s="8">
        <v>0</v>
      </c>
      <c r="S22" s="8">
        <f t="shared" si="0"/>
        <v>3407250440</v>
      </c>
    </row>
    <row r="23" spans="1:19" ht="21" x14ac:dyDescent="0.2">
      <c r="A23" s="5" t="s">
        <v>68</v>
      </c>
      <c r="C23" s="8">
        <v>0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2198472280</v>
      </c>
      <c r="Q23" s="8">
        <v>0</v>
      </c>
      <c r="S23" s="8">
        <f t="shared" si="0"/>
        <v>2198472280</v>
      </c>
    </row>
    <row r="24" spans="1:19" ht="21" x14ac:dyDescent="0.2">
      <c r="A24" s="5" t="s">
        <v>71</v>
      </c>
      <c r="C24" s="8">
        <v>0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26072539065</v>
      </c>
      <c r="Q24" s="8">
        <v>0</v>
      </c>
      <c r="S24" s="8">
        <f t="shared" si="0"/>
        <v>26072539065</v>
      </c>
    </row>
    <row r="25" spans="1:19" ht="21" x14ac:dyDescent="0.2">
      <c r="A25" s="5" t="s">
        <v>69</v>
      </c>
      <c r="C25" s="8">
        <v>0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19013967180</v>
      </c>
      <c r="Q25" s="8">
        <v>-653919506</v>
      </c>
      <c r="S25" s="8">
        <f t="shared" si="0"/>
        <v>18360047674</v>
      </c>
    </row>
    <row r="26" spans="1:19" ht="21" x14ac:dyDescent="0.2">
      <c r="A26" s="5" t="s">
        <v>75</v>
      </c>
      <c r="C26" s="8">
        <v>0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37675050</v>
      </c>
      <c r="Q26" s="8">
        <v>0</v>
      </c>
      <c r="S26" s="8">
        <f t="shared" si="0"/>
        <v>37675050</v>
      </c>
    </row>
    <row r="27" spans="1:19" ht="21" x14ac:dyDescent="0.2">
      <c r="A27" s="5" t="s">
        <v>105</v>
      </c>
      <c r="C27" s="8">
        <v>0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2400000000</v>
      </c>
      <c r="Q27" s="8">
        <v>0</v>
      </c>
      <c r="S27" s="8">
        <f t="shared" si="0"/>
        <v>2400000000</v>
      </c>
    </row>
    <row r="28" spans="1:19" ht="21" x14ac:dyDescent="0.2">
      <c r="A28" s="5" t="s">
        <v>121</v>
      </c>
      <c r="C28" s="8">
        <v>0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601572594</v>
      </c>
      <c r="Q28" s="8">
        <v>0</v>
      </c>
      <c r="S28" s="8">
        <f t="shared" si="0"/>
        <v>601572594</v>
      </c>
    </row>
    <row r="29" spans="1:19" ht="21" x14ac:dyDescent="0.2">
      <c r="A29" s="5" t="s">
        <v>97</v>
      </c>
      <c r="C29" s="8">
        <v>0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869133600</v>
      </c>
      <c r="Q29" s="8">
        <v>0</v>
      </c>
      <c r="S29" s="8">
        <f t="shared" si="0"/>
        <v>869133600</v>
      </c>
    </row>
    <row r="30" spans="1:19" ht="21" x14ac:dyDescent="0.2">
      <c r="A30" s="5" t="s">
        <v>72</v>
      </c>
      <c r="C30" s="8">
        <v>0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14119991520</v>
      </c>
      <c r="Q30" s="8">
        <v>0</v>
      </c>
      <c r="S30" s="8">
        <f t="shared" si="0"/>
        <v>14119991520</v>
      </c>
    </row>
    <row r="31" spans="1:19" ht="21" x14ac:dyDescent="0.2">
      <c r="A31" s="5" t="s">
        <v>58</v>
      </c>
      <c r="C31" s="8">
        <v>0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258553225</v>
      </c>
      <c r="Q31" s="8">
        <v>0</v>
      </c>
      <c r="S31" s="8">
        <f t="shared" si="0"/>
        <v>258553225</v>
      </c>
    </row>
    <row r="32" spans="1:19" ht="21" x14ac:dyDescent="0.2">
      <c r="A32" s="5" t="s">
        <v>59</v>
      </c>
      <c r="C32" s="8">
        <v>0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895813600</v>
      </c>
      <c r="Q32" s="8">
        <v>0</v>
      </c>
      <c r="S32" s="8">
        <f t="shared" si="0"/>
        <v>895813600</v>
      </c>
    </row>
    <row r="33" spans="1:19" ht="21" x14ac:dyDescent="0.2">
      <c r="A33" s="5" t="s">
        <v>98</v>
      </c>
      <c r="C33" s="8">
        <v>0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3743101800</v>
      </c>
      <c r="Q33" s="8">
        <v>0</v>
      </c>
      <c r="S33" s="8">
        <f t="shared" si="0"/>
        <v>3743101800</v>
      </c>
    </row>
    <row r="34" spans="1:19" ht="21" x14ac:dyDescent="0.2">
      <c r="A34" s="5" t="s">
        <v>79</v>
      </c>
      <c r="C34" s="8">
        <v>0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1257300000</v>
      </c>
      <c r="Q34" s="8">
        <v>0</v>
      </c>
      <c r="S34" s="8">
        <f t="shared" si="0"/>
        <v>1257300000</v>
      </c>
    </row>
    <row r="35" spans="1:19" ht="21" x14ac:dyDescent="0.2">
      <c r="A35" s="5" t="s">
        <v>107</v>
      </c>
      <c r="C35" s="8">
        <v>0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562500000</v>
      </c>
      <c r="Q35" s="8">
        <v>0</v>
      </c>
      <c r="S35" s="8">
        <f t="shared" si="0"/>
        <v>562500000</v>
      </c>
    </row>
    <row r="36" spans="1:19" ht="21" x14ac:dyDescent="0.2">
      <c r="A36" s="5" t="s">
        <v>81</v>
      </c>
      <c r="C36" s="8">
        <v>0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292500000</v>
      </c>
      <c r="Q36" s="8">
        <v>0</v>
      </c>
      <c r="S36" s="8">
        <f t="shared" si="0"/>
        <v>292500000</v>
      </c>
    </row>
    <row r="37" spans="1:19" ht="21" x14ac:dyDescent="0.2">
      <c r="A37" s="5" t="s">
        <v>82</v>
      </c>
      <c r="C37" s="8">
        <v>0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6703350</v>
      </c>
      <c r="Q37" s="8">
        <v>0</v>
      </c>
      <c r="S37" s="8">
        <f t="shared" si="0"/>
        <v>6703350</v>
      </c>
    </row>
    <row r="38" spans="1:19" ht="21.75" thickBot="1" x14ac:dyDescent="0.25">
      <c r="A38" s="5" t="s">
        <v>104</v>
      </c>
      <c r="C38" s="8">
        <v>0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235000000</v>
      </c>
      <c r="Q38" s="8">
        <v>0</v>
      </c>
      <c r="S38" s="8">
        <f t="shared" si="0"/>
        <v>235000000</v>
      </c>
    </row>
    <row r="39" spans="1:19" ht="21.75" thickBot="1" x14ac:dyDescent="0.25">
      <c r="I39" s="17">
        <f>SUM(I8:I38)</f>
        <v>0</v>
      </c>
      <c r="J39" s="5"/>
      <c r="K39" s="17">
        <f>SUM(K8:K38)</f>
        <v>0</v>
      </c>
      <c r="L39" s="5"/>
      <c r="M39" s="17">
        <f>SUM(M8:M38)</f>
        <v>0</v>
      </c>
      <c r="N39" s="5"/>
      <c r="O39" s="17">
        <f>SUM(O8:O38)</f>
        <v>116018395362</v>
      </c>
      <c r="P39" s="5"/>
      <c r="Q39" s="17">
        <f>SUM(Q8:Q38)</f>
        <v>-653919506</v>
      </c>
      <c r="R39" s="5"/>
      <c r="S39" s="17">
        <f>SUM(S8:S38)</f>
        <v>115364475856</v>
      </c>
    </row>
    <row r="40" spans="1:19" ht="19.5" thickTop="1" x14ac:dyDescent="0.2"/>
    <row r="41" spans="1:19" x14ac:dyDescent="0.2">
      <c r="R41" s="8">
        <f>+S40-S39</f>
        <v>-115364475856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O9" sqref="I9:O36"/>
    </sheetView>
  </sheetViews>
  <sheetFormatPr defaultRowHeight="18.75" x14ac:dyDescent="0.45"/>
  <cols>
    <col min="1" max="1" width="17.125" style="21" bestFit="1" customWidth="1"/>
    <col min="2" max="2" width="0.875" style="21" customWidth="1"/>
    <col min="3" max="3" width="32.125" style="21" bestFit="1" customWidth="1"/>
    <col min="4" max="4" width="0.875" style="21" customWidth="1"/>
    <col min="5" max="5" width="27.875" style="21" bestFit="1" customWidth="1"/>
    <col min="6" max="6" width="0.875" style="21" customWidth="1"/>
    <col min="7" max="7" width="32.125" style="21" bestFit="1" customWidth="1"/>
    <col min="8" max="8" width="0.875" style="21" customWidth="1"/>
    <col min="9" max="9" width="27.875" style="21" bestFit="1" customWidth="1"/>
    <col min="10" max="10" width="0.875" style="21" customWidth="1"/>
    <col min="11" max="11" width="8" style="21" customWidth="1"/>
    <col min="12" max="16384" width="9" style="21"/>
  </cols>
  <sheetData>
    <row r="2" spans="1:9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</row>
    <row r="4" spans="1:9" ht="26.25" x14ac:dyDescent="0.45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56" t="s">
        <v>49</v>
      </c>
      <c r="B6" s="56" t="s">
        <v>49</v>
      </c>
      <c r="C6" s="56" t="s">
        <v>29</v>
      </c>
      <c r="D6" s="56" t="s">
        <v>29</v>
      </c>
      <c r="E6" s="56" t="s">
        <v>29</v>
      </c>
      <c r="G6" s="56" t="s">
        <v>30</v>
      </c>
      <c r="H6" s="56" t="s">
        <v>30</v>
      </c>
      <c r="I6" s="56" t="s">
        <v>30</v>
      </c>
    </row>
    <row r="7" spans="1:9" ht="27" thickBot="1" x14ac:dyDescent="0.5">
      <c r="A7" s="30" t="s">
        <v>50</v>
      </c>
      <c r="C7" s="30" t="s">
        <v>51</v>
      </c>
      <c r="E7" s="30" t="s">
        <v>52</v>
      </c>
      <c r="G7" s="30" t="s">
        <v>51</v>
      </c>
      <c r="I7" s="30" t="s">
        <v>52</v>
      </c>
    </row>
    <row r="8" spans="1:9" ht="21" x14ac:dyDescent="0.55000000000000004">
      <c r="A8" s="31" t="s">
        <v>25</v>
      </c>
      <c r="C8" s="8">
        <f>+'سود سپرده بانکی'!G8</f>
        <v>787288971</v>
      </c>
      <c r="D8" s="8"/>
      <c r="E8" s="38">
        <f>+C8/$C$10</f>
        <v>1</v>
      </c>
      <c r="F8" s="8"/>
      <c r="G8" s="8">
        <f>+'سود سپرده بانکی'!M8</f>
        <v>10185238945</v>
      </c>
      <c r="H8" s="8"/>
      <c r="I8" s="38">
        <f>+G8/$G$10</f>
        <v>0.99999915387427285</v>
      </c>
    </row>
    <row r="9" spans="1:9" ht="21.75" thickBot="1" x14ac:dyDescent="0.6">
      <c r="A9" s="31" t="s">
        <v>26</v>
      </c>
      <c r="C9" s="8">
        <f>+'سود سپرده بانکی'!G9</f>
        <v>0</v>
      </c>
      <c r="D9" s="8"/>
      <c r="E9" s="40">
        <f>+C9/$C$10</f>
        <v>0</v>
      </c>
      <c r="F9" s="8"/>
      <c r="G9" s="8">
        <f>+'سود سپرده بانکی'!M9</f>
        <v>8618</v>
      </c>
      <c r="H9" s="8"/>
      <c r="I9" s="40">
        <f>+G9/$G$10</f>
        <v>8.4612572710619737E-7</v>
      </c>
    </row>
    <row r="10" spans="1:9" ht="21.75" thickBot="1" x14ac:dyDescent="0.5">
      <c r="A10" s="21" t="s">
        <v>18</v>
      </c>
      <c r="C10" s="17">
        <f>SUM(C8:C9)</f>
        <v>787288971</v>
      </c>
      <c r="D10" s="5"/>
      <c r="E10" s="39">
        <f>SUM(E8:E9)</f>
        <v>1</v>
      </c>
      <c r="F10" s="5"/>
      <c r="G10" s="17">
        <f>SUM(G8:G9)</f>
        <v>10185247563</v>
      </c>
      <c r="H10" s="5"/>
      <c r="I10" s="39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O9" sqref="I9:O36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</row>
    <row r="4" spans="1:13" ht="26.25" x14ac:dyDescent="0.2">
      <c r="A4" s="53" t="str">
        <f>+سهام!A4</f>
        <v>برای ماه منتهی به 1404/09/30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6" t="s">
        <v>28</v>
      </c>
      <c r="B6" s="56" t="s">
        <v>28</v>
      </c>
      <c r="C6" s="56" t="s">
        <v>29</v>
      </c>
      <c r="D6" s="56" t="s">
        <v>29</v>
      </c>
      <c r="E6" s="56" t="s">
        <v>29</v>
      </c>
      <c r="F6" s="56" t="s">
        <v>29</v>
      </c>
      <c r="G6" s="56" t="s">
        <v>29</v>
      </c>
      <c r="I6" s="56" t="s">
        <v>30</v>
      </c>
      <c r="J6" s="56" t="s">
        <v>30</v>
      </c>
      <c r="K6" s="56" t="s">
        <v>30</v>
      </c>
      <c r="L6" s="56" t="s">
        <v>30</v>
      </c>
      <c r="M6" s="56" t="s">
        <v>30</v>
      </c>
    </row>
    <row r="7" spans="1:13" ht="27" thickBot="1" x14ac:dyDescent="0.25">
      <c r="A7" s="30" t="s">
        <v>31</v>
      </c>
      <c r="C7" s="30" t="s">
        <v>32</v>
      </c>
      <c r="E7" s="30" t="s">
        <v>33</v>
      </c>
      <c r="G7" s="30" t="s">
        <v>34</v>
      </c>
      <c r="I7" s="30" t="s">
        <v>32</v>
      </c>
      <c r="K7" s="30" t="s">
        <v>33</v>
      </c>
      <c r="M7" s="30" t="s">
        <v>34</v>
      </c>
    </row>
    <row r="8" spans="1:13" ht="19.5" customHeight="1" x14ac:dyDescent="0.2">
      <c r="A8" s="5" t="s">
        <v>25</v>
      </c>
      <c r="C8" s="8">
        <v>996029457</v>
      </c>
      <c r="E8" s="8">
        <v>0</v>
      </c>
      <c r="G8" s="8">
        <v>787288971</v>
      </c>
      <c r="I8" s="8">
        <v>9397949974</v>
      </c>
      <c r="K8" s="8">
        <v>0</v>
      </c>
      <c r="M8" s="8">
        <v>10185238945</v>
      </c>
    </row>
    <row r="9" spans="1:13" ht="19.5" customHeight="1" thickBot="1" x14ac:dyDescent="0.25">
      <c r="A9" s="5" t="s">
        <v>26</v>
      </c>
      <c r="C9" s="8">
        <v>0</v>
      </c>
      <c r="E9" s="8">
        <v>0</v>
      </c>
      <c r="G9" s="8">
        <f>+C9-E9</f>
        <v>0</v>
      </c>
      <c r="I9" s="8">
        <v>8618</v>
      </c>
      <c r="K9" s="8">
        <v>0</v>
      </c>
      <c r="M9" s="8">
        <f>+I9-K9</f>
        <v>8618</v>
      </c>
    </row>
    <row r="10" spans="1:13" ht="21.75" thickBot="1" x14ac:dyDescent="0.25">
      <c r="A10" s="8" t="s">
        <v>18</v>
      </c>
      <c r="C10" s="17">
        <f>SUM(C8:C9)</f>
        <v>996029457</v>
      </c>
      <c r="D10" s="5"/>
      <c r="E10" s="17">
        <f>SUM(E8:E9)</f>
        <v>0</v>
      </c>
      <c r="F10" s="5"/>
      <c r="G10" s="17">
        <f>SUM(G8:G9)</f>
        <v>787288971</v>
      </c>
      <c r="H10" s="5"/>
      <c r="I10" s="17">
        <f>SUM(I8:I9)</f>
        <v>9397958592</v>
      </c>
      <c r="J10" s="5"/>
      <c r="K10" s="17">
        <f>SUM(K8:K9)</f>
        <v>0</v>
      </c>
      <c r="L10" s="5"/>
      <c r="M10" s="17">
        <f>SUM(M8:M9)</f>
        <v>10185247563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90"/>
  <sheetViews>
    <sheetView rightToLeft="1" topLeftCell="A67" zoomScale="90" zoomScaleNormal="90" workbookViewId="0">
      <selection activeCell="O9" sqref="I9:O36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1.125" style="11" bestFit="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6384" width="9" style="11"/>
  </cols>
  <sheetData>
    <row r="2" spans="1:17" ht="24" x14ac:dyDescent="0.2">
      <c r="A2" s="57" t="str">
        <f>+سهام!A2</f>
        <v>صندوق سرمایه‌گذاری بخشی صنایع مفید - خودران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4" x14ac:dyDescent="0.2">
      <c r="A3" s="57" t="s">
        <v>27</v>
      </c>
      <c r="B3" s="57" t="s">
        <v>27</v>
      </c>
      <c r="C3" s="57" t="s">
        <v>27</v>
      </c>
      <c r="D3" s="57" t="s">
        <v>27</v>
      </c>
      <c r="E3" s="57" t="s">
        <v>27</v>
      </c>
      <c r="F3" s="57" t="s">
        <v>27</v>
      </c>
      <c r="G3" s="57" t="s">
        <v>27</v>
      </c>
      <c r="H3" s="57" t="s">
        <v>27</v>
      </c>
      <c r="I3" s="57" t="s">
        <v>27</v>
      </c>
      <c r="J3" s="57" t="s">
        <v>27</v>
      </c>
      <c r="K3" s="57" t="s">
        <v>27</v>
      </c>
      <c r="L3" s="57" t="s">
        <v>27</v>
      </c>
      <c r="M3" s="57" t="s">
        <v>27</v>
      </c>
      <c r="N3" s="57" t="s">
        <v>27</v>
      </c>
      <c r="O3" s="57" t="s">
        <v>27</v>
      </c>
      <c r="P3" s="57" t="s">
        <v>27</v>
      </c>
      <c r="Q3" s="57" t="s">
        <v>27</v>
      </c>
    </row>
    <row r="4" spans="1:17" ht="24" x14ac:dyDescent="0.2">
      <c r="A4" s="57" t="str">
        <f>+سهام!A4</f>
        <v>برای ماه منتهی به 1404/09/30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4.75" thickBot="1" x14ac:dyDescent="0.25">
      <c r="A6" s="58" t="s">
        <v>3</v>
      </c>
      <c r="C6" s="59" t="s">
        <v>29</v>
      </c>
      <c r="D6" s="59" t="s">
        <v>29</v>
      </c>
      <c r="E6" s="59" t="s">
        <v>29</v>
      </c>
      <c r="F6" s="59" t="s">
        <v>29</v>
      </c>
      <c r="G6" s="59" t="s">
        <v>29</v>
      </c>
      <c r="H6" s="59" t="s">
        <v>29</v>
      </c>
      <c r="I6" s="59" t="s">
        <v>29</v>
      </c>
      <c r="K6" s="59" t="s">
        <v>30</v>
      </c>
      <c r="L6" s="59" t="s">
        <v>30</v>
      </c>
      <c r="M6" s="59" t="s">
        <v>30</v>
      </c>
      <c r="N6" s="59" t="s">
        <v>30</v>
      </c>
      <c r="O6" s="59" t="s">
        <v>30</v>
      </c>
      <c r="P6" s="59" t="s">
        <v>30</v>
      </c>
      <c r="Q6" s="59" t="s">
        <v>30</v>
      </c>
    </row>
    <row r="7" spans="1:17" ht="24.75" thickBot="1" x14ac:dyDescent="0.25">
      <c r="A7" s="59" t="s">
        <v>3</v>
      </c>
      <c r="C7" s="25" t="s">
        <v>7</v>
      </c>
      <c r="E7" s="25" t="s">
        <v>41</v>
      </c>
      <c r="G7" s="25" t="s">
        <v>42</v>
      </c>
      <c r="I7" s="25" t="s">
        <v>44</v>
      </c>
      <c r="K7" s="25" t="s">
        <v>7</v>
      </c>
      <c r="M7" s="25" t="s">
        <v>41</v>
      </c>
      <c r="O7" s="25" t="s">
        <v>42</v>
      </c>
      <c r="Q7" s="25" t="s">
        <v>44</v>
      </c>
    </row>
    <row r="8" spans="1:17" ht="24" x14ac:dyDescent="0.2">
      <c r="A8" s="19" t="s">
        <v>67</v>
      </c>
      <c r="C8" s="11">
        <v>349698</v>
      </c>
      <c r="E8" s="11">
        <v>1001080104</v>
      </c>
      <c r="G8" s="11">
        <v>1211187292</v>
      </c>
      <c r="I8" s="11">
        <v>-210107188</v>
      </c>
      <c r="K8" s="11">
        <v>16311301</v>
      </c>
      <c r="M8" s="11">
        <v>47091017810</v>
      </c>
      <c r="O8" s="11">
        <v>58208333057</v>
      </c>
      <c r="Q8" s="11">
        <f>+M8-O8</f>
        <v>-11117315247</v>
      </c>
    </row>
    <row r="9" spans="1:17" ht="24" x14ac:dyDescent="0.2">
      <c r="A9" s="19" t="s">
        <v>66</v>
      </c>
      <c r="C9" s="11">
        <v>0</v>
      </c>
      <c r="E9" s="11">
        <v>0</v>
      </c>
      <c r="G9" s="11">
        <v>0</v>
      </c>
      <c r="I9" s="11">
        <v>0</v>
      </c>
      <c r="K9" s="11">
        <v>3453661</v>
      </c>
      <c r="M9" s="11">
        <v>36647557976</v>
      </c>
      <c r="O9" s="11">
        <v>49265153139</v>
      </c>
      <c r="Q9" s="11">
        <f t="shared" ref="Q9:Q72" si="0">+M9-O9</f>
        <v>-12617595163</v>
      </c>
    </row>
    <row r="10" spans="1:17" ht="24" x14ac:dyDescent="0.2">
      <c r="A10" s="19" t="s">
        <v>63</v>
      </c>
      <c r="C10" s="11">
        <v>0</v>
      </c>
      <c r="E10" s="11">
        <v>0</v>
      </c>
      <c r="G10" s="11">
        <v>0</v>
      </c>
      <c r="I10" s="11">
        <v>0</v>
      </c>
      <c r="K10" s="11">
        <v>27282591</v>
      </c>
      <c r="M10" s="11">
        <v>41548486249</v>
      </c>
      <c r="O10" s="11">
        <v>49534396138</v>
      </c>
      <c r="Q10" s="11">
        <f t="shared" si="0"/>
        <v>-7985909889</v>
      </c>
    </row>
    <row r="11" spans="1:17" ht="24" x14ac:dyDescent="0.2">
      <c r="A11" s="19" t="s">
        <v>78</v>
      </c>
      <c r="C11" s="11">
        <v>0</v>
      </c>
      <c r="E11" s="11">
        <v>0</v>
      </c>
      <c r="G11" s="11">
        <v>0</v>
      </c>
      <c r="I11" s="11">
        <v>0</v>
      </c>
      <c r="K11" s="11">
        <v>450000</v>
      </c>
      <c r="M11" s="11">
        <v>4824373203</v>
      </c>
      <c r="O11" s="11">
        <v>2031793193</v>
      </c>
      <c r="Q11" s="11">
        <f t="shared" si="0"/>
        <v>2792580010</v>
      </c>
    </row>
    <row r="12" spans="1:17" ht="24" x14ac:dyDescent="0.2">
      <c r="A12" s="19" t="s">
        <v>16</v>
      </c>
      <c r="C12" s="11">
        <v>0</v>
      </c>
      <c r="E12" s="11">
        <v>0</v>
      </c>
      <c r="G12" s="11">
        <v>0</v>
      </c>
      <c r="I12" s="11">
        <v>0</v>
      </c>
      <c r="K12" s="11">
        <v>34820</v>
      </c>
      <c r="M12" s="11">
        <v>334316065687</v>
      </c>
      <c r="O12" s="11">
        <v>227640691375</v>
      </c>
      <c r="Q12" s="11">
        <f t="shared" si="0"/>
        <v>106675374312</v>
      </c>
    </row>
    <row r="13" spans="1:17" ht="24" x14ac:dyDescent="0.2">
      <c r="A13" s="19" t="s">
        <v>74</v>
      </c>
      <c r="C13" s="11">
        <v>0</v>
      </c>
      <c r="E13" s="11">
        <v>0</v>
      </c>
      <c r="G13" s="11">
        <v>0</v>
      </c>
      <c r="I13" s="11">
        <v>0</v>
      </c>
      <c r="K13" s="11">
        <v>595000</v>
      </c>
      <c r="M13" s="11">
        <v>17462849244</v>
      </c>
      <c r="O13" s="11">
        <v>11315860478</v>
      </c>
      <c r="Q13" s="11">
        <f t="shared" si="0"/>
        <v>6146988766</v>
      </c>
    </row>
    <row r="14" spans="1:17" ht="24" x14ac:dyDescent="0.2">
      <c r="A14" s="19" t="s">
        <v>56</v>
      </c>
      <c r="C14" s="11">
        <v>0</v>
      </c>
      <c r="E14" s="11">
        <v>0</v>
      </c>
      <c r="G14" s="11">
        <v>0</v>
      </c>
      <c r="I14" s="11">
        <v>0</v>
      </c>
      <c r="K14" s="11">
        <v>112248201</v>
      </c>
      <c r="M14" s="11">
        <v>105485043342</v>
      </c>
      <c r="O14" s="11">
        <v>90434715250</v>
      </c>
      <c r="Q14" s="11">
        <f t="shared" si="0"/>
        <v>15050328092</v>
      </c>
    </row>
    <row r="15" spans="1:17" ht="24" x14ac:dyDescent="0.2">
      <c r="A15" s="19" t="s">
        <v>134</v>
      </c>
      <c r="C15" s="11">
        <v>0</v>
      </c>
      <c r="E15" s="11">
        <v>0</v>
      </c>
      <c r="G15" s="11">
        <v>0</v>
      </c>
      <c r="I15" s="11">
        <v>0</v>
      </c>
      <c r="K15" s="11">
        <v>360000</v>
      </c>
      <c r="M15" s="11">
        <v>4653977285</v>
      </c>
      <c r="O15" s="11">
        <v>3639661815</v>
      </c>
      <c r="Q15" s="11">
        <f t="shared" si="0"/>
        <v>1014315470</v>
      </c>
    </row>
    <row r="16" spans="1:17" ht="24" x14ac:dyDescent="0.2">
      <c r="A16" s="19" t="s">
        <v>89</v>
      </c>
      <c r="C16" s="11">
        <v>0</v>
      </c>
      <c r="E16" s="11">
        <v>0</v>
      </c>
      <c r="G16" s="11">
        <v>0</v>
      </c>
      <c r="I16" s="11">
        <v>0</v>
      </c>
      <c r="K16" s="11">
        <v>41912026</v>
      </c>
      <c r="M16" s="11">
        <v>163985352502</v>
      </c>
      <c r="O16" s="11">
        <v>128942357126</v>
      </c>
      <c r="Q16" s="11">
        <f t="shared" si="0"/>
        <v>35042995376</v>
      </c>
    </row>
    <row r="17" spans="1:17" ht="24" x14ac:dyDescent="0.2">
      <c r="A17" s="19" t="s">
        <v>62</v>
      </c>
      <c r="C17" s="11">
        <v>0</v>
      </c>
      <c r="E17" s="11">
        <v>0</v>
      </c>
      <c r="G17" s="11">
        <v>0</v>
      </c>
      <c r="I17" s="11">
        <v>0</v>
      </c>
      <c r="K17" s="11">
        <v>11584515</v>
      </c>
      <c r="M17" s="11">
        <v>34971254136</v>
      </c>
      <c r="O17" s="11">
        <v>65071453989</v>
      </c>
      <c r="Q17" s="11">
        <f t="shared" si="0"/>
        <v>-30100199853</v>
      </c>
    </row>
    <row r="18" spans="1:17" ht="24" x14ac:dyDescent="0.2">
      <c r="A18" s="19" t="s">
        <v>75</v>
      </c>
      <c r="C18" s="11">
        <v>0</v>
      </c>
      <c r="E18" s="11">
        <v>0</v>
      </c>
      <c r="G18" s="11">
        <v>0</v>
      </c>
      <c r="I18" s="11">
        <v>0</v>
      </c>
      <c r="K18" s="11">
        <v>10974865</v>
      </c>
      <c r="M18" s="11">
        <v>138075934517</v>
      </c>
      <c r="O18" s="11">
        <v>84457852293</v>
      </c>
      <c r="Q18" s="11">
        <f t="shared" si="0"/>
        <v>53618082224</v>
      </c>
    </row>
    <row r="19" spans="1:17" ht="24" x14ac:dyDescent="0.2">
      <c r="A19" s="19" t="s">
        <v>81</v>
      </c>
      <c r="C19" s="11">
        <v>0</v>
      </c>
      <c r="E19" s="11">
        <v>0</v>
      </c>
      <c r="G19" s="11">
        <v>0</v>
      </c>
      <c r="I19" s="11">
        <v>0</v>
      </c>
      <c r="K19" s="11">
        <v>1800000</v>
      </c>
      <c r="M19" s="11">
        <v>7109016994</v>
      </c>
      <c r="O19" s="11">
        <v>5947195154</v>
      </c>
      <c r="Q19" s="11">
        <f t="shared" si="0"/>
        <v>1161821840</v>
      </c>
    </row>
    <row r="20" spans="1:17" ht="24" x14ac:dyDescent="0.2">
      <c r="A20" s="19" t="s">
        <v>57</v>
      </c>
      <c r="C20" s="11">
        <v>0</v>
      </c>
      <c r="E20" s="11">
        <v>0</v>
      </c>
      <c r="G20" s="11">
        <v>0</v>
      </c>
      <c r="I20" s="11">
        <v>0</v>
      </c>
      <c r="K20" s="11">
        <v>314757100</v>
      </c>
      <c r="M20" s="11">
        <v>248783925060</v>
      </c>
      <c r="O20" s="11">
        <v>302872387967</v>
      </c>
      <c r="Q20" s="11">
        <f t="shared" si="0"/>
        <v>-54088462907</v>
      </c>
    </row>
    <row r="21" spans="1:17" ht="24" x14ac:dyDescent="0.2">
      <c r="A21" s="19" t="s">
        <v>102</v>
      </c>
      <c r="C21" s="11">
        <v>0</v>
      </c>
      <c r="E21" s="11">
        <v>0</v>
      </c>
      <c r="G21" s="11">
        <v>0</v>
      </c>
      <c r="I21" s="11">
        <v>0</v>
      </c>
      <c r="K21" s="11">
        <v>10651564</v>
      </c>
      <c r="M21" s="11">
        <v>51924895922</v>
      </c>
      <c r="O21" s="11">
        <v>68943561822</v>
      </c>
      <c r="Q21" s="11">
        <f t="shared" si="0"/>
        <v>-17018665900</v>
      </c>
    </row>
    <row r="22" spans="1:17" ht="24" x14ac:dyDescent="0.2">
      <c r="A22" s="19" t="s">
        <v>132</v>
      </c>
      <c r="C22" s="11">
        <v>0</v>
      </c>
      <c r="E22" s="11">
        <v>0</v>
      </c>
      <c r="G22" s="11">
        <v>0</v>
      </c>
      <c r="I22" s="11">
        <v>0</v>
      </c>
      <c r="K22" s="11">
        <v>13291823</v>
      </c>
      <c r="M22" s="11">
        <v>42769628499</v>
      </c>
      <c r="O22" s="11">
        <v>42805010471</v>
      </c>
      <c r="Q22" s="11">
        <f t="shared" si="0"/>
        <v>-35381972</v>
      </c>
    </row>
    <row r="23" spans="1:17" ht="24" x14ac:dyDescent="0.2">
      <c r="A23" s="19" t="s">
        <v>80</v>
      </c>
      <c r="C23" s="11">
        <v>0</v>
      </c>
      <c r="E23" s="11">
        <v>0</v>
      </c>
      <c r="G23" s="11">
        <v>0</v>
      </c>
      <c r="I23" s="11">
        <v>0</v>
      </c>
      <c r="K23" s="11">
        <v>490000</v>
      </c>
      <c r="M23" s="11">
        <v>4183956483</v>
      </c>
      <c r="O23" s="11">
        <v>3776916326</v>
      </c>
      <c r="Q23" s="11">
        <f t="shared" si="0"/>
        <v>407040157</v>
      </c>
    </row>
    <row r="24" spans="1:17" ht="24" x14ac:dyDescent="0.2">
      <c r="A24" s="19" t="s">
        <v>133</v>
      </c>
      <c r="C24" s="11">
        <v>0</v>
      </c>
      <c r="E24" s="11">
        <v>0</v>
      </c>
      <c r="G24" s="11">
        <v>0</v>
      </c>
      <c r="I24" s="11">
        <v>0</v>
      </c>
      <c r="K24" s="11">
        <v>9945000</v>
      </c>
      <c r="M24" s="11">
        <v>79455561594</v>
      </c>
      <c r="O24" s="11">
        <v>67227829293</v>
      </c>
      <c r="Q24" s="11">
        <f t="shared" si="0"/>
        <v>12227732301</v>
      </c>
    </row>
    <row r="25" spans="1:17" ht="24" x14ac:dyDescent="0.2">
      <c r="A25" s="19" t="s">
        <v>98</v>
      </c>
      <c r="C25" s="11">
        <v>15987410</v>
      </c>
      <c r="E25" s="11">
        <v>114060919519</v>
      </c>
      <c r="G25" s="11">
        <v>108025501522</v>
      </c>
      <c r="I25" s="11">
        <v>6035417997</v>
      </c>
      <c r="K25" s="11">
        <v>18689007</v>
      </c>
      <c r="M25" s="11">
        <v>133365859660</v>
      </c>
      <c r="O25" s="11">
        <v>127124902153</v>
      </c>
      <c r="Q25" s="11">
        <f t="shared" si="0"/>
        <v>6240957507</v>
      </c>
    </row>
    <row r="26" spans="1:17" ht="24" x14ac:dyDescent="0.2">
      <c r="A26" s="19" t="s">
        <v>131</v>
      </c>
      <c r="C26" s="11">
        <v>0</v>
      </c>
      <c r="E26" s="11">
        <v>0</v>
      </c>
      <c r="G26" s="11">
        <v>0</v>
      </c>
      <c r="I26" s="11">
        <v>0</v>
      </c>
      <c r="K26" s="11">
        <v>13517509</v>
      </c>
      <c r="M26" s="11">
        <v>150895550536</v>
      </c>
      <c r="O26" s="11">
        <v>132065460816</v>
      </c>
      <c r="Q26" s="11">
        <f t="shared" si="0"/>
        <v>18830089720</v>
      </c>
    </row>
    <row r="27" spans="1:17" ht="24" x14ac:dyDescent="0.2">
      <c r="A27" s="19" t="s">
        <v>64</v>
      </c>
      <c r="C27" s="11">
        <v>247214</v>
      </c>
      <c r="E27" s="11">
        <v>1001081693</v>
      </c>
      <c r="G27" s="11">
        <v>1109445445</v>
      </c>
      <c r="I27" s="11">
        <v>-108363752</v>
      </c>
      <c r="K27" s="11">
        <v>14014994</v>
      </c>
      <c r="M27" s="11">
        <v>68448165340</v>
      </c>
      <c r="O27" s="11">
        <v>81458931976</v>
      </c>
      <c r="Q27" s="11">
        <f t="shared" si="0"/>
        <v>-13010766636</v>
      </c>
    </row>
    <row r="28" spans="1:17" ht="24" x14ac:dyDescent="0.2">
      <c r="A28" s="19" t="s">
        <v>122</v>
      </c>
      <c r="C28" s="11">
        <v>0</v>
      </c>
      <c r="E28" s="11">
        <v>0</v>
      </c>
      <c r="G28" s="11">
        <v>0</v>
      </c>
      <c r="I28" s="11">
        <v>0</v>
      </c>
      <c r="K28" s="11">
        <v>122622004</v>
      </c>
      <c r="M28" s="11">
        <v>648986649011</v>
      </c>
      <c r="O28" s="11">
        <v>453880801033</v>
      </c>
      <c r="Q28" s="11">
        <f t="shared" si="0"/>
        <v>195105847978</v>
      </c>
    </row>
    <row r="29" spans="1:17" ht="24" x14ac:dyDescent="0.2">
      <c r="A29" s="19" t="s">
        <v>71</v>
      </c>
      <c r="C29" s="11">
        <v>13228010</v>
      </c>
      <c r="E29" s="11">
        <v>22514266116</v>
      </c>
      <c r="G29" s="11">
        <v>24532625016</v>
      </c>
      <c r="I29" s="11">
        <v>-2018358900</v>
      </c>
      <c r="K29" s="11">
        <v>236073538</v>
      </c>
      <c r="M29" s="11">
        <v>451493613554</v>
      </c>
      <c r="O29" s="11">
        <v>443283139194</v>
      </c>
      <c r="Q29" s="11">
        <f t="shared" si="0"/>
        <v>8210474360</v>
      </c>
    </row>
    <row r="30" spans="1:17" ht="24" x14ac:dyDescent="0.2">
      <c r="A30" s="19" t="s">
        <v>90</v>
      </c>
      <c r="C30" s="11">
        <v>0</v>
      </c>
      <c r="E30" s="11">
        <v>0</v>
      </c>
      <c r="G30" s="11">
        <v>0</v>
      </c>
      <c r="I30" s="11">
        <v>0</v>
      </c>
      <c r="K30" s="11">
        <v>6500000</v>
      </c>
      <c r="M30" s="11">
        <v>8203514007</v>
      </c>
      <c r="O30" s="11">
        <v>7774552890</v>
      </c>
      <c r="Q30" s="11">
        <f t="shared" si="0"/>
        <v>428961117</v>
      </c>
    </row>
    <row r="31" spans="1:17" ht="24" x14ac:dyDescent="0.2">
      <c r="A31" s="19" t="s">
        <v>79</v>
      </c>
      <c r="C31" s="11">
        <v>0</v>
      </c>
      <c r="E31" s="11">
        <v>0</v>
      </c>
      <c r="G31" s="11">
        <v>0</v>
      </c>
      <c r="I31" s="11">
        <v>0</v>
      </c>
      <c r="K31" s="11">
        <v>571500</v>
      </c>
      <c r="M31" s="11">
        <v>29017278094</v>
      </c>
      <c r="O31" s="11">
        <v>24311376201</v>
      </c>
      <c r="Q31" s="11">
        <f t="shared" si="0"/>
        <v>4705901893</v>
      </c>
    </row>
    <row r="32" spans="1:17" ht="24" x14ac:dyDescent="0.2">
      <c r="A32" s="19" t="s">
        <v>85</v>
      </c>
      <c r="C32" s="11">
        <v>0</v>
      </c>
      <c r="E32" s="11">
        <v>0</v>
      </c>
      <c r="G32" s="11">
        <v>0</v>
      </c>
      <c r="I32" s="11">
        <v>0</v>
      </c>
      <c r="K32" s="11">
        <v>38411749</v>
      </c>
      <c r="M32" s="11">
        <v>81985652415</v>
      </c>
      <c r="O32" s="11">
        <v>96755050724</v>
      </c>
      <c r="Q32" s="11">
        <f t="shared" si="0"/>
        <v>-14769398309</v>
      </c>
    </row>
    <row r="33" spans="1:17" ht="24" x14ac:dyDescent="0.2">
      <c r="A33" s="19" t="s">
        <v>97</v>
      </c>
      <c r="C33" s="11">
        <v>0</v>
      </c>
      <c r="E33" s="11">
        <v>0</v>
      </c>
      <c r="G33" s="11">
        <v>0</v>
      </c>
      <c r="I33" s="11">
        <v>0</v>
      </c>
      <c r="K33" s="11">
        <v>2897113</v>
      </c>
      <c r="M33" s="11">
        <v>19744388814</v>
      </c>
      <c r="O33" s="11">
        <v>30027804684</v>
      </c>
      <c r="Q33" s="11">
        <f t="shared" si="0"/>
        <v>-10283415870</v>
      </c>
    </row>
    <row r="34" spans="1:17" ht="24" x14ac:dyDescent="0.2">
      <c r="A34" s="19" t="s">
        <v>68</v>
      </c>
      <c r="C34" s="11">
        <v>0</v>
      </c>
      <c r="E34" s="11">
        <v>0</v>
      </c>
      <c r="G34" s="11">
        <v>0</v>
      </c>
      <c r="I34" s="11">
        <v>0</v>
      </c>
      <c r="K34" s="11">
        <v>87335623</v>
      </c>
      <c r="M34" s="11">
        <v>187743402206</v>
      </c>
      <c r="O34" s="11">
        <v>261770766210</v>
      </c>
      <c r="Q34" s="11">
        <f t="shared" si="0"/>
        <v>-74027364004</v>
      </c>
    </row>
    <row r="35" spans="1:17" ht="24" x14ac:dyDescent="0.2">
      <c r="A35" s="19" t="s">
        <v>92</v>
      </c>
      <c r="C35" s="11">
        <v>0</v>
      </c>
      <c r="E35" s="11">
        <v>0</v>
      </c>
      <c r="G35" s="11">
        <v>0</v>
      </c>
      <c r="I35" s="11">
        <v>0</v>
      </c>
      <c r="K35" s="11">
        <v>43777412</v>
      </c>
      <c r="M35" s="11">
        <v>28309510996</v>
      </c>
      <c r="O35" s="11">
        <v>39817996804</v>
      </c>
      <c r="Q35" s="11">
        <f t="shared" si="0"/>
        <v>-11508485808</v>
      </c>
    </row>
    <row r="36" spans="1:17" ht="24" x14ac:dyDescent="0.2">
      <c r="A36" s="19" t="s">
        <v>15</v>
      </c>
      <c r="C36" s="11">
        <v>0</v>
      </c>
      <c r="E36" s="11">
        <v>0</v>
      </c>
      <c r="G36" s="11">
        <v>0</v>
      </c>
      <c r="I36" s="11">
        <v>0</v>
      </c>
      <c r="K36" s="11">
        <v>29801723</v>
      </c>
      <c r="M36" s="11">
        <v>64177412942</v>
      </c>
      <c r="O36" s="11">
        <v>64423213711</v>
      </c>
      <c r="Q36" s="11">
        <f t="shared" si="0"/>
        <v>-245800769</v>
      </c>
    </row>
    <row r="37" spans="1:17" ht="24" x14ac:dyDescent="0.2">
      <c r="A37" s="19" t="s">
        <v>93</v>
      </c>
      <c r="C37" s="11">
        <v>0</v>
      </c>
      <c r="E37" s="11">
        <v>0</v>
      </c>
      <c r="G37" s="11">
        <v>0</v>
      </c>
      <c r="I37" s="11">
        <v>0</v>
      </c>
      <c r="K37" s="11">
        <v>5965861</v>
      </c>
      <c r="M37" s="11">
        <v>33047923129</v>
      </c>
      <c r="O37" s="11">
        <v>40168517630</v>
      </c>
      <c r="Q37" s="11">
        <f t="shared" si="0"/>
        <v>-7120594501</v>
      </c>
    </row>
    <row r="38" spans="1:17" ht="24" x14ac:dyDescent="0.2">
      <c r="A38" s="19" t="s">
        <v>65</v>
      </c>
      <c r="C38" s="11">
        <v>26069602</v>
      </c>
      <c r="E38" s="11">
        <v>42612751630</v>
      </c>
      <c r="G38" s="11">
        <v>60799744047</v>
      </c>
      <c r="I38" s="11">
        <v>-18186992417</v>
      </c>
      <c r="K38" s="11">
        <v>211677770</v>
      </c>
      <c r="M38" s="11">
        <v>389241296836</v>
      </c>
      <c r="O38" s="11">
        <v>496296431394</v>
      </c>
      <c r="Q38" s="11">
        <f t="shared" si="0"/>
        <v>-107055134558</v>
      </c>
    </row>
    <row r="39" spans="1:17" ht="24" x14ac:dyDescent="0.2">
      <c r="A39" s="19" t="s">
        <v>100</v>
      </c>
      <c r="C39" s="11">
        <v>0</v>
      </c>
      <c r="E39" s="11">
        <v>0</v>
      </c>
      <c r="G39" s="11">
        <v>0</v>
      </c>
      <c r="I39" s="11">
        <v>0</v>
      </c>
      <c r="K39" s="11">
        <v>750000</v>
      </c>
      <c r="M39" s="11">
        <v>2776381684</v>
      </c>
      <c r="O39" s="11">
        <v>2275314110</v>
      </c>
      <c r="Q39" s="11">
        <f t="shared" si="0"/>
        <v>501067574</v>
      </c>
    </row>
    <row r="40" spans="1:17" ht="24" x14ac:dyDescent="0.2">
      <c r="A40" s="19" t="s">
        <v>138</v>
      </c>
      <c r="C40" s="11">
        <v>375000</v>
      </c>
      <c r="E40" s="11">
        <v>9228111102</v>
      </c>
      <c r="G40" s="11">
        <v>6467429790</v>
      </c>
      <c r="I40" s="11">
        <v>2760681312</v>
      </c>
      <c r="K40" s="11">
        <v>375000</v>
      </c>
      <c r="M40" s="11">
        <v>9228111102</v>
      </c>
      <c r="O40" s="11">
        <v>6467429790</v>
      </c>
      <c r="Q40" s="11">
        <f t="shared" si="0"/>
        <v>2760681312</v>
      </c>
    </row>
    <row r="41" spans="1:17" ht="24" x14ac:dyDescent="0.2">
      <c r="A41" s="19" t="s">
        <v>91</v>
      </c>
      <c r="C41" s="11">
        <v>5947003</v>
      </c>
      <c r="E41" s="11">
        <v>36717817523</v>
      </c>
      <c r="G41" s="11">
        <v>28437358519</v>
      </c>
      <c r="I41" s="11">
        <v>8280459004</v>
      </c>
      <c r="K41" s="11">
        <v>77120308</v>
      </c>
      <c r="M41" s="11">
        <v>464861630543</v>
      </c>
      <c r="O41" s="11">
        <v>356795661342</v>
      </c>
      <c r="Q41" s="11">
        <f t="shared" si="0"/>
        <v>108065969201</v>
      </c>
    </row>
    <row r="42" spans="1:17" ht="24" x14ac:dyDescent="0.2">
      <c r="A42" s="19" t="s">
        <v>106</v>
      </c>
      <c r="C42" s="11">
        <v>24940400</v>
      </c>
      <c r="E42" s="11">
        <v>56739179398</v>
      </c>
      <c r="G42" s="11">
        <v>76500151419</v>
      </c>
      <c r="I42" s="11">
        <v>-19760972021</v>
      </c>
      <c r="K42" s="11">
        <v>54856055</v>
      </c>
      <c r="M42" s="11">
        <v>135838964910</v>
      </c>
      <c r="O42" s="11">
        <v>170087675970</v>
      </c>
      <c r="Q42" s="11">
        <f t="shared" si="0"/>
        <v>-34248711060</v>
      </c>
    </row>
    <row r="43" spans="1:17" ht="24" x14ac:dyDescent="0.2">
      <c r="A43" s="19" t="s">
        <v>99</v>
      </c>
      <c r="C43" s="11">
        <v>0</v>
      </c>
      <c r="E43" s="11">
        <v>0</v>
      </c>
      <c r="G43" s="11">
        <v>0</v>
      </c>
      <c r="I43" s="11">
        <v>0</v>
      </c>
      <c r="K43" s="11">
        <v>11941257</v>
      </c>
      <c r="M43" s="11">
        <v>47051960863</v>
      </c>
      <c r="O43" s="11">
        <v>68846445489</v>
      </c>
      <c r="Q43" s="11">
        <f t="shared" si="0"/>
        <v>-21794484626</v>
      </c>
    </row>
    <row r="44" spans="1:17" ht="24" x14ac:dyDescent="0.2">
      <c r="A44" s="19" t="s">
        <v>130</v>
      </c>
      <c r="C44" s="11">
        <v>786000</v>
      </c>
      <c r="E44" s="11">
        <v>12843199285</v>
      </c>
      <c r="G44" s="11">
        <v>12021225311</v>
      </c>
      <c r="I44" s="11">
        <v>821973974</v>
      </c>
      <c r="K44" s="11">
        <v>1300000</v>
      </c>
      <c r="M44" s="11">
        <v>20940452987</v>
      </c>
      <c r="O44" s="11">
        <v>19882433718</v>
      </c>
      <c r="Q44" s="11">
        <f t="shared" si="0"/>
        <v>1058019269</v>
      </c>
    </row>
    <row r="45" spans="1:17" ht="24" x14ac:dyDescent="0.2">
      <c r="A45" s="19" t="s">
        <v>77</v>
      </c>
      <c r="C45" s="11">
        <v>0</v>
      </c>
      <c r="E45" s="11">
        <v>0</v>
      </c>
      <c r="G45" s="11">
        <v>0</v>
      </c>
      <c r="I45" s="11">
        <v>0</v>
      </c>
      <c r="K45" s="11">
        <v>1600000</v>
      </c>
      <c r="M45" s="11">
        <v>28196968112</v>
      </c>
      <c r="O45" s="11">
        <v>21941504812</v>
      </c>
      <c r="Q45" s="11">
        <f t="shared" si="0"/>
        <v>6255463300</v>
      </c>
    </row>
    <row r="46" spans="1:17" ht="24" x14ac:dyDescent="0.2">
      <c r="A46" s="19" t="s">
        <v>121</v>
      </c>
      <c r="C46" s="11">
        <v>10357576</v>
      </c>
      <c r="E46" s="11">
        <v>41905658259</v>
      </c>
      <c r="G46" s="11">
        <v>46883394196</v>
      </c>
      <c r="I46" s="11">
        <v>-4977735937</v>
      </c>
      <c r="K46" s="11">
        <v>81534096</v>
      </c>
      <c r="M46" s="11">
        <v>368211244262</v>
      </c>
      <c r="O46" s="11">
        <v>392296299402</v>
      </c>
      <c r="Q46" s="11">
        <f t="shared" si="0"/>
        <v>-24085055140</v>
      </c>
    </row>
    <row r="47" spans="1:17" ht="24" x14ac:dyDescent="0.2">
      <c r="A47" s="19" t="s">
        <v>107</v>
      </c>
      <c r="C47" s="11">
        <v>0</v>
      </c>
      <c r="E47" s="11">
        <v>0</v>
      </c>
      <c r="G47" s="11">
        <v>0</v>
      </c>
      <c r="I47" s="11">
        <v>0</v>
      </c>
      <c r="K47" s="11">
        <v>3750000</v>
      </c>
      <c r="M47" s="11">
        <v>12801898747</v>
      </c>
      <c r="O47" s="11">
        <v>11751911055</v>
      </c>
      <c r="Q47" s="11">
        <f t="shared" si="0"/>
        <v>1049987692</v>
      </c>
    </row>
    <row r="48" spans="1:17" ht="24" x14ac:dyDescent="0.2">
      <c r="A48" s="19" t="s">
        <v>95</v>
      </c>
      <c r="C48" s="11">
        <v>0</v>
      </c>
      <c r="E48" s="11">
        <v>0</v>
      </c>
      <c r="G48" s="11">
        <v>0</v>
      </c>
      <c r="I48" s="11">
        <v>0</v>
      </c>
      <c r="K48" s="11">
        <v>4603690</v>
      </c>
      <c r="M48" s="11">
        <v>64757688564</v>
      </c>
      <c r="O48" s="11">
        <v>72384824356</v>
      </c>
      <c r="Q48" s="11">
        <f t="shared" si="0"/>
        <v>-7627135792</v>
      </c>
    </row>
    <row r="49" spans="1:17" ht="24" x14ac:dyDescent="0.2">
      <c r="A49" s="19" t="s">
        <v>69</v>
      </c>
      <c r="C49" s="11">
        <v>23943624</v>
      </c>
      <c r="E49" s="11">
        <v>75223274196</v>
      </c>
      <c r="G49" s="11">
        <v>90599370233</v>
      </c>
      <c r="I49" s="11">
        <v>-15376096037</v>
      </c>
      <c r="K49" s="11">
        <v>54521740</v>
      </c>
      <c r="M49" s="11">
        <v>188532287116</v>
      </c>
      <c r="O49" s="11">
        <v>207394082606</v>
      </c>
      <c r="Q49" s="11">
        <f t="shared" si="0"/>
        <v>-18861795490</v>
      </c>
    </row>
    <row r="50" spans="1:17" ht="24" x14ac:dyDescent="0.2">
      <c r="A50" s="19" t="s">
        <v>76</v>
      </c>
      <c r="C50" s="11">
        <v>0</v>
      </c>
      <c r="E50" s="11">
        <v>0</v>
      </c>
      <c r="G50" s="11">
        <v>0</v>
      </c>
      <c r="I50" s="11">
        <v>0</v>
      </c>
      <c r="K50" s="11">
        <v>500000</v>
      </c>
      <c r="M50" s="11">
        <v>4132763316</v>
      </c>
      <c r="O50" s="11">
        <v>3403587647</v>
      </c>
      <c r="Q50" s="11">
        <f t="shared" si="0"/>
        <v>729175669</v>
      </c>
    </row>
    <row r="51" spans="1:17" ht="24" x14ac:dyDescent="0.2">
      <c r="A51" s="19" t="s">
        <v>105</v>
      </c>
      <c r="C51" s="11">
        <v>0</v>
      </c>
      <c r="E51" s="11">
        <v>0</v>
      </c>
      <c r="G51" s="11">
        <v>0</v>
      </c>
      <c r="I51" s="11">
        <v>0</v>
      </c>
      <c r="K51" s="11">
        <v>4000000</v>
      </c>
      <c r="M51" s="11">
        <v>23459385209</v>
      </c>
      <c r="O51" s="11">
        <v>28258947200</v>
      </c>
      <c r="Q51" s="11">
        <f t="shared" si="0"/>
        <v>-4799561991</v>
      </c>
    </row>
    <row r="52" spans="1:17" ht="24" x14ac:dyDescent="0.2">
      <c r="A52" s="19" t="s">
        <v>60</v>
      </c>
      <c r="C52" s="11">
        <v>287014983</v>
      </c>
      <c r="E52" s="11">
        <v>146345614998</v>
      </c>
      <c r="G52" s="11">
        <v>121499575819</v>
      </c>
      <c r="I52" s="11">
        <v>24846039179</v>
      </c>
      <c r="K52" s="11">
        <v>1814778898</v>
      </c>
      <c r="M52" s="11">
        <v>883420573914</v>
      </c>
      <c r="O52" s="11">
        <v>846140767867</v>
      </c>
      <c r="Q52" s="11">
        <f t="shared" si="0"/>
        <v>37279806047</v>
      </c>
    </row>
    <row r="53" spans="1:17" ht="24" x14ac:dyDescent="0.2">
      <c r="A53" s="19" t="s">
        <v>123</v>
      </c>
      <c r="C53" s="11">
        <v>708406</v>
      </c>
      <c r="E53" s="11">
        <v>55074235567</v>
      </c>
      <c r="G53" s="11">
        <v>49994481249</v>
      </c>
      <c r="I53" s="11">
        <v>5079754318</v>
      </c>
      <c r="K53" s="11">
        <v>748790</v>
      </c>
      <c r="M53" s="11">
        <v>57339545424</v>
      </c>
      <c r="O53" s="11">
        <v>52040801181</v>
      </c>
      <c r="Q53" s="11">
        <f t="shared" si="0"/>
        <v>5298744243</v>
      </c>
    </row>
    <row r="54" spans="1:17" ht="24" x14ac:dyDescent="0.2">
      <c r="A54" s="19" t="s">
        <v>17</v>
      </c>
      <c r="C54" s="11">
        <v>0</v>
      </c>
      <c r="E54" s="11">
        <v>0</v>
      </c>
      <c r="G54" s="11">
        <v>0</v>
      </c>
      <c r="I54" s="11">
        <v>0</v>
      </c>
      <c r="K54" s="11">
        <v>500000</v>
      </c>
      <c r="M54" s="11">
        <v>8549718818</v>
      </c>
      <c r="O54" s="11">
        <v>9080646750</v>
      </c>
      <c r="Q54" s="11">
        <f t="shared" si="0"/>
        <v>-530927932</v>
      </c>
    </row>
    <row r="55" spans="1:17" ht="24" x14ac:dyDescent="0.2">
      <c r="A55" s="19" t="s">
        <v>59</v>
      </c>
      <c r="C55" s="11">
        <v>0</v>
      </c>
      <c r="E55" s="11">
        <v>0</v>
      </c>
      <c r="G55" s="11">
        <v>0</v>
      </c>
      <c r="I55" s="11">
        <v>0</v>
      </c>
      <c r="K55" s="11">
        <v>17606351</v>
      </c>
      <c r="M55" s="11">
        <v>52927423765</v>
      </c>
      <c r="O55" s="11">
        <v>66142535303</v>
      </c>
      <c r="Q55" s="11">
        <f t="shared" si="0"/>
        <v>-13215111538</v>
      </c>
    </row>
    <row r="56" spans="1:17" ht="24" x14ac:dyDescent="0.2">
      <c r="A56" s="19" t="s">
        <v>118</v>
      </c>
      <c r="C56" s="11">
        <v>0</v>
      </c>
      <c r="E56" s="11">
        <v>0</v>
      </c>
      <c r="G56" s="11">
        <v>0</v>
      </c>
      <c r="I56" s="11">
        <v>0</v>
      </c>
      <c r="K56" s="11">
        <v>100000</v>
      </c>
      <c r="M56" s="11">
        <v>956276105</v>
      </c>
      <c r="O56" s="11">
        <v>1015541536</v>
      </c>
      <c r="Q56" s="11">
        <f t="shared" si="0"/>
        <v>-59265431</v>
      </c>
    </row>
    <row r="57" spans="1:17" ht="24" x14ac:dyDescent="0.2">
      <c r="A57" s="19" t="s">
        <v>120</v>
      </c>
      <c r="C57" s="11">
        <v>0</v>
      </c>
      <c r="E57" s="11">
        <v>0</v>
      </c>
      <c r="G57" s="11">
        <v>0</v>
      </c>
      <c r="I57" s="11">
        <v>0</v>
      </c>
      <c r="K57" s="11">
        <v>377000</v>
      </c>
      <c r="M57" s="11">
        <v>10808451585</v>
      </c>
      <c r="O57" s="11">
        <v>9962036183</v>
      </c>
      <c r="Q57" s="11">
        <f t="shared" si="0"/>
        <v>846415402</v>
      </c>
    </row>
    <row r="58" spans="1:17" ht="24" x14ac:dyDescent="0.2">
      <c r="A58" s="19" t="s">
        <v>145</v>
      </c>
      <c r="C58" s="11">
        <v>1695000</v>
      </c>
      <c r="E58" s="11">
        <v>62835682509</v>
      </c>
      <c r="G58" s="11">
        <v>50137717884</v>
      </c>
      <c r="I58" s="11">
        <v>12697964625</v>
      </c>
      <c r="K58" s="11">
        <v>1695000</v>
      </c>
      <c r="M58" s="11">
        <v>62835682509</v>
      </c>
      <c r="O58" s="11">
        <v>50137717884</v>
      </c>
      <c r="Q58" s="11">
        <f t="shared" si="0"/>
        <v>12697964625</v>
      </c>
    </row>
    <row r="59" spans="1:17" ht="24" x14ac:dyDescent="0.2">
      <c r="A59" s="19" t="s">
        <v>96</v>
      </c>
      <c r="C59" s="11">
        <v>450403683</v>
      </c>
      <c r="E59" s="11">
        <v>254781050820</v>
      </c>
      <c r="G59" s="11">
        <v>216862029256</v>
      </c>
      <c r="I59" s="11">
        <v>37919021564</v>
      </c>
      <c r="K59" s="11">
        <v>1761590607</v>
      </c>
      <c r="M59" s="11">
        <v>1252929185873</v>
      </c>
      <c r="O59" s="11">
        <v>1172009197183</v>
      </c>
      <c r="Q59" s="11">
        <f t="shared" si="0"/>
        <v>80919988690</v>
      </c>
    </row>
    <row r="60" spans="1:17" ht="24" x14ac:dyDescent="0.2">
      <c r="A60" s="19" t="s">
        <v>101</v>
      </c>
      <c r="C60" s="11">
        <v>0</v>
      </c>
      <c r="E60" s="11">
        <v>0</v>
      </c>
      <c r="G60" s="11">
        <v>0</v>
      </c>
      <c r="I60" s="11">
        <v>0</v>
      </c>
      <c r="K60" s="11">
        <v>28742602</v>
      </c>
      <c r="M60" s="11">
        <v>96705749557</v>
      </c>
      <c r="O60" s="11">
        <v>115918787651</v>
      </c>
      <c r="Q60" s="11">
        <f t="shared" si="0"/>
        <v>-19213038094</v>
      </c>
    </row>
    <row r="61" spans="1:17" ht="24" x14ac:dyDescent="0.2">
      <c r="A61" s="19" t="s">
        <v>82</v>
      </c>
      <c r="C61" s="11">
        <v>0</v>
      </c>
      <c r="E61" s="11">
        <v>0</v>
      </c>
      <c r="G61" s="11">
        <v>0</v>
      </c>
      <c r="I61" s="11">
        <v>0</v>
      </c>
      <c r="K61" s="11">
        <v>3000000</v>
      </c>
      <c r="M61" s="11">
        <v>13109394500</v>
      </c>
      <c r="O61" s="11">
        <v>8110357524</v>
      </c>
      <c r="Q61" s="11">
        <f t="shared" si="0"/>
        <v>4999036976</v>
      </c>
    </row>
    <row r="62" spans="1:17" ht="24" x14ac:dyDescent="0.2">
      <c r="A62" s="19" t="s">
        <v>125</v>
      </c>
      <c r="C62" s="11">
        <v>4311436</v>
      </c>
      <c r="E62" s="11">
        <v>16556673741</v>
      </c>
      <c r="G62" s="11">
        <v>15380379951</v>
      </c>
      <c r="I62" s="11">
        <v>1175175363</v>
      </c>
      <c r="K62" s="11">
        <v>5340947</v>
      </c>
      <c r="M62" s="11">
        <v>20408095590</v>
      </c>
      <c r="O62" s="11">
        <v>19053000943</v>
      </c>
      <c r="Q62" s="11">
        <f t="shared" si="0"/>
        <v>1355094647</v>
      </c>
    </row>
    <row r="63" spans="1:17" ht="24" x14ac:dyDescent="0.2">
      <c r="A63" s="19" t="s">
        <v>58</v>
      </c>
      <c r="C63" s="11">
        <v>0</v>
      </c>
      <c r="E63" s="11">
        <v>0</v>
      </c>
      <c r="G63" s="11">
        <v>0</v>
      </c>
      <c r="I63" s="11">
        <v>0</v>
      </c>
      <c r="K63" s="11">
        <v>358238647</v>
      </c>
      <c r="M63" s="11">
        <v>538043538079</v>
      </c>
      <c r="O63" s="11">
        <v>571623959738</v>
      </c>
      <c r="Q63" s="11">
        <f t="shared" si="0"/>
        <v>-33580421659</v>
      </c>
    </row>
    <row r="64" spans="1:17" ht="24" x14ac:dyDescent="0.2">
      <c r="A64" s="19" t="s">
        <v>84</v>
      </c>
      <c r="C64" s="11">
        <v>0</v>
      </c>
      <c r="E64" s="11">
        <v>0</v>
      </c>
      <c r="G64" s="11">
        <v>0</v>
      </c>
      <c r="I64" s="11">
        <v>0</v>
      </c>
      <c r="K64" s="11">
        <v>66975512</v>
      </c>
      <c r="M64" s="11">
        <v>76957234100</v>
      </c>
      <c r="O64" s="11">
        <v>102907524834</v>
      </c>
      <c r="Q64" s="11">
        <f t="shared" si="0"/>
        <v>-25950290734</v>
      </c>
    </row>
    <row r="65" spans="1:17" ht="24" x14ac:dyDescent="0.2">
      <c r="A65" s="19" t="s">
        <v>104</v>
      </c>
      <c r="C65" s="11">
        <v>0</v>
      </c>
      <c r="E65" s="11">
        <v>0</v>
      </c>
      <c r="G65" s="11">
        <v>0</v>
      </c>
      <c r="I65" s="11">
        <v>0</v>
      </c>
      <c r="K65" s="11">
        <v>200000</v>
      </c>
      <c r="M65" s="11">
        <v>6073986288</v>
      </c>
      <c r="O65" s="11">
        <v>5144867300</v>
      </c>
      <c r="Q65" s="11">
        <f t="shared" si="0"/>
        <v>929118988</v>
      </c>
    </row>
    <row r="66" spans="1:17" ht="24" x14ac:dyDescent="0.2">
      <c r="A66" s="19" t="s">
        <v>83</v>
      </c>
      <c r="C66" s="11">
        <v>0</v>
      </c>
      <c r="E66" s="11">
        <v>0</v>
      </c>
      <c r="G66" s="11">
        <v>0</v>
      </c>
      <c r="I66" s="11">
        <v>0</v>
      </c>
      <c r="K66" s="11">
        <v>3403786</v>
      </c>
      <c r="M66" s="11">
        <v>18606754950</v>
      </c>
      <c r="O66" s="11">
        <v>19940751811</v>
      </c>
      <c r="Q66" s="11">
        <f t="shared" si="0"/>
        <v>-1333996861</v>
      </c>
    </row>
    <row r="67" spans="1:17" ht="24" x14ac:dyDescent="0.2">
      <c r="A67" s="19" t="s">
        <v>61</v>
      </c>
      <c r="C67" s="11">
        <v>0</v>
      </c>
      <c r="E67" s="11">
        <v>0</v>
      </c>
      <c r="G67" s="11">
        <v>0</v>
      </c>
      <c r="I67" s="11">
        <v>0</v>
      </c>
      <c r="K67" s="11">
        <v>4413885</v>
      </c>
      <c r="M67" s="11">
        <v>62422392495</v>
      </c>
      <c r="O67" s="11">
        <v>73284865089</v>
      </c>
      <c r="Q67" s="11">
        <f t="shared" si="0"/>
        <v>-10862472594</v>
      </c>
    </row>
    <row r="68" spans="1:17" ht="24" x14ac:dyDescent="0.2">
      <c r="A68" s="19" t="s">
        <v>94</v>
      </c>
      <c r="C68" s="11">
        <v>0</v>
      </c>
      <c r="E68" s="11">
        <v>0</v>
      </c>
      <c r="G68" s="11">
        <v>0</v>
      </c>
      <c r="I68" s="11">
        <v>0</v>
      </c>
      <c r="K68" s="11">
        <v>4968409</v>
      </c>
      <c r="M68" s="11">
        <v>84419535773</v>
      </c>
      <c r="O68" s="11">
        <v>67705370958</v>
      </c>
      <c r="Q68" s="11">
        <f t="shared" si="0"/>
        <v>16714164815</v>
      </c>
    </row>
    <row r="69" spans="1:17" ht="24" x14ac:dyDescent="0.2">
      <c r="A69" s="19" t="s">
        <v>87</v>
      </c>
      <c r="C69" s="11">
        <v>0</v>
      </c>
      <c r="E69" s="11">
        <v>0</v>
      </c>
      <c r="G69" s="11">
        <v>0</v>
      </c>
      <c r="I69" s="11">
        <v>0</v>
      </c>
      <c r="K69" s="11">
        <v>2000000</v>
      </c>
      <c r="M69" s="11">
        <v>10266137355</v>
      </c>
      <c r="O69" s="11">
        <v>6072751553</v>
      </c>
      <c r="Q69" s="11">
        <f t="shared" si="0"/>
        <v>4193385802</v>
      </c>
    </row>
    <row r="70" spans="1:17" ht="24" x14ac:dyDescent="0.2">
      <c r="A70" s="19" t="s">
        <v>72</v>
      </c>
      <c r="C70" s="11">
        <v>9936177</v>
      </c>
      <c r="E70" s="11">
        <v>15518267105</v>
      </c>
      <c r="G70" s="11">
        <v>16363499449</v>
      </c>
      <c r="I70" s="11">
        <v>-845232344</v>
      </c>
      <c r="K70" s="11">
        <v>87885865</v>
      </c>
      <c r="M70" s="11">
        <v>136392054121</v>
      </c>
      <c r="O70" s="11">
        <v>152705767345</v>
      </c>
      <c r="Q70" s="11">
        <f t="shared" si="0"/>
        <v>-16313713224</v>
      </c>
    </row>
    <row r="71" spans="1:17" ht="24" x14ac:dyDescent="0.2">
      <c r="A71" s="19" t="s">
        <v>88</v>
      </c>
      <c r="C71" s="11">
        <v>0</v>
      </c>
      <c r="E71" s="11">
        <v>0</v>
      </c>
      <c r="G71" s="11">
        <v>0</v>
      </c>
      <c r="I71" s="11">
        <v>0</v>
      </c>
      <c r="K71" s="11">
        <v>23045671</v>
      </c>
      <c r="M71" s="11">
        <v>25847682263</v>
      </c>
      <c r="O71" s="11">
        <v>33119491954</v>
      </c>
      <c r="Q71" s="11">
        <f t="shared" si="0"/>
        <v>-7271809691</v>
      </c>
    </row>
    <row r="72" spans="1:17" ht="24" x14ac:dyDescent="0.2">
      <c r="A72" s="19" t="s">
        <v>129</v>
      </c>
      <c r="C72" s="11">
        <v>0</v>
      </c>
      <c r="E72" s="11">
        <v>0</v>
      </c>
      <c r="G72" s="11">
        <v>0</v>
      </c>
      <c r="I72" s="11">
        <v>0</v>
      </c>
      <c r="K72" s="11">
        <v>1411563</v>
      </c>
      <c r="M72" s="11">
        <v>56126568008</v>
      </c>
      <c r="O72" s="11">
        <v>45640644843</v>
      </c>
      <c r="Q72" s="11">
        <f t="shared" si="0"/>
        <v>10485923165</v>
      </c>
    </row>
    <row r="73" spans="1:17" ht="24" x14ac:dyDescent="0.2">
      <c r="A73" s="19" t="s">
        <v>103</v>
      </c>
      <c r="C73" s="11">
        <v>0</v>
      </c>
      <c r="E73" s="11">
        <v>0</v>
      </c>
      <c r="G73" s="11">
        <v>0</v>
      </c>
      <c r="I73" s="11">
        <v>0</v>
      </c>
      <c r="K73" s="11" t="s">
        <v>144</v>
      </c>
      <c r="M73" s="11">
        <v>0</v>
      </c>
      <c r="O73" s="11">
        <v>0</v>
      </c>
      <c r="Q73" s="11">
        <v>-239658880</v>
      </c>
    </row>
    <row r="74" spans="1:17" ht="24" x14ac:dyDescent="0.2">
      <c r="A74" s="19" t="s">
        <v>108</v>
      </c>
      <c r="C74" s="11">
        <v>0</v>
      </c>
      <c r="E74" s="11">
        <v>0</v>
      </c>
      <c r="G74" s="11">
        <v>0</v>
      </c>
      <c r="I74" s="11">
        <v>0</v>
      </c>
      <c r="K74" s="11" t="s">
        <v>144</v>
      </c>
      <c r="M74" s="11">
        <v>0</v>
      </c>
      <c r="O74" s="11">
        <v>0</v>
      </c>
      <c r="Q74" s="11">
        <v>-8535639008</v>
      </c>
    </row>
    <row r="75" spans="1:17" ht="24" x14ac:dyDescent="0.2">
      <c r="A75" s="19" t="s">
        <v>115</v>
      </c>
      <c r="C75" s="11">
        <v>0</v>
      </c>
      <c r="E75" s="11">
        <v>0</v>
      </c>
      <c r="G75" s="11">
        <v>0</v>
      </c>
      <c r="I75" s="11">
        <v>0</v>
      </c>
      <c r="K75" s="11" t="s">
        <v>144</v>
      </c>
      <c r="M75" s="11">
        <v>0</v>
      </c>
      <c r="O75" s="11">
        <v>0</v>
      </c>
      <c r="Q75" s="11">
        <v>8165716356</v>
      </c>
    </row>
    <row r="76" spans="1:17" ht="24" x14ac:dyDescent="0.2">
      <c r="A76" s="19" t="s">
        <v>109</v>
      </c>
      <c r="C76" s="11">
        <v>0</v>
      </c>
      <c r="E76" s="11">
        <v>0</v>
      </c>
      <c r="G76" s="11">
        <v>0</v>
      </c>
      <c r="I76" s="11">
        <v>0</v>
      </c>
      <c r="K76" s="11" t="s">
        <v>144</v>
      </c>
      <c r="M76" s="11">
        <v>0</v>
      </c>
      <c r="O76" s="11">
        <v>0</v>
      </c>
      <c r="Q76" s="11">
        <v>159416213</v>
      </c>
    </row>
    <row r="77" spans="1:17" ht="24" x14ac:dyDescent="0.2">
      <c r="A77" s="19" t="s">
        <v>110</v>
      </c>
      <c r="C77" s="11">
        <v>0</v>
      </c>
      <c r="E77" s="11">
        <v>0</v>
      </c>
      <c r="G77" s="11">
        <v>0</v>
      </c>
      <c r="I77" s="11">
        <v>0</v>
      </c>
      <c r="K77" s="11" t="s">
        <v>144</v>
      </c>
      <c r="M77" s="11">
        <v>0</v>
      </c>
      <c r="O77" s="11">
        <v>0</v>
      </c>
      <c r="Q77" s="11">
        <v>1119234</v>
      </c>
    </row>
    <row r="78" spans="1:17" ht="24" x14ac:dyDescent="0.2">
      <c r="A78" s="19" t="s">
        <v>116</v>
      </c>
      <c r="C78" s="11">
        <v>0</v>
      </c>
      <c r="E78" s="11">
        <v>0</v>
      </c>
      <c r="G78" s="11">
        <v>0</v>
      </c>
      <c r="I78" s="11">
        <v>0</v>
      </c>
      <c r="K78" s="11" t="s">
        <v>144</v>
      </c>
      <c r="M78" s="11">
        <v>0</v>
      </c>
      <c r="O78" s="11">
        <v>0</v>
      </c>
      <c r="Q78" s="11">
        <v>335625948</v>
      </c>
    </row>
    <row r="79" spans="1:17" ht="24" x14ac:dyDescent="0.2">
      <c r="A79" s="19" t="s">
        <v>117</v>
      </c>
      <c r="C79" s="11">
        <v>0</v>
      </c>
      <c r="E79" s="11">
        <v>0</v>
      </c>
      <c r="G79" s="11">
        <v>0</v>
      </c>
      <c r="I79" s="11">
        <v>0</v>
      </c>
      <c r="K79" s="11" t="s">
        <v>144</v>
      </c>
      <c r="M79" s="11">
        <v>0</v>
      </c>
      <c r="O79" s="11">
        <v>0</v>
      </c>
      <c r="Q79" s="11">
        <v>2972695284</v>
      </c>
    </row>
    <row r="80" spans="1:17" ht="24" x14ac:dyDescent="0.2">
      <c r="A80" s="19" t="s">
        <v>111</v>
      </c>
      <c r="C80" s="11">
        <v>0</v>
      </c>
      <c r="E80" s="11">
        <v>0</v>
      </c>
      <c r="G80" s="11">
        <v>0</v>
      </c>
      <c r="I80" s="11">
        <v>0</v>
      </c>
      <c r="K80" s="11" t="s">
        <v>144</v>
      </c>
      <c r="M80" s="11">
        <v>0</v>
      </c>
      <c r="O80" s="11">
        <v>0</v>
      </c>
      <c r="Q80" s="11">
        <v>1300692728</v>
      </c>
    </row>
    <row r="81" spans="1:17" ht="24" x14ac:dyDescent="0.2">
      <c r="A81" s="19" t="s">
        <v>112</v>
      </c>
      <c r="C81" s="11">
        <v>0</v>
      </c>
      <c r="E81" s="11">
        <v>0</v>
      </c>
      <c r="G81" s="11">
        <v>0</v>
      </c>
      <c r="I81" s="11">
        <v>0</v>
      </c>
      <c r="K81" s="11" t="s">
        <v>144</v>
      </c>
      <c r="M81" s="11">
        <v>0</v>
      </c>
      <c r="O81" s="11">
        <v>0</v>
      </c>
      <c r="Q81" s="11">
        <v>723524053</v>
      </c>
    </row>
    <row r="82" spans="1:17" ht="24" x14ac:dyDescent="0.2">
      <c r="A82" s="19" t="s">
        <v>113</v>
      </c>
      <c r="C82" s="11">
        <v>0</v>
      </c>
      <c r="E82" s="11">
        <v>0</v>
      </c>
      <c r="G82" s="11">
        <v>0</v>
      </c>
      <c r="I82" s="11">
        <v>0</v>
      </c>
      <c r="K82" s="11" t="s">
        <v>144</v>
      </c>
      <c r="M82" s="11">
        <v>0</v>
      </c>
      <c r="O82" s="11">
        <v>0</v>
      </c>
      <c r="Q82" s="11">
        <v>1169064928</v>
      </c>
    </row>
    <row r="83" spans="1:17" ht="24" x14ac:dyDescent="0.2">
      <c r="A83" s="19" t="s">
        <v>114</v>
      </c>
      <c r="C83" s="11">
        <v>0</v>
      </c>
      <c r="E83" s="11">
        <v>0</v>
      </c>
      <c r="G83" s="11">
        <v>0</v>
      </c>
      <c r="I83" s="11">
        <v>0</v>
      </c>
      <c r="K83" s="11" t="s">
        <v>144</v>
      </c>
      <c r="M83" s="11">
        <v>0</v>
      </c>
      <c r="O83" s="11">
        <v>0</v>
      </c>
      <c r="Q83" s="11">
        <v>186969361</v>
      </c>
    </row>
    <row r="84" spans="1:17" ht="24" x14ac:dyDescent="0.2">
      <c r="A84" s="19" t="s">
        <v>127</v>
      </c>
      <c r="C84" s="11">
        <v>0</v>
      </c>
      <c r="E84" s="11">
        <v>0</v>
      </c>
      <c r="G84" s="11">
        <v>0</v>
      </c>
      <c r="I84" s="11">
        <v>0</v>
      </c>
      <c r="K84" s="11" t="s">
        <v>144</v>
      </c>
      <c r="M84" s="11">
        <v>0</v>
      </c>
      <c r="O84" s="11">
        <v>0</v>
      </c>
      <c r="Q84" s="11">
        <v>-606091464</v>
      </c>
    </row>
    <row r="85" spans="1:17" ht="24" x14ac:dyDescent="0.2">
      <c r="A85" s="19" t="s">
        <v>126</v>
      </c>
      <c r="C85" s="11">
        <v>0</v>
      </c>
      <c r="E85" s="11">
        <v>0</v>
      </c>
      <c r="G85" s="11">
        <v>0</v>
      </c>
      <c r="I85" s="11">
        <v>0</v>
      </c>
      <c r="K85" s="11" t="s">
        <v>144</v>
      </c>
      <c r="M85" s="11">
        <v>0</v>
      </c>
      <c r="O85" s="11">
        <v>0</v>
      </c>
      <c r="Q85" s="11">
        <v>852897600</v>
      </c>
    </row>
    <row r="86" spans="1:17" ht="24" x14ac:dyDescent="0.2">
      <c r="A86" s="19" t="s">
        <v>124</v>
      </c>
      <c r="C86" s="11">
        <v>0</v>
      </c>
      <c r="E86" s="11">
        <v>0</v>
      </c>
      <c r="G86" s="11">
        <v>0</v>
      </c>
      <c r="I86" s="11">
        <v>0</v>
      </c>
      <c r="K86" s="11" t="s">
        <v>144</v>
      </c>
      <c r="M86" s="11">
        <v>0</v>
      </c>
      <c r="O86" s="11">
        <v>0</v>
      </c>
      <c r="Q86" s="11">
        <v>41071802</v>
      </c>
    </row>
    <row r="87" spans="1:17" ht="24" x14ac:dyDescent="0.2">
      <c r="A87" s="19" t="s">
        <v>119</v>
      </c>
      <c r="C87" s="11">
        <v>0</v>
      </c>
      <c r="E87" s="11">
        <v>0</v>
      </c>
      <c r="G87" s="11">
        <v>0</v>
      </c>
      <c r="I87" s="11">
        <v>0</v>
      </c>
      <c r="K87" s="11" t="s">
        <v>144</v>
      </c>
      <c r="M87" s="11">
        <v>0</v>
      </c>
      <c r="O87" s="11">
        <v>0</v>
      </c>
      <c r="Q87" s="11">
        <v>-196049781</v>
      </c>
    </row>
    <row r="88" spans="1:17" ht="24.75" thickBot="1" x14ac:dyDescent="0.25">
      <c r="A88" s="19" t="s">
        <v>128</v>
      </c>
      <c r="C88" s="11">
        <v>0</v>
      </c>
      <c r="E88" s="11">
        <v>0</v>
      </c>
      <c r="G88" s="11">
        <v>0</v>
      </c>
      <c r="I88" s="11">
        <v>0</v>
      </c>
      <c r="K88" s="11" t="s">
        <v>144</v>
      </c>
      <c r="M88" s="11">
        <v>0</v>
      </c>
      <c r="O88" s="11">
        <v>0</v>
      </c>
      <c r="Q88" s="11">
        <v>-539246781</v>
      </c>
    </row>
    <row r="89" spans="1:17" s="12" customFormat="1" ht="24.75" thickBot="1" x14ac:dyDescent="0.25">
      <c r="A89" s="12" t="s">
        <v>18</v>
      </c>
      <c r="C89" s="12" t="s">
        <v>18</v>
      </c>
      <c r="E89" s="20">
        <f>SUM(E8:E88)</f>
        <v>964958863565</v>
      </c>
      <c r="G89" s="20">
        <f>SUM(G8:G88)</f>
        <v>926825116398</v>
      </c>
      <c r="I89" s="20">
        <f>SUM(I8:I88)</f>
        <v>38132628740</v>
      </c>
      <c r="K89" s="12" t="s">
        <v>18</v>
      </c>
      <c r="M89" s="20">
        <f>SUM(M8:M88)</f>
        <v>8503884832530</v>
      </c>
      <c r="O89" s="20">
        <f>SUM(O8:O88)</f>
        <v>8350817617233</v>
      </c>
      <c r="Q89" s="20">
        <f>SUM(Q8:Q88)</f>
        <v>158859322890</v>
      </c>
    </row>
    <row r="90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2025-12-26T16:04:37Z</dcterms:modified>
</cp:coreProperties>
</file>