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09\بخشی\"/>
    </mc:Choice>
  </mc:AlternateContent>
  <xr:revisionPtr revIDLastSave="0" documentId="13_ncr:1_{49865D82-D0AD-4872-B886-00C6903A928E}" xr6:coauthVersionLast="47" xr6:coauthVersionMax="47" xr10:uidLastSave="{00000000-0000-0000-0000-000000000000}"/>
  <bookViews>
    <workbookView xWindow="-120" yWindow="-120" windowWidth="29040" windowHeight="15720" tabRatio="798" xr2:uid="{421CB865-C381-41C8-96D1-36C6EC249D67}"/>
  </bookViews>
  <sheets>
    <sheet name="سهام" sheetId="1" r:id="rId1"/>
    <sheet name="سپرده" sheetId="2" r:id="rId2"/>
    <sheet name="درآمدها" sheetId="10" r:id="rId3"/>
    <sheet name="سایر درآمدها" sheetId="11" r:id="rId4"/>
    <sheet name="درآمد سرمایه‌گذاری در سهام" sheetId="7" r:id="rId5"/>
    <sheet name="درآمد سود سهام" sheetId="4" r:id="rId6"/>
    <sheet name="درآمد سپرده بانکی" sheetId="8" r:id="rId7"/>
    <sheet name="سود سپرده بانکی" sheetId="3" r:id="rId8"/>
    <sheet name="درآمد ناشی از فروش" sheetId="6" r:id="rId9"/>
    <sheet name="درآمد ناشی از تغییر قیمت اوراق" sheetId="5" r:id="rId10"/>
  </sheets>
  <definedNames>
    <definedName name="_xlnm._FilterDatabase" localSheetId="8" hidden="1">'درآمد ناشی از فروش'!$K$6:$Q$62</definedName>
    <definedName name="_xlnm._FilterDatabase" localSheetId="0" hidden="1">سهام!$A$6:$A$33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0" l="1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8" i="5"/>
  <c r="M41" i="5"/>
  <c r="O41" i="5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51" i="6"/>
  <c r="Q52" i="6"/>
  <c r="Q53" i="6"/>
  <c r="Q54" i="6"/>
  <c r="Q55" i="6"/>
  <c r="Q56" i="6"/>
  <c r="Q57" i="6"/>
  <c r="Q58" i="6"/>
  <c r="Q59" i="6"/>
  <c r="Q60" i="6"/>
  <c r="Q61" i="6"/>
  <c r="Q8" i="6"/>
  <c r="P62" i="6"/>
  <c r="O62" i="6"/>
  <c r="N62" i="6"/>
  <c r="M62" i="6"/>
  <c r="H62" i="6"/>
  <c r="G62" i="6"/>
  <c r="E62" i="6"/>
  <c r="M19" i="4"/>
  <c r="F10" i="10"/>
  <c r="C9" i="10"/>
  <c r="K10" i="2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8" i="4"/>
  <c r="C6" i="2"/>
  <c r="I6" i="2"/>
  <c r="C10" i="3"/>
  <c r="O43" i="4"/>
  <c r="Q43" i="4"/>
  <c r="E45" i="1"/>
  <c r="G45" i="1"/>
  <c r="I62" i="6" l="1"/>
  <c r="Q62" i="6"/>
  <c r="Y45" i="1"/>
  <c r="S43" i="4"/>
  <c r="M43" i="4"/>
  <c r="K43" i="4"/>
  <c r="I43" i="4"/>
  <c r="W45" i="1"/>
  <c r="U45" i="1"/>
  <c r="M9" i="3"/>
  <c r="G9" i="8" s="1"/>
  <c r="G9" i="3"/>
  <c r="C9" i="8" s="1"/>
  <c r="G8" i="3"/>
  <c r="C8" i="8" s="1"/>
  <c r="C10" i="8" l="1"/>
  <c r="C8" i="10" s="1"/>
  <c r="M8" i="3"/>
  <c r="G8" i="8" s="1"/>
  <c r="G10" i="8" s="1"/>
  <c r="I9" i="2"/>
  <c r="I8" i="2"/>
  <c r="I41" i="5" l="1"/>
  <c r="E10" i="3"/>
  <c r="I10" i="3"/>
  <c r="K10" i="3"/>
  <c r="I10" i="2"/>
  <c r="A4" i="11"/>
  <c r="A2" i="11"/>
  <c r="E9" i="11"/>
  <c r="C9" i="11"/>
  <c r="E9" i="8" l="1"/>
  <c r="E8" i="8"/>
  <c r="G41" i="5"/>
  <c r="E41" i="5"/>
  <c r="M10" i="3"/>
  <c r="G10" i="3"/>
  <c r="A4" i="5"/>
  <c r="A4" i="6"/>
  <c r="A4" i="3"/>
  <c r="A4" i="4"/>
  <c r="A4" i="8"/>
  <c r="A4" i="7"/>
  <c r="A4" i="10"/>
  <c r="A4" i="2"/>
  <c r="A2" i="2"/>
  <c r="A2" i="10" s="1"/>
  <c r="E10" i="8" l="1"/>
  <c r="I9" i="8"/>
  <c r="I8" i="8"/>
  <c r="A2" i="7"/>
  <c r="A2" i="5"/>
  <c r="A2" i="3"/>
  <c r="A2" i="8"/>
  <c r="A2" i="6"/>
  <c r="A2" i="4"/>
  <c r="G10" i="2"/>
  <c r="E10" i="2"/>
  <c r="C10" i="2"/>
  <c r="G47" i="7" l="1"/>
  <c r="Q47" i="7"/>
  <c r="Q48" i="7"/>
  <c r="G64" i="7"/>
  <c r="G49" i="7"/>
  <c r="G48" i="7"/>
  <c r="Q64" i="7"/>
  <c r="Q49" i="7"/>
  <c r="E47" i="7"/>
  <c r="O48" i="7"/>
  <c r="E64" i="7"/>
  <c r="E49" i="7"/>
  <c r="O47" i="7"/>
  <c r="O64" i="7"/>
  <c r="O49" i="7"/>
  <c r="E48" i="7"/>
  <c r="C64" i="7"/>
  <c r="M48" i="7"/>
  <c r="M47" i="7"/>
  <c r="C49" i="7"/>
  <c r="M64" i="7"/>
  <c r="C48" i="7"/>
  <c r="M49" i="7"/>
  <c r="C47" i="7"/>
  <c r="G59" i="7"/>
  <c r="Q44" i="7"/>
  <c r="G44" i="7"/>
  <c r="I44" i="7" s="1"/>
  <c r="E59" i="7"/>
  <c r="O44" i="7"/>
  <c r="E44" i="7"/>
  <c r="M8" i="7"/>
  <c r="M44" i="7"/>
  <c r="C44" i="7"/>
  <c r="E58" i="7"/>
  <c r="O58" i="7"/>
  <c r="O59" i="7"/>
  <c r="M59" i="7"/>
  <c r="Q58" i="7"/>
  <c r="C58" i="7"/>
  <c r="Q59" i="7"/>
  <c r="C59" i="7"/>
  <c r="G58" i="7"/>
  <c r="I58" i="7" s="1"/>
  <c r="M58" i="7"/>
  <c r="C16" i="7"/>
  <c r="C9" i="7"/>
  <c r="C52" i="7"/>
  <c r="C42" i="7"/>
  <c r="C11" i="7"/>
  <c r="C19" i="7"/>
  <c r="C27" i="7"/>
  <c r="C35" i="7"/>
  <c r="C43" i="7"/>
  <c r="C54" i="7"/>
  <c r="C65" i="7"/>
  <c r="C25" i="7"/>
  <c r="C10" i="7"/>
  <c r="C12" i="7"/>
  <c r="C20" i="7"/>
  <c r="C28" i="7"/>
  <c r="C36" i="7"/>
  <c r="C45" i="7"/>
  <c r="C55" i="7"/>
  <c r="C66" i="7"/>
  <c r="C61" i="7"/>
  <c r="C62" i="7"/>
  <c r="C34" i="7"/>
  <c r="C63" i="7"/>
  <c r="C13" i="7"/>
  <c r="C21" i="7"/>
  <c r="C29" i="7"/>
  <c r="C37" i="7"/>
  <c r="C46" i="7"/>
  <c r="C56" i="7"/>
  <c r="C8" i="7"/>
  <c r="C17" i="7"/>
  <c r="C53" i="7"/>
  <c r="C14" i="7"/>
  <c r="C22" i="7"/>
  <c r="C30" i="7"/>
  <c r="C38" i="7"/>
  <c r="C57" i="7"/>
  <c r="C32" i="7"/>
  <c r="C51" i="7"/>
  <c r="C33" i="7"/>
  <c r="C26" i="7"/>
  <c r="C15" i="7"/>
  <c r="C23" i="7"/>
  <c r="C31" i="7"/>
  <c r="C39" i="7"/>
  <c r="C50" i="7"/>
  <c r="C60" i="7"/>
  <c r="C24" i="7"/>
  <c r="C40" i="7"/>
  <c r="C41" i="7"/>
  <c r="C18" i="7"/>
  <c r="Q60" i="7"/>
  <c r="Q11" i="7"/>
  <c r="Q19" i="7"/>
  <c r="Q27" i="7"/>
  <c r="Q35" i="7"/>
  <c r="Q43" i="7"/>
  <c r="Q54" i="7"/>
  <c r="G61" i="7"/>
  <c r="G12" i="7"/>
  <c r="G20" i="7"/>
  <c r="G28" i="7"/>
  <c r="G36" i="7"/>
  <c r="G45" i="7"/>
  <c r="G55" i="7"/>
  <c r="Q34" i="7"/>
  <c r="G27" i="7"/>
  <c r="Q61" i="7"/>
  <c r="Q12" i="7"/>
  <c r="Q20" i="7"/>
  <c r="Q28" i="7"/>
  <c r="Q36" i="7"/>
  <c r="Q45" i="7"/>
  <c r="Q55" i="7"/>
  <c r="G62" i="7"/>
  <c r="G13" i="7"/>
  <c r="G21" i="7"/>
  <c r="G29" i="7"/>
  <c r="G37" i="7"/>
  <c r="G46" i="7"/>
  <c r="G56" i="7"/>
  <c r="Q26" i="7"/>
  <c r="G19" i="7"/>
  <c r="Q62" i="7"/>
  <c r="Q13" i="7"/>
  <c r="Q21" i="7"/>
  <c r="Q29" i="7"/>
  <c r="Q37" i="7"/>
  <c r="Q46" i="7"/>
  <c r="Q56" i="7"/>
  <c r="G14" i="7"/>
  <c r="G22" i="7"/>
  <c r="G30" i="7"/>
  <c r="G38" i="7"/>
  <c r="G57" i="7"/>
  <c r="Q42" i="7"/>
  <c r="G11" i="7"/>
  <c r="Q63" i="7"/>
  <c r="Q14" i="7"/>
  <c r="Q22" i="7"/>
  <c r="Q30" i="7"/>
  <c r="Q38" i="7"/>
  <c r="Q57" i="7"/>
  <c r="G15" i="7"/>
  <c r="G23" i="7"/>
  <c r="G31" i="7"/>
  <c r="G39" i="7"/>
  <c r="G50" i="7"/>
  <c r="G63" i="7"/>
  <c r="Q18" i="7"/>
  <c r="G43" i="7"/>
  <c r="Q65" i="7"/>
  <c r="Q15" i="7"/>
  <c r="Q23" i="7"/>
  <c r="Q31" i="7"/>
  <c r="Q39" i="7"/>
  <c r="Q50" i="7"/>
  <c r="Q8" i="7"/>
  <c r="G16" i="7"/>
  <c r="G24" i="7"/>
  <c r="G32" i="7"/>
  <c r="G40" i="7"/>
  <c r="G51" i="7"/>
  <c r="G65" i="7"/>
  <c r="Q53" i="7"/>
  <c r="Q66" i="7"/>
  <c r="Q16" i="7"/>
  <c r="Q24" i="7"/>
  <c r="Q32" i="7"/>
  <c r="Q40" i="7"/>
  <c r="Q51" i="7"/>
  <c r="G9" i="7"/>
  <c r="G17" i="7"/>
  <c r="G25" i="7"/>
  <c r="G33" i="7"/>
  <c r="G41" i="7"/>
  <c r="G52" i="7"/>
  <c r="G66" i="7"/>
  <c r="Q10" i="7"/>
  <c r="G35" i="7"/>
  <c r="Q9" i="7"/>
  <c r="Q17" i="7"/>
  <c r="Q25" i="7"/>
  <c r="Q33" i="7"/>
  <c r="Q41" i="7"/>
  <c r="Q52" i="7"/>
  <c r="G10" i="7"/>
  <c r="G18" i="7"/>
  <c r="G26" i="7"/>
  <c r="G34" i="7"/>
  <c r="I34" i="7" s="1"/>
  <c r="G42" i="7"/>
  <c r="G53" i="7"/>
  <c r="G8" i="7"/>
  <c r="G60" i="7"/>
  <c r="G54" i="7"/>
  <c r="O10" i="7"/>
  <c r="O18" i="7"/>
  <c r="O26" i="7"/>
  <c r="O34" i="7"/>
  <c r="O42" i="7"/>
  <c r="O53" i="7"/>
  <c r="O66" i="7"/>
  <c r="E15" i="7"/>
  <c r="E23" i="7"/>
  <c r="E31" i="7"/>
  <c r="E39" i="7"/>
  <c r="E50" i="7"/>
  <c r="E63" i="7"/>
  <c r="O33" i="7"/>
  <c r="E38" i="7"/>
  <c r="O11" i="7"/>
  <c r="O19" i="7"/>
  <c r="O27" i="7"/>
  <c r="O35" i="7"/>
  <c r="O43" i="7"/>
  <c r="O54" i="7"/>
  <c r="O8" i="7"/>
  <c r="E16" i="7"/>
  <c r="E24" i="7"/>
  <c r="E32" i="7"/>
  <c r="E40" i="7"/>
  <c r="E51" i="7"/>
  <c r="E65" i="7"/>
  <c r="O25" i="7"/>
  <c r="E60" i="7"/>
  <c r="O12" i="7"/>
  <c r="O20" i="7"/>
  <c r="O28" i="7"/>
  <c r="O36" i="7"/>
  <c r="O45" i="7"/>
  <c r="O55" i="7"/>
  <c r="E9" i="7"/>
  <c r="E17" i="7"/>
  <c r="E25" i="7"/>
  <c r="E33" i="7"/>
  <c r="E41" i="7"/>
  <c r="E52" i="7"/>
  <c r="E66" i="7"/>
  <c r="O17" i="7"/>
  <c r="E22" i="7"/>
  <c r="E61" i="7"/>
  <c r="O13" i="7"/>
  <c r="O21" i="7"/>
  <c r="O29" i="7"/>
  <c r="O37" i="7"/>
  <c r="O46" i="7"/>
  <c r="O56" i="7"/>
  <c r="E10" i="7"/>
  <c r="E18" i="7"/>
  <c r="E26" i="7"/>
  <c r="E34" i="7"/>
  <c r="E42" i="7"/>
  <c r="E53" i="7"/>
  <c r="E8" i="7"/>
  <c r="O52" i="7"/>
  <c r="E57" i="7"/>
  <c r="E62" i="7"/>
  <c r="O14" i="7"/>
  <c r="O22" i="7"/>
  <c r="O30" i="7"/>
  <c r="O38" i="7"/>
  <c r="O57" i="7"/>
  <c r="E11" i="7"/>
  <c r="E19" i="7"/>
  <c r="E27" i="7"/>
  <c r="E35" i="7"/>
  <c r="E43" i="7"/>
  <c r="E54" i="7"/>
  <c r="O9" i="7"/>
  <c r="E14" i="7"/>
  <c r="O60" i="7"/>
  <c r="O15" i="7"/>
  <c r="O23" i="7"/>
  <c r="O31" i="7"/>
  <c r="O39" i="7"/>
  <c r="O50" i="7"/>
  <c r="O62" i="7"/>
  <c r="E12" i="7"/>
  <c r="E20" i="7"/>
  <c r="E28" i="7"/>
  <c r="E36" i="7"/>
  <c r="E45" i="7"/>
  <c r="E55" i="7"/>
  <c r="O41" i="7"/>
  <c r="E30" i="7"/>
  <c r="O61" i="7"/>
  <c r="O16" i="7"/>
  <c r="O24" i="7"/>
  <c r="O32" i="7"/>
  <c r="O40" i="7"/>
  <c r="O51" i="7"/>
  <c r="O63" i="7"/>
  <c r="E13" i="7"/>
  <c r="E21" i="7"/>
  <c r="E29" i="7"/>
  <c r="E37" i="7"/>
  <c r="E46" i="7"/>
  <c r="E56" i="7"/>
  <c r="O65" i="7"/>
  <c r="M13" i="7"/>
  <c r="M21" i="7"/>
  <c r="M31" i="7"/>
  <c r="M40" i="7"/>
  <c r="M52" i="7"/>
  <c r="M65" i="7"/>
  <c r="M10" i="7"/>
  <c r="M14" i="7"/>
  <c r="M22" i="7"/>
  <c r="M32" i="7"/>
  <c r="M41" i="7"/>
  <c r="M53" i="7"/>
  <c r="M66" i="7"/>
  <c r="M61" i="7"/>
  <c r="M15" i="7"/>
  <c r="M23" i="7"/>
  <c r="M34" i="7"/>
  <c r="M42" i="7"/>
  <c r="M54" i="7"/>
  <c r="M20" i="7"/>
  <c r="M16" i="7"/>
  <c r="M26" i="7"/>
  <c r="M35" i="7"/>
  <c r="M43" i="7"/>
  <c r="M55" i="7"/>
  <c r="M51" i="7"/>
  <c r="M17" i="7"/>
  <c r="M27" i="7"/>
  <c r="M36" i="7"/>
  <c r="M45" i="7"/>
  <c r="M56" i="7"/>
  <c r="M63" i="7"/>
  <c r="M60" i="7"/>
  <c r="M18" i="7"/>
  <c r="M28" i="7"/>
  <c r="M37" i="7"/>
  <c r="M46" i="7"/>
  <c r="M57" i="7"/>
  <c r="M39" i="7"/>
  <c r="M9" i="7"/>
  <c r="M19" i="7"/>
  <c r="M29" i="7"/>
  <c r="M38" i="7"/>
  <c r="M62" i="7"/>
  <c r="M30" i="7"/>
  <c r="M33" i="7"/>
  <c r="M12" i="7"/>
  <c r="M50" i="7"/>
  <c r="M11" i="7"/>
  <c r="M24" i="7"/>
  <c r="M25" i="7"/>
  <c r="I10" i="8"/>
  <c r="O45" i="1"/>
  <c r="K45" i="1"/>
  <c r="Q41" i="5"/>
  <c r="S49" i="7" l="1"/>
  <c r="I18" i="7"/>
  <c r="I35" i="7"/>
  <c r="I9" i="7"/>
  <c r="I65" i="7"/>
  <c r="I50" i="7"/>
  <c r="I22" i="7"/>
  <c r="I13" i="7"/>
  <c r="I12" i="7"/>
  <c r="I54" i="7"/>
  <c r="I10" i="7"/>
  <c r="I51" i="7"/>
  <c r="I39" i="7"/>
  <c r="I14" i="7"/>
  <c r="I19" i="7"/>
  <c r="I62" i="7"/>
  <c r="I27" i="7"/>
  <c r="I61" i="7"/>
  <c r="S64" i="7"/>
  <c r="I60" i="7"/>
  <c r="I66" i="7"/>
  <c r="I40" i="7"/>
  <c r="I31" i="7"/>
  <c r="I48" i="7"/>
  <c r="I8" i="7"/>
  <c r="I52" i="7"/>
  <c r="I32" i="7"/>
  <c r="I23" i="7"/>
  <c r="I11" i="7"/>
  <c r="I56" i="7"/>
  <c r="I55" i="7"/>
  <c r="I49" i="7"/>
  <c r="I53" i="7"/>
  <c r="I41" i="7"/>
  <c r="I24" i="7"/>
  <c r="I15" i="7"/>
  <c r="I46" i="7"/>
  <c r="I45" i="7"/>
  <c r="I64" i="7"/>
  <c r="I42" i="7"/>
  <c r="I33" i="7"/>
  <c r="I16" i="7"/>
  <c r="I43" i="7"/>
  <c r="I57" i="7"/>
  <c r="I37" i="7"/>
  <c r="I36" i="7"/>
  <c r="S48" i="7"/>
  <c r="I25" i="7"/>
  <c r="I38" i="7"/>
  <c r="I29" i="7"/>
  <c r="I28" i="7"/>
  <c r="S47" i="7"/>
  <c r="I26" i="7"/>
  <c r="I17" i="7"/>
  <c r="I63" i="7"/>
  <c r="I30" i="7"/>
  <c r="I21" i="7"/>
  <c r="I20" i="7"/>
  <c r="I59" i="7"/>
  <c r="I47" i="7"/>
  <c r="S35" i="7"/>
  <c r="S44" i="7"/>
  <c r="S59" i="7"/>
  <c r="S58" i="7"/>
  <c r="S54" i="7"/>
  <c r="S11" i="7"/>
  <c r="M67" i="7"/>
  <c r="S12" i="7"/>
  <c r="S37" i="7"/>
  <c r="S36" i="7"/>
  <c r="S18" i="7"/>
  <c r="S27" i="7"/>
  <c r="S28" i="7"/>
  <c r="S20" i="7"/>
  <c r="S21" i="7"/>
  <c r="C67" i="7"/>
  <c r="S19" i="7"/>
  <c r="S38" i="7"/>
  <c r="S30" i="7"/>
  <c r="S53" i="7"/>
  <c r="S40" i="7"/>
  <c r="S22" i="7"/>
  <c r="S23" i="7"/>
  <c r="S14" i="7"/>
  <c r="S39" i="7"/>
  <c r="S61" i="7"/>
  <c r="S62" i="7"/>
  <c r="S52" i="7"/>
  <c r="S29" i="7"/>
  <c r="S50" i="7"/>
  <c r="S9" i="7"/>
  <c r="S42" i="7"/>
  <c r="S43" i="7"/>
  <c r="S10" i="7"/>
  <c r="S57" i="7"/>
  <c r="S45" i="7"/>
  <c r="S46" i="7"/>
  <c r="S24" i="7"/>
  <c r="S34" i="7"/>
  <c r="S55" i="7"/>
  <c r="S63" i="7"/>
  <c r="S33" i="7"/>
  <c r="S56" i="7"/>
  <c r="S15" i="7"/>
  <c r="S26" i="7"/>
  <c r="S66" i="7"/>
  <c r="S17" i="7"/>
  <c r="S25" i="7"/>
  <c r="S13" i="7"/>
  <c r="S41" i="7"/>
  <c r="S31" i="7"/>
  <c r="S8" i="7"/>
  <c r="S51" i="7"/>
  <c r="S32" i="7"/>
  <c r="S60" i="7"/>
  <c r="S65" i="7"/>
  <c r="S16" i="7"/>
  <c r="G67" i="7"/>
  <c r="E67" i="7"/>
  <c r="O67" i="7"/>
  <c r="I67" i="7" l="1"/>
  <c r="K64" i="7" s="1"/>
  <c r="S67" i="7"/>
  <c r="U64" i="7" s="1"/>
  <c r="U44" i="7" l="1"/>
  <c r="U47" i="7"/>
  <c r="U48" i="7"/>
  <c r="U49" i="7"/>
  <c r="K49" i="7"/>
  <c r="K47" i="7"/>
  <c r="K48" i="7"/>
  <c r="K16" i="7"/>
  <c r="K44" i="7"/>
  <c r="K9" i="7"/>
  <c r="K51" i="7"/>
  <c r="K31" i="7"/>
  <c r="K57" i="7"/>
  <c r="K11" i="7"/>
  <c r="K53" i="7"/>
  <c r="K41" i="7"/>
  <c r="K24" i="7"/>
  <c r="K15" i="7"/>
  <c r="K59" i="7"/>
  <c r="K58" i="7"/>
  <c r="K40" i="7"/>
  <c r="K14" i="7"/>
  <c r="K45" i="7"/>
  <c r="K8" i="7"/>
  <c r="K35" i="7"/>
  <c r="K10" i="7"/>
  <c r="K23" i="7"/>
  <c r="K46" i="7"/>
  <c r="K38" i="7"/>
  <c r="K36" i="7"/>
  <c r="K54" i="7"/>
  <c r="K66" i="7"/>
  <c r="K61" i="7"/>
  <c r="K37" i="7"/>
  <c r="K30" i="7"/>
  <c r="K28" i="7"/>
  <c r="K63" i="7"/>
  <c r="K18" i="7"/>
  <c r="K56" i="7"/>
  <c r="K60" i="7"/>
  <c r="K32" i="7"/>
  <c r="K25" i="7"/>
  <c r="K29" i="7"/>
  <c r="K22" i="7"/>
  <c r="K20" i="7"/>
  <c r="K52" i="7"/>
  <c r="K34" i="7"/>
  <c r="K13" i="7"/>
  <c r="K19" i="7"/>
  <c r="K12" i="7"/>
  <c r="K55" i="7"/>
  <c r="K17" i="7"/>
  <c r="K50" i="7"/>
  <c r="K62" i="7"/>
  <c r="K33" i="7"/>
  <c r="K27" i="7"/>
  <c r="K26" i="7"/>
  <c r="K65" i="7"/>
  <c r="K39" i="7"/>
  <c r="K42" i="7"/>
  <c r="K21" i="7"/>
  <c r="K43" i="7"/>
  <c r="C7" i="10"/>
  <c r="C10" i="10" s="1"/>
  <c r="U59" i="7"/>
  <c r="U58" i="7"/>
  <c r="U43" i="7"/>
  <c r="U18" i="7"/>
  <c r="U9" i="7"/>
  <c r="U50" i="7"/>
  <c r="U63" i="7"/>
  <c r="U13" i="7"/>
  <c r="U28" i="7"/>
  <c r="U51" i="7"/>
  <c r="U15" i="7"/>
  <c r="U60" i="7"/>
  <c r="U40" i="7"/>
  <c r="U61" i="7"/>
  <c r="U14" i="7"/>
  <c r="U19" i="7"/>
  <c r="U10" i="7"/>
  <c r="U27" i="7"/>
  <c r="U23" i="7"/>
  <c r="U39" i="7"/>
  <c r="U62" i="7"/>
  <c r="U20" i="7"/>
  <c r="U35" i="7"/>
  <c r="U57" i="7"/>
  <c r="U12" i="7"/>
  <c r="U52" i="7"/>
  <c r="U56" i="7"/>
  <c r="U37" i="7"/>
  <c r="U54" i="7"/>
  <c r="U11" i="7"/>
  <c r="U8" i="7"/>
  <c r="U31" i="7"/>
  <c r="U17" i="7"/>
  <c r="U53" i="7"/>
  <c r="U41" i="7"/>
  <c r="U32" i="7"/>
  <c r="U38" i="7"/>
  <c r="U46" i="7"/>
  <c r="U65" i="7"/>
  <c r="U66" i="7"/>
  <c r="U42" i="7"/>
  <c r="U33" i="7"/>
  <c r="U24" i="7"/>
  <c r="U30" i="7"/>
  <c r="U55" i="7"/>
  <c r="U26" i="7"/>
  <c r="U36" i="7"/>
  <c r="U34" i="7"/>
  <c r="U25" i="7"/>
  <c r="U16" i="7"/>
  <c r="U22" i="7"/>
  <c r="U29" i="7"/>
  <c r="U45" i="7"/>
  <c r="U21" i="7"/>
  <c r="E8" i="10" l="1"/>
  <c r="E9" i="10"/>
  <c r="K67" i="7"/>
  <c r="U67" i="7"/>
  <c r="E7" i="10"/>
  <c r="Q67" i="7"/>
  <c r="E10" i="10" l="1"/>
</calcChain>
</file>

<file path=xl/sharedStrings.xml><?xml version="1.0" encoding="utf-8"?>
<sst xmlns="http://schemas.openxmlformats.org/spreadsheetml/2006/main" count="895" uniqueCount="128">
  <si>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</si>
  <si>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</si>
  <si>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</si>
  <si>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</si>
  <si>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</si>
  <si>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</si>
  <si>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</si>
  <si>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</si>
  <si>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</si>
  <si>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</si>
  <si>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</si>
  <si>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</si>
  <si>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</si>
  <si>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</si>
  <si>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</si>
  <si>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/>
  </si>
  <si>
    <t>برای ماه منتهی به 1403/08/30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</si>
  <si>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</si>
  <si>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</si>
  <si>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</si>
  <si>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</si>
  <si>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</si>
  <si>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</si>
  <si>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</si>
  <si>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</si>
  <si>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</si>
  <si>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</si>
  <si>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</si>
  <si>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</si>
  <si>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</si>
  <si>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</si>
  <si>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</si>
  <si>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</si>
  <si>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</si>
  <si>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</si>
  <si>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</si>
  <si>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</si>
  <si>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</si>
  <si>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</si>
  <si>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</si>
  <si>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</si>
  <si>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</si>
  <si>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</si>
  <si>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</si>
  <si>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</si>
  <si>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</si>
  <si>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</si>
  <si>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</si>
  <si>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</si>
  <si>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</si>
  <si>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</si>
  <si>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تولیدی برنا باطری</t>
  </si>
  <si>
    <t>سیمان‌ تهران‌</t>
  </si>
  <si>
    <t>آریان کیمیا تک</t>
  </si>
  <si>
    <t>پتروشیمی پارس</t>
  </si>
  <si>
    <t>پتروشیمی پردیس</t>
  </si>
  <si>
    <t>پتروشیمی تندگویان</t>
  </si>
  <si>
    <t>پتروشیمی جم</t>
  </si>
  <si>
    <t>پتروشیمی زاگرس</t>
  </si>
  <si>
    <t>پتروشیمی شازند</t>
  </si>
  <si>
    <t>پتروشیمی غدیر</t>
  </si>
  <si>
    <t>پتروشیمی نوری</t>
  </si>
  <si>
    <t>پتروشیمی‌ خارک‌</t>
  </si>
  <si>
    <t>پدیده شیمی قرن</t>
  </si>
  <si>
    <t>پلیمر آریا ساسول</t>
  </si>
  <si>
    <t>تولیدات پتروشیمی قائد بصیر</t>
  </si>
  <si>
    <t>س. نفت و گاز و پتروشیمی تأمین</t>
  </si>
  <si>
    <t>سرمایه‌گذاری‌صندوق‌بازنشستگی‌</t>
  </si>
  <si>
    <t>سرمایه‌گذاری‌غدیر(هلدینگ‌</t>
  </si>
  <si>
    <t>شمش طلا</t>
  </si>
  <si>
    <t>صنایع پتروشیمی خلیج فارس</t>
  </si>
  <si>
    <t>صنایع پتروشیمی کرمانشاه</t>
  </si>
  <si>
    <t>فجر انرژی خلیج فارس</t>
  </si>
  <si>
    <t>گسترش سوخت سبززاگرس(سهامی عام)</t>
  </si>
  <si>
    <t>گسترش نفت و گاز پارسیان</t>
  </si>
  <si>
    <t>مبین انرژی خلیج فارس</t>
  </si>
  <si>
    <t>نفت ایرانول</t>
  </si>
  <si>
    <t>نفت سپاهان</t>
  </si>
  <si>
    <t>نفت‌ بهران‌</t>
  </si>
  <si>
    <t>کانی کربن طبس</t>
  </si>
  <si>
    <t>کربن‌ ایران‌</t>
  </si>
  <si>
    <t>کلر پارس</t>
  </si>
  <si>
    <t>بانک پاسارگاد شعبه هفت تیر</t>
  </si>
  <si>
    <t>صندوق سرمایه‌گذاری بخشی صنایع مفید - اکتان</t>
  </si>
  <si>
    <t>تولید ژلاتین کپسول ایران</t>
  </si>
  <si>
    <t>داروسازی شهید قاضی</t>
  </si>
  <si>
    <t>داروسازی کاسپین تامین</t>
  </si>
  <si>
    <t>داروسازی‌ اکسیر</t>
  </si>
  <si>
    <t>دارویی و نهاده های زاگرس دارو</t>
  </si>
  <si>
    <t>سرمایه گذاری سیمان تامین</t>
  </si>
  <si>
    <t>صنایع ارتباطی آوا</t>
  </si>
  <si>
    <t>گروه صنعتی پاکشو</t>
  </si>
  <si>
    <t>مدیریت نیروگاهی ایرانیان مپنا</t>
  </si>
  <si>
    <t>نساجی بابکان</t>
  </si>
  <si>
    <t>کشت و دام قیام اصفهان</t>
  </si>
  <si>
    <t>کشت و دام گلدشت نمونه اصفهان</t>
  </si>
  <si>
    <t>توسعه نیشکر و صنایع جانبی</t>
  </si>
  <si>
    <t>سایر درآمدها</t>
  </si>
  <si>
    <t>اخشان خراسان</t>
  </si>
  <si>
    <t>پتروشیمی بوعلی سینا</t>
  </si>
  <si>
    <t>پتروشیمی فناوران</t>
  </si>
  <si>
    <t>صنایع الکترونیک مادیران</t>
  </si>
  <si>
    <t>بانک پاسارگاد هفت تیر</t>
  </si>
  <si>
    <t>پتروشیمی  خارک</t>
  </si>
  <si>
    <t>پتروشیمی شیراز</t>
  </si>
  <si>
    <t>مهرمام میهن</t>
  </si>
  <si>
    <t>نفت  بهران</t>
  </si>
  <si>
    <t>نفت بهران</t>
  </si>
  <si>
    <t>پتروشیمی خارک</t>
  </si>
  <si>
    <t>کربن ایران</t>
  </si>
  <si>
    <t>پتروشیمی‌ شیراز</t>
  </si>
  <si>
    <t>درصد به کل دارایی‌ های صندوق</t>
  </si>
  <si>
    <t>پویا</t>
  </si>
  <si>
    <t>صنایع غذایی رضوی</t>
  </si>
  <si>
    <t>سیمان‌هگمتان‌</t>
  </si>
  <si>
    <t>قندهکمتان‌</t>
  </si>
  <si>
    <t>کارخانجات‌ قند قزوین‌</t>
  </si>
  <si>
    <t>-</t>
  </si>
  <si>
    <t>پتروشیمی خلیج فارس</t>
  </si>
  <si>
    <t>1404/08/30</t>
  </si>
  <si>
    <t>برای ماه منتهی به 1404/09/30</t>
  </si>
  <si>
    <t>1404/09/30</t>
  </si>
  <si>
    <t>نیان باتری خاوران</t>
  </si>
  <si>
    <t>کیمیا کالای رازی</t>
  </si>
  <si>
    <t>تا پایان ماه</t>
  </si>
  <si>
    <t xml:space="preserve">از ابتدای سال مالی </t>
  </si>
  <si>
    <t>سایر درامد ها</t>
  </si>
  <si>
    <t>تولیدی کوچین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</si>
</sst>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-_ ;_ * #,##0.00\-_ ;_ * &quot;-&quot;??_-_ ;_ @_ "/>
    <numFmt numFmtId="164" formatCode="#,##0_-;\(#,##0\)"/>
  </numFmts>
  <fonts count="17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sz val="14"/>
      <color rgb="FF000000"/>
      <name val="B Nazanin"/>
      <charset val="178"/>
    </font>
    <font>
      <b/>
      <sz val="10"/>
      <color rgb="FFFF0000"/>
      <name val="IRANSans"/>
      <family val="2"/>
    </font>
    <font>
      <sz val="10"/>
      <color rgb="FFFF0000"/>
      <name val="IRANSans"/>
      <family val="2"/>
    </font>
    <font>
      <b/>
      <sz val="16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  <xf numFmtId="43" fontId="5" fillId="0" borderId="0" applyFont="0" applyFill="0" applyBorder="0" applyAlignment="0" applyProtection="0"/>
  </cellStyleXfs>
  <cellXfs count="63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4" fillId="0" borderId="2" xfId="4" applyNumberFormat="1" applyFont="1" applyFill="1" applyBorder="1" applyAlignment="1">
      <alignment horizontal="center" vertical="center"/>
    </xf>
    <xf numFmtId="164" fontId="7" fillId="0" borderId="0" xfId="4" applyNumberFormat="1" applyFont="1" applyFill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10" fontId="6" fillId="0" borderId="0" xfId="1" applyNumberFormat="1" applyFont="1" applyFill="1" applyBorder="1" applyAlignment="1">
      <alignment horizontal="center" vertical="center"/>
    </xf>
    <xf numFmtId="164" fontId="4" fillId="0" borderId="0" xfId="4" applyNumberFormat="1" applyFont="1" applyFill="1" applyAlignment="1">
      <alignment horizontal="center" vertical="center"/>
    </xf>
    <xf numFmtId="164" fontId="2" fillId="0" borderId="0" xfId="2" applyNumberFormat="1" applyFont="1" applyFill="1"/>
    <xf numFmtId="164" fontId="7" fillId="0" borderId="0" xfId="2" applyNumberFormat="1" applyFont="1" applyFill="1" applyAlignment="1">
      <alignment horizontal="center" vertical="center"/>
    </xf>
    <xf numFmtId="164" fontId="2" fillId="0" borderId="0" xfId="2" applyNumberFormat="1" applyFont="1" applyFill="1" applyAlignment="1">
      <alignment horizontal="center"/>
    </xf>
    <xf numFmtId="164" fontId="3" fillId="0" borderId="1" xfId="2" applyNumberFormat="1" applyFont="1" applyFill="1" applyBorder="1" applyAlignment="1">
      <alignment horizontal="center" vertical="center"/>
    </xf>
    <xf numFmtId="164" fontId="9" fillId="0" borderId="2" xfId="2" applyNumberFormat="1" applyFont="1" applyFill="1" applyBorder="1" applyAlignment="1">
      <alignment horizontal="center" vertical="center"/>
    </xf>
    <xf numFmtId="164" fontId="9" fillId="0" borderId="0" xfId="2" applyNumberFormat="1" applyFont="1" applyFill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15" fillId="0" borderId="0" xfId="0" applyNumberFormat="1" applyFont="1" applyFill="1"/>
    <xf numFmtId="164" fontId="9" fillId="0" borderId="0" xfId="4" applyNumberFormat="1" applyFont="1" applyFill="1" applyAlignment="1">
      <alignment horizontal="center" vertical="center"/>
    </xf>
    <xf numFmtId="164" fontId="9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164" fontId="9" fillId="0" borderId="2" xfId="4" applyNumberFormat="1" applyFont="1" applyFill="1" applyBorder="1" applyAlignment="1">
      <alignment horizontal="center" vertical="center"/>
    </xf>
    <xf numFmtId="164" fontId="13" fillId="0" borderId="0" xfId="2" applyNumberFormat="1" applyFont="1" applyFill="1" applyBorder="1" applyAlignment="1">
      <alignment horizontal="center" vertical="center"/>
    </xf>
    <xf numFmtId="164" fontId="7" fillId="0" borderId="0" xfId="2" applyNumberFormat="1" applyFont="1" applyFill="1" applyAlignment="1">
      <alignment horizontal="center"/>
    </xf>
    <xf numFmtId="164" fontId="4" fillId="0" borderId="0" xfId="2" applyNumberFormat="1" applyFont="1" applyFill="1" applyAlignment="1">
      <alignment horizontal="center"/>
    </xf>
    <xf numFmtId="164" fontId="2" fillId="0" borderId="0" xfId="2" applyNumberFormat="1" applyFont="1" applyFill="1" applyBorder="1" applyAlignment="1">
      <alignment horizontal="center"/>
    </xf>
    <xf numFmtId="164" fontId="4" fillId="0" borderId="0" xfId="2" applyNumberFormat="1" applyFont="1" applyFill="1"/>
    <xf numFmtId="164" fontId="14" fillId="0" borderId="0" xfId="0" applyNumberFormat="1" applyFont="1" applyFill="1"/>
    <xf numFmtId="164" fontId="12" fillId="0" borderId="0" xfId="0" applyNumberFormat="1" applyFont="1" applyFill="1"/>
    <xf numFmtId="164" fontId="2" fillId="0" borderId="0" xfId="2" applyNumberFormat="1" applyFont="1" applyFill="1" applyBorder="1"/>
    <xf numFmtId="164" fontId="6" fillId="0" borderId="0" xfId="2" applyNumberFormat="1" applyFont="1" applyFill="1" applyBorder="1" applyAlignment="1">
      <alignment horizontal="center" vertical="center"/>
    </xf>
    <xf numFmtId="10" fontId="9" fillId="0" borderId="2" xfId="1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6" fillId="0" borderId="1" xfId="2" applyNumberFormat="1" applyFont="1" applyFill="1" applyBorder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6" fillId="0" borderId="0" xfId="4" applyNumberFormat="1" applyFont="1" applyFill="1" applyBorder="1" applyAlignment="1">
      <alignment horizontal="center" vertical="center"/>
    </xf>
    <xf numFmtId="164" fontId="6" fillId="0" borderId="1" xfId="4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164" fontId="6" fillId="0" borderId="0" xfId="4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9" fontId="4" fillId="0" borderId="0" xfId="1" applyFont="1" applyFill="1" applyAlignment="1">
      <alignment horizontal="center" vertical="center"/>
    </xf>
    <xf numFmtId="3" fontId="12" fillId="0" borderId="0" xfId="0" applyNumberFormat="1" applyFont="1"/>
    <xf numFmtId="9" fontId="7" fillId="0" borderId="0" xfId="1" applyFont="1" applyFill="1" applyAlignment="1">
      <alignment horizont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4" fontId="6" fillId="0" borderId="0" xfId="2" applyNumberFormat="1" applyFont="1" applyFill="1" applyAlignment="1">
      <alignment horizontal="center" vertical="center"/>
    </xf>
    <xf numFmtId="164" fontId="8" fillId="0" borderId="0" xfId="2" applyNumberFormat="1" applyFont="1" applyFill="1" applyAlignment="1">
      <alignment horizontal="right" vertical="center" readingOrder="2"/>
    </xf>
    <xf numFmtId="164" fontId="6" fillId="0" borderId="1" xfId="2" applyNumberFormat="1" applyFont="1" applyFill="1" applyBorder="1" applyAlignment="1">
      <alignment horizontal="center" vertical="center"/>
    </xf>
    <xf numFmtId="164" fontId="3" fillId="0" borderId="0" xfId="2" applyNumberFormat="1" applyFont="1" applyFill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6" fillId="0" borderId="0" xfId="4" applyNumberFormat="1" applyFont="1" applyFill="1" applyAlignment="1">
      <alignment horizontal="center" vertical="center"/>
    </xf>
    <xf numFmtId="164" fontId="6" fillId="0" borderId="0" xfId="4" applyNumberFormat="1" applyFont="1" applyFill="1" applyBorder="1" applyAlignment="1">
      <alignment horizontal="center" vertical="center"/>
    </xf>
    <xf numFmtId="164" fontId="6" fillId="0" borderId="1" xfId="4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0" xfId="4" applyNumberFormat="1" applyFont="1" applyFill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164" fontId="16" fillId="0" borderId="0" xfId="2" applyNumberFormat="1" applyFont="1" applyFill="1" applyAlignment="1">
      <alignment horizontal="center" vertical="center"/>
    </xf>
    <xf numFmtId="3" fontId="11" fillId="0" borderId="0" xfId="0" applyNumberFormat="1" applyFont="1"/>
  </cellXfs>
  <cellStyles count="6">
    <cellStyle name="Comma 2" xfId="5" xr:uid="{DCAE0F8D-C67C-44C7-9AC2-D8EBC9238F62}"/>
    <cellStyle name="Normal" xfId="0" builtinId="0"/>
    <cellStyle name="Normal 2" xfId="2" xr:uid="{1E1A8E3D-5E24-4E1B-BAB4-684E8467DDA8}"/>
    <cellStyle name="Normal 3" xfId="4" xr:uid="{38526843-7C31-453D-8E06-42284C53B56D}"/>
    <cellStyle name="Percent" xfId="1" builtinId="5"/>
    <cellStyle name="Percent 2" xfId="3" xr:uid="{939923A2-5A58-4323-BED6-7D01AB1F4A9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dimension ref="A2:Y46"/>
  <sheetViews>
    <sheetView rightToLeft="1" tabSelected="1" topLeftCell="A16" zoomScale="70" zoomScaleNormal="70" workbookViewId="0">
      <selection activeCell="M36" sqref="M36"/>
    </sheetView>
  </sheetViews>
  <sheetFormatPr defaultRowHeight="18.75" x14ac:dyDescent="0.2"/>
  <cols>
    <col min="1" max="1" width="28.375" style="2" bestFit="1" customWidth="1"/>
    <col min="2" max="2" width="0.875" style="2" customWidth="1"/>
    <col min="3" max="3" width="16.625" style="2" customWidth="1"/>
    <col min="4" max="4" width="0.875" style="2" customWidth="1"/>
    <col min="5" max="5" width="20.125" style="2" customWidth="1"/>
    <col min="6" max="6" width="0.875" style="2" customWidth="1"/>
    <col min="7" max="7" width="22.75" style="2" customWidth="1"/>
    <col min="8" max="8" width="0.875" style="2" customWidth="1"/>
    <col min="9" max="9" width="16.625" style="2" customWidth="1"/>
    <col min="10" max="10" width="0.875" style="2" customWidth="1"/>
    <col min="11" max="11" width="19.25" style="2" customWidth="1"/>
    <col min="12" max="12" width="0.875" style="2" customWidth="1"/>
    <col min="13" max="13" width="16.625" style="2" customWidth="1"/>
    <col min="14" max="14" width="0.875" style="2" customWidth="1"/>
    <col min="15" max="15" width="19.25" style="2" customWidth="1"/>
    <col min="16" max="16" width="0.875" style="2" customWidth="1"/>
    <col min="17" max="17" width="16.625" style="2" customWidth="1"/>
    <col min="18" max="18" width="0.875" style="2" customWidth="1"/>
    <col min="19" max="19" width="15.75" style="2" customWidth="1"/>
    <col min="20" max="20" width="0.875" style="2" customWidth="1"/>
    <col min="21" max="21" width="20.125" style="2" customWidth="1"/>
    <col min="22" max="22" width="0.875" style="2" customWidth="1"/>
    <col min="23" max="23" width="22.75" style="2" customWidth="1"/>
    <col min="24" max="24" width="0.875" style="2" customWidth="1"/>
    <col min="25" max="25" width="29.875" style="2" bestFit="1" customWidth="1"/>
    <col min="26" max="26" width="0.875" style="2" customWidth="1"/>
    <col min="27" max="27" width="10.25" style="2" bestFit="1" customWidth="1"/>
    <col min="28" max="16384" width="9" style="2"/>
  </cols>
  <sheetData>
    <row r="2" spans="1:25" ht="26.25" x14ac:dyDescent="0.2">
      <c r="A2" s="49" t="s">
        <v>83</v>
      </c>
      <c r="B2" s="49" t="s">
        <v>0</v>
      </c>
      <c r="C2" s="49" t="s">
        <v>0</v>
      </c>
      <c r="D2" s="49" t="s">
        <v>0</v>
      </c>
      <c r="E2" s="49" t="s">
        <v>0</v>
      </c>
      <c r="F2" s="49" t="s">
        <v>0</v>
      </c>
      <c r="G2" s="49" t="s">
        <v>0</v>
      </c>
      <c r="H2" s="49" t="s">
        <v>0</v>
      </c>
      <c r="I2" s="49" t="s">
        <v>0</v>
      </c>
      <c r="J2" s="49" t="s">
        <v>0</v>
      </c>
      <c r="K2" s="49" t="s">
        <v>0</v>
      </c>
      <c r="L2" s="49" t="s">
        <v>0</v>
      </c>
      <c r="M2" s="49" t="s">
        <v>0</v>
      </c>
      <c r="N2" s="49" t="s">
        <v>0</v>
      </c>
      <c r="O2" s="49" t="s">
        <v>0</v>
      </c>
      <c r="P2" s="49" t="s">
        <v>0</v>
      </c>
      <c r="Q2" s="49" t="s">
        <v>0</v>
      </c>
      <c r="R2" s="49" t="s">
        <v>0</v>
      </c>
      <c r="S2" s="49" t="s">
        <v>0</v>
      </c>
      <c r="T2" s="49" t="s">
        <v>0</v>
      </c>
      <c r="U2" s="49" t="s">
        <v>0</v>
      </c>
      <c r="V2" s="49" t="s">
        <v>0</v>
      </c>
      <c r="W2" s="49" t="s">
        <v>0</v>
      </c>
      <c r="X2" s="49" t="s">
        <v>0</v>
      </c>
      <c r="Y2" s="49" t="s">
        <v>0</v>
      </c>
    </row>
    <row r="3" spans="1:25" ht="26.25" x14ac:dyDescent="0.2">
      <c r="A3" s="49" t="s">
        <v>1</v>
      </c>
      <c r="B3" s="49" t="s">
        <v>1</v>
      </c>
      <c r="C3" s="49" t="s">
        <v>1</v>
      </c>
      <c r="D3" s="49" t="s">
        <v>1</v>
      </c>
      <c r="E3" s="49" t="s">
        <v>1</v>
      </c>
      <c r="F3" s="49" t="s">
        <v>1</v>
      </c>
      <c r="G3" s="49" t="s">
        <v>1</v>
      </c>
      <c r="H3" s="49" t="s">
        <v>1</v>
      </c>
      <c r="I3" s="49" t="s">
        <v>1</v>
      </c>
      <c r="J3" s="49" t="s">
        <v>1</v>
      </c>
      <c r="K3" s="49" t="s">
        <v>1</v>
      </c>
      <c r="L3" s="49" t="s">
        <v>1</v>
      </c>
      <c r="M3" s="49" t="s">
        <v>1</v>
      </c>
      <c r="N3" s="49" t="s">
        <v>1</v>
      </c>
      <c r="O3" s="49" t="s">
        <v>1</v>
      </c>
      <c r="P3" s="49" t="s">
        <v>1</v>
      </c>
      <c r="Q3" s="49" t="s">
        <v>1</v>
      </c>
      <c r="R3" s="49" t="s">
        <v>1</v>
      </c>
      <c r="S3" s="49" t="s">
        <v>1</v>
      </c>
      <c r="T3" s="49" t="s">
        <v>1</v>
      </c>
      <c r="U3" s="49" t="s">
        <v>1</v>
      </c>
      <c r="V3" s="49" t="s">
        <v>1</v>
      </c>
      <c r="W3" s="49" t="s">
        <v>1</v>
      </c>
      <c r="X3" s="49" t="s">
        <v>1</v>
      </c>
      <c r="Y3" s="49" t="s">
        <v>1</v>
      </c>
    </row>
    <row r="4" spans="1:25" ht="26.25" x14ac:dyDescent="0.2">
      <c r="A4" s="49" t="s">
        <v>120</v>
      </c>
      <c r="B4" s="49" t="s">
        <v>2</v>
      </c>
      <c r="C4" s="49" t="s">
        <v>2</v>
      </c>
      <c r="D4" s="49" t="s">
        <v>2</v>
      </c>
      <c r="E4" s="49" t="s">
        <v>2</v>
      </c>
      <c r="F4" s="49" t="s">
        <v>2</v>
      </c>
      <c r="G4" s="49" t="s">
        <v>2</v>
      </c>
      <c r="H4" s="49" t="s">
        <v>2</v>
      </c>
      <c r="I4" s="49" t="s">
        <v>2</v>
      </c>
      <c r="J4" s="49" t="s">
        <v>2</v>
      </c>
      <c r="K4" s="49" t="s">
        <v>2</v>
      </c>
      <c r="L4" s="49" t="s">
        <v>2</v>
      </c>
      <c r="M4" s="49" t="s">
        <v>2</v>
      </c>
      <c r="N4" s="49" t="s">
        <v>2</v>
      </c>
      <c r="O4" s="49" t="s">
        <v>2</v>
      </c>
      <c r="P4" s="49" t="s">
        <v>2</v>
      </c>
      <c r="Q4" s="49" t="s">
        <v>2</v>
      </c>
      <c r="R4" s="49" t="s">
        <v>2</v>
      </c>
      <c r="S4" s="49" t="s">
        <v>2</v>
      </c>
      <c r="T4" s="49" t="s">
        <v>2</v>
      </c>
      <c r="U4" s="49" t="s">
        <v>2</v>
      </c>
      <c r="V4" s="49" t="s">
        <v>2</v>
      </c>
      <c r="W4" s="49" t="s">
        <v>2</v>
      </c>
      <c r="X4" s="49" t="s">
        <v>2</v>
      </c>
      <c r="Y4" s="49" t="s">
        <v>2</v>
      </c>
    </row>
    <row r="6" spans="1:25" ht="27" thickBot="1" x14ac:dyDescent="0.25">
      <c r="A6" s="48" t="s">
        <v>3</v>
      </c>
      <c r="C6" s="48" t="s">
        <v>119</v>
      </c>
      <c r="D6" s="48" t="s">
        <v>4</v>
      </c>
      <c r="E6" s="48" t="s">
        <v>4</v>
      </c>
      <c r="F6" s="48" t="s">
        <v>4</v>
      </c>
      <c r="G6" s="48" t="s">
        <v>4</v>
      </c>
      <c r="I6" s="48" t="s">
        <v>5</v>
      </c>
      <c r="J6" s="48" t="s">
        <v>5</v>
      </c>
      <c r="K6" s="48" t="s">
        <v>5</v>
      </c>
      <c r="L6" s="48" t="s">
        <v>5</v>
      </c>
      <c r="M6" s="48" t="s">
        <v>5</v>
      </c>
      <c r="N6" s="48" t="s">
        <v>5</v>
      </c>
      <c r="O6" s="48" t="s">
        <v>5</v>
      </c>
      <c r="Q6" s="48" t="s">
        <v>121</v>
      </c>
      <c r="R6" s="48" t="s">
        <v>6</v>
      </c>
      <c r="S6" s="48" t="s">
        <v>6</v>
      </c>
      <c r="T6" s="48" t="s">
        <v>6</v>
      </c>
      <c r="U6" s="48" t="s">
        <v>6</v>
      </c>
      <c r="V6" s="48" t="s">
        <v>6</v>
      </c>
      <c r="W6" s="48" t="s">
        <v>6</v>
      </c>
      <c r="X6" s="48" t="s">
        <v>6</v>
      </c>
      <c r="Y6" s="48" t="s">
        <v>6</v>
      </c>
    </row>
    <row r="7" spans="1:25" ht="27" thickBot="1" x14ac:dyDescent="0.25">
      <c r="A7" s="48" t="s">
        <v>3</v>
      </c>
      <c r="C7" s="48" t="s">
        <v>7</v>
      </c>
      <c r="E7" s="48" t="s">
        <v>8</v>
      </c>
      <c r="G7" s="48" t="s">
        <v>9</v>
      </c>
      <c r="I7" s="48" t="s">
        <v>10</v>
      </c>
      <c r="J7" s="48" t="s">
        <v>10</v>
      </c>
      <c r="K7" s="48" t="s">
        <v>10</v>
      </c>
      <c r="M7" s="48" t="s">
        <v>11</v>
      </c>
      <c r="N7" s="48" t="s">
        <v>11</v>
      </c>
      <c r="O7" s="48" t="s">
        <v>11</v>
      </c>
      <c r="Q7" s="48" t="s">
        <v>7</v>
      </c>
      <c r="S7" s="48" t="s">
        <v>12</v>
      </c>
      <c r="U7" s="48" t="s">
        <v>8</v>
      </c>
      <c r="W7" s="48" t="s">
        <v>9</v>
      </c>
      <c r="Y7" s="48" t="s">
        <v>111</v>
      </c>
    </row>
    <row r="8" spans="1:25" ht="27" thickBot="1" x14ac:dyDescent="0.25">
      <c r="A8" s="48" t="s">
        <v>3</v>
      </c>
      <c r="C8" s="48" t="s">
        <v>7</v>
      </c>
      <c r="E8" s="48" t="s">
        <v>8</v>
      </c>
      <c r="G8" s="48" t="s">
        <v>9</v>
      </c>
      <c r="I8" s="35" t="s">
        <v>7</v>
      </c>
      <c r="K8" s="35" t="s">
        <v>8</v>
      </c>
      <c r="M8" s="35" t="s">
        <v>7</v>
      </c>
      <c r="O8" s="35" t="s">
        <v>14</v>
      </c>
      <c r="Q8" s="48" t="s">
        <v>7</v>
      </c>
      <c r="S8" s="48" t="s">
        <v>12</v>
      </c>
      <c r="U8" s="48" t="s">
        <v>8</v>
      </c>
      <c r="W8" s="48" t="s">
        <v>9</v>
      </c>
      <c r="Y8" s="48" t="s">
        <v>13</v>
      </c>
    </row>
    <row r="9" spans="1:25" ht="21" x14ac:dyDescent="0.2">
      <c r="A9" s="5" t="s">
        <v>53</v>
      </c>
      <c r="C9" s="2">
        <v>7361022</v>
      </c>
      <c r="E9" s="2">
        <v>66165429272</v>
      </c>
      <c r="G9" s="2">
        <v>67116757011.387001</v>
      </c>
      <c r="I9" s="2">
        <v>0</v>
      </c>
      <c r="K9" s="2">
        <v>0</v>
      </c>
      <c r="M9" s="2">
        <v>0</v>
      </c>
      <c r="O9" s="2">
        <v>0</v>
      </c>
      <c r="Q9" s="2">
        <v>7361022</v>
      </c>
      <c r="S9" s="2">
        <v>10920</v>
      </c>
      <c r="U9" s="2">
        <v>66165429272</v>
      </c>
      <c r="W9" s="2">
        <v>79761004595.344803</v>
      </c>
      <c r="Y9" s="1">
        <v>7.2809030311767695E-3</v>
      </c>
    </row>
    <row r="10" spans="1:25" ht="21" x14ac:dyDescent="0.2">
      <c r="A10" s="5" t="s">
        <v>54</v>
      </c>
      <c r="C10" s="2">
        <v>139256524</v>
      </c>
      <c r="E10" s="2">
        <v>365540553358</v>
      </c>
      <c r="G10" s="2">
        <v>358395756583.44</v>
      </c>
      <c r="I10" s="2">
        <v>0</v>
      </c>
      <c r="K10" s="2">
        <v>0</v>
      </c>
      <c r="M10" s="2">
        <v>0</v>
      </c>
      <c r="O10" s="2">
        <v>0</v>
      </c>
      <c r="Q10" s="2">
        <v>139256524</v>
      </c>
      <c r="S10" s="2">
        <v>3209</v>
      </c>
      <c r="U10" s="2">
        <v>365540553358</v>
      </c>
      <c r="W10" s="2">
        <v>443419848061.961</v>
      </c>
      <c r="Y10" s="1">
        <v>4.047713456240374E-2</v>
      </c>
    </row>
    <row r="11" spans="1:25" ht="21" x14ac:dyDescent="0.2">
      <c r="A11" s="5" t="s">
        <v>55</v>
      </c>
      <c r="C11" s="2">
        <v>4114604</v>
      </c>
      <c r="E11" s="2">
        <v>923278244045</v>
      </c>
      <c r="G11" s="2">
        <v>1223466616272.4199</v>
      </c>
      <c r="I11" s="2">
        <v>50000</v>
      </c>
      <c r="K11" s="2">
        <v>15632033092</v>
      </c>
      <c r="M11" s="2">
        <v>0</v>
      </c>
      <c r="O11" s="2">
        <v>0</v>
      </c>
      <c r="Q11" s="2">
        <v>4164604</v>
      </c>
      <c r="S11" s="2">
        <v>395070</v>
      </c>
      <c r="U11" s="2">
        <v>938910277137</v>
      </c>
      <c r="W11" s="2">
        <v>1632591855189.3799</v>
      </c>
      <c r="Y11" s="1">
        <v>0.14902950442297494</v>
      </c>
    </row>
    <row r="12" spans="1:25" ht="21" x14ac:dyDescent="0.2">
      <c r="A12" s="5" t="s">
        <v>56</v>
      </c>
      <c r="C12" s="2">
        <v>14633225</v>
      </c>
      <c r="E12" s="2">
        <v>143424560627</v>
      </c>
      <c r="G12" s="2">
        <v>158975978312.06299</v>
      </c>
      <c r="I12" s="2">
        <v>0</v>
      </c>
      <c r="K12" s="2">
        <v>0</v>
      </c>
      <c r="M12" s="2">
        <v>0</v>
      </c>
      <c r="O12" s="2">
        <v>0</v>
      </c>
      <c r="Q12" s="2">
        <v>14633225</v>
      </c>
      <c r="S12" s="2">
        <v>12080</v>
      </c>
      <c r="U12" s="2">
        <v>143424560627</v>
      </c>
      <c r="W12" s="2">
        <v>175402930862.66</v>
      </c>
      <c r="Y12" s="1">
        <v>1.6011480014254575E-2</v>
      </c>
    </row>
    <row r="13" spans="1:25" ht="21" x14ac:dyDescent="0.2">
      <c r="A13" s="5" t="s">
        <v>57</v>
      </c>
      <c r="C13" s="2">
        <v>6367138</v>
      </c>
      <c r="E13" s="2">
        <v>326236766188</v>
      </c>
      <c r="G13" s="2">
        <v>282376871711.48999</v>
      </c>
      <c r="I13" s="2">
        <v>0</v>
      </c>
      <c r="K13" s="2">
        <v>0</v>
      </c>
      <c r="M13" s="2">
        <v>0</v>
      </c>
      <c r="O13" s="2">
        <v>0</v>
      </c>
      <c r="Q13" s="2">
        <v>6367138</v>
      </c>
      <c r="S13" s="2">
        <v>60950</v>
      </c>
      <c r="U13" s="2">
        <v>326236766188</v>
      </c>
      <c r="W13" s="2">
        <v>385077225417.69702</v>
      </c>
      <c r="Y13" s="1">
        <v>3.515138697167923E-2</v>
      </c>
    </row>
    <row r="14" spans="1:25" ht="21" x14ac:dyDescent="0.2">
      <c r="A14" s="5" t="s">
        <v>60</v>
      </c>
      <c r="C14" s="2">
        <v>903807</v>
      </c>
      <c r="E14" s="2">
        <v>54031913002</v>
      </c>
      <c r="G14" s="2">
        <v>33303887952.957001</v>
      </c>
      <c r="I14" s="2">
        <v>0</v>
      </c>
      <c r="K14" s="2">
        <v>0</v>
      </c>
      <c r="M14" s="2">
        <v>0</v>
      </c>
      <c r="O14" s="2">
        <v>0</v>
      </c>
      <c r="Q14" s="2">
        <v>903807</v>
      </c>
      <c r="S14" s="2">
        <v>43580</v>
      </c>
      <c r="U14" s="2">
        <v>54031913002</v>
      </c>
      <c r="W14" s="2">
        <v>39083440522.966202</v>
      </c>
      <c r="Y14" s="1">
        <v>3.5676925336656294E-3</v>
      </c>
    </row>
    <row r="15" spans="1:25" ht="21" x14ac:dyDescent="0.2">
      <c r="A15" s="5" t="s">
        <v>61</v>
      </c>
      <c r="C15" s="2">
        <v>9385298</v>
      </c>
      <c r="E15" s="2">
        <v>321753871247</v>
      </c>
      <c r="G15" s="2">
        <v>388015347523.86902</v>
      </c>
      <c r="I15" s="2">
        <v>806623</v>
      </c>
      <c r="K15" s="2">
        <v>33791429473</v>
      </c>
      <c r="M15" s="2">
        <v>0</v>
      </c>
      <c r="O15" s="2">
        <v>0</v>
      </c>
      <c r="Q15" s="2">
        <v>10191921</v>
      </c>
      <c r="S15" s="2">
        <v>51340</v>
      </c>
      <c r="U15" s="2">
        <v>355545300720</v>
      </c>
      <c r="W15" s="2">
        <v>519208476717.39801</v>
      </c>
      <c r="Y15" s="1">
        <v>4.7395423253796524E-2</v>
      </c>
    </row>
    <row r="16" spans="1:25" ht="21" x14ac:dyDescent="0.2">
      <c r="A16" s="5" t="s">
        <v>103</v>
      </c>
      <c r="C16" s="2">
        <v>1561489</v>
      </c>
      <c r="E16" s="2">
        <v>88990632305</v>
      </c>
      <c r="G16" s="2">
        <v>135247893480.855</v>
      </c>
      <c r="I16" s="2">
        <v>0</v>
      </c>
      <c r="K16" s="2">
        <v>0</v>
      </c>
      <c r="M16" s="2">
        <v>-82463</v>
      </c>
      <c r="O16" s="2">
        <v>7031598047</v>
      </c>
      <c r="Q16" s="2">
        <v>1479026</v>
      </c>
      <c r="S16" s="2">
        <v>98990</v>
      </c>
      <c r="U16" s="2">
        <v>84290993363</v>
      </c>
      <c r="W16" s="2">
        <v>145277043841.69</v>
      </c>
      <c r="Y16" s="1">
        <v>1.3261468736930827E-2</v>
      </c>
    </row>
    <row r="17" spans="1:25" ht="21" x14ac:dyDescent="0.2">
      <c r="A17" s="5" t="s">
        <v>104</v>
      </c>
      <c r="C17" s="2">
        <v>13669272</v>
      </c>
      <c r="E17" s="2">
        <v>432756125770</v>
      </c>
      <c r="G17" s="2">
        <v>487145898275.61603</v>
      </c>
      <c r="I17" s="2">
        <v>1465469</v>
      </c>
      <c r="K17" s="2">
        <v>59987531699</v>
      </c>
      <c r="M17" s="2">
        <v>0</v>
      </c>
      <c r="O17" s="2">
        <v>0</v>
      </c>
      <c r="Q17" s="2">
        <v>15134741</v>
      </c>
      <c r="S17" s="2">
        <v>45020</v>
      </c>
      <c r="U17" s="2">
        <v>492743657469</v>
      </c>
      <c r="W17" s="2">
        <v>676099080332.19104</v>
      </c>
      <c r="Y17" s="1">
        <v>6.1717024106461432E-2</v>
      </c>
    </row>
    <row r="18" spans="1:25" ht="21" x14ac:dyDescent="0.2">
      <c r="A18" s="5" t="s">
        <v>63</v>
      </c>
      <c r="C18" s="2">
        <v>4773953</v>
      </c>
      <c r="E18" s="2">
        <v>48107053228</v>
      </c>
      <c r="G18" s="2">
        <v>71520809781.145004</v>
      </c>
      <c r="I18" s="2">
        <v>0</v>
      </c>
      <c r="K18" s="2">
        <v>0</v>
      </c>
      <c r="M18" s="2">
        <v>0</v>
      </c>
      <c r="O18" s="2">
        <v>0</v>
      </c>
      <c r="Q18" s="2">
        <v>4773953</v>
      </c>
      <c r="S18" s="2">
        <v>16680</v>
      </c>
      <c r="U18" s="2">
        <v>48107053228</v>
      </c>
      <c r="W18" s="2">
        <v>79013999726.410797</v>
      </c>
      <c r="Y18" s="1">
        <v>7.2127134435190079E-3</v>
      </c>
    </row>
    <row r="19" spans="1:25" ht="21" x14ac:dyDescent="0.2">
      <c r="A19" s="5" t="s">
        <v>64</v>
      </c>
      <c r="C19" s="2">
        <v>6227397</v>
      </c>
      <c r="E19" s="2">
        <v>529402003374</v>
      </c>
      <c r="G19" s="2">
        <v>539384091798.91498</v>
      </c>
      <c r="I19" s="2">
        <v>9341096</v>
      </c>
      <c r="K19" s="2">
        <v>0</v>
      </c>
      <c r="M19" s="2">
        <v>-1</v>
      </c>
      <c r="O19" s="2">
        <v>1</v>
      </c>
      <c r="Q19" s="2">
        <v>15568492</v>
      </c>
      <c r="S19" s="2">
        <v>40050</v>
      </c>
      <c r="U19" s="2">
        <v>529401969369</v>
      </c>
      <c r="W19" s="2">
        <v>618698309651.44202</v>
      </c>
      <c r="Y19" s="1">
        <v>5.6477252524324909E-2</v>
      </c>
    </row>
    <row r="20" spans="1:25" ht="21" x14ac:dyDescent="0.2">
      <c r="A20" s="5" t="s">
        <v>65</v>
      </c>
      <c r="C20" s="2">
        <v>19398999</v>
      </c>
      <c r="E20" s="2">
        <v>233055183528</v>
      </c>
      <c r="G20" s="2">
        <v>232307872474.24899</v>
      </c>
      <c r="I20" s="2">
        <v>771855</v>
      </c>
      <c r="K20" s="2">
        <v>11845336455</v>
      </c>
      <c r="M20" s="2">
        <v>0</v>
      </c>
      <c r="O20" s="2">
        <v>0</v>
      </c>
      <c r="Q20" s="2">
        <v>20170854</v>
      </c>
      <c r="S20" s="2">
        <v>15160</v>
      </c>
      <c r="U20" s="2">
        <v>244900519983</v>
      </c>
      <c r="W20" s="2">
        <v>303426388806.47302</v>
      </c>
      <c r="Y20" s="1">
        <v>2.7697972526903328E-2</v>
      </c>
    </row>
    <row r="21" spans="1:25" ht="21" x14ac:dyDescent="0.2">
      <c r="A21" s="5" t="s">
        <v>66</v>
      </c>
      <c r="C21" s="2">
        <v>9182070</v>
      </c>
      <c r="E21" s="2">
        <v>135387489341</v>
      </c>
      <c r="G21" s="2">
        <v>150041547660.73499</v>
      </c>
      <c r="I21" s="2">
        <v>0</v>
      </c>
      <c r="K21" s="2">
        <v>0</v>
      </c>
      <c r="M21" s="2">
        <v>0</v>
      </c>
      <c r="O21" s="2">
        <v>0</v>
      </c>
      <c r="Q21" s="2">
        <v>9182070</v>
      </c>
      <c r="S21" s="2">
        <v>21940</v>
      </c>
      <c r="U21" s="2">
        <v>135387489341</v>
      </c>
      <c r="W21" s="2">
        <v>199897371619.866</v>
      </c>
      <c r="Y21" s="1">
        <v>1.824743038700765E-2</v>
      </c>
    </row>
    <row r="22" spans="1:25" ht="21" x14ac:dyDescent="0.2">
      <c r="A22" s="5" t="s">
        <v>67</v>
      </c>
      <c r="C22" s="2">
        <v>33155955</v>
      </c>
      <c r="E22" s="2">
        <v>634544577055</v>
      </c>
      <c r="G22" s="2">
        <v>527975676089.66199</v>
      </c>
      <c r="I22" s="2">
        <v>340791</v>
      </c>
      <c r="K22" s="2">
        <v>5812298922</v>
      </c>
      <c r="M22" s="2">
        <v>0</v>
      </c>
      <c r="O22" s="2">
        <v>0</v>
      </c>
      <c r="Q22" s="2">
        <v>33496746</v>
      </c>
      <c r="S22" s="2">
        <v>21000</v>
      </c>
      <c r="U22" s="2">
        <v>640356875977</v>
      </c>
      <c r="W22" s="2">
        <v>697994139221.81995</v>
      </c>
      <c r="Y22" s="1">
        <v>6.3715692521510423E-2</v>
      </c>
    </row>
    <row r="23" spans="1:25" ht="21" x14ac:dyDescent="0.2">
      <c r="A23" s="5" t="s">
        <v>68</v>
      </c>
      <c r="C23" s="2">
        <v>14234177</v>
      </c>
      <c r="E23" s="2">
        <v>114576722133</v>
      </c>
      <c r="G23" s="2">
        <v>158736211106.582</v>
      </c>
      <c r="I23" s="2">
        <v>4261341</v>
      </c>
      <c r="K23" s="2">
        <v>49947783303</v>
      </c>
      <c r="M23" s="2">
        <v>0</v>
      </c>
      <c r="O23" s="2">
        <v>0</v>
      </c>
      <c r="Q23" s="2">
        <v>18495518</v>
      </c>
      <c r="S23" s="2">
        <v>14200</v>
      </c>
      <c r="U23" s="2">
        <v>164524505436</v>
      </c>
      <c r="W23" s="2">
        <v>260606176571.21201</v>
      </c>
      <c r="Y23" s="1">
        <v>2.3789172548253853E-2</v>
      </c>
    </row>
    <row r="24" spans="1:25" ht="21" x14ac:dyDescent="0.2">
      <c r="A24" s="5" t="s">
        <v>114</v>
      </c>
      <c r="C24" s="2">
        <v>680518</v>
      </c>
      <c r="E24" s="2">
        <v>75050171685</v>
      </c>
      <c r="G24" s="2">
        <v>86375257198.240997</v>
      </c>
      <c r="I24" s="2">
        <v>0</v>
      </c>
      <c r="K24" s="2">
        <v>0</v>
      </c>
      <c r="M24" s="2">
        <v>0</v>
      </c>
      <c r="O24" s="2">
        <v>0</v>
      </c>
      <c r="Q24" s="2">
        <v>680518</v>
      </c>
      <c r="S24" s="2">
        <v>130610</v>
      </c>
      <c r="U24" s="2">
        <v>75050171685</v>
      </c>
      <c r="W24" s="2">
        <v>88195394595.274597</v>
      </c>
      <c r="Y24" s="1">
        <v>8.0508278337563001E-3</v>
      </c>
    </row>
    <row r="25" spans="1:25" ht="21" x14ac:dyDescent="0.2">
      <c r="A25" s="5" t="s">
        <v>69</v>
      </c>
      <c r="C25" s="2">
        <v>17423</v>
      </c>
      <c r="E25" s="2">
        <v>105656191221</v>
      </c>
      <c r="G25" s="2">
        <v>262438509295.20001</v>
      </c>
      <c r="I25" s="2">
        <v>0</v>
      </c>
      <c r="K25" s="2">
        <v>0</v>
      </c>
      <c r="M25" s="2">
        <v>0</v>
      </c>
      <c r="O25" s="2">
        <v>0</v>
      </c>
      <c r="Q25" s="2">
        <v>17423</v>
      </c>
      <c r="S25" s="2">
        <v>17820000</v>
      </c>
      <c r="U25" s="2">
        <v>105656191221</v>
      </c>
      <c r="W25" s="2">
        <v>309732713136</v>
      </c>
      <c r="Y25" s="1">
        <v>2.8273638996494366E-2</v>
      </c>
    </row>
    <row r="26" spans="1:25" ht="21" x14ac:dyDescent="0.2">
      <c r="A26" s="5" t="s">
        <v>70</v>
      </c>
      <c r="C26" s="2">
        <v>137990580</v>
      </c>
      <c r="E26" s="2">
        <v>872358372057</v>
      </c>
      <c r="G26" s="2">
        <v>1217106376588.8301</v>
      </c>
      <c r="I26" s="2">
        <v>7709208</v>
      </c>
      <c r="K26" s="2">
        <v>79575474693</v>
      </c>
      <c r="M26" s="2">
        <v>0</v>
      </c>
      <c r="O26" s="2">
        <v>0</v>
      </c>
      <c r="Q26" s="2">
        <v>145699788</v>
      </c>
      <c r="S26" s="2">
        <v>10430</v>
      </c>
      <c r="U26" s="2">
        <v>951933846750</v>
      </c>
      <c r="W26" s="2">
        <v>1507901903702.27</v>
      </c>
      <c r="Y26" s="1">
        <v>0.13764730769230876</v>
      </c>
    </row>
    <row r="27" spans="1:25" ht="21" x14ac:dyDescent="0.2">
      <c r="A27" s="5" t="s">
        <v>71</v>
      </c>
      <c r="C27" s="2">
        <v>846182</v>
      </c>
      <c r="E27" s="2">
        <v>19199216355</v>
      </c>
      <c r="G27" s="2">
        <v>20644275599.266998</v>
      </c>
      <c r="I27" s="2">
        <v>0</v>
      </c>
      <c r="K27" s="2">
        <v>0</v>
      </c>
      <c r="M27" s="2">
        <v>0</v>
      </c>
      <c r="O27" s="2">
        <v>0</v>
      </c>
      <c r="Q27" s="2">
        <v>846182</v>
      </c>
      <c r="S27" s="2">
        <v>29150</v>
      </c>
      <c r="U27" s="2">
        <v>19199216355</v>
      </c>
      <c r="W27" s="2">
        <v>24475535533.030998</v>
      </c>
      <c r="Y27" s="1">
        <v>2.234224628390913E-3</v>
      </c>
    </row>
    <row r="28" spans="1:25" ht="21" x14ac:dyDescent="0.2">
      <c r="A28" s="5" t="s">
        <v>72</v>
      </c>
      <c r="C28" s="2">
        <v>10586173</v>
      </c>
      <c r="E28" s="2">
        <v>131686721792</v>
      </c>
      <c r="G28" s="2">
        <v>149248646611.10901</v>
      </c>
      <c r="I28" s="2">
        <v>0</v>
      </c>
      <c r="K28" s="2">
        <v>0</v>
      </c>
      <c r="M28" s="2">
        <v>-3748878</v>
      </c>
      <c r="O28" s="2">
        <v>52942547854</v>
      </c>
      <c r="Q28" s="2">
        <v>6837295</v>
      </c>
      <c r="S28" s="2">
        <v>14590</v>
      </c>
      <c r="U28" s="2">
        <v>85052545853</v>
      </c>
      <c r="W28" s="2">
        <v>98985019133.793503</v>
      </c>
      <c r="Y28" s="1">
        <v>9.0357478508287358E-3</v>
      </c>
    </row>
    <row r="29" spans="1:25" ht="21" x14ac:dyDescent="0.2">
      <c r="A29" s="5" t="s">
        <v>73</v>
      </c>
      <c r="C29" s="2">
        <v>26144405</v>
      </c>
      <c r="E29" s="2">
        <v>38771843963</v>
      </c>
      <c r="G29" s="2">
        <v>26457954849.165001</v>
      </c>
      <c r="I29" s="2">
        <v>0</v>
      </c>
      <c r="K29" s="2">
        <v>0</v>
      </c>
      <c r="M29" s="2">
        <v>-26144405</v>
      </c>
      <c r="O29" s="2">
        <v>28575650605</v>
      </c>
      <c r="Q29" s="2">
        <v>0</v>
      </c>
      <c r="S29" s="2">
        <v>0</v>
      </c>
      <c r="U29" s="2">
        <v>0</v>
      </c>
      <c r="W29" s="2">
        <v>0</v>
      </c>
      <c r="Y29" s="1">
        <v>0</v>
      </c>
    </row>
    <row r="30" spans="1:25" ht="21" x14ac:dyDescent="0.2">
      <c r="A30" s="5" t="s">
        <v>74</v>
      </c>
      <c r="C30" s="2">
        <v>14652242</v>
      </c>
      <c r="E30" s="2">
        <v>752674332902</v>
      </c>
      <c r="G30" s="2">
        <v>951461173374.63501</v>
      </c>
      <c r="I30" s="2">
        <v>100000</v>
      </c>
      <c r="K30" s="2">
        <v>6659694282</v>
      </c>
      <c r="M30" s="2">
        <v>0</v>
      </c>
      <c r="O30" s="2">
        <v>0</v>
      </c>
      <c r="Q30" s="2">
        <v>14752242</v>
      </c>
      <c r="S30" s="2">
        <v>83970</v>
      </c>
      <c r="U30" s="2">
        <v>759334027184</v>
      </c>
      <c r="W30" s="2">
        <v>1229170256009.48</v>
      </c>
      <c r="Y30" s="1">
        <v>0.11220356975461263</v>
      </c>
    </row>
    <row r="31" spans="1:25" ht="21" x14ac:dyDescent="0.2">
      <c r="A31" s="5" t="s">
        <v>75</v>
      </c>
      <c r="C31" s="2">
        <v>21532380</v>
      </c>
      <c r="E31" s="2">
        <v>218258713823</v>
      </c>
      <c r="G31" s="2">
        <v>261273780491.91</v>
      </c>
      <c r="I31" s="2">
        <v>0</v>
      </c>
      <c r="K31" s="2">
        <v>0</v>
      </c>
      <c r="M31" s="2">
        <v>0</v>
      </c>
      <c r="O31" s="2">
        <v>0</v>
      </c>
      <c r="Q31" s="2">
        <v>21532380</v>
      </c>
      <c r="S31" s="2">
        <v>15330</v>
      </c>
      <c r="U31" s="2">
        <v>218258713823</v>
      </c>
      <c r="W31" s="2">
        <v>327539778990.85797</v>
      </c>
      <c r="Y31" s="1">
        <v>2.9899139081614495E-2</v>
      </c>
    </row>
    <row r="32" spans="1:25" ht="21" x14ac:dyDescent="0.2">
      <c r="A32" s="5" t="s">
        <v>77</v>
      </c>
      <c r="C32" s="2">
        <v>16266612</v>
      </c>
      <c r="E32" s="2">
        <v>101681679993</v>
      </c>
      <c r="G32" s="2">
        <v>123785509464.786</v>
      </c>
      <c r="I32" s="2">
        <v>0</v>
      </c>
      <c r="K32" s="2">
        <v>0</v>
      </c>
      <c r="M32" s="2">
        <v>0</v>
      </c>
      <c r="O32" s="2">
        <v>0</v>
      </c>
      <c r="Q32" s="2">
        <v>16266612</v>
      </c>
      <c r="S32" s="2">
        <v>8980</v>
      </c>
      <c r="U32" s="2">
        <v>101681679993</v>
      </c>
      <c r="W32" s="2">
        <v>144945022381.375</v>
      </c>
      <c r="Y32" s="1">
        <v>1.3231160492080006E-2</v>
      </c>
    </row>
    <row r="33" spans="1:25" ht="21" x14ac:dyDescent="0.2">
      <c r="A33" s="5" t="s">
        <v>106</v>
      </c>
      <c r="C33" s="2">
        <v>2635930</v>
      </c>
      <c r="E33" s="2">
        <v>39135923838</v>
      </c>
      <c r="G33" s="2">
        <v>46002035531.705002</v>
      </c>
      <c r="I33" s="2">
        <v>0</v>
      </c>
      <c r="K33" s="2">
        <v>0</v>
      </c>
      <c r="M33" s="2">
        <v>-15797</v>
      </c>
      <c r="O33" s="2">
        <v>331221430</v>
      </c>
      <c r="Q33" s="2">
        <v>2620133</v>
      </c>
      <c r="S33" s="2">
        <v>21000</v>
      </c>
      <c r="U33" s="2">
        <v>38901384154</v>
      </c>
      <c r="W33" s="2">
        <v>54597466810.110001</v>
      </c>
      <c r="Y33" s="1">
        <v>4.9838748096147209E-3</v>
      </c>
    </row>
    <row r="34" spans="1:25" ht="21" x14ac:dyDescent="0.2">
      <c r="A34" s="5" t="s">
        <v>109</v>
      </c>
      <c r="C34" s="2">
        <v>30393398</v>
      </c>
      <c r="E34" s="2">
        <v>274767347125</v>
      </c>
      <c r="G34" s="2">
        <v>213797601664.21301</v>
      </c>
      <c r="I34" s="2">
        <v>130912</v>
      </c>
      <c r="K34" s="2">
        <v>891260461</v>
      </c>
      <c r="M34" s="2">
        <v>0</v>
      </c>
      <c r="O34" s="2">
        <v>0</v>
      </c>
      <c r="Q34" s="2">
        <v>30524310</v>
      </c>
      <c r="S34" s="2">
        <v>7500</v>
      </c>
      <c r="U34" s="2">
        <v>275658607586</v>
      </c>
      <c r="W34" s="2">
        <v>227162678127.75</v>
      </c>
      <c r="Y34" s="1">
        <v>2.0736316451148352E-2</v>
      </c>
    </row>
    <row r="35" spans="1:25" ht="21" x14ac:dyDescent="0.2">
      <c r="A35" s="5" t="s">
        <v>81</v>
      </c>
      <c r="C35" s="2">
        <v>6970817</v>
      </c>
      <c r="E35" s="2">
        <v>28278653660</v>
      </c>
      <c r="G35" s="2">
        <v>42395669010.551498</v>
      </c>
      <c r="I35" s="2">
        <v>0</v>
      </c>
      <c r="K35" s="2">
        <v>0</v>
      </c>
      <c r="M35" s="2">
        <v>0</v>
      </c>
      <c r="O35" s="2">
        <v>0</v>
      </c>
      <c r="Q35" s="2">
        <v>6970817</v>
      </c>
      <c r="S35" s="2">
        <v>7370</v>
      </c>
      <c r="U35" s="2">
        <v>28278653660</v>
      </c>
      <c r="W35" s="2">
        <v>50977793148.428299</v>
      </c>
      <c r="Y35" s="1">
        <v>4.6534565423309217E-3</v>
      </c>
    </row>
    <row r="36" spans="1:25" ht="21" x14ac:dyDescent="0.2">
      <c r="A36" s="5" t="s">
        <v>84</v>
      </c>
      <c r="C36" s="2">
        <v>0</v>
      </c>
      <c r="E36" s="2">
        <v>0</v>
      </c>
      <c r="G36" s="2">
        <v>0</v>
      </c>
      <c r="I36" s="2">
        <v>0</v>
      </c>
      <c r="K36" s="2">
        <v>0</v>
      </c>
      <c r="M36" s="2">
        <v>0</v>
      </c>
      <c r="O36" s="2">
        <v>0</v>
      </c>
      <c r="Q36" s="2">
        <v>0</v>
      </c>
      <c r="S36" s="2">
        <v>0</v>
      </c>
      <c r="U36" s="2">
        <v>0</v>
      </c>
      <c r="W36" s="2">
        <v>0</v>
      </c>
      <c r="Y36" s="1">
        <v>0</v>
      </c>
    </row>
    <row r="37" spans="1:25" ht="21" x14ac:dyDescent="0.2">
      <c r="A37" s="5" t="s">
        <v>99</v>
      </c>
      <c r="C37" s="2">
        <v>270000</v>
      </c>
      <c r="E37" s="2">
        <v>19409395203</v>
      </c>
      <c r="G37" s="2">
        <v>12435012810</v>
      </c>
      <c r="I37" s="2">
        <v>0</v>
      </c>
      <c r="K37" s="2">
        <v>0</v>
      </c>
      <c r="M37" s="2">
        <v>0</v>
      </c>
      <c r="O37" s="2">
        <v>0</v>
      </c>
      <c r="Q37" s="2">
        <v>270000</v>
      </c>
      <c r="S37" s="2">
        <v>56790</v>
      </c>
      <c r="U37" s="2">
        <v>19409395203</v>
      </c>
      <c r="W37" s="2">
        <v>15214773591</v>
      </c>
      <c r="Y37" s="1">
        <v>1.3888652947564005E-3</v>
      </c>
    </row>
    <row r="38" spans="1:25" ht="21" x14ac:dyDescent="0.2">
      <c r="A38" s="5" t="s">
        <v>100</v>
      </c>
      <c r="C38" s="2">
        <v>36397511</v>
      </c>
      <c r="E38" s="2">
        <v>219174127248</v>
      </c>
      <c r="G38" s="2">
        <v>191031371949.45801</v>
      </c>
      <c r="I38" s="2">
        <v>0</v>
      </c>
      <c r="K38" s="2">
        <v>0</v>
      </c>
      <c r="M38" s="2">
        <v>0</v>
      </c>
      <c r="O38" s="2">
        <v>0</v>
      </c>
      <c r="Q38" s="2">
        <v>36397511</v>
      </c>
      <c r="S38" s="2">
        <v>5980</v>
      </c>
      <c r="U38" s="2">
        <v>219174127248</v>
      </c>
      <c r="W38" s="2">
        <v>215974626275.021</v>
      </c>
      <c r="Y38" s="1">
        <v>1.9715026397684663E-2</v>
      </c>
    </row>
    <row r="39" spans="1:25" ht="21" x14ac:dyDescent="0.2">
      <c r="A39" s="5" t="s">
        <v>127</v>
      </c>
      <c r="C39" s="2">
        <v>0</v>
      </c>
      <c r="E39" s="2">
        <v>0</v>
      </c>
      <c r="G39" s="2">
        <v>0</v>
      </c>
      <c r="I39" s="2">
        <v>750000</v>
      </c>
      <c r="K39" s="2">
        <v>12806270490</v>
      </c>
      <c r="M39" s="2">
        <v>-750000</v>
      </c>
      <c r="O39" s="2">
        <v>19609735982</v>
      </c>
      <c r="Q39" s="2">
        <v>0</v>
      </c>
      <c r="S39" s="2">
        <v>0</v>
      </c>
      <c r="U39" s="2">
        <v>0</v>
      </c>
      <c r="W39" s="2">
        <v>0</v>
      </c>
      <c r="Y39" s="1">
        <v>0</v>
      </c>
    </row>
    <row r="40" spans="1:25" ht="21" x14ac:dyDescent="0.2">
      <c r="A40" s="5" t="s">
        <v>91</v>
      </c>
      <c r="C40" s="2">
        <v>4445289</v>
      </c>
      <c r="E40" s="2">
        <v>17472445956</v>
      </c>
      <c r="G40" s="2">
        <v>25624386126.643501</v>
      </c>
      <c r="I40" s="2">
        <v>0</v>
      </c>
      <c r="K40" s="2">
        <v>0</v>
      </c>
      <c r="M40" s="2">
        <v>0</v>
      </c>
      <c r="O40" s="2">
        <v>0</v>
      </c>
      <c r="Q40" s="2">
        <v>4445289</v>
      </c>
      <c r="S40" s="2">
        <v>6140</v>
      </c>
      <c r="U40" s="2">
        <v>17472445956</v>
      </c>
      <c r="W40" s="2">
        <v>27083091264.424198</v>
      </c>
      <c r="Y40" s="1">
        <v>2.4722527290270873E-3</v>
      </c>
    </row>
    <row r="41" spans="1:25" ht="21" x14ac:dyDescent="0.2">
      <c r="A41" s="5" t="s">
        <v>89</v>
      </c>
      <c r="C41" s="2">
        <v>0</v>
      </c>
      <c r="E41" s="2">
        <v>0</v>
      </c>
      <c r="G41" s="2">
        <v>0</v>
      </c>
      <c r="I41" s="2">
        <v>2368388</v>
      </c>
      <c r="K41" s="2">
        <v>41425799961</v>
      </c>
      <c r="M41" s="2">
        <v>0</v>
      </c>
      <c r="O41" s="2">
        <v>0</v>
      </c>
      <c r="Q41" s="2">
        <v>2368388</v>
      </c>
      <c r="S41" s="2">
        <v>18940</v>
      </c>
      <c r="U41" s="2">
        <v>41425799961</v>
      </c>
      <c r="W41" s="2">
        <v>44510522032.794403</v>
      </c>
      <c r="Y41" s="1">
        <v>4.0630982073506594E-3</v>
      </c>
    </row>
    <row r="42" spans="1:25" ht="21" x14ac:dyDescent="0.2">
      <c r="A42" s="5" t="s">
        <v>122</v>
      </c>
      <c r="C42" s="2">
        <v>0</v>
      </c>
      <c r="E42" s="2">
        <v>0</v>
      </c>
      <c r="G42" s="2">
        <v>0</v>
      </c>
      <c r="I42" s="2">
        <v>515000</v>
      </c>
      <c r="K42" s="2">
        <v>8468331224</v>
      </c>
      <c r="M42" s="2">
        <v>0</v>
      </c>
      <c r="O42" s="2">
        <v>0</v>
      </c>
      <c r="Q42" s="2">
        <v>515000</v>
      </c>
      <c r="S42" s="2">
        <v>20260</v>
      </c>
      <c r="U42" s="2">
        <v>8468331224</v>
      </c>
      <c r="W42" s="2">
        <v>10353245953</v>
      </c>
      <c r="Y42" s="1">
        <v>9.4508563707478531E-4</v>
      </c>
    </row>
    <row r="43" spans="1:25" ht="21" x14ac:dyDescent="0.2">
      <c r="A43" s="5" t="s">
        <v>123</v>
      </c>
      <c r="C43" s="2">
        <v>0</v>
      </c>
      <c r="E43" s="2">
        <v>0</v>
      </c>
      <c r="G43" s="2">
        <v>0</v>
      </c>
      <c r="I43" s="2">
        <v>267500</v>
      </c>
      <c r="K43" s="2">
        <v>7362557765</v>
      </c>
      <c r="M43" s="2">
        <v>0</v>
      </c>
      <c r="O43" s="2">
        <v>0</v>
      </c>
      <c r="Q43" s="2">
        <v>267500</v>
      </c>
      <c r="S43" s="2">
        <v>29700</v>
      </c>
      <c r="U43" s="2">
        <v>7362557765</v>
      </c>
      <c r="W43" s="2">
        <v>7883337082.5</v>
      </c>
      <c r="Y43" s="1">
        <v>7.1962249160428034E-4</v>
      </c>
    </row>
    <row r="44" spans="1:25" ht="21.75" thickBot="1" x14ac:dyDescent="0.25">
      <c r="A44" s="5" t="s">
        <v>94</v>
      </c>
      <c r="C44" s="2">
        <v>8367303</v>
      </c>
      <c r="E44" s="2">
        <v>41222056037</v>
      </c>
      <c r="G44" s="2">
        <v>38843278442.7145</v>
      </c>
      <c r="I44" s="2">
        <v>0</v>
      </c>
      <c r="K44" s="2">
        <v>0</v>
      </c>
      <c r="M44" s="2">
        <v>0</v>
      </c>
      <c r="O44" s="2">
        <v>0</v>
      </c>
      <c r="Q44" s="2">
        <v>8367303</v>
      </c>
      <c r="S44" s="2">
        <v>4953</v>
      </c>
      <c r="U44" s="2">
        <v>41222056037</v>
      </c>
      <c r="W44" s="2">
        <v>41122895422.902901</v>
      </c>
      <c r="Y44" s="1">
        <v>3.7538621216520384E-3</v>
      </c>
    </row>
    <row r="45" spans="1:25" s="5" customFormat="1" ht="21.75" thickBot="1" x14ac:dyDescent="0.25">
      <c r="E45" s="19">
        <f>SUM(E9:E44)</f>
        <v>7372048317331</v>
      </c>
      <c r="G45" s="19">
        <f>SUM(G9:G44)</f>
        <v>8482932055043.8145</v>
      </c>
      <c r="I45" s="5" t="s">
        <v>15</v>
      </c>
      <c r="K45" s="19">
        <f>SUM(K9:K44)</f>
        <v>334205801820</v>
      </c>
      <c r="M45" s="5" t="s">
        <v>15</v>
      </c>
      <c r="O45" s="19">
        <f>SUM(O9:O44)</f>
        <v>108490753919</v>
      </c>
      <c r="S45" s="5" t="s">
        <v>15</v>
      </c>
      <c r="U45" s="19">
        <f>SUM(U9:U44)</f>
        <v>7603107616128</v>
      </c>
      <c r="W45" s="19">
        <f>SUM(W9:W44)</f>
        <v>10681383344328.523</v>
      </c>
      <c r="Y45" s="10">
        <f>SUM(Y9:Y44)</f>
        <v>0.97503932859719278</v>
      </c>
    </row>
    <row r="46" spans="1:25" ht="19.5" thickTop="1" x14ac:dyDescent="0.2"/>
  </sheetData>
  <mergeCells count="17">
    <mergeCell ref="Q7:Q8"/>
    <mergeCell ref="S7:S8"/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49"/>
  <sheetViews>
    <sheetView rightToLeft="1" topLeftCell="A6" zoomScale="85" zoomScaleNormal="85" workbookViewId="0">
      <selection activeCell="U27" sqref="U27"/>
    </sheetView>
  </sheetViews>
  <sheetFormatPr defaultRowHeight="18.75" x14ac:dyDescent="0.2"/>
  <cols>
    <col min="1" max="1" width="37.375" style="40" bestFit="1" customWidth="1"/>
    <col min="2" max="2" width="0.875" style="40" customWidth="1"/>
    <col min="3" max="3" width="16.625" style="40" customWidth="1"/>
    <col min="4" max="4" width="0.875" style="40" customWidth="1"/>
    <col min="5" max="5" width="20.125" style="40" customWidth="1"/>
    <col min="6" max="6" width="0.875" style="40" customWidth="1"/>
    <col min="7" max="7" width="20.125" style="40" customWidth="1"/>
    <col min="8" max="8" width="0.875" style="40" customWidth="1"/>
    <col min="9" max="9" width="30.25" style="40" bestFit="1" customWidth="1"/>
    <col min="10" max="10" width="0.875" style="40" customWidth="1"/>
    <col min="11" max="11" width="16.625" style="40" customWidth="1"/>
    <col min="12" max="12" width="0.875" style="40" customWidth="1"/>
    <col min="13" max="13" width="20.125" style="40" customWidth="1"/>
    <col min="14" max="14" width="0.875" style="40" customWidth="1"/>
    <col min="15" max="15" width="20.125" style="40" customWidth="1"/>
    <col min="16" max="16" width="0.875" style="40" customWidth="1"/>
    <col min="17" max="17" width="29.75" style="40" customWidth="1"/>
    <col min="18" max="18" width="0.875" style="40" customWidth="1"/>
    <col min="19" max="19" width="9" style="40"/>
    <col min="20" max="20" width="11.75" style="40" bestFit="1" customWidth="1"/>
    <col min="21" max="16384" width="9" style="40"/>
  </cols>
  <sheetData>
    <row r="1" spans="1:17" x14ac:dyDescent="0.2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17" ht="26.25" x14ac:dyDescent="0.2">
      <c r="A2" s="59" t="str">
        <f>+درآمدها!A2</f>
        <v>صندوق سرمایه‌گذاری بخشی صنایع مفید - اکتان</v>
      </c>
      <c r="B2" s="59" t="s">
        <v>0</v>
      </c>
      <c r="C2" s="59" t="s">
        <v>0</v>
      </c>
      <c r="D2" s="59" t="s">
        <v>0</v>
      </c>
      <c r="E2" s="59" t="s">
        <v>0</v>
      </c>
      <c r="F2" s="59" t="s">
        <v>0</v>
      </c>
      <c r="G2" s="59" t="s">
        <v>0</v>
      </c>
      <c r="H2" s="59" t="s">
        <v>0</v>
      </c>
      <c r="I2" s="59" t="s">
        <v>0</v>
      </c>
      <c r="J2" s="59" t="s">
        <v>0</v>
      </c>
      <c r="K2" s="59" t="s">
        <v>0</v>
      </c>
      <c r="L2" s="59" t="s">
        <v>0</v>
      </c>
      <c r="M2" s="59" t="s">
        <v>0</v>
      </c>
      <c r="N2" s="59" t="s">
        <v>0</v>
      </c>
      <c r="O2" s="59" t="s">
        <v>0</v>
      </c>
      <c r="P2" s="59" t="s">
        <v>0</v>
      </c>
      <c r="Q2" s="59" t="s">
        <v>0</v>
      </c>
    </row>
    <row r="3" spans="1:17" ht="26.25" x14ac:dyDescent="0.2">
      <c r="A3" s="59" t="s">
        <v>23</v>
      </c>
      <c r="B3" s="59" t="s">
        <v>23</v>
      </c>
      <c r="C3" s="59" t="s">
        <v>23</v>
      </c>
      <c r="D3" s="59" t="s">
        <v>23</v>
      </c>
      <c r="E3" s="59" t="s">
        <v>23</v>
      </c>
      <c r="F3" s="59" t="s">
        <v>23</v>
      </c>
      <c r="G3" s="59" t="s">
        <v>23</v>
      </c>
      <c r="H3" s="59" t="s">
        <v>23</v>
      </c>
      <c r="I3" s="59" t="s">
        <v>23</v>
      </c>
      <c r="J3" s="59" t="s">
        <v>23</v>
      </c>
      <c r="K3" s="59" t="s">
        <v>23</v>
      </c>
      <c r="L3" s="59" t="s">
        <v>23</v>
      </c>
      <c r="M3" s="59" t="s">
        <v>23</v>
      </c>
      <c r="N3" s="59" t="s">
        <v>23</v>
      </c>
      <c r="O3" s="59" t="s">
        <v>23</v>
      </c>
      <c r="P3" s="59" t="s">
        <v>23</v>
      </c>
      <c r="Q3" s="59" t="s">
        <v>23</v>
      </c>
    </row>
    <row r="4" spans="1:17" ht="26.25" x14ac:dyDescent="0.2">
      <c r="A4" s="59" t="str">
        <f>+سهام!A4</f>
        <v>برای ماه منتهی به 1404/09/30</v>
      </c>
      <c r="B4" s="59" t="s">
        <v>2</v>
      </c>
      <c r="C4" s="59" t="s">
        <v>2</v>
      </c>
      <c r="D4" s="59" t="s">
        <v>2</v>
      </c>
      <c r="E4" s="59" t="s">
        <v>2</v>
      </c>
      <c r="F4" s="59" t="s">
        <v>2</v>
      </c>
      <c r="G4" s="59" t="s">
        <v>2</v>
      </c>
      <c r="H4" s="59" t="s">
        <v>2</v>
      </c>
      <c r="I4" s="59" t="s">
        <v>2</v>
      </c>
      <c r="J4" s="59" t="s">
        <v>2</v>
      </c>
      <c r="K4" s="59" t="s">
        <v>2</v>
      </c>
      <c r="L4" s="59" t="s">
        <v>2</v>
      </c>
      <c r="M4" s="59" t="s">
        <v>2</v>
      </c>
      <c r="N4" s="59" t="s">
        <v>2</v>
      </c>
      <c r="O4" s="59" t="s">
        <v>2</v>
      </c>
      <c r="P4" s="59" t="s">
        <v>2</v>
      </c>
      <c r="Q4" s="59" t="s">
        <v>2</v>
      </c>
    </row>
    <row r="6" spans="1:17" ht="27" thickBot="1" x14ac:dyDescent="0.25">
      <c r="A6" s="60" t="s">
        <v>3</v>
      </c>
      <c r="C6" s="60" t="s">
        <v>25</v>
      </c>
      <c r="D6" s="60" t="s">
        <v>25</v>
      </c>
      <c r="E6" s="60" t="s">
        <v>25</v>
      </c>
      <c r="F6" s="60" t="s">
        <v>25</v>
      </c>
      <c r="G6" s="60" t="s">
        <v>25</v>
      </c>
      <c r="H6" s="60" t="s">
        <v>25</v>
      </c>
      <c r="I6" s="60" t="s">
        <v>25</v>
      </c>
      <c r="K6" s="60" t="s">
        <v>26</v>
      </c>
      <c r="L6" s="60" t="s">
        <v>26</v>
      </c>
      <c r="M6" s="60" t="s">
        <v>26</v>
      </c>
      <c r="N6" s="60" t="s">
        <v>26</v>
      </c>
      <c r="O6" s="60" t="s">
        <v>26</v>
      </c>
      <c r="P6" s="60" t="s">
        <v>26</v>
      </c>
      <c r="Q6" s="60" t="s">
        <v>26</v>
      </c>
    </row>
    <row r="7" spans="1:17" ht="27" thickBot="1" x14ac:dyDescent="0.25">
      <c r="A7" s="60" t="s">
        <v>3</v>
      </c>
      <c r="C7" s="41" t="s">
        <v>7</v>
      </c>
      <c r="E7" s="41" t="s">
        <v>37</v>
      </c>
      <c r="G7" s="41" t="s">
        <v>38</v>
      </c>
      <c r="I7" s="41" t="s">
        <v>39</v>
      </c>
      <c r="K7" s="41" t="s">
        <v>7</v>
      </c>
      <c r="M7" s="41" t="s">
        <v>37</v>
      </c>
      <c r="O7" s="41" t="s">
        <v>38</v>
      </c>
      <c r="Q7" s="41" t="s">
        <v>39</v>
      </c>
    </row>
    <row r="8" spans="1:17" ht="21" x14ac:dyDescent="0.2">
      <c r="A8" s="5" t="s">
        <v>63</v>
      </c>
      <c r="C8" s="40">
        <v>4773953</v>
      </c>
      <c r="E8" s="40">
        <v>79013999727</v>
      </c>
      <c r="G8" s="40">
        <v>71520809781</v>
      </c>
      <c r="I8" s="43">
        <f>+E8-G8</f>
        <v>7493189946</v>
      </c>
      <c r="K8" s="40">
        <v>4773953</v>
      </c>
      <c r="M8" s="40">
        <v>79013999727</v>
      </c>
      <c r="O8" s="40">
        <v>59273058648</v>
      </c>
      <c r="Q8" s="40">
        <f>+M8-O8</f>
        <v>19740941079</v>
      </c>
    </row>
    <row r="9" spans="1:17" s="47" customFormat="1" ht="21" x14ac:dyDescent="0.2">
      <c r="A9" s="5" t="s">
        <v>67</v>
      </c>
      <c r="C9" s="47">
        <v>33496746</v>
      </c>
      <c r="E9" s="47">
        <v>697994139222</v>
      </c>
      <c r="G9" s="47">
        <v>533787975011</v>
      </c>
      <c r="I9" s="47">
        <f t="shared" ref="I9:I40" si="0">+E9-G9</f>
        <v>164206164211</v>
      </c>
      <c r="K9" s="47">
        <v>33496746</v>
      </c>
      <c r="M9" s="47">
        <v>697994139222</v>
      </c>
      <c r="O9" s="47">
        <v>726594802746</v>
      </c>
      <c r="Q9" s="47">
        <f t="shared" ref="Q9:Q40" si="1">+M9-O9</f>
        <v>-28600663524</v>
      </c>
    </row>
    <row r="10" spans="1:17" s="47" customFormat="1" ht="21" x14ac:dyDescent="0.2">
      <c r="A10" s="5" t="s">
        <v>61</v>
      </c>
      <c r="C10" s="47">
        <v>10191921</v>
      </c>
      <c r="E10" s="47">
        <v>519208476717</v>
      </c>
      <c r="G10" s="47">
        <v>421806776996</v>
      </c>
      <c r="I10" s="47">
        <f t="shared" si="0"/>
        <v>97401699721</v>
      </c>
      <c r="K10" s="47">
        <v>10191921</v>
      </c>
      <c r="M10" s="47">
        <v>519208476717</v>
      </c>
      <c r="O10" s="47">
        <v>395084465900</v>
      </c>
      <c r="Q10" s="47">
        <f t="shared" si="1"/>
        <v>124124010817</v>
      </c>
    </row>
    <row r="11" spans="1:17" ht="21" x14ac:dyDescent="0.2">
      <c r="A11" s="5" t="s">
        <v>75</v>
      </c>
      <c r="C11" s="40">
        <v>21532380</v>
      </c>
      <c r="E11" s="40">
        <v>327539778991</v>
      </c>
      <c r="G11" s="40">
        <v>261273780491</v>
      </c>
      <c r="I11" s="47">
        <f t="shared" si="0"/>
        <v>66265998500</v>
      </c>
      <c r="K11" s="40">
        <v>21532380</v>
      </c>
      <c r="M11" s="40">
        <v>327539778991</v>
      </c>
      <c r="O11" s="40">
        <v>226736210629</v>
      </c>
      <c r="Q11" s="47">
        <f t="shared" si="1"/>
        <v>100803568362</v>
      </c>
    </row>
    <row r="12" spans="1:17" ht="21" x14ac:dyDescent="0.2">
      <c r="A12" s="5" t="s">
        <v>72</v>
      </c>
      <c r="C12" s="40">
        <v>6837295</v>
      </c>
      <c r="E12" s="40">
        <v>98985019134</v>
      </c>
      <c r="G12" s="40">
        <v>101076066787</v>
      </c>
      <c r="I12" s="47">
        <f t="shared" si="0"/>
        <v>-2091047653</v>
      </c>
      <c r="K12" s="40">
        <v>6837295</v>
      </c>
      <c r="M12" s="40">
        <v>98985019134</v>
      </c>
      <c r="O12" s="40">
        <v>87858324286</v>
      </c>
      <c r="Q12" s="47">
        <f t="shared" si="1"/>
        <v>11126694848</v>
      </c>
    </row>
    <row r="13" spans="1:17" ht="21" x14ac:dyDescent="0.2">
      <c r="A13" s="5" t="s">
        <v>108</v>
      </c>
      <c r="C13" s="40">
        <v>1479026</v>
      </c>
      <c r="E13" s="40">
        <v>145277043841</v>
      </c>
      <c r="G13" s="40">
        <v>128765877708</v>
      </c>
      <c r="I13" s="47">
        <f t="shared" si="0"/>
        <v>16511166133</v>
      </c>
      <c r="K13" s="40">
        <v>1479026</v>
      </c>
      <c r="M13" s="40">
        <v>145277043841</v>
      </c>
      <c r="O13" s="40">
        <v>116259047682</v>
      </c>
      <c r="Q13" s="47">
        <f t="shared" si="1"/>
        <v>29017996159</v>
      </c>
    </row>
    <row r="14" spans="1:17" ht="21" x14ac:dyDescent="0.2">
      <c r="A14" s="5" t="s">
        <v>64</v>
      </c>
      <c r="C14" s="40">
        <v>15568492</v>
      </c>
      <c r="E14" s="40">
        <v>618698309651</v>
      </c>
      <c r="G14" s="40">
        <v>539384052435</v>
      </c>
      <c r="I14" s="47">
        <f t="shared" si="0"/>
        <v>79314257216</v>
      </c>
      <c r="K14" s="40">
        <v>15568492</v>
      </c>
      <c r="M14" s="40">
        <v>618698309651</v>
      </c>
      <c r="O14" s="40">
        <v>612843896576</v>
      </c>
      <c r="Q14" s="47">
        <f t="shared" si="1"/>
        <v>5854413075</v>
      </c>
    </row>
    <row r="15" spans="1:17" ht="21" x14ac:dyDescent="0.2">
      <c r="A15" s="5" t="s">
        <v>123</v>
      </c>
      <c r="C15" s="40">
        <v>267500</v>
      </c>
      <c r="E15" s="40">
        <v>7883337082</v>
      </c>
      <c r="G15" s="40">
        <v>7362557765</v>
      </c>
      <c r="I15" s="47">
        <f t="shared" si="0"/>
        <v>520779317</v>
      </c>
      <c r="K15" s="40">
        <v>267500</v>
      </c>
      <c r="M15" s="40">
        <v>7883337082</v>
      </c>
      <c r="O15" s="40">
        <v>7362557765</v>
      </c>
      <c r="Q15" s="47">
        <f t="shared" si="1"/>
        <v>520779317</v>
      </c>
    </row>
    <row r="16" spans="1:17" ht="21" x14ac:dyDescent="0.2">
      <c r="A16" s="5" t="s">
        <v>74</v>
      </c>
      <c r="C16" s="40">
        <v>14752242</v>
      </c>
      <c r="E16" s="40">
        <v>1229170256009</v>
      </c>
      <c r="G16" s="40">
        <v>958120867656</v>
      </c>
      <c r="I16" s="47">
        <f t="shared" si="0"/>
        <v>271049388353</v>
      </c>
      <c r="K16" s="40">
        <v>14752242</v>
      </c>
      <c r="M16" s="40">
        <v>1229170256009</v>
      </c>
      <c r="O16" s="40">
        <v>916216317987</v>
      </c>
      <c r="Q16" s="47">
        <f t="shared" si="1"/>
        <v>312953938022</v>
      </c>
    </row>
    <row r="17" spans="1:17" ht="21" x14ac:dyDescent="0.2">
      <c r="A17" s="5" t="s">
        <v>77</v>
      </c>
      <c r="C17" s="40">
        <v>16266612</v>
      </c>
      <c r="E17" s="40">
        <v>144945022381</v>
      </c>
      <c r="G17" s="40">
        <v>123785509464</v>
      </c>
      <c r="I17" s="47">
        <f t="shared" si="0"/>
        <v>21159512917</v>
      </c>
      <c r="K17" s="40">
        <v>16266612</v>
      </c>
      <c r="M17" s="40">
        <v>144945022381</v>
      </c>
      <c r="O17" s="40">
        <v>106625678736</v>
      </c>
      <c r="Q17" s="47">
        <f t="shared" si="1"/>
        <v>38319343645</v>
      </c>
    </row>
    <row r="18" spans="1:17" ht="21" x14ac:dyDescent="0.2">
      <c r="A18" s="5" t="s">
        <v>99</v>
      </c>
      <c r="C18" s="40">
        <v>270000</v>
      </c>
      <c r="E18" s="40">
        <v>15214773591</v>
      </c>
      <c r="G18" s="40">
        <v>12435012810</v>
      </c>
      <c r="I18" s="47">
        <f t="shared" si="0"/>
        <v>2779760781</v>
      </c>
      <c r="K18" s="40">
        <v>270000</v>
      </c>
      <c r="M18" s="40">
        <v>15214773591</v>
      </c>
      <c r="O18" s="40">
        <v>19409395203</v>
      </c>
      <c r="Q18" s="47">
        <f t="shared" si="1"/>
        <v>-4194621612</v>
      </c>
    </row>
    <row r="19" spans="1:17" ht="21" x14ac:dyDescent="0.2">
      <c r="A19" s="5" t="s">
        <v>68</v>
      </c>
      <c r="C19" s="40">
        <v>18495518</v>
      </c>
      <c r="E19" s="40">
        <v>260606176571</v>
      </c>
      <c r="G19" s="40">
        <v>208683994409</v>
      </c>
      <c r="I19" s="47">
        <f t="shared" si="0"/>
        <v>51922182162</v>
      </c>
      <c r="K19" s="40">
        <v>18495518</v>
      </c>
      <c r="M19" s="40">
        <v>260606176571</v>
      </c>
      <c r="O19" s="40">
        <v>197880431545</v>
      </c>
      <c r="Q19" s="47">
        <f t="shared" si="1"/>
        <v>62725745026</v>
      </c>
    </row>
    <row r="20" spans="1:17" ht="21" x14ac:dyDescent="0.2">
      <c r="A20" s="5" t="s">
        <v>65</v>
      </c>
      <c r="C20" s="40">
        <v>20170854</v>
      </c>
      <c r="E20" s="40">
        <v>303426388807</v>
      </c>
      <c r="G20" s="40">
        <v>244153208929</v>
      </c>
      <c r="I20" s="47">
        <f t="shared" si="0"/>
        <v>59273179878</v>
      </c>
      <c r="K20" s="40">
        <v>20170854</v>
      </c>
      <c r="M20" s="40">
        <v>303426388807</v>
      </c>
      <c r="O20" s="40">
        <v>252358852858</v>
      </c>
      <c r="Q20" s="47">
        <f t="shared" si="1"/>
        <v>51067535949</v>
      </c>
    </row>
    <row r="21" spans="1:17" ht="21" x14ac:dyDescent="0.2">
      <c r="A21" s="5" t="s">
        <v>57</v>
      </c>
      <c r="C21" s="40">
        <v>6367138</v>
      </c>
      <c r="E21" s="40">
        <v>385077225417</v>
      </c>
      <c r="G21" s="40">
        <v>282376871711</v>
      </c>
      <c r="I21" s="47">
        <f t="shared" si="0"/>
        <v>102700353706</v>
      </c>
      <c r="K21" s="40">
        <v>6367138</v>
      </c>
      <c r="M21" s="40">
        <v>385077225417</v>
      </c>
      <c r="O21" s="40">
        <v>371987054608</v>
      </c>
      <c r="Q21" s="47">
        <f t="shared" si="1"/>
        <v>13090170809</v>
      </c>
    </row>
    <row r="22" spans="1:17" ht="21" x14ac:dyDescent="0.2">
      <c r="A22" s="5" t="s">
        <v>56</v>
      </c>
      <c r="C22" s="40">
        <v>14633225</v>
      </c>
      <c r="E22" s="40">
        <v>175402930863</v>
      </c>
      <c r="G22" s="40">
        <v>158975978312</v>
      </c>
      <c r="I22" s="47">
        <f t="shared" si="0"/>
        <v>16426952551</v>
      </c>
      <c r="K22" s="40">
        <v>14633225</v>
      </c>
      <c r="M22" s="40">
        <v>175402930863</v>
      </c>
      <c r="O22" s="40">
        <v>144120923183</v>
      </c>
      <c r="Q22" s="47">
        <f t="shared" si="1"/>
        <v>31282007680</v>
      </c>
    </row>
    <row r="23" spans="1:17" ht="21" x14ac:dyDescent="0.2">
      <c r="A23" s="5" t="s">
        <v>70</v>
      </c>
      <c r="C23" s="40">
        <v>145699788</v>
      </c>
      <c r="E23" s="40">
        <v>1507901903702</v>
      </c>
      <c r="G23" s="40">
        <v>1296681851281</v>
      </c>
      <c r="I23" s="47">
        <f t="shared" si="0"/>
        <v>211220052421</v>
      </c>
      <c r="K23" s="40">
        <v>145699788</v>
      </c>
      <c r="M23" s="40">
        <v>1507901903702</v>
      </c>
      <c r="O23" s="40">
        <v>1083870880424</v>
      </c>
      <c r="Q23" s="47">
        <f t="shared" si="1"/>
        <v>424031023278</v>
      </c>
    </row>
    <row r="24" spans="1:17" ht="21" x14ac:dyDescent="0.2">
      <c r="A24" s="5" t="s">
        <v>122</v>
      </c>
      <c r="C24" s="40">
        <v>515000</v>
      </c>
      <c r="E24" s="40">
        <v>10353245953</v>
      </c>
      <c r="G24" s="40">
        <v>8468331224</v>
      </c>
      <c r="I24" s="47">
        <f t="shared" si="0"/>
        <v>1884914729</v>
      </c>
      <c r="K24" s="40">
        <v>515000</v>
      </c>
      <c r="M24" s="40">
        <v>10353245953</v>
      </c>
      <c r="O24" s="40">
        <v>8468331224</v>
      </c>
      <c r="Q24" s="47">
        <f t="shared" si="1"/>
        <v>1884914729</v>
      </c>
    </row>
    <row r="25" spans="1:17" ht="21" x14ac:dyDescent="0.2">
      <c r="A25" s="5" t="s">
        <v>66</v>
      </c>
      <c r="C25" s="40">
        <v>9182070</v>
      </c>
      <c r="E25" s="40">
        <v>199897371620</v>
      </c>
      <c r="G25" s="40">
        <v>150041547660</v>
      </c>
      <c r="I25" s="47">
        <f t="shared" si="0"/>
        <v>49855823960</v>
      </c>
      <c r="K25" s="40">
        <v>9182070</v>
      </c>
      <c r="M25" s="40">
        <v>199897371620</v>
      </c>
      <c r="O25" s="40">
        <v>180803364149</v>
      </c>
      <c r="Q25" s="47">
        <f t="shared" si="1"/>
        <v>19094007471</v>
      </c>
    </row>
    <row r="26" spans="1:17" ht="21" x14ac:dyDescent="0.2">
      <c r="A26" s="5" t="s">
        <v>81</v>
      </c>
      <c r="C26" s="40">
        <v>6970817</v>
      </c>
      <c r="E26" s="40">
        <v>50977793149</v>
      </c>
      <c r="G26" s="40">
        <v>42395669010</v>
      </c>
      <c r="I26" s="47">
        <f t="shared" si="0"/>
        <v>8582124139</v>
      </c>
      <c r="K26" s="40">
        <v>6970817</v>
      </c>
      <c r="M26" s="40">
        <v>50977793149</v>
      </c>
      <c r="O26" s="40">
        <v>32821968769</v>
      </c>
      <c r="Q26" s="47">
        <f t="shared" si="1"/>
        <v>18155824380</v>
      </c>
    </row>
    <row r="27" spans="1:17" ht="21" x14ac:dyDescent="0.2">
      <c r="A27" s="5" t="s">
        <v>69</v>
      </c>
      <c r="C27" s="40">
        <v>17423</v>
      </c>
      <c r="E27" s="40">
        <v>309732713136</v>
      </c>
      <c r="G27" s="40">
        <v>262438509295</v>
      </c>
      <c r="I27" s="47">
        <f t="shared" si="0"/>
        <v>47294203841</v>
      </c>
      <c r="K27" s="40">
        <v>17423</v>
      </c>
      <c r="M27" s="40">
        <v>309732713136</v>
      </c>
      <c r="O27" s="40">
        <v>114854484973</v>
      </c>
      <c r="Q27" s="47">
        <f t="shared" si="1"/>
        <v>194878228163</v>
      </c>
    </row>
    <row r="28" spans="1:17" ht="21" x14ac:dyDescent="0.2">
      <c r="A28" s="5" t="s">
        <v>55</v>
      </c>
      <c r="C28" s="40">
        <v>4164604</v>
      </c>
      <c r="E28" s="40">
        <v>1632591855190</v>
      </c>
      <c r="G28" s="40">
        <v>1239098649364</v>
      </c>
      <c r="I28" s="47">
        <f t="shared" si="0"/>
        <v>393493205826</v>
      </c>
      <c r="K28" s="40">
        <v>4164604</v>
      </c>
      <c r="M28" s="40">
        <v>1632591855190</v>
      </c>
      <c r="O28" s="40">
        <v>1030185820159</v>
      </c>
      <c r="Q28" s="47">
        <f t="shared" si="1"/>
        <v>602406035031</v>
      </c>
    </row>
    <row r="29" spans="1:17" ht="21" x14ac:dyDescent="0.2">
      <c r="A29" s="5" t="s">
        <v>60</v>
      </c>
      <c r="C29" s="40">
        <v>903807</v>
      </c>
      <c r="E29" s="40">
        <v>39083440523</v>
      </c>
      <c r="G29" s="40">
        <v>33303887952</v>
      </c>
      <c r="I29" s="47">
        <f t="shared" si="0"/>
        <v>5779552571</v>
      </c>
      <c r="K29" s="40">
        <v>903807</v>
      </c>
      <c r="M29" s="40">
        <v>39083440523</v>
      </c>
      <c r="O29" s="40">
        <v>60806410629</v>
      </c>
      <c r="Q29" s="47">
        <f t="shared" si="1"/>
        <v>-21722970106</v>
      </c>
    </row>
    <row r="30" spans="1:17" ht="21" x14ac:dyDescent="0.2">
      <c r="A30" s="5" t="s">
        <v>89</v>
      </c>
      <c r="C30" s="40">
        <v>2368388</v>
      </c>
      <c r="E30" s="40">
        <v>44510522032</v>
      </c>
      <c r="G30" s="40">
        <v>41425799961</v>
      </c>
      <c r="I30" s="47">
        <f t="shared" si="0"/>
        <v>3084722071</v>
      </c>
      <c r="K30" s="40">
        <v>2368388</v>
      </c>
      <c r="M30" s="40">
        <v>44510522032</v>
      </c>
      <c r="O30" s="40">
        <v>41425799961</v>
      </c>
      <c r="Q30" s="47">
        <f t="shared" si="1"/>
        <v>3084722071</v>
      </c>
    </row>
    <row r="31" spans="1:17" ht="21" x14ac:dyDescent="0.2">
      <c r="A31" s="5" t="s">
        <v>54</v>
      </c>
      <c r="C31" s="40">
        <v>139256524</v>
      </c>
      <c r="E31" s="40">
        <v>443419848062</v>
      </c>
      <c r="G31" s="40">
        <v>358395756583</v>
      </c>
      <c r="I31" s="47">
        <f t="shared" si="0"/>
        <v>85024091479</v>
      </c>
      <c r="K31" s="40">
        <v>139256524</v>
      </c>
      <c r="M31" s="40">
        <v>443419848062</v>
      </c>
      <c r="O31" s="40">
        <v>446171382294</v>
      </c>
      <c r="Q31" s="47">
        <f t="shared" si="1"/>
        <v>-2751534232</v>
      </c>
    </row>
    <row r="32" spans="1:17" ht="21" x14ac:dyDescent="0.2">
      <c r="A32" s="5" t="s">
        <v>53</v>
      </c>
      <c r="C32" s="40">
        <v>7361022</v>
      </c>
      <c r="E32" s="40">
        <v>79761004596</v>
      </c>
      <c r="G32" s="40">
        <v>67116757011</v>
      </c>
      <c r="I32" s="47">
        <f t="shared" si="0"/>
        <v>12644247585</v>
      </c>
      <c r="K32" s="40">
        <v>7361022</v>
      </c>
      <c r="M32" s="40">
        <v>79761004596</v>
      </c>
      <c r="O32" s="40">
        <v>82854348554</v>
      </c>
      <c r="Q32" s="47">
        <f t="shared" si="1"/>
        <v>-3093343958</v>
      </c>
    </row>
    <row r="33" spans="1:17" ht="21" x14ac:dyDescent="0.2">
      <c r="A33" s="5" t="s">
        <v>107</v>
      </c>
      <c r="C33" s="40">
        <v>2620133</v>
      </c>
      <c r="E33" s="40">
        <v>54597466810</v>
      </c>
      <c r="G33" s="40">
        <v>45756106316</v>
      </c>
      <c r="I33" s="47">
        <f t="shared" si="0"/>
        <v>8841360494</v>
      </c>
      <c r="K33" s="40">
        <v>2620133</v>
      </c>
      <c r="M33" s="40">
        <v>54597466810</v>
      </c>
      <c r="O33" s="40">
        <v>40790482547</v>
      </c>
      <c r="Q33" s="47">
        <f t="shared" si="1"/>
        <v>13806984263</v>
      </c>
    </row>
    <row r="34" spans="1:17" ht="21" x14ac:dyDescent="0.2">
      <c r="A34" s="5" t="s">
        <v>91</v>
      </c>
      <c r="C34" s="40">
        <v>4445289</v>
      </c>
      <c r="E34" s="40">
        <v>27083091265</v>
      </c>
      <c r="G34" s="40">
        <v>25624386126</v>
      </c>
      <c r="I34" s="47">
        <f t="shared" si="0"/>
        <v>1458705139</v>
      </c>
      <c r="K34" s="40">
        <v>4445289</v>
      </c>
      <c r="M34" s="40">
        <v>27083091265</v>
      </c>
      <c r="O34" s="40">
        <v>17472445956</v>
      </c>
      <c r="Q34" s="47">
        <f t="shared" si="1"/>
        <v>9610645309</v>
      </c>
    </row>
    <row r="35" spans="1:17" ht="21" x14ac:dyDescent="0.2">
      <c r="A35" s="5" t="s">
        <v>80</v>
      </c>
      <c r="C35" s="40">
        <v>30524310</v>
      </c>
      <c r="E35" s="40">
        <v>227162678128</v>
      </c>
      <c r="G35" s="40">
        <v>214688862125</v>
      </c>
      <c r="I35" s="47">
        <f t="shared" si="0"/>
        <v>12473816003</v>
      </c>
      <c r="K35" s="40">
        <v>30524310</v>
      </c>
      <c r="M35" s="40">
        <v>227162678128</v>
      </c>
      <c r="O35" s="40">
        <v>308861944784</v>
      </c>
      <c r="Q35" s="47">
        <f t="shared" si="1"/>
        <v>-81699266656</v>
      </c>
    </row>
    <row r="36" spans="1:17" ht="21" x14ac:dyDescent="0.2">
      <c r="A36" s="5" t="s">
        <v>104</v>
      </c>
      <c r="C36" s="40">
        <v>15134741</v>
      </c>
      <c r="E36" s="40">
        <v>676099080332</v>
      </c>
      <c r="G36" s="40">
        <v>547133429974</v>
      </c>
      <c r="I36" s="47">
        <f t="shared" si="0"/>
        <v>128965650358</v>
      </c>
      <c r="K36" s="40">
        <v>15134741</v>
      </c>
      <c r="M36" s="40">
        <v>676099080332</v>
      </c>
      <c r="O36" s="40">
        <v>524415363975</v>
      </c>
      <c r="Q36" s="47">
        <f t="shared" si="1"/>
        <v>151683716357</v>
      </c>
    </row>
    <row r="37" spans="1:17" ht="21" x14ac:dyDescent="0.2">
      <c r="A37" s="5" t="s">
        <v>100</v>
      </c>
      <c r="C37" s="40">
        <v>36397511</v>
      </c>
      <c r="E37" s="40">
        <v>215974626275</v>
      </c>
      <c r="G37" s="40">
        <v>191031371949</v>
      </c>
      <c r="I37" s="47">
        <f t="shared" si="0"/>
        <v>24943254326</v>
      </c>
      <c r="K37" s="40">
        <v>36397511</v>
      </c>
      <c r="M37" s="40">
        <v>215974626275</v>
      </c>
      <c r="O37" s="40">
        <v>219174127248</v>
      </c>
      <c r="Q37" s="47">
        <f t="shared" si="1"/>
        <v>-3199500973</v>
      </c>
    </row>
    <row r="38" spans="1:17" ht="21" x14ac:dyDescent="0.2">
      <c r="A38" s="5" t="s">
        <v>114</v>
      </c>
      <c r="C38" s="40">
        <v>680518</v>
      </c>
      <c r="E38" s="40">
        <v>88195394595</v>
      </c>
      <c r="G38" s="40">
        <v>86375257198</v>
      </c>
      <c r="I38" s="47">
        <f t="shared" si="0"/>
        <v>1820137397</v>
      </c>
      <c r="K38" s="40">
        <v>680518</v>
      </c>
      <c r="M38" s="40">
        <v>88195394595</v>
      </c>
      <c r="O38" s="40">
        <v>74756730762</v>
      </c>
      <c r="Q38" s="47">
        <f t="shared" si="1"/>
        <v>13438663833</v>
      </c>
    </row>
    <row r="39" spans="1:17" ht="21" x14ac:dyDescent="0.2">
      <c r="A39" s="5" t="s">
        <v>71</v>
      </c>
      <c r="C39" s="40">
        <v>846182</v>
      </c>
      <c r="E39" s="40">
        <v>24475535533</v>
      </c>
      <c r="G39" s="40">
        <v>20644275599</v>
      </c>
      <c r="I39" s="47">
        <f t="shared" si="0"/>
        <v>3831259934</v>
      </c>
      <c r="K39" s="40">
        <v>846182</v>
      </c>
      <c r="M39" s="40">
        <v>24475535533</v>
      </c>
      <c r="O39" s="40">
        <v>20477178594</v>
      </c>
      <c r="Q39" s="47">
        <f t="shared" si="1"/>
        <v>3998356939</v>
      </c>
    </row>
    <row r="40" spans="1:17" ht="21.75" thickBot="1" x14ac:dyDescent="0.25">
      <c r="A40" s="5" t="s">
        <v>94</v>
      </c>
      <c r="C40" s="40">
        <v>8367303</v>
      </c>
      <c r="E40" s="40">
        <v>41122895423</v>
      </c>
      <c r="G40" s="40">
        <v>38843278442</v>
      </c>
      <c r="I40" s="47">
        <f t="shared" si="0"/>
        <v>2279616981</v>
      </c>
      <c r="K40" s="40">
        <v>8367303</v>
      </c>
      <c r="M40" s="40">
        <v>41122895423</v>
      </c>
      <c r="O40" s="40">
        <v>41222056037</v>
      </c>
      <c r="Q40" s="47">
        <f t="shared" si="1"/>
        <v>-99160614</v>
      </c>
    </row>
    <row r="41" spans="1:17" ht="21.75" thickBot="1" x14ac:dyDescent="0.25">
      <c r="E41" s="6">
        <f>SUM(E8:E40)</f>
        <v>10681383344328</v>
      </c>
      <c r="F41" s="12"/>
      <c r="G41" s="6">
        <f>SUM(G8:G40)</f>
        <v>8722973067335</v>
      </c>
      <c r="H41" s="12"/>
      <c r="I41" s="6">
        <f>SUM(I8:I40)</f>
        <v>1958410276993</v>
      </c>
      <c r="J41" s="12"/>
      <c r="K41" s="12" t="s">
        <v>15</v>
      </c>
      <c r="L41" s="12"/>
      <c r="M41" s="6">
        <f>SUM(M8:M40)</f>
        <v>10681383344328</v>
      </c>
      <c r="N41" s="12"/>
      <c r="O41" s="6">
        <f>SUM(O8:O40)</f>
        <v>8570044139391</v>
      </c>
      <c r="P41" s="12"/>
      <c r="Q41" s="6">
        <f>SUM(Q8:Q40)</f>
        <v>2111339204937</v>
      </c>
    </row>
    <row r="42" spans="1:17" ht="19.5" thickTop="1" x14ac:dyDescent="0.2">
      <c r="I42" s="47"/>
    </row>
    <row r="47" spans="1:17" x14ac:dyDescent="0.45">
      <c r="O47" s="20"/>
    </row>
    <row r="49" spans="15:15" x14ac:dyDescent="0.45">
      <c r="O49" s="20"/>
    </row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1"/>
  <sheetViews>
    <sheetView rightToLeft="1" zoomScaleNormal="100" workbookViewId="0">
      <selection activeCell="U27" sqref="U27"/>
    </sheetView>
  </sheetViews>
  <sheetFormatPr defaultRowHeight="22.5" x14ac:dyDescent="0.2"/>
  <cols>
    <col min="1" max="1" width="24.75" style="14" bestFit="1" customWidth="1"/>
    <col min="2" max="2" width="0.875" style="14" customWidth="1"/>
    <col min="3" max="3" width="18" style="14" bestFit="1" customWidth="1"/>
    <col min="4" max="4" width="0.875" style="14" customWidth="1"/>
    <col min="5" max="5" width="20.5" style="14" customWidth="1"/>
    <col min="6" max="6" width="0.875" style="14" customWidth="1"/>
    <col min="7" max="7" width="20.5" style="14" customWidth="1"/>
    <col min="8" max="8" width="0.875" style="14" customWidth="1"/>
    <col min="9" max="9" width="18.875" style="14" bestFit="1" customWidth="1"/>
    <col min="10" max="10" width="0.875" style="14" customWidth="1"/>
    <col min="11" max="11" width="18.25" style="14" bestFit="1" customWidth="1"/>
    <col min="12" max="12" width="0.875" style="14" customWidth="1"/>
    <col min="13" max="13" width="18" style="14" bestFit="1" customWidth="1"/>
    <col min="14" max="16384" width="9" style="14"/>
  </cols>
  <sheetData>
    <row r="2" spans="1:20" ht="24" x14ac:dyDescent="0.2">
      <c r="A2" s="50" t="str">
        <f>+سهام!A2</f>
        <v>صندوق سرمایه‌گذاری بخشی صنایع مفید - اکتان</v>
      </c>
      <c r="B2" s="50" t="s">
        <v>0</v>
      </c>
      <c r="C2" s="50" t="s">
        <v>0</v>
      </c>
      <c r="D2" s="50" t="s">
        <v>0</v>
      </c>
      <c r="E2" s="50" t="s">
        <v>0</v>
      </c>
      <c r="F2" s="50" t="s">
        <v>0</v>
      </c>
      <c r="G2" s="50" t="s">
        <v>0</v>
      </c>
      <c r="H2" s="50" t="s">
        <v>0</v>
      </c>
      <c r="I2" s="50" t="s">
        <v>0</v>
      </c>
      <c r="J2" s="50" t="s">
        <v>0</v>
      </c>
      <c r="K2" s="50" t="s">
        <v>0</v>
      </c>
    </row>
    <row r="3" spans="1:20" ht="24" x14ac:dyDescent="0.2">
      <c r="A3" s="50" t="s">
        <v>1</v>
      </c>
      <c r="B3" s="50" t="s">
        <v>1</v>
      </c>
      <c r="C3" s="50" t="s">
        <v>1</v>
      </c>
      <c r="D3" s="50" t="s">
        <v>1</v>
      </c>
      <c r="E3" s="50" t="s">
        <v>1</v>
      </c>
      <c r="F3" s="50" t="s">
        <v>1</v>
      </c>
      <c r="G3" s="50" t="s">
        <v>1</v>
      </c>
      <c r="H3" s="50" t="s">
        <v>1</v>
      </c>
      <c r="I3" s="50" t="s">
        <v>1</v>
      </c>
      <c r="J3" s="50" t="s">
        <v>1</v>
      </c>
      <c r="K3" s="50" t="s">
        <v>1</v>
      </c>
    </row>
    <row r="4" spans="1:20" ht="24" x14ac:dyDescent="0.2">
      <c r="A4" s="50" t="str">
        <f>+سهام!A4</f>
        <v>برای ماه منتهی به 1404/09/30</v>
      </c>
      <c r="B4" s="50" t="s">
        <v>16</v>
      </c>
      <c r="C4" s="50" t="s">
        <v>16</v>
      </c>
      <c r="D4" s="50" t="s">
        <v>16</v>
      </c>
      <c r="E4" s="50" t="s">
        <v>16</v>
      </c>
      <c r="F4" s="50" t="s">
        <v>16</v>
      </c>
      <c r="G4" s="50" t="s">
        <v>16</v>
      </c>
      <c r="H4" s="50" t="s">
        <v>16</v>
      </c>
      <c r="I4" s="50" t="s">
        <v>16</v>
      </c>
      <c r="J4" s="50" t="s">
        <v>16</v>
      </c>
      <c r="K4" s="50" t="s">
        <v>16</v>
      </c>
    </row>
    <row r="5" spans="1:20" ht="25.5" x14ac:dyDescent="0.2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spans="1:20" ht="24.75" thickBot="1" x14ac:dyDescent="0.25">
      <c r="A6" s="52" t="s">
        <v>17</v>
      </c>
      <c r="C6" s="36" t="str">
        <f>+سهام!C6</f>
        <v>1404/08/30</v>
      </c>
      <c r="E6" s="52" t="s">
        <v>5</v>
      </c>
      <c r="F6" s="52" t="s">
        <v>5</v>
      </c>
      <c r="G6" s="52" t="s">
        <v>5</v>
      </c>
      <c r="I6" s="52" t="str">
        <f>+سهام!Q6</f>
        <v>1404/09/30</v>
      </c>
      <c r="J6" s="52" t="s">
        <v>4</v>
      </c>
      <c r="K6" s="52" t="s">
        <v>4</v>
      </c>
    </row>
    <row r="7" spans="1:20" ht="24.75" thickBot="1" x14ac:dyDescent="0.25">
      <c r="A7" s="52" t="s">
        <v>17</v>
      </c>
      <c r="C7" s="36" t="s">
        <v>18</v>
      </c>
      <c r="E7" s="36" t="s">
        <v>19</v>
      </c>
      <c r="G7" s="36" t="s">
        <v>20</v>
      </c>
      <c r="I7" s="36" t="s">
        <v>18</v>
      </c>
      <c r="K7" s="36" t="s">
        <v>21</v>
      </c>
    </row>
    <row r="8" spans="1:20" ht="24" x14ac:dyDescent="0.2">
      <c r="A8" s="33" t="s">
        <v>22</v>
      </c>
      <c r="C8" s="14">
        <v>112018915790</v>
      </c>
      <c r="E8" s="14">
        <v>370014485670</v>
      </c>
      <c r="G8" s="14">
        <v>322518887120</v>
      </c>
      <c r="I8" s="14">
        <f>+C8+E8-G8</f>
        <v>159514514340</v>
      </c>
      <c r="K8" s="11">
        <v>1.4561121902451329E-2</v>
      </c>
    </row>
    <row r="9" spans="1:20" ht="24.75" thickBot="1" x14ac:dyDescent="0.25">
      <c r="A9" s="18" t="s">
        <v>82</v>
      </c>
      <c r="C9" s="14">
        <v>23259001</v>
      </c>
      <c r="E9" s="14">
        <v>95195</v>
      </c>
      <c r="F9" s="14">
        <v>0</v>
      </c>
      <c r="G9" s="14">
        <v>0</v>
      </c>
      <c r="I9" s="14">
        <f>+C9+E9-G9</f>
        <v>23354196</v>
      </c>
      <c r="K9" s="11">
        <v>2.1318642776600714E-6</v>
      </c>
    </row>
    <row r="10" spans="1:20" ht="24.75" thickBot="1" x14ac:dyDescent="0.25">
      <c r="A10" s="14" t="s">
        <v>15</v>
      </c>
      <c r="C10" s="17">
        <f>SUM(C8:C9)</f>
        <v>112042174791</v>
      </c>
      <c r="D10" s="18"/>
      <c r="E10" s="17">
        <f>SUM(E8:E9)</f>
        <v>370014580865</v>
      </c>
      <c r="F10" s="18"/>
      <c r="G10" s="17">
        <f>SUM(G8:G9)</f>
        <v>322518887120</v>
      </c>
      <c r="H10" s="18"/>
      <c r="I10" s="17">
        <f>SUM(I8:I9)</f>
        <v>159537868536</v>
      </c>
      <c r="J10" s="18"/>
      <c r="K10" s="34">
        <f>SUM(K8:K9)</f>
        <v>1.4563253766728989E-2</v>
      </c>
    </row>
    <row r="11" spans="1:20" ht="23.25" thickTop="1" x14ac:dyDescent="0.2"/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19"/>
  <sheetViews>
    <sheetView rightToLeft="1" workbookViewId="0">
      <selection activeCell="U27" sqref="U27"/>
    </sheetView>
  </sheetViews>
  <sheetFormatPr defaultRowHeight="18.75" x14ac:dyDescent="0.45"/>
  <cols>
    <col min="1" max="1" width="20.875" style="13" bestFit="1" customWidth="1"/>
    <col min="2" max="2" width="0.875" style="13" customWidth="1"/>
    <col min="3" max="3" width="20.125" style="13" customWidth="1"/>
    <col min="4" max="4" width="0.875" style="13" customWidth="1"/>
    <col min="5" max="5" width="20.125" style="13" customWidth="1"/>
    <col min="6" max="6" width="0.875" style="13" customWidth="1"/>
    <col min="7" max="7" width="28" style="13" customWidth="1"/>
    <col min="8" max="8" width="0.875" style="13" customWidth="1"/>
    <col min="9" max="9" width="8" style="13" customWidth="1"/>
    <col min="10" max="16384" width="9" style="13"/>
  </cols>
  <sheetData>
    <row r="2" spans="1:7" ht="26.25" x14ac:dyDescent="0.45">
      <c r="A2" s="53" t="str">
        <f>+سپرده!A2</f>
        <v>صندوق سرمایه‌گذاری بخشی صنایع مفید - اکتان</v>
      </c>
      <c r="B2" s="53" t="s">
        <v>0</v>
      </c>
      <c r="C2" s="53" t="s">
        <v>0</v>
      </c>
      <c r="D2" s="53" t="s">
        <v>0</v>
      </c>
      <c r="E2" s="53" t="s">
        <v>0</v>
      </c>
      <c r="F2" s="53" t="s">
        <v>0</v>
      </c>
      <c r="G2" s="53" t="s">
        <v>0</v>
      </c>
    </row>
    <row r="3" spans="1:7" ht="26.25" x14ac:dyDescent="0.45">
      <c r="A3" s="53" t="s">
        <v>23</v>
      </c>
      <c r="B3" s="53" t="s">
        <v>23</v>
      </c>
      <c r="C3" s="53" t="s">
        <v>23</v>
      </c>
      <c r="D3" s="53" t="s">
        <v>23</v>
      </c>
      <c r="E3" s="53" t="s">
        <v>23</v>
      </c>
      <c r="F3" s="53" t="s">
        <v>23</v>
      </c>
      <c r="G3" s="53" t="s">
        <v>23</v>
      </c>
    </row>
    <row r="4" spans="1:7" ht="26.25" x14ac:dyDescent="0.45">
      <c r="A4" s="53" t="str">
        <f>+سهام!A4</f>
        <v>برای ماه منتهی به 1404/09/30</v>
      </c>
      <c r="B4" s="53" t="s">
        <v>2</v>
      </c>
      <c r="C4" s="53" t="s">
        <v>2</v>
      </c>
      <c r="D4" s="53" t="s">
        <v>2</v>
      </c>
      <c r="E4" s="53" t="s">
        <v>2</v>
      </c>
      <c r="F4" s="53" t="s">
        <v>2</v>
      </c>
      <c r="G4" s="53" t="s">
        <v>2</v>
      </c>
    </row>
    <row r="6" spans="1:7" ht="27" thickBot="1" x14ac:dyDescent="0.5">
      <c r="A6" s="37" t="s">
        <v>27</v>
      </c>
      <c r="C6" s="37" t="s">
        <v>18</v>
      </c>
      <c r="E6" s="37" t="s">
        <v>44</v>
      </c>
      <c r="G6" s="37" t="s">
        <v>13</v>
      </c>
    </row>
    <row r="7" spans="1:7" ht="21" x14ac:dyDescent="0.55000000000000004">
      <c r="A7" s="29" t="s">
        <v>49</v>
      </c>
      <c r="C7" s="9">
        <f>+'درآمد سرمایه‌گذاری در سهام'!I67</f>
        <v>2005027774151</v>
      </c>
      <c r="D7" s="9"/>
      <c r="E7" s="1">
        <f>+C7/$C$10</f>
        <v>0.99904533694236897</v>
      </c>
      <c r="F7" s="1"/>
      <c r="G7" s="1">
        <v>0.18302694245731271</v>
      </c>
    </row>
    <row r="8" spans="1:7" ht="21" x14ac:dyDescent="0.55000000000000004">
      <c r="A8" s="29" t="s">
        <v>50</v>
      </c>
      <c r="C8" s="9">
        <f>+'درآمد سپرده بانکی'!C10</f>
        <v>1886232465</v>
      </c>
      <c r="D8" s="9"/>
      <c r="E8" s="1">
        <f t="shared" ref="E8:E9" si="0">+C8/$C$10</f>
        <v>9.3985318948785915E-4</v>
      </c>
      <c r="F8" s="1"/>
      <c r="G8" s="1">
        <v>1.7218283221979473E-4</v>
      </c>
    </row>
    <row r="9" spans="1:7" ht="21.75" thickBot="1" x14ac:dyDescent="0.6">
      <c r="A9" s="29" t="s">
        <v>126</v>
      </c>
      <c r="C9" s="9">
        <f>+'سایر درآمدها'!C9</f>
        <v>29722572</v>
      </c>
      <c r="D9" s="9"/>
      <c r="E9" s="1">
        <f t="shared" si="0"/>
        <v>1.4809868143151983E-5</v>
      </c>
      <c r="F9" s="1"/>
      <c r="G9" s="1">
        <v>2.713195071540012E-6</v>
      </c>
    </row>
    <row r="10" spans="1:7" s="29" customFormat="1" ht="21.75" thickBot="1" x14ac:dyDescent="0.6">
      <c r="A10" s="29" t="s">
        <v>15</v>
      </c>
      <c r="C10" s="4">
        <f>SUM(C7:C9)</f>
        <v>2006943729188</v>
      </c>
      <c r="D10" s="3"/>
      <c r="E10" s="8">
        <f t="shared" ref="E10:G10" si="1">SUM(E7:E9)</f>
        <v>1</v>
      </c>
      <c r="F10" s="44">
        <f t="shared" si="1"/>
        <v>0</v>
      </c>
      <c r="G10" s="10">
        <f t="shared" si="1"/>
        <v>0.18320183848460403</v>
      </c>
    </row>
    <row r="11" spans="1:7" ht="19.5" thickTop="1" x14ac:dyDescent="0.45"/>
    <row r="12" spans="1:7" x14ac:dyDescent="0.45">
      <c r="C12" s="45"/>
      <c r="G12" s="45"/>
    </row>
    <row r="13" spans="1:7" x14ac:dyDescent="0.45">
      <c r="C13" s="62"/>
      <c r="G13" s="45"/>
    </row>
    <row r="14" spans="1:7" x14ac:dyDescent="0.45">
      <c r="C14" s="62"/>
      <c r="G14" s="32"/>
    </row>
    <row r="15" spans="1:7" x14ac:dyDescent="0.45">
      <c r="C15" s="9"/>
      <c r="G15" s="31"/>
    </row>
    <row r="17" spans="7:7" x14ac:dyDescent="0.45">
      <c r="G17" s="45"/>
    </row>
    <row r="18" spans="7:7" x14ac:dyDescent="0.45">
      <c r="G18" s="30"/>
    </row>
    <row r="19" spans="7:7" x14ac:dyDescent="0.45">
      <c r="G19" s="30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85D44-482F-4A43-9DF2-6D03A1A57554}">
  <dimension ref="A2:E10"/>
  <sheetViews>
    <sheetView rightToLeft="1" workbookViewId="0">
      <selection activeCell="U27" sqref="U27"/>
    </sheetView>
  </sheetViews>
  <sheetFormatPr defaultRowHeight="18.75" x14ac:dyDescent="0.2"/>
  <cols>
    <col min="1" max="1" width="15" style="9" customWidth="1"/>
    <col min="2" max="2" width="0.875" style="9" customWidth="1"/>
    <col min="3" max="3" width="19.125" style="9" customWidth="1"/>
    <col min="4" max="4" width="0.875" style="9" customWidth="1"/>
    <col min="5" max="5" width="19.125" style="9" customWidth="1"/>
    <col min="6" max="6" width="0.875" style="9" customWidth="1"/>
    <col min="7" max="7" width="8" style="9" customWidth="1"/>
    <col min="8" max="16384" width="9" style="9"/>
  </cols>
  <sheetData>
    <row r="2" spans="1:5" ht="26.25" x14ac:dyDescent="0.2">
      <c r="A2" s="53" t="str">
        <f>+سهام!A2</f>
        <v>صندوق سرمایه‌گذاری بخشی صنایع مفید - اکتان</v>
      </c>
      <c r="B2" s="53" t="s">
        <v>0</v>
      </c>
      <c r="C2" s="53" t="s">
        <v>0</v>
      </c>
      <c r="D2" s="53" t="s">
        <v>0</v>
      </c>
      <c r="E2" s="53" t="s">
        <v>0</v>
      </c>
    </row>
    <row r="3" spans="1:5" ht="26.25" x14ac:dyDescent="0.2">
      <c r="A3" s="53" t="s">
        <v>23</v>
      </c>
      <c r="B3" s="53" t="s">
        <v>23</v>
      </c>
      <c r="C3" s="53" t="s">
        <v>23</v>
      </c>
      <c r="D3" s="53" t="s">
        <v>23</v>
      </c>
      <c r="E3" s="53" t="s">
        <v>23</v>
      </c>
    </row>
    <row r="4" spans="1:5" ht="26.25" x14ac:dyDescent="0.2">
      <c r="A4" s="53" t="str">
        <f>+سهام!A4</f>
        <v>برای ماه منتهی به 1404/09/30</v>
      </c>
      <c r="B4" s="53" t="s">
        <v>2</v>
      </c>
      <c r="C4" s="53" t="s">
        <v>2</v>
      </c>
      <c r="D4" s="53" t="s">
        <v>2</v>
      </c>
      <c r="E4" s="53" t="s">
        <v>2</v>
      </c>
    </row>
    <row r="5" spans="1:5" ht="26.25" x14ac:dyDescent="0.2">
      <c r="E5" s="61" t="s">
        <v>125</v>
      </c>
    </row>
    <row r="6" spans="1:5" ht="27" thickBot="1" x14ac:dyDescent="0.25">
      <c r="A6" s="54" t="s">
        <v>97</v>
      </c>
      <c r="C6" s="16" t="s">
        <v>25</v>
      </c>
      <c r="E6" s="16" t="s">
        <v>124</v>
      </c>
    </row>
    <row r="7" spans="1:5" ht="27" thickBot="1" x14ac:dyDescent="0.25">
      <c r="A7" s="54" t="s">
        <v>97</v>
      </c>
      <c r="C7" s="16" t="s">
        <v>18</v>
      </c>
      <c r="E7" s="16" t="s">
        <v>18</v>
      </c>
    </row>
    <row r="8" spans="1:5" ht="24.75" thickBot="1" x14ac:dyDescent="0.25">
      <c r="A8" s="18" t="s">
        <v>97</v>
      </c>
      <c r="B8" s="14"/>
      <c r="C8" s="14">
        <v>29722572</v>
      </c>
      <c r="D8" s="14"/>
      <c r="E8" s="14">
        <v>764982155</v>
      </c>
    </row>
    <row r="9" spans="1:5" ht="24.75" thickBot="1" x14ac:dyDescent="0.25">
      <c r="A9" s="14" t="s">
        <v>15</v>
      </c>
      <c r="B9" s="14"/>
      <c r="C9" s="17">
        <f>SUM(C8:C8)</f>
        <v>29722572</v>
      </c>
      <c r="D9" s="14"/>
      <c r="E9" s="17">
        <f>SUM(E8:E8)</f>
        <v>764982155</v>
      </c>
    </row>
    <row r="10" spans="1:5" ht="19.5" thickTop="1" x14ac:dyDescent="0.2"/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68"/>
  <sheetViews>
    <sheetView rightToLeft="1" topLeftCell="A55" zoomScale="85" zoomScaleNormal="85" workbookViewId="0">
      <selection activeCell="U27" sqref="U27"/>
    </sheetView>
  </sheetViews>
  <sheetFormatPr defaultRowHeight="18.75" x14ac:dyDescent="0.45"/>
  <cols>
    <col min="1" max="1" width="35.25" style="15" bestFit="1" customWidth="1"/>
    <col min="2" max="2" width="0.875" style="15" customWidth="1"/>
    <col min="3" max="3" width="19.25" style="15" customWidth="1"/>
    <col min="4" max="4" width="0.875" style="15" customWidth="1"/>
    <col min="5" max="5" width="19.25" style="15" customWidth="1"/>
    <col min="6" max="6" width="0.875" style="15" customWidth="1"/>
    <col min="7" max="7" width="19.25" style="15" customWidth="1"/>
    <col min="8" max="8" width="0.875" style="15" customWidth="1"/>
    <col min="9" max="9" width="19.25" style="15" customWidth="1"/>
    <col min="10" max="10" width="0.875" style="15" customWidth="1"/>
    <col min="11" max="11" width="20.125" style="15" customWidth="1"/>
    <col min="12" max="12" width="0.875" style="15" customWidth="1"/>
    <col min="13" max="13" width="19.25" style="15" customWidth="1"/>
    <col min="14" max="14" width="0.875" style="15" customWidth="1"/>
    <col min="15" max="15" width="20.125" style="15" customWidth="1"/>
    <col min="16" max="16" width="0.875" style="15" customWidth="1"/>
    <col min="17" max="17" width="19.25" style="15" customWidth="1"/>
    <col min="18" max="18" width="0.875" style="15" customWidth="1"/>
    <col min="19" max="19" width="20.125" style="15" customWidth="1"/>
    <col min="20" max="20" width="0.875" style="15" customWidth="1"/>
    <col min="21" max="21" width="20.125" style="15" customWidth="1"/>
    <col min="22" max="22" width="0.875" style="15" customWidth="1"/>
    <col min="23" max="23" width="8" style="15" customWidth="1"/>
    <col min="24" max="16384" width="9" style="15"/>
  </cols>
  <sheetData>
    <row r="2" spans="1:21" ht="26.25" x14ac:dyDescent="0.45">
      <c r="A2" s="53" t="str">
        <f>+درآمدها!A2</f>
        <v>صندوق سرمایه‌گذاری بخشی صنایع مفید - اکتان</v>
      </c>
      <c r="B2" s="53" t="s">
        <v>0</v>
      </c>
      <c r="C2" s="53" t="s">
        <v>0</v>
      </c>
      <c r="D2" s="53" t="s">
        <v>0</v>
      </c>
      <c r="E2" s="53" t="s">
        <v>0</v>
      </c>
      <c r="F2" s="53" t="s">
        <v>0</v>
      </c>
      <c r="G2" s="53" t="s">
        <v>0</v>
      </c>
      <c r="H2" s="53" t="s">
        <v>0</v>
      </c>
      <c r="I2" s="53" t="s">
        <v>0</v>
      </c>
      <c r="J2" s="53" t="s">
        <v>0</v>
      </c>
      <c r="K2" s="53" t="s">
        <v>0</v>
      </c>
      <c r="L2" s="53" t="s">
        <v>0</v>
      </c>
      <c r="M2" s="53" t="s">
        <v>0</v>
      </c>
      <c r="N2" s="53" t="s">
        <v>0</v>
      </c>
      <c r="O2" s="53" t="s">
        <v>0</v>
      </c>
      <c r="P2" s="53" t="s">
        <v>0</v>
      </c>
      <c r="Q2" s="53" t="s">
        <v>0</v>
      </c>
      <c r="R2" s="53" t="s">
        <v>0</v>
      </c>
      <c r="S2" s="53" t="s">
        <v>0</v>
      </c>
      <c r="T2" s="53" t="s">
        <v>0</v>
      </c>
      <c r="U2" s="53" t="s">
        <v>0</v>
      </c>
    </row>
    <row r="3" spans="1:21" ht="26.25" x14ac:dyDescent="0.45">
      <c r="A3" s="53" t="s">
        <v>23</v>
      </c>
      <c r="B3" s="53" t="s">
        <v>23</v>
      </c>
      <c r="C3" s="53" t="s">
        <v>23</v>
      </c>
      <c r="D3" s="53" t="s">
        <v>23</v>
      </c>
      <c r="E3" s="53" t="s">
        <v>23</v>
      </c>
      <c r="F3" s="53" t="s">
        <v>23</v>
      </c>
      <c r="G3" s="53" t="s">
        <v>23</v>
      </c>
      <c r="H3" s="53" t="s">
        <v>23</v>
      </c>
      <c r="I3" s="53" t="s">
        <v>23</v>
      </c>
      <c r="J3" s="53" t="s">
        <v>23</v>
      </c>
      <c r="K3" s="53" t="s">
        <v>23</v>
      </c>
      <c r="L3" s="53" t="s">
        <v>23</v>
      </c>
      <c r="M3" s="53" t="s">
        <v>23</v>
      </c>
      <c r="N3" s="53" t="s">
        <v>23</v>
      </c>
      <c r="O3" s="53" t="s">
        <v>23</v>
      </c>
      <c r="P3" s="53" t="s">
        <v>23</v>
      </c>
      <c r="Q3" s="53" t="s">
        <v>23</v>
      </c>
      <c r="R3" s="53" t="s">
        <v>23</v>
      </c>
      <c r="S3" s="53" t="s">
        <v>23</v>
      </c>
      <c r="T3" s="53" t="s">
        <v>23</v>
      </c>
      <c r="U3" s="53" t="s">
        <v>23</v>
      </c>
    </row>
    <row r="4" spans="1:21" ht="26.25" x14ac:dyDescent="0.45">
      <c r="A4" s="53" t="str">
        <f>+سهام!A4</f>
        <v>برای ماه منتهی به 1404/09/30</v>
      </c>
      <c r="B4" s="53" t="s">
        <v>2</v>
      </c>
      <c r="C4" s="53" t="s">
        <v>2</v>
      </c>
      <c r="D4" s="53" t="s">
        <v>2</v>
      </c>
      <c r="E4" s="53" t="s">
        <v>2</v>
      </c>
      <c r="F4" s="53" t="s">
        <v>2</v>
      </c>
      <c r="G4" s="53" t="s">
        <v>2</v>
      </c>
      <c r="H4" s="53" t="s">
        <v>2</v>
      </c>
      <c r="I4" s="53" t="s">
        <v>2</v>
      </c>
      <c r="J4" s="53" t="s">
        <v>2</v>
      </c>
      <c r="K4" s="53" t="s">
        <v>2</v>
      </c>
      <c r="L4" s="53" t="s">
        <v>2</v>
      </c>
      <c r="M4" s="53" t="s">
        <v>2</v>
      </c>
      <c r="N4" s="53" t="s">
        <v>2</v>
      </c>
      <c r="O4" s="53" t="s">
        <v>2</v>
      </c>
      <c r="P4" s="53" t="s">
        <v>2</v>
      </c>
      <c r="Q4" s="53" t="s">
        <v>2</v>
      </c>
      <c r="R4" s="53" t="s">
        <v>2</v>
      </c>
      <c r="S4" s="53" t="s">
        <v>2</v>
      </c>
      <c r="T4" s="53" t="s">
        <v>2</v>
      </c>
      <c r="U4" s="53" t="s">
        <v>2</v>
      </c>
    </row>
    <row r="6" spans="1:21" ht="27" thickBot="1" x14ac:dyDescent="0.5">
      <c r="A6" s="54" t="s">
        <v>3</v>
      </c>
      <c r="C6" s="54" t="s">
        <v>25</v>
      </c>
      <c r="D6" s="54" t="s">
        <v>25</v>
      </c>
      <c r="E6" s="54" t="s">
        <v>25</v>
      </c>
      <c r="F6" s="54" t="s">
        <v>25</v>
      </c>
      <c r="G6" s="54" t="s">
        <v>25</v>
      </c>
      <c r="H6" s="54" t="s">
        <v>25</v>
      </c>
      <c r="I6" s="54" t="s">
        <v>25</v>
      </c>
      <c r="J6" s="54" t="s">
        <v>25</v>
      </c>
      <c r="K6" s="54" t="s">
        <v>25</v>
      </c>
      <c r="M6" s="54" t="s">
        <v>26</v>
      </c>
      <c r="N6" s="54" t="s">
        <v>26</v>
      </c>
      <c r="O6" s="54" t="s">
        <v>26</v>
      </c>
      <c r="P6" s="54" t="s">
        <v>26</v>
      </c>
      <c r="Q6" s="54" t="s">
        <v>26</v>
      </c>
      <c r="R6" s="54" t="s">
        <v>26</v>
      </c>
      <c r="S6" s="54" t="s">
        <v>26</v>
      </c>
      <c r="T6" s="54" t="s">
        <v>26</v>
      </c>
      <c r="U6" s="54" t="s">
        <v>26</v>
      </c>
    </row>
    <row r="7" spans="1:21" ht="27" thickBot="1" x14ac:dyDescent="0.5">
      <c r="A7" s="54" t="s">
        <v>3</v>
      </c>
      <c r="C7" s="37" t="s">
        <v>41</v>
      </c>
      <c r="E7" s="37" t="s">
        <v>42</v>
      </c>
      <c r="G7" s="37" t="s">
        <v>43</v>
      </c>
      <c r="I7" s="37" t="s">
        <v>18</v>
      </c>
      <c r="K7" s="37" t="s">
        <v>44</v>
      </c>
      <c r="M7" s="37" t="s">
        <v>41</v>
      </c>
      <c r="O7" s="37" t="s">
        <v>42</v>
      </c>
      <c r="Q7" s="37" t="s">
        <v>43</v>
      </c>
      <c r="S7" s="37" t="s">
        <v>18</v>
      </c>
      <c r="U7" s="37" t="s">
        <v>44</v>
      </c>
    </row>
    <row r="8" spans="1:21" ht="21" x14ac:dyDescent="0.55000000000000004">
      <c r="A8" s="27" t="s">
        <v>74</v>
      </c>
      <c r="C8" s="9">
        <f>IFERROR(VLOOKUP(A8,'درآمد سود سهام'!A:S,13,0),0)</f>
        <v>0</v>
      </c>
      <c r="D8" s="9"/>
      <c r="E8" s="9">
        <f>IFERROR(VLOOKUP(A8,'درآمد ناشی از تغییر قیمت اوراق'!A:Q,9,0),0)</f>
        <v>271049388353</v>
      </c>
      <c r="F8" s="9"/>
      <c r="G8" s="9">
        <f>IFERROR(VLOOKUP(A8,'درآمد ناشی از فروش'!A:Q,9,0),0)</f>
        <v>0</v>
      </c>
      <c r="H8" s="9"/>
      <c r="I8" s="9">
        <f>+G8+E8+C8</f>
        <v>271049388353</v>
      </c>
      <c r="J8" s="9"/>
      <c r="K8" s="1">
        <f>+I8/$I$67</f>
        <v>0.13518485471742253</v>
      </c>
      <c r="L8" s="9"/>
      <c r="M8" s="9">
        <f>IFERROR(VLOOKUP(A8,'درآمد سود سهام'!A:S,19,0),0)</f>
        <v>82510153200</v>
      </c>
      <c r="N8" s="9"/>
      <c r="O8" s="9">
        <f>IFERROR(VLOOKUP(A8,'درآمد ناشی از تغییر قیمت اوراق'!A:Q,17,0),0)</f>
        <v>312953938022</v>
      </c>
      <c r="P8" s="9"/>
      <c r="Q8" s="9">
        <f>IFERROR(VLOOKUP(A8,'درآمد ناشی از فروش'!A:Q,17,0),0)</f>
        <v>-11491008689</v>
      </c>
      <c r="R8" s="9"/>
      <c r="S8" s="9">
        <f>+Q8+O8+M8</f>
        <v>383973082533</v>
      </c>
      <c r="T8" s="9"/>
      <c r="U8" s="1">
        <f>+S8/$S$67</f>
        <v>0.11922829088451752</v>
      </c>
    </row>
    <row r="9" spans="1:21" ht="21" x14ac:dyDescent="0.55000000000000004">
      <c r="A9" s="27" t="s">
        <v>71</v>
      </c>
      <c r="C9" s="9">
        <f>IFERROR(VLOOKUP(A9,'درآمد سود سهام'!A:S,13,0),0)</f>
        <v>0</v>
      </c>
      <c r="D9" s="9"/>
      <c r="E9" s="9">
        <f>IFERROR(VLOOKUP(A9,'درآمد ناشی از تغییر قیمت اوراق'!A:Q,9,0),0)</f>
        <v>3831259934</v>
      </c>
      <c r="F9" s="9"/>
      <c r="G9" s="9">
        <f>IFERROR(VLOOKUP(A9,'درآمد ناشی از فروش'!A:Q,9,0),0)</f>
        <v>0</v>
      </c>
      <c r="H9" s="9"/>
      <c r="I9" s="9">
        <f t="shared" ref="I9:I66" si="0">+G9+E9+C9</f>
        <v>3831259934</v>
      </c>
      <c r="J9" s="9"/>
      <c r="K9" s="1">
        <f>+I9/$I$67</f>
        <v>1.9108263652967558E-3</v>
      </c>
      <c r="L9" s="9"/>
      <c r="M9" s="9">
        <f>IFERROR(VLOOKUP(A9,'درآمد سود سهام'!A:S,19,0),0)</f>
        <v>6613432840</v>
      </c>
      <c r="N9" s="9"/>
      <c r="O9" s="9">
        <f>IFERROR(VLOOKUP(A9,'درآمد ناشی از تغییر قیمت اوراق'!A:Q,17,0),0)</f>
        <v>3998356939</v>
      </c>
      <c r="P9" s="9"/>
      <c r="Q9" s="9">
        <f>IFERROR(VLOOKUP(A9,'درآمد ناشی از فروش'!A:Q,17,0),0)</f>
        <v>-33644194250</v>
      </c>
      <c r="R9" s="9"/>
      <c r="S9" s="9">
        <f t="shared" ref="S9:S66" si="1">+Q9+O9+M9</f>
        <v>-23032404471</v>
      </c>
      <c r="T9" s="9"/>
      <c r="U9" s="1">
        <f>+S9/$S$67</f>
        <v>-7.1518404413211415E-3</v>
      </c>
    </row>
    <row r="10" spans="1:21" s="3" customFormat="1" ht="21" x14ac:dyDescent="0.55000000000000004">
      <c r="A10" s="27" t="s">
        <v>77</v>
      </c>
      <c r="C10" s="9">
        <f>IFERROR(VLOOKUP(A10,'درآمد سود سهام'!A:S,13,0),0)</f>
        <v>0</v>
      </c>
      <c r="E10" s="9">
        <f>IFERROR(VLOOKUP(A10,'درآمد ناشی از تغییر قیمت اوراق'!A:Q,9,0),0)</f>
        <v>21159512917</v>
      </c>
      <c r="G10" s="9">
        <f>IFERROR(VLOOKUP(A10,'درآمد ناشی از فروش'!A:Q,9,0),0)</f>
        <v>0</v>
      </c>
      <c r="I10" s="9">
        <f t="shared" si="0"/>
        <v>21159512917</v>
      </c>
      <c r="K10" s="1">
        <f>+I10/$I$67</f>
        <v>1.0553226837947264E-2</v>
      </c>
      <c r="M10" s="9">
        <f>IFERROR(VLOOKUP(A10,'درآمد سود سهام'!A:S,19,0),0)</f>
        <v>9863869600</v>
      </c>
      <c r="O10" s="9">
        <f>IFERROR(VLOOKUP(A10,'درآمد ناشی از تغییر قیمت اوراق'!A:Q,17,0),0)</f>
        <v>38319343645</v>
      </c>
      <c r="Q10" s="9">
        <f>IFERROR(VLOOKUP(A10,'درآمد ناشی از فروش'!A:Q,17,0),0)</f>
        <v>-5081698765</v>
      </c>
      <c r="S10" s="9">
        <f t="shared" si="1"/>
        <v>43101514480</v>
      </c>
      <c r="U10" s="1">
        <f>+S10/$S$67</f>
        <v>1.3383542075616791E-2</v>
      </c>
    </row>
    <row r="11" spans="1:21" ht="21" x14ac:dyDescent="0.55000000000000004">
      <c r="A11" s="27" t="s">
        <v>65</v>
      </c>
      <c r="C11" s="9">
        <f>IFERROR(VLOOKUP(A11,'درآمد سود سهام'!A:S,13,0),0)</f>
        <v>0</v>
      </c>
      <c r="D11" s="9"/>
      <c r="E11" s="9">
        <f>IFERROR(VLOOKUP(A11,'درآمد ناشی از تغییر قیمت اوراق'!A:Q,9,0),0)</f>
        <v>59273179878</v>
      </c>
      <c r="F11" s="9"/>
      <c r="G11" s="9">
        <f>IFERROR(VLOOKUP(A11,'درآمد ناشی از فروش'!A:Q,9,0),0)</f>
        <v>0</v>
      </c>
      <c r="H11" s="9"/>
      <c r="I11" s="9">
        <f t="shared" si="0"/>
        <v>59273179878</v>
      </c>
      <c r="J11" s="9"/>
      <c r="K11" s="1">
        <f>+I11/$I$67</f>
        <v>2.9562273721169957E-2</v>
      </c>
      <c r="L11" s="9"/>
      <c r="M11" s="9">
        <f>IFERROR(VLOOKUP(A11,'درآمد سود سهام'!A:S,19,0),0)</f>
        <v>25036790400</v>
      </c>
      <c r="N11" s="9"/>
      <c r="O11" s="9">
        <f>IFERROR(VLOOKUP(A11,'درآمد ناشی از تغییر قیمت اوراق'!A:Q,17,0),0)</f>
        <v>51067535949</v>
      </c>
      <c r="P11" s="9"/>
      <c r="Q11" s="9">
        <f>IFERROR(VLOOKUP(A11,'درآمد ناشی از فروش'!A:Q,17,0),0)</f>
        <v>-12433</v>
      </c>
      <c r="R11" s="9"/>
      <c r="S11" s="9">
        <f t="shared" si="1"/>
        <v>76104313916</v>
      </c>
      <c r="T11" s="9"/>
      <c r="U11" s="1">
        <f>+S11/$S$67</f>
        <v>2.363131086503609E-2</v>
      </c>
    </row>
    <row r="12" spans="1:21" ht="21" x14ac:dyDescent="0.55000000000000004">
      <c r="A12" s="27" t="s">
        <v>81</v>
      </c>
      <c r="C12" s="9">
        <f>IFERROR(VLOOKUP(A12,'درآمد سود سهام'!A:S,13,0),0)</f>
        <v>0</v>
      </c>
      <c r="D12" s="9"/>
      <c r="E12" s="9">
        <f>IFERROR(VLOOKUP(A12,'درآمد ناشی از تغییر قیمت اوراق'!A:Q,9,0),0)</f>
        <v>8582124139</v>
      </c>
      <c r="F12" s="9"/>
      <c r="G12" s="9">
        <f>IFERROR(VLOOKUP(A12,'درآمد ناشی از فروش'!A:Q,9,0),0)</f>
        <v>0</v>
      </c>
      <c r="H12" s="9"/>
      <c r="I12" s="9">
        <f t="shared" si="0"/>
        <v>8582124139</v>
      </c>
      <c r="J12" s="9"/>
      <c r="K12" s="1">
        <f>+I12/$I$67</f>
        <v>4.2803018739398643E-3</v>
      </c>
      <c r="L12" s="9"/>
      <c r="M12" s="9">
        <f>IFERROR(VLOOKUP(A12,'درآمد سود سهام'!A:S,19,0),0)</f>
        <v>4774000000</v>
      </c>
      <c r="N12" s="9"/>
      <c r="O12" s="9">
        <f>IFERROR(VLOOKUP(A12,'درآمد ناشی از تغییر قیمت اوراق'!A:Q,17,0),0)</f>
        <v>18155824380</v>
      </c>
      <c r="P12" s="9"/>
      <c r="Q12" s="9">
        <f>IFERROR(VLOOKUP(A12,'درآمد ناشی از فروش'!A:Q,17,0),0)</f>
        <v>0</v>
      </c>
      <c r="R12" s="9"/>
      <c r="S12" s="9">
        <f t="shared" si="1"/>
        <v>22929824380</v>
      </c>
      <c r="T12" s="9"/>
      <c r="U12" s="1">
        <f>+S12/$S$67</f>
        <v>7.1199880811295725E-3</v>
      </c>
    </row>
    <row r="13" spans="1:21" ht="21" x14ac:dyDescent="0.55000000000000004">
      <c r="A13" s="27" t="s">
        <v>63</v>
      </c>
      <c r="C13" s="9">
        <f>IFERROR(VLOOKUP(A13,'درآمد سود سهام'!A:S,13,0),0)</f>
        <v>0</v>
      </c>
      <c r="D13" s="9"/>
      <c r="E13" s="9">
        <f>IFERROR(VLOOKUP(A13,'درآمد ناشی از تغییر قیمت اوراق'!A:Q,9,0),0)</f>
        <v>7493189946</v>
      </c>
      <c r="F13" s="9"/>
      <c r="G13" s="9">
        <f>IFERROR(VLOOKUP(A13,'درآمد ناشی از فروش'!A:Q,9,0),0)</f>
        <v>0</v>
      </c>
      <c r="H13" s="9"/>
      <c r="I13" s="9">
        <f t="shared" si="0"/>
        <v>7493189946</v>
      </c>
      <c r="J13" s="9"/>
      <c r="K13" s="1">
        <f>+I13/$I$67</f>
        <v>3.7372000740353252E-3</v>
      </c>
      <c r="L13" s="9"/>
      <c r="M13" s="9">
        <f>IFERROR(VLOOKUP(A13,'درآمد سود سهام'!A:S,19,0),0)</f>
        <v>6187087800</v>
      </c>
      <c r="N13" s="9"/>
      <c r="O13" s="9">
        <f>IFERROR(VLOOKUP(A13,'درآمد ناشی از تغییر قیمت اوراق'!A:Q,17,0),0)</f>
        <v>19740941079</v>
      </c>
      <c r="P13" s="9"/>
      <c r="Q13" s="9">
        <f>IFERROR(VLOOKUP(A13,'درآمد ناشی از فروش'!A:Q,17,0),0)</f>
        <v>1245869158</v>
      </c>
      <c r="R13" s="9"/>
      <c r="S13" s="9">
        <f t="shared" si="1"/>
        <v>27173898037</v>
      </c>
      <c r="T13" s="9"/>
      <c r="U13" s="1">
        <f>+S13/$S$67</f>
        <v>8.4378243345826394E-3</v>
      </c>
    </row>
    <row r="14" spans="1:21" ht="21" x14ac:dyDescent="0.55000000000000004">
      <c r="A14" s="27" t="s">
        <v>53</v>
      </c>
      <c r="C14" s="9">
        <f>IFERROR(VLOOKUP(A14,'درآمد سود سهام'!A:S,13,0),0)</f>
        <v>0</v>
      </c>
      <c r="D14" s="9"/>
      <c r="E14" s="9">
        <f>IFERROR(VLOOKUP(A14,'درآمد ناشی از تغییر قیمت اوراق'!A:Q,9,0),0)</f>
        <v>12644247585</v>
      </c>
      <c r="F14" s="9"/>
      <c r="G14" s="9">
        <f>IFERROR(VLOOKUP(A14,'درآمد ناشی از فروش'!A:Q,9,0),0)</f>
        <v>0</v>
      </c>
      <c r="H14" s="9"/>
      <c r="I14" s="9">
        <f t="shared" si="0"/>
        <v>12644247585</v>
      </c>
      <c r="J14" s="9"/>
      <c r="K14" s="1">
        <f>+I14/$I$67</f>
        <v>6.3062705404936465E-3</v>
      </c>
      <c r="L14" s="9"/>
      <c r="M14" s="9">
        <f>IFERROR(VLOOKUP(A14,'درآمد سود سهام'!A:S,19,0),0)</f>
        <v>5024694000</v>
      </c>
      <c r="N14" s="9"/>
      <c r="O14" s="9">
        <f>IFERROR(VLOOKUP(A14,'درآمد ناشی از تغییر قیمت اوراق'!A:Q,17,0),0)</f>
        <v>-3093343958</v>
      </c>
      <c r="P14" s="9"/>
      <c r="Q14" s="9">
        <f>IFERROR(VLOOKUP(A14,'درآمد ناشی از فروش'!A:Q,17,0),0)</f>
        <v>-2847241771</v>
      </c>
      <c r="R14" s="9"/>
      <c r="S14" s="9">
        <f t="shared" si="1"/>
        <v>-915891729</v>
      </c>
      <c r="T14" s="9"/>
      <c r="U14" s="1">
        <f>+S14/$S$67</f>
        <v>-2.8439547054590899E-4</v>
      </c>
    </row>
    <row r="15" spans="1:21" ht="21" x14ac:dyDescent="0.55000000000000004">
      <c r="A15" s="27" t="s">
        <v>69</v>
      </c>
      <c r="C15" s="9">
        <f>IFERROR(VLOOKUP(A15,'درآمد سود سهام'!A:S,13,0),0)</f>
        <v>0</v>
      </c>
      <c r="D15" s="9"/>
      <c r="E15" s="9">
        <f>IFERROR(VLOOKUP(A15,'درآمد ناشی از تغییر قیمت اوراق'!A:Q,9,0),0)</f>
        <v>47294203841</v>
      </c>
      <c r="F15" s="9"/>
      <c r="G15" s="9">
        <f>IFERROR(VLOOKUP(A15,'درآمد ناشی از فروش'!A:Q,9,0),0)</f>
        <v>0</v>
      </c>
      <c r="H15" s="9"/>
      <c r="I15" s="9">
        <f t="shared" si="0"/>
        <v>47294203841</v>
      </c>
      <c r="J15" s="9"/>
      <c r="K15" s="1">
        <f>+I15/$I$67</f>
        <v>2.3587804842766354E-2</v>
      </c>
      <c r="L15" s="9"/>
      <c r="M15" s="9">
        <f>IFERROR(VLOOKUP(A15,'درآمد سود سهام'!A:S,19,0),0)</f>
        <v>0</v>
      </c>
      <c r="N15" s="9"/>
      <c r="O15" s="9">
        <f>IFERROR(VLOOKUP(A15,'درآمد ناشی از تغییر قیمت اوراق'!A:Q,17,0),0)</f>
        <v>194878228163</v>
      </c>
      <c r="P15" s="9"/>
      <c r="Q15" s="9">
        <f>IFERROR(VLOOKUP(A15,'درآمد ناشی از فروش'!A:Q,17,0),0)</f>
        <v>157549068352</v>
      </c>
      <c r="R15" s="9"/>
      <c r="S15" s="9">
        <f t="shared" si="1"/>
        <v>352427296515</v>
      </c>
      <c r="T15" s="9"/>
      <c r="U15" s="1">
        <f>+S15/$S$67</f>
        <v>0.10943294240143316</v>
      </c>
    </row>
    <row r="16" spans="1:21" ht="21" x14ac:dyDescent="0.55000000000000004">
      <c r="A16" s="27" t="s">
        <v>73</v>
      </c>
      <c r="C16" s="9">
        <f>IFERROR(VLOOKUP(A16,'درآمد سود سهام'!A:S,13,0),0)</f>
        <v>0</v>
      </c>
      <c r="D16" s="9"/>
      <c r="E16" s="9">
        <f>IFERROR(VLOOKUP(A16,'درآمد ناشی از تغییر قیمت اوراق'!A:Q,9,0),0)</f>
        <v>0</v>
      </c>
      <c r="F16" s="9"/>
      <c r="G16" s="9">
        <f>IFERROR(VLOOKUP(A16,'درآمد ناشی از فروش'!A:Q,9,0),0)</f>
        <v>-10979372663</v>
      </c>
      <c r="H16" s="9"/>
      <c r="I16" s="9">
        <f t="shared" si="0"/>
        <v>-10979372663</v>
      </c>
      <c r="J16" s="9"/>
      <c r="K16" s="1">
        <f>+I16/$I$67</f>
        <v>-5.475920485764371E-3</v>
      </c>
      <c r="L16" s="9"/>
      <c r="M16" s="9">
        <f>IFERROR(VLOOKUP(A16,'درآمد سود سهام'!A:S,19,0),0)</f>
        <v>522888100</v>
      </c>
      <c r="N16" s="9"/>
      <c r="O16" s="9">
        <f>IFERROR(VLOOKUP(A16,'درآمد ناشی از تغییر قیمت اوراق'!A:Q,17,0),0)</f>
        <v>0</v>
      </c>
      <c r="P16" s="9"/>
      <c r="Q16" s="9">
        <f>IFERROR(VLOOKUP(A16,'درآمد ناشی از فروش'!A:Q,17,0),0)</f>
        <v>-13333540048</v>
      </c>
      <c r="R16" s="9"/>
      <c r="S16" s="9">
        <f t="shared" si="1"/>
        <v>-12810651948</v>
      </c>
      <c r="T16" s="9"/>
      <c r="U16" s="1">
        <f>+S16/$S$67</f>
        <v>-3.9778625282807043E-3</v>
      </c>
    </row>
    <row r="17" spans="1:21" ht="21" x14ac:dyDescent="0.55000000000000004">
      <c r="A17" s="27" t="s">
        <v>51</v>
      </c>
      <c r="C17" s="9">
        <f>IFERROR(VLOOKUP(A17,'درآمد سود سهام'!A:S,13,0),0)</f>
        <v>0</v>
      </c>
      <c r="D17" s="9"/>
      <c r="E17" s="9">
        <f>IFERROR(VLOOKUP(A17,'درآمد ناشی از تغییر قیمت اوراق'!A:Q,9,0),0)</f>
        <v>0</v>
      </c>
      <c r="F17" s="9"/>
      <c r="G17" s="9">
        <f>IFERROR(VLOOKUP(A17,'درآمد ناشی از فروش'!A:Q,9,0),0)</f>
        <v>0</v>
      </c>
      <c r="H17" s="9"/>
      <c r="I17" s="9">
        <f t="shared" si="0"/>
        <v>0</v>
      </c>
      <c r="J17" s="9"/>
      <c r="K17" s="1">
        <f>+I17/$I$67</f>
        <v>0</v>
      </c>
      <c r="L17" s="9"/>
      <c r="M17" s="9">
        <f>IFERROR(VLOOKUP(A17,'درآمد سود سهام'!A:S,19,0),0)</f>
        <v>0</v>
      </c>
      <c r="N17" s="9"/>
      <c r="O17" s="9">
        <f>IFERROR(VLOOKUP(A17,'درآمد ناشی از تغییر قیمت اوراق'!A:Q,17,0),0)</f>
        <v>0</v>
      </c>
      <c r="P17" s="9"/>
      <c r="Q17" s="9">
        <f>IFERROR(VLOOKUP(A17,'درآمد ناشی از فروش'!A:Q,17,0),0)</f>
        <v>884933518</v>
      </c>
      <c r="R17" s="9"/>
      <c r="S17" s="9">
        <f t="shared" si="1"/>
        <v>884933518</v>
      </c>
      <c r="T17" s="9"/>
      <c r="U17" s="1">
        <f>+S17/$S$67</f>
        <v>2.7478257121967811E-4</v>
      </c>
    </row>
    <row r="18" spans="1:21" ht="21" x14ac:dyDescent="0.55000000000000004">
      <c r="A18" s="27" t="s">
        <v>79</v>
      </c>
      <c r="C18" s="9">
        <f>IFERROR(VLOOKUP(A18,'درآمد سود سهام'!A:S,13,0),0)</f>
        <v>0</v>
      </c>
      <c r="D18" s="9"/>
      <c r="E18" s="9">
        <f>IFERROR(VLOOKUP(A18,'درآمد ناشی از تغییر قیمت اوراق'!A:Q,9,0),0)</f>
        <v>0</v>
      </c>
      <c r="F18" s="9"/>
      <c r="G18" s="9">
        <f>IFERROR(VLOOKUP(A18,'درآمد ناشی از فروش'!A:Q,9,0),0)</f>
        <v>0</v>
      </c>
      <c r="H18" s="9"/>
      <c r="I18" s="9">
        <f t="shared" si="0"/>
        <v>0</v>
      </c>
      <c r="J18" s="9"/>
      <c r="K18" s="1">
        <f>+I18/$I$67</f>
        <v>0</v>
      </c>
      <c r="L18" s="9"/>
      <c r="M18" s="9">
        <f>IFERROR(VLOOKUP(A18,'درآمد سود سهام'!A:S,19,0),0)</f>
        <v>0</v>
      </c>
      <c r="N18" s="9"/>
      <c r="O18" s="9">
        <f>IFERROR(VLOOKUP(A18,'درآمد ناشی از تغییر قیمت اوراق'!A:Q,17,0),0)</f>
        <v>0</v>
      </c>
      <c r="P18" s="9"/>
      <c r="Q18" s="9">
        <f>IFERROR(VLOOKUP(A18,'درآمد ناشی از فروش'!A:Q,17,0),0)</f>
        <v>-658574065</v>
      </c>
      <c r="R18" s="9"/>
      <c r="S18" s="9">
        <f t="shared" si="1"/>
        <v>-658574065</v>
      </c>
      <c r="T18" s="9"/>
      <c r="U18" s="1">
        <f>+S18/$S$67</f>
        <v>-2.0449522053169134E-4</v>
      </c>
    </row>
    <row r="19" spans="1:21" ht="21" x14ac:dyDescent="0.55000000000000004">
      <c r="A19" s="27" t="s">
        <v>78</v>
      </c>
      <c r="C19" s="9">
        <f>IFERROR(VLOOKUP(A19,'درآمد سود سهام'!A:S,13,0),0)</f>
        <v>0</v>
      </c>
      <c r="D19" s="9"/>
      <c r="E19" s="9">
        <f>IFERROR(VLOOKUP(A19,'درآمد ناشی از تغییر قیمت اوراق'!A:Q,9,0),0)</f>
        <v>8841360494</v>
      </c>
      <c r="F19" s="9"/>
      <c r="G19" s="9">
        <f>IFERROR(VLOOKUP(A19,'درآمد ناشی از فروش'!A:Q,9,0),0)</f>
        <v>85292215</v>
      </c>
      <c r="H19" s="9"/>
      <c r="I19" s="9">
        <f t="shared" si="0"/>
        <v>8926652709</v>
      </c>
      <c r="J19" s="9"/>
      <c r="K19" s="1">
        <f>+I19/$I$67</f>
        <v>4.4521341918965993E-3</v>
      </c>
      <c r="L19" s="9"/>
      <c r="M19" s="9">
        <f>IFERROR(VLOOKUP(A19,'درآمد سود سهام'!A:S,19,0),0)</f>
        <v>5995538850</v>
      </c>
      <c r="N19" s="9"/>
      <c r="O19" s="9">
        <f>IFERROR(VLOOKUP(A19,'درآمد ناشی از تغییر قیمت اوراق'!A:Q,17,0),0)</f>
        <v>13806984263</v>
      </c>
      <c r="P19" s="9"/>
      <c r="Q19" s="9">
        <f>IFERROR(VLOOKUP(A19,'درآمد ناشی از فروش'!A:Q,17,0),0)</f>
        <v>15225997</v>
      </c>
      <c r="R19" s="9"/>
      <c r="S19" s="9">
        <f t="shared" si="1"/>
        <v>19817749110</v>
      </c>
      <c r="T19" s="9"/>
      <c r="U19" s="1">
        <f>+S19/$S$67</f>
        <v>6.1536510319324216E-3</v>
      </c>
    </row>
    <row r="20" spans="1:21" ht="21" x14ac:dyDescent="0.55000000000000004">
      <c r="A20" s="27" t="s">
        <v>67</v>
      </c>
      <c r="C20" s="9">
        <f>IFERROR(VLOOKUP(A20,'درآمد سود سهام'!A:S,13,0),0)</f>
        <v>0</v>
      </c>
      <c r="D20" s="9"/>
      <c r="E20" s="9">
        <f>IFERROR(VLOOKUP(A20,'درآمد ناشی از تغییر قیمت اوراق'!A:Q,9,0),0)</f>
        <v>164206164211</v>
      </c>
      <c r="F20" s="9"/>
      <c r="G20" s="9">
        <f>IFERROR(VLOOKUP(A20,'درآمد ناشی از فروش'!A:Q,9,0),0)</f>
        <v>0</v>
      </c>
      <c r="H20" s="9"/>
      <c r="I20" s="9">
        <f t="shared" si="0"/>
        <v>164206164211</v>
      </c>
      <c r="J20" s="9"/>
      <c r="K20" s="1">
        <f>+I20/$I$67</f>
        <v>8.1897201788404511E-2</v>
      </c>
      <c r="L20" s="9"/>
      <c r="M20" s="9">
        <f>IFERROR(VLOOKUP(A20,'درآمد سود سهام'!A:S,19,0),0)</f>
        <v>60373018030</v>
      </c>
      <c r="N20" s="9"/>
      <c r="O20" s="9">
        <f>IFERROR(VLOOKUP(A20,'درآمد ناشی از تغییر قیمت اوراق'!A:Q,17,0),0)</f>
        <v>-28600663524</v>
      </c>
      <c r="P20" s="9"/>
      <c r="Q20" s="9">
        <f>IFERROR(VLOOKUP(A20,'درآمد ناشی از فروش'!A:Q,17,0),0)</f>
        <v>-10465298844</v>
      </c>
      <c r="R20" s="9"/>
      <c r="S20" s="9">
        <f t="shared" si="1"/>
        <v>21307055662</v>
      </c>
      <c r="T20" s="9"/>
      <c r="U20" s="1">
        <f>+S20/$S$67</f>
        <v>6.6160987473469855E-3</v>
      </c>
    </row>
    <row r="21" spans="1:21" ht="21" x14ac:dyDescent="0.55000000000000004">
      <c r="A21" s="27" t="s">
        <v>68</v>
      </c>
      <c r="C21" s="9">
        <f>IFERROR(VLOOKUP(A21,'درآمد سود سهام'!A:S,13,0),0)</f>
        <v>0</v>
      </c>
      <c r="D21" s="9"/>
      <c r="E21" s="9">
        <f>IFERROR(VLOOKUP(A21,'درآمد ناشی از تغییر قیمت اوراق'!A:Q,9,0),0)</f>
        <v>51922182162</v>
      </c>
      <c r="F21" s="9"/>
      <c r="G21" s="9">
        <f>IFERROR(VLOOKUP(A21,'درآمد ناشی از فروش'!A:Q,9,0),0)</f>
        <v>0</v>
      </c>
      <c r="H21" s="9"/>
      <c r="I21" s="9">
        <f t="shared" si="0"/>
        <v>51922182162</v>
      </c>
      <c r="J21" s="9"/>
      <c r="K21" s="1">
        <f>+I21/$I$67</f>
        <v>2.589599148270437E-2</v>
      </c>
      <c r="L21" s="9"/>
      <c r="M21" s="9">
        <f>IFERROR(VLOOKUP(A21,'درآمد سود سهام'!A:S,19,0),0)</f>
        <v>33088482180</v>
      </c>
      <c r="N21" s="9"/>
      <c r="O21" s="9">
        <f>IFERROR(VLOOKUP(A21,'درآمد ناشی از تغییر قیمت اوراق'!A:Q,17,0),0)</f>
        <v>62725745026</v>
      </c>
      <c r="P21" s="9"/>
      <c r="Q21" s="9">
        <f>IFERROR(VLOOKUP(A21,'درآمد ناشی از فروش'!A:Q,17,0),0)</f>
        <v>-22050979908</v>
      </c>
      <c r="R21" s="9"/>
      <c r="S21" s="9">
        <f t="shared" si="1"/>
        <v>73763247298</v>
      </c>
      <c r="T21" s="9"/>
      <c r="U21" s="1">
        <f>+S21/$S$67</f>
        <v>2.2904381336878478E-2</v>
      </c>
    </row>
    <row r="22" spans="1:21" ht="21" x14ac:dyDescent="0.55000000000000004">
      <c r="A22" s="27" t="s">
        <v>110</v>
      </c>
      <c r="C22" s="9">
        <f>IFERROR(VLOOKUP(A22,'درآمد سود سهام'!A:S,13,0),0)</f>
        <v>0</v>
      </c>
      <c r="D22" s="9"/>
      <c r="E22" s="9">
        <f>IFERROR(VLOOKUP(A22,'درآمد ناشی از تغییر قیمت اوراق'!A:Q,9,0),0)</f>
        <v>128965650358</v>
      </c>
      <c r="F22" s="9"/>
      <c r="G22" s="9">
        <f>IFERROR(VLOOKUP(A22,'درآمد ناشی از فروش'!A:Q,9,0),0)</f>
        <v>0</v>
      </c>
      <c r="H22" s="9"/>
      <c r="I22" s="9">
        <f t="shared" si="0"/>
        <v>128965650358</v>
      </c>
      <c r="J22" s="9"/>
      <c r="K22" s="1">
        <f>+I22/$I$67</f>
        <v>6.4321129123814075E-2</v>
      </c>
      <c r="L22" s="9"/>
      <c r="M22" s="9">
        <f>IFERROR(VLOOKUP(A22,'درآمد سود سهام'!A:S,19,0),0)</f>
        <v>48845248424</v>
      </c>
      <c r="N22" s="9"/>
      <c r="O22" s="9">
        <f>IFERROR(VLOOKUP(A22,'درآمد ناشی از تغییر قیمت اوراق'!A:Q,17,0),0)</f>
        <v>151683716357</v>
      </c>
      <c r="P22" s="9"/>
      <c r="Q22" s="9">
        <f>IFERROR(VLOOKUP(A22,'درآمد ناشی از فروش'!A:Q,17,0),0)</f>
        <v>-5747175644</v>
      </c>
      <c r="R22" s="9"/>
      <c r="S22" s="9">
        <f t="shared" si="1"/>
        <v>194781789137</v>
      </c>
      <c r="T22" s="9"/>
      <c r="U22" s="1">
        <f>+S22/$S$67</f>
        <v>6.0482103748085207E-2</v>
      </c>
    </row>
    <row r="23" spans="1:21" ht="21" x14ac:dyDescent="0.55000000000000004">
      <c r="A23" s="27" t="s">
        <v>52</v>
      </c>
      <c r="C23" s="9">
        <f>IFERROR(VLOOKUP(A23,'درآمد سود سهام'!A:S,13,0),0)</f>
        <v>0</v>
      </c>
      <c r="D23" s="9"/>
      <c r="E23" s="9">
        <f>IFERROR(VLOOKUP(A23,'درآمد ناشی از تغییر قیمت اوراق'!A:Q,9,0),0)</f>
        <v>0</v>
      </c>
      <c r="F23" s="9"/>
      <c r="G23" s="9">
        <f>IFERROR(VLOOKUP(A23,'درآمد ناشی از فروش'!A:Q,9,0),0)</f>
        <v>0</v>
      </c>
      <c r="H23" s="9"/>
      <c r="I23" s="9">
        <f t="shared" si="0"/>
        <v>0</v>
      </c>
      <c r="J23" s="9"/>
      <c r="K23" s="1">
        <f>+I23/$I$67</f>
        <v>0</v>
      </c>
      <c r="L23" s="9"/>
      <c r="M23" s="9">
        <f>IFERROR(VLOOKUP(A23,'درآمد سود سهام'!A:S,19,0),0)</f>
        <v>0</v>
      </c>
      <c r="N23" s="9"/>
      <c r="O23" s="9">
        <f>IFERROR(VLOOKUP(A23,'درآمد ناشی از تغییر قیمت اوراق'!A:Q,17,0),0)</f>
        <v>0</v>
      </c>
      <c r="P23" s="9"/>
      <c r="Q23" s="9">
        <f>IFERROR(VLOOKUP(A23,'درآمد ناشی از فروش'!A:Q,17,0),0)</f>
        <v>423731001</v>
      </c>
      <c r="R23" s="9"/>
      <c r="S23" s="9">
        <f t="shared" si="1"/>
        <v>423731001</v>
      </c>
      <c r="T23" s="9"/>
      <c r="U23" s="1">
        <f>+S23/$S$67</f>
        <v>1.315736059172165E-4</v>
      </c>
    </row>
    <row r="24" spans="1:21" ht="21" x14ac:dyDescent="0.55000000000000004">
      <c r="A24" s="27" t="s">
        <v>114</v>
      </c>
      <c r="C24" s="9">
        <f>IFERROR(VLOOKUP(A24,'درآمد سود سهام'!A:S,13,0),0)</f>
        <v>0</v>
      </c>
      <c r="D24" s="9"/>
      <c r="E24" s="9">
        <f>IFERROR(VLOOKUP(A24,'درآمد ناشی از تغییر قیمت اوراق'!A:Q,9,0),0)</f>
        <v>1820137397</v>
      </c>
      <c r="F24" s="9"/>
      <c r="G24" s="9">
        <f>IFERROR(VLOOKUP(A24,'درآمد ناشی از فروش'!A:Q,9,0),0)</f>
        <v>0</v>
      </c>
      <c r="H24" s="9"/>
      <c r="I24" s="9">
        <f t="shared" si="0"/>
        <v>1820137397</v>
      </c>
      <c r="J24" s="9"/>
      <c r="K24" s="1">
        <f>+I24/$I$67</f>
        <v>9.0778662543500722E-4</v>
      </c>
      <c r="L24" s="9"/>
      <c r="M24" s="9">
        <f>IFERROR(VLOOKUP(A24,'درآمد سود سهام'!A:S,19,0),0)</f>
        <v>9786824000</v>
      </c>
      <c r="N24" s="9"/>
      <c r="O24" s="9">
        <f>IFERROR(VLOOKUP(A24,'درآمد ناشی از تغییر قیمت اوراق'!A:Q,17,0),0)</f>
        <v>13438663833</v>
      </c>
      <c r="P24" s="9"/>
      <c r="Q24" s="9">
        <f>IFERROR(VLOOKUP(A24,'درآمد ناشی از فروش'!A:Q,17,0),0)</f>
        <v>79231688265</v>
      </c>
      <c r="R24" s="9"/>
      <c r="S24" s="9">
        <f t="shared" si="1"/>
        <v>102457176098</v>
      </c>
      <c r="T24" s="9"/>
      <c r="U24" s="1">
        <f>+S24/$S$67</f>
        <v>3.1814193626368878E-2</v>
      </c>
    </row>
    <row r="25" spans="1:21" ht="21" x14ac:dyDescent="0.55000000000000004">
      <c r="A25" s="27" t="s">
        <v>62</v>
      </c>
      <c r="C25" s="9">
        <f>IFERROR(VLOOKUP(A25,'درآمد سود سهام'!A:S,13,0),0)</f>
        <v>0</v>
      </c>
      <c r="D25" s="9"/>
      <c r="E25" s="9">
        <f>IFERROR(VLOOKUP(A25,'درآمد ناشی از تغییر قیمت اوراق'!A:Q,9,0),0)</f>
        <v>16511166133</v>
      </c>
      <c r="F25" s="9"/>
      <c r="G25" s="9">
        <f>IFERROR(VLOOKUP(A25,'درآمد ناشی از فروش'!A:Q,9,0),0)</f>
        <v>549582275</v>
      </c>
      <c r="H25" s="9"/>
      <c r="I25" s="9">
        <f t="shared" si="0"/>
        <v>17060748408</v>
      </c>
      <c r="J25" s="9"/>
      <c r="K25" s="1">
        <f>+I25/$I$67</f>
        <v>8.5089835801522139E-3</v>
      </c>
      <c r="L25" s="9"/>
      <c r="M25" s="9">
        <f>IFERROR(VLOOKUP(A25,'درآمد سود سهام'!A:S,19,0),0)</f>
        <v>19126250000</v>
      </c>
      <c r="N25" s="9"/>
      <c r="O25" s="9">
        <f>IFERROR(VLOOKUP(A25,'درآمد ناشی از تغییر قیمت اوراق'!A:Q,17,0),0)</f>
        <v>29017996159</v>
      </c>
      <c r="P25" s="9"/>
      <c r="Q25" s="9">
        <f>IFERROR(VLOOKUP(A25,'درآمد ناشی از فروش'!A:Q,17,0),0)</f>
        <v>27621595525</v>
      </c>
      <c r="R25" s="9"/>
      <c r="S25" s="9">
        <f t="shared" si="1"/>
        <v>75765841684</v>
      </c>
      <c r="T25" s="9"/>
      <c r="U25" s="1">
        <f>+S25/$S$67</f>
        <v>2.3526211139120384E-2</v>
      </c>
    </row>
    <row r="26" spans="1:21" ht="21" x14ac:dyDescent="0.55000000000000004">
      <c r="A26" s="27" t="s">
        <v>59</v>
      </c>
      <c r="C26" s="9">
        <f>IFERROR(VLOOKUP(A26,'درآمد سود سهام'!A:S,13,0),0)</f>
        <v>0</v>
      </c>
      <c r="D26" s="9"/>
      <c r="E26" s="9">
        <f>IFERROR(VLOOKUP(A26,'درآمد ناشی از تغییر قیمت اوراق'!A:Q,9,0),0)</f>
        <v>0</v>
      </c>
      <c r="F26" s="9"/>
      <c r="G26" s="9">
        <f>IFERROR(VLOOKUP(A26,'درآمد ناشی از فروش'!A:Q,9,0),0)</f>
        <v>0</v>
      </c>
      <c r="H26" s="9"/>
      <c r="I26" s="9">
        <f t="shared" si="0"/>
        <v>0</v>
      </c>
      <c r="J26" s="9"/>
      <c r="K26" s="1">
        <f>+I26/$I$67</f>
        <v>0</v>
      </c>
      <c r="L26" s="9"/>
      <c r="M26" s="9">
        <f>IFERROR(VLOOKUP(A26,'درآمد سود سهام'!A:S,19,0),0)</f>
        <v>903159000</v>
      </c>
      <c r="N26" s="9"/>
      <c r="O26" s="9">
        <f>IFERROR(VLOOKUP(A26,'درآمد ناشی از تغییر قیمت اوراق'!A:Q,17,0),0)</f>
        <v>0</v>
      </c>
      <c r="P26" s="9"/>
      <c r="Q26" s="9">
        <f>IFERROR(VLOOKUP(A26,'درآمد ناشی از فروش'!A:Q,17,0),0)</f>
        <v>-22727210083</v>
      </c>
      <c r="R26" s="9"/>
      <c r="S26" s="9">
        <f t="shared" si="1"/>
        <v>-21824051083</v>
      </c>
      <c r="T26" s="9"/>
      <c r="U26" s="1">
        <f>+S26/$S$67</f>
        <v>-6.7766320848255419E-3</v>
      </c>
    </row>
    <row r="27" spans="1:21" ht="21" x14ac:dyDescent="0.55000000000000004">
      <c r="A27" s="27" t="s">
        <v>80</v>
      </c>
      <c r="C27" s="9">
        <f>IFERROR(VLOOKUP(A27,'درآمد سود سهام'!A:S,13,0),0)</f>
        <v>0</v>
      </c>
      <c r="D27" s="9"/>
      <c r="E27" s="9">
        <f>IFERROR(VLOOKUP(A27,'درآمد ناشی از تغییر قیمت اوراق'!A:Q,9,0),0)</f>
        <v>12473816003</v>
      </c>
      <c r="F27" s="9"/>
      <c r="G27" s="9">
        <f>IFERROR(VLOOKUP(A27,'درآمد ناشی از فروش'!A:Q,9,0),0)</f>
        <v>0</v>
      </c>
      <c r="H27" s="9"/>
      <c r="I27" s="9">
        <f t="shared" si="0"/>
        <v>12473816003</v>
      </c>
      <c r="J27" s="9"/>
      <c r="K27" s="1">
        <f>+I27/$I$67</f>
        <v>6.221268435187566E-3</v>
      </c>
      <c r="L27" s="9"/>
      <c r="M27" s="9">
        <f>IFERROR(VLOOKUP(A27,'درآمد سود سهام'!A:S,19,0),0)</f>
        <v>36002296400</v>
      </c>
      <c r="N27" s="9"/>
      <c r="O27" s="9">
        <f>IFERROR(VLOOKUP(A27,'درآمد ناشی از تغییر قیمت اوراق'!A:Q,17,0),0)</f>
        <v>-81699266656</v>
      </c>
      <c r="P27" s="9"/>
      <c r="Q27" s="9">
        <f>IFERROR(VLOOKUP(A27,'درآمد ناشی از فروش'!A:Q,17,0),0)</f>
        <v>-552048025</v>
      </c>
      <c r="R27" s="9"/>
      <c r="S27" s="9">
        <f t="shared" si="1"/>
        <v>-46249018281</v>
      </c>
      <c r="T27" s="9"/>
      <c r="U27" s="1">
        <f>+S27/$S$67</f>
        <v>-1.4360880112622289E-2</v>
      </c>
    </row>
    <row r="28" spans="1:21" ht="21" x14ac:dyDescent="0.55000000000000004">
      <c r="A28" s="27" t="s">
        <v>70</v>
      </c>
      <c r="C28" s="9">
        <f>IFERROR(VLOOKUP(A28,'درآمد سود سهام'!A:S,13,0),0)</f>
        <v>0</v>
      </c>
      <c r="D28" s="9"/>
      <c r="E28" s="9">
        <f>IFERROR(VLOOKUP(A28,'درآمد ناشی از تغییر قیمت اوراق'!A:Q,9,0),0)</f>
        <v>211220052421</v>
      </c>
      <c r="F28" s="9"/>
      <c r="G28" s="9">
        <f>IFERROR(VLOOKUP(A28,'درآمد ناشی از فروش'!A:Q,9,0),0)</f>
        <v>0</v>
      </c>
      <c r="H28" s="9"/>
      <c r="I28" s="9">
        <f t="shared" si="0"/>
        <v>211220052421</v>
      </c>
      <c r="J28" s="9"/>
      <c r="K28" s="1">
        <f>+I28/$I$67</f>
        <v>0.10534520027306758</v>
      </c>
      <c r="L28" s="9"/>
      <c r="M28" s="9">
        <f>IFERROR(VLOOKUP(A28,'درآمد سود سهام'!A:S,19,0),0)</f>
        <v>0</v>
      </c>
      <c r="N28" s="9"/>
      <c r="O28" s="9">
        <f>IFERROR(VLOOKUP(A28,'درآمد ناشی از تغییر قیمت اوراق'!A:Q,17,0),0)</f>
        <v>424031023278</v>
      </c>
      <c r="P28" s="9"/>
      <c r="Q28" s="9">
        <f>IFERROR(VLOOKUP(A28,'درآمد ناشی از فروش'!A:Q,17,0),0)</f>
        <v>30234854801</v>
      </c>
      <c r="R28" s="9"/>
      <c r="S28" s="9">
        <f t="shared" si="1"/>
        <v>454265878079</v>
      </c>
      <c r="T28" s="9"/>
      <c r="U28" s="1">
        <f>+S28/$S$67</f>
        <v>0.1410550549356776</v>
      </c>
    </row>
    <row r="29" spans="1:21" ht="21" x14ac:dyDescent="0.55000000000000004">
      <c r="A29" s="27" t="s">
        <v>66</v>
      </c>
      <c r="C29" s="9">
        <f>IFERROR(VLOOKUP(A29,'درآمد سود سهام'!A:S,13,0),0)</f>
        <v>0</v>
      </c>
      <c r="D29" s="9"/>
      <c r="E29" s="9">
        <f>IFERROR(VLOOKUP(A29,'درآمد ناشی از تغییر قیمت اوراق'!A:Q,9,0),0)</f>
        <v>49855823960</v>
      </c>
      <c r="F29" s="9"/>
      <c r="G29" s="9">
        <f>IFERROR(VLOOKUP(A29,'درآمد ناشی از فروش'!A:Q,9,0),0)</f>
        <v>0</v>
      </c>
      <c r="H29" s="9"/>
      <c r="I29" s="9">
        <f t="shared" si="0"/>
        <v>49855823960</v>
      </c>
      <c r="J29" s="9"/>
      <c r="K29" s="1">
        <f>+I29/$I$67</f>
        <v>2.4865403164358025E-2</v>
      </c>
      <c r="L29" s="9"/>
      <c r="M29" s="9">
        <f>IFERROR(VLOOKUP(A29,'درآمد سود سهام'!A:S,19,0),0)</f>
        <v>17764140000</v>
      </c>
      <c r="N29" s="9"/>
      <c r="O29" s="9">
        <f>IFERROR(VLOOKUP(A29,'درآمد ناشی از تغییر قیمت اوراق'!A:Q,17,0),0)</f>
        <v>19094007471</v>
      </c>
      <c r="P29" s="9"/>
      <c r="Q29" s="9">
        <f>IFERROR(VLOOKUP(A29,'درآمد ناشی از فروش'!A:Q,17,0),0)</f>
        <v>-3524988932</v>
      </c>
      <c r="R29" s="9"/>
      <c r="S29" s="9">
        <f t="shared" si="1"/>
        <v>33333158539</v>
      </c>
      <c r="T29" s="9"/>
      <c r="U29" s="1">
        <f>+S29/$S$67</f>
        <v>1.0350349290554943E-2</v>
      </c>
    </row>
    <row r="30" spans="1:21" ht="21" x14ac:dyDescent="0.55000000000000004">
      <c r="A30" s="27" t="s">
        <v>76</v>
      </c>
      <c r="C30" s="9">
        <f>IFERROR(VLOOKUP(A30,'درآمد سود سهام'!A:S,13,0),0)</f>
        <v>0</v>
      </c>
      <c r="D30" s="9"/>
      <c r="E30" s="9">
        <f>IFERROR(VLOOKUP(A30,'درآمد ناشی از تغییر قیمت اوراق'!A:Q,9,0),0)</f>
        <v>0</v>
      </c>
      <c r="F30" s="9"/>
      <c r="G30" s="9">
        <f>IFERROR(VLOOKUP(A30,'درآمد ناشی از فروش'!A:Q,9,0),0)</f>
        <v>0</v>
      </c>
      <c r="H30" s="9"/>
      <c r="I30" s="9">
        <f t="shared" si="0"/>
        <v>0</v>
      </c>
      <c r="J30" s="9"/>
      <c r="K30" s="1">
        <f>+I30/$I$67</f>
        <v>0</v>
      </c>
      <c r="L30" s="9"/>
      <c r="M30" s="9">
        <f>IFERROR(VLOOKUP(A30,'درآمد سود سهام'!A:S,19,0),0)</f>
        <v>0</v>
      </c>
      <c r="N30" s="9"/>
      <c r="O30" s="9">
        <f>IFERROR(VLOOKUP(A30,'درآمد ناشی از تغییر قیمت اوراق'!A:Q,17,0),0)</f>
        <v>0</v>
      </c>
      <c r="P30" s="9"/>
      <c r="Q30" s="9">
        <f>IFERROR(VLOOKUP(A30,'درآمد ناشی از فروش'!A:Q,17,0),0)</f>
        <v>-13819148</v>
      </c>
      <c r="R30" s="9"/>
      <c r="S30" s="9">
        <f t="shared" si="1"/>
        <v>-13819148</v>
      </c>
      <c r="T30" s="9"/>
      <c r="U30" s="1">
        <f>+S30/$S$67</f>
        <v>-4.2910127622776663E-6</v>
      </c>
    </row>
    <row r="31" spans="1:21" ht="21" x14ac:dyDescent="0.55000000000000004">
      <c r="A31" s="27" t="s">
        <v>105</v>
      </c>
      <c r="C31" s="9">
        <f>IFERROR(VLOOKUP(A31,'درآمد سود سهام'!A:S,13,0),0)</f>
        <v>0</v>
      </c>
      <c r="D31" s="9"/>
      <c r="E31" s="9">
        <f>IFERROR(VLOOKUP(A31,'درآمد ناشی از تغییر قیمت اوراق'!A:Q,9,0),0)</f>
        <v>0</v>
      </c>
      <c r="F31" s="9"/>
      <c r="G31" s="9">
        <f>IFERROR(VLOOKUP(A31,'درآمد ناشی از فروش'!A:Q,9,0),0)</f>
        <v>0</v>
      </c>
      <c r="H31" s="9"/>
      <c r="I31" s="9">
        <f t="shared" si="0"/>
        <v>0</v>
      </c>
      <c r="J31" s="9"/>
      <c r="K31" s="1">
        <f>+I31/$I$67</f>
        <v>0</v>
      </c>
      <c r="L31" s="9"/>
      <c r="M31" s="9">
        <f>IFERROR(VLOOKUP(A31,'درآمد سود سهام'!A:S,19,0),0)</f>
        <v>0</v>
      </c>
      <c r="N31" s="9"/>
      <c r="O31" s="9">
        <f>IFERROR(VLOOKUP(A31,'درآمد ناشی از تغییر قیمت اوراق'!A:Q,17,0),0)</f>
        <v>0</v>
      </c>
      <c r="P31" s="9"/>
      <c r="Q31" s="9">
        <f>IFERROR(VLOOKUP(A31,'درآمد ناشی از فروش'!A:Q,17,0),0)</f>
        <v>4376849133</v>
      </c>
      <c r="R31" s="9"/>
      <c r="S31" s="9">
        <f t="shared" si="1"/>
        <v>4376849133</v>
      </c>
      <c r="T31" s="9"/>
      <c r="U31" s="1">
        <f>+S31/$S$67</f>
        <v>1.3590646462623411E-3</v>
      </c>
    </row>
    <row r="32" spans="1:21" ht="21" x14ac:dyDescent="0.45">
      <c r="A32" s="5" t="s">
        <v>61</v>
      </c>
      <c r="C32" s="9">
        <f>IFERROR(VLOOKUP(A32,'درآمد سود سهام'!A:S,13,0),0)</f>
        <v>0</v>
      </c>
      <c r="E32" s="9">
        <f>IFERROR(VLOOKUP(A32,'درآمد ناشی از تغییر قیمت اوراق'!A:Q,9,0),0)</f>
        <v>97401699721</v>
      </c>
      <c r="G32" s="9">
        <f>IFERROR(VLOOKUP(A32,'درآمد ناشی از فروش'!A:Q,9,0),0)</f>
        <v>0</v>
      </c>
      <c r="I32" s="9">
        <f t="shared" si="0"/>
        <v>97401699721</v>
      </c>
      <c r="K32" s="1">
        <f>+I32/$I$67</f>
        <v>4.8578728422973262E-2</v>
      </c>
      <c r="M32" s="9">
        <f>IFERROR(VLOOKUP(A32,'درآمد سود سهام'!A:S,19,0),0)</f>
        <v>19722672400</v>
      </c>
      <c r="O32" s="9">
        <f>IFERROR(VLOOKUP(A32,'درآمد ناشی از تغییر قیمت اوراق'!A:Q,17,0),0)</f>
        <v>124124010817</v>
      </c>
      <c r="Q32" s="9">
        <f>IFERROR(VLOOKUP(A32,'درآمد ناشی از فروش'!A:Q,17,0),0)</f>
        <v>-38055</v>
      </c>
      <c r="S32" s="9">
        <f t="shared" si="1"/>
        <v>143846645162</v>
      </c>
      <c r="U32" s="1">
        <f>+S32/$S$67</f>
        <v>4.4666124872602048E-2</v>
      </c>
    </row>
    <row r="33" spans="1:21" ht="21" x14ac:dyDescent="0.45">
      <c r="A33" s="5" t="s">
        <v>64</v>
      </c>
      <c r="C33" s="9">
        <f>IFERROR(VLOOKUP(A33,'درآمد سود سهام'!A:S,13,0),0)</f>
        <v>0</v>
      </c>
      <c r="E33" s="9">
        <f>IFERROR(VLOOKUP(A33,'درآمد ناشی از تغییر قیمت اوراق'!A:Q,9,0),0)</f>
        <v>79314257216</v>
      </c>
      <c r="G33" s="9">
        <f>IFERROR(VLOOKUP(A33,'درآمد ناشی از فروش'!A:Q,9,0),0)</f>
        <v>-39362</v>
      </c>
      <c r="I33" s="9">
        <f t="shared" si="0"/>
        <v>79314217854</v>
      </c>
      <c r="K33" s="1">
        <f>+I33/$I$67</f>
        <v>3.9557665423155773E-2</v>
      </c>
      <c r="M33" s="9">
        <f>IFERROR(VLOOKUP(A33,'درآمد سود سهام'!A:S,19,0),0)</f>
        <v>60923450884</v>
      </c>
      <c r="O33" s="9">
        <f>IFERROR(VLOOKUP(A33,'درآمد ناشی از تغییر قیمت اوراق'!A:Q,17,0),0)</f>
        <v>5854413075</v>
      </c>
      <c r="Q33" s="9">
        <f>IFERROR(VLOOKUP(A33,'درآمد ناشی از فروش'!A:Q,17,0),0)</f>
        <v>-28627344142</v>
      </c>
      <c r="S33" s="9">
        <f t="shared" si="1"/>
        <v>38150519817</v>
      </c>
      <c r="U33" s="1">
        <f>+S33/$S$67</f>
        <v>1.1846198291115632E-2</v>
      </c>
    </row>
    <row r="34" spans="1:21" ht="21" x14ac:dyDescent="0.45">
      <c r="A34" s="5" t="s">
        <v>98</v>
      </c>
      <c r="C34" s="9">
        <f>IFERROR(VLOOKUP(A34,'درآمد سود سهام'!A:S,13,0),0)</f>
        <v>0</v>
      </c>
      <c r="E34" s="9">
        <f>IFERROR(VLOOKUP(A34,'درآمد ناشی از تغییر قیمت اوراق'!A:Q,9,0),0)</f>
        <v>0</v>
      </c>
      <c r="G34" s="9">
        <f>IFERROR(VLOOKUP(A34,'درآمد ناشی از فروش'!A:Q,9,0),0)</f>
        <v>0</v>
      </c>
      <c r="I34" s="9">
        <f t="shared" si="0"/>
        <v>0</v>
      </c>
      <c r="K34" s="1">
        <f>+I34/$I$67</f>
        <v>0</v>
      </c>
      <c r="M34" s="9">
        <f>IFERROR(VLOOKUP(A34,'درآمد سود سهام'!A:S,19,0),0)</f>
        <v>0</v>
      </c>
      <c r="O34" s="9">
        <f>IFERROR(VLOOKUP(A34,'درآمد ناشی از تغییر قیمت اوراق'!A:Q,17,0),0)</f>
        <v>0</v>
      </c>
      <c r="Q34" s="9">
        <f>IFERROR(VLOOKUP(A34,'درآمد ناشی از فروش'!A:Q,17,0),0)</f>
        <v>777656201</v>
      </c>
      <c r="S34" s="9">
        <f t="shared" si="1"/>
        <v>777656201</v>
      </c>
      <c r="U34" s="1">
        <f>+S34/$S$67</f>
        <v>2.414716654858437E-4</v>
      </c>
    </row>
    <row r="35" spans="1:21" ht="21" x14ac:dyDescent="0.45">
      <c r="A35" s="5" t="s">
        <v>99</v>
      </c>
      <c r="C35" s="9">
        <f>IFERROR(VLOOKUP(A35,'درآمد سود سهام'!A:S,13,0),0)</f>
        <v>0</v>
      </c>
      <c r="E35" s="9">
        <f>IFERROR(VLOOKUP(A35,'درآمد ناشی از تغییر قیمت اوراق'!A:Q,9,0),0)</f>
        <v>2779760781</v>
      </c>
      <c r="G35" s="9">
        <f>IFERROR(VLOOKUP(A35,'درآمد ناشی از فروش'!A:Q,9,0),0)</f>
        <v>0</v>
      </c>
      <c r="I35" s="9">
        <f t="shared" si="0"/>
        <v>2779760781</v>
      </c>
      <c r="K35" s="1">
        <f>+I35/$I$67</f>
        <v>1.3863951496517546E-3</v>
      </c>
      <c r="M35" s="9">
        <f>IFERROR(VLOOKUP(A35,'درآمد سود سهام'!A:S,19,0),0)</f>
        <v>2258010000</v>
      </c>
      <c r="O35" s="9">
        <f>IFERROR(VLOOKUP(A35,'درآمد ناشی از تغییر قیمت اوراق'!A:Q,17,0),0)</f>
        <v>-4194621612</v>
      </c>
      <c r="Q35" s="9">
        <f>IFERROR(VLOOKUP(A35,'درآمد ناشی از فروش'!A:Q,17,0),0)</f>
        <v>0</v>
      </c>
      <c r="S35" s="9">
        <f t="shared" si="1"/>
        <v>-1936611612</v>
      </c>
      <c r="U35" s="1">
        <f>+S35/$S$67</f>
        <v>-6.0134135206216211E-4</v>
      </c>
    </row>
    <row r="36" spans="1:21" ht="21" x14ac:dyDescent="0.45">
      <c r="A36" s="5" t="s">
        <v>57</v>
      </c>
      <c r="C36" s="9">
        <f>IFERROR(VLOOKUP(A36,'درآمد سود سهام'!A:S,13,0),0)</f>
        <v>0</v>
      </c>
      <c r="E36" s="9">
        <f>IFERROR(VLOOKUP(A36,'درآمد ناشی از تغییر قیمت اوراق'!A:Q,9,0),0)</f>
        <v>102700353706</v>
      </c>
      <c r="G36" s="9">
        <f>IFERROR(VLOOKUP(A36,'درآمد ناشی از فروش'!A:Q,9,0),0)</f>
        <v>0</v>
      </c>
      <c r="I36" s="9">
        <f t="shared" si="0"/>
        <v>102700353706</v>
      </c>
      <c r="K36" s="1">
        <f>+I36/$I$67</f>
        <v>5.1221412007365824E-2</v>
      </c>
      <c r="M36" s="9">
        <f>IFERROR(VLOOKUP(A36,'درآمد سود سهام'!A:S,19,0),0)</f>
        <v>31878336000</v>
      </c>
      <c r="O36" s="9">
        <f>IFERROR(VLOOKUP(A36,'درآمد ناشی از تغییر قیمت اوراق'!A:Q,17,0),0)</f>
        <v>13090170809</v>
      </c>
      <c r="Q36" s="9">
        <f>IFERROR(VLOOKUP(A36,'درآمد ناشی از فروش'!A:Q,17,0),0)</f>
        <v>-2213275569</v>
      </c>
      <c r="S36" s="9">
        <f t="shared" si="1"/>
        <v>42755231240</v>
      </c>
      <c r="U36" s="1">
        <f>+S36/$S$67</f>
        <v>1.3276016937149292E-2</v>
      </c>
    </row>
    <row r="37" spans="1:21" ht="21" x14ac:dyDescent="0.45">
      <c r="A37" s="5" t="s">
        <v>101</v>
      </c>
      <c r="C37" s="9">
        <f>IFERROR(VLOOKUP(A37,'درآمد سود سهام'!A:S,13,0),0)</f>
        <v>0</v>
      </c>
      <c r="E37" s="9">
        <f>IFERROR(VLOOKUP(A37,'درآمد ناشی از تغییر قیمت اوراق'!A:Q,9,0),0)</f>
        <v>0</v>
      </c>
      <c r="G37" s="9">
        <f>IFERROR(VLOOKUP(A37,'درآمد ناشی از فروش'!A:Q,9,0),0)</f>
        <v>0</v>
      </c>
      <c r="I37" s="9">
        <f t="shared" si="0"/>
        <v>0</v>
      </c>
      <c r="K37" s="1">
        <f>+I37/$I$67</f>
        <v>0</v>
      </c>
      <c r="M37" s="9">
        <f>IFERROR(VLOOKUP(A37,'درآمد سود سهام'!A:S,19,0),0)</f>
        <v>0</v>
      </c>
      <c r="O37" s="9">
        <f>IFERROR(VLOOKUP(A37,'درآمد ناشی از تغییر قیمت اوراق'!A:Q,17,0),0)</f>
        <v>0</v>
      </c>
      <c r="Q37" s="9">
        <f>IFERROR(VLOOKUP(A37,'درآمد ناشی از فروش'!A:Q,17,0),0)</f>
        <v>4435444691</v>
      </c>
      <c r="S37" s="9">
        <f t="shared" si="1"/>
        <v>4435444691</v>
      </c>
      <c r="U37" s="1">
        <f>+S37/$S$67</f>
        <v>1.3772592764371378E-3</v>
      </c>
    </row>
    <row r="38" spans="1:21" ht="21" x14ac:dyDescent="0.45">
      <c r="A38" s="5" t="s">
        <v>58</v>
      </c>
      <c r="C38" s="9">
        <f>IFERROR(VLOOKUP(A38,'درآمد سود سهام'!A:S,13,0),0)</f>
        <v>0</v>
      </c>
      <c r="E38" s="9">
        <f>IFERROR(VLOOKUP(A38,'درآمد ناشی از تغییر قیمت اوراق'!A:Q,9,0),0)</f>
        <v>0</v>
      </c>
      <c r="G38" s="9">
        <f>IFERROR(VLOOKUP(A38,'درآمد ناشی از فروش'!A:Q,9,0),0)</f>
        <v>0</v>
      </c>
      <c r="I38" s="9">
        <f t="shared" si="0"/>
        <v>0</v>
      </c>
      <c r="K38" s="1">
        <f>+I38/$I$67</f>
        <v>0</v>
      </c>
      <c r="M38" s="9">
        <f>IFERROR(VLOOKUP(A38,'درآمد سود سهام'!A:S,19,0),0)</f>
        <v>0</v>
      </c>
      <c r="O38" s="9">
        <f>IFERROR(VLOOKUP(A38,'درآمد ناشی از تغییر قیمت اوراق'!A:Q,17,0),0)</f>
        <v>0</v>
      </c>
      <c r="Q38" s="9">
        <f>IFERROR(VLOOKUP(A38,'درآمد ناشی از فروش'!A:Q,17,0),0)</f>
        <v>-23977153084</v>
      </c>
      <c r="S38" s="9">
        <f t="shared" si="1"/>
        <v>-23977153084</v>
      </c>
      <c r="U38" s="1">
        <f>+S38/$S$67</f>
        <v>-7.445196323719038E-3</v>
      </c>
    </row>
    <row r="39" spans="1:21" ht="21" x14ac:dyDescent="0.45">
      <c r="A39" s="5" t="s">
        <v>56</v>
      </c>
      <c r="C39" s="9">
        <f>IFERROR(VLOOKUP(A39,'درآمد سود سهام'!A:S,13,0),0)</f>
        <v>0</v>
      </c>
      <c r="E39" s="9">
        <f>IFERROR(VLOOKUP(A39,'درآمد ناشی از تغییر قیمت اوراق'!A:Q,9,0),0)</f>
        <v>16426952551</v>
      </c>
      <c r="G39" s="9">
        <f>IFERROR(VLOOKUP(A39,'درآمد ناشی از فروش'!A:Q,9,0),0)</f>
        <v>0</v>
      </c>
      <c r="I39" s="9">
        <f t="shared" si="0"/>
        <v>16426952551</v>
      </c>
      <c r="K39" s="1">
        <f>+I39/$I$67</f>
        <v>8.1928802996037078E-3</v>
      </c>
      <c r="M39" s="9">
        <f>IFERROR(VLOOKUP(A39,'درآمد سود سهام'!A:S,19,0),0)</f>
        <v>10255046000</v>
      </c>
      <c r="O39" s="9">
        <f>IFERROR(VLOOKUP(A39,'درآمد ناشی از تغییر قیمت اوراق'!A:Q,17,0),0)</f>
        <v>31282007680</v>
      </c>
      <c r="Q39" s="9">
        <f>IFERROR(VLOOKUP(A39,'درآمد ناشی از فروش'!A:Q,17,0),0)</f>
        <v>-1921028115</v>
      </c>
      <c r="S39" s="9">
        <f t="shared" si="1"/>
        <v>39616025565</v>
      </c>
      <c r="U39" s="1">
        <f>+S39/$S$67</f>
        <v>1.2301255568732116E-2</v>
      </c>
    </row>
    <row r="40" spans="1:21" ht="21" x14ac:dyDescent="0.45">
      <c r="A40" s="5" t="s">
        <v>55</v>
      </c>
      <c r="C40" s="9">
        <f>IFERROR(VLOOKUP(A40,'درآمد سود سهام'!A:S,13,0),0)</f>
        <v>45388601171</v>
      </c>
      <c r="E40" s="9">
        <f>IFERROR(VLOOKUP(A40,'درآمد ناشی از تغییر قیمت اوراق'!A:Q,9,0),0)</f>
        <v>393493205826</v>
      </c>
      <c r="G40" s="9">
        <f>IFERROR(VLOOKUP(A40,'درآمد ناشی از فروش'!A:Q,9,0),0)</f>
        <v>0</v>
      </c>
      <c r="I40" s="9">
        <f t="shared" si="0"/>
        <v>438881806997</v>
      </c>
      <c r="K40" s="1">
        <f>+I40/$I$67</f>
        <v>0.21889063715480855</v>
      </c>
      <c r="M40" s="9">
        <f>IFERROR(VLOOKUP(A40,'درآمد سود سهام'!A:S,19,0),0)</f>
        <v>178597287258</v>
      </c>
      <c r="O40" s="9">
        <f>IFERROR(VLOOKUP(A40,'درآمد ناشی از تغییر قیمت اوراق'!A:Q,17,0),0)</f>
        <v>602406035031</v>
      </c>
      <c r="Q40" s="9">
        <f>IFERROR(VLOOKUP(A40,'درآمد ناشی از فروش'!A:Q,17,0),0)</f>
        <v>25657383384</v>
      </c>
      <c r="S40" s="9">
        <f t="shared" si="1"/>
        <v>806660705673</v>
      </c>
      <c r="U40" s="1">
        <f>+S40/$S$67</f>
        <v>0.25047791534403935</v>
      </c>
    </row>
    <row r="41" spans="1:21" ht="21" x14ac:dyDescent="0.45">
      <c r="A41" s="5" t="s">
        <v>60</v>
      </c>
      <c r="C41" s="9">
        <f>IFERROR(VLOOKUP(A41,'درآمد سود سهام'!A:S,13,0),0)</f>
        <v>0</v>
      </c>
      <c r="E41" s="9">
        <f>IFERROR(VLOOKUP(A41,'درآمد ناشی از تغییر قیمت اوراق'!A:Q,9,0),0)</f>
        <v>5779552571</v>
      </c>
      <c r="G41" s="9">
        <f>IFERROR(VLOOKUP(A41,'درآمد ناشی از فروش'!A:Q,9,0),0)</f>
        <v>0</v>
      </c>
      <c r="I41" s="9">
        <f t="shared" si="0"/>
        <v>5779552571</v>
      </c>
      <c r="K41" s="1">
        <f>+I41/$I$67</f>
        <v>2.8825299307623149E-3</v>
      </c>
      <c r="M41" s="9">
        <f>IFERROR(VLOOKUP(A41,'درآمد سود سهام'!A:S,19,0),0)</f>
        <v>2272917500</v>
      </c>
      <c r="O41" s="9">
        <f>IFERROR(VLOOKUP(A41,'درآمد ناشی از تغییر قیمت اوراق'!A:Q,17,0),0)</f>
        <v>-21722970106</v>
      </c>
      <c r="Q41" s="9">
        <f>IFERROR(VLOOKUP(A41,'درآمد ناشی از فروش'!A:Q,17,0),0)</f>
        <v>-6580247199</v>
      </c>
      <c r="S41" s="9">
        <f t="shared" si="1"/>
        <v>-26030299805</v>
      </c>
      <c r="U41" s="1">
        <f>+S41/$S$67</f>
        <v>-8.0827232380150243E-3</v>
      </c>
    </row>
    <row r="42" spans="1:21" ht="21" x14ac:dyDescent="0.45">
      <c r="A42" s="5" t="s">
        <v>54</v>
      </c>
      <c r="C42" s="9">
        <f>IFERROR(VLOOKUP(A42,'درآمد سود سهام'!A:S,13,0),0)</f>
        <v>0</v>
      </c>
      <c r="E42" s="9">
        <f>IFERROR(VLOOKUP(A42,'درآمد ناشی از تغییر قیمت اوراق'!A:Q,9,0),0)</f>
        <v>85024091479</v>
      </c>
      <c r="G42" s="9">
        <f>IFERROR(VLOOKUP(A42,'درآمد ناشی از فروش'!A:Q,9,0),0)</f>
        <v>0</v>
      </c>
      <c r="I42" s="9">
        <f t="shared" si="0"/>
        <v>85024091479</v>
      </c>
      <c r="K42" s="1">
        <f>+I42/$I$67</f>
        <v>4.2405443243798566E-2</v>
      </c>
      <c r="M42" s="9">
        <f>IFERROR(VLOOKUP(A42,'درآمد سود سهام'!A:S,19,0),0)</f>
        <v>22410084160</v>
      </c>
      <c r="O42" s="9">
        <f>IFERROR(VLOOKUP(A42,'درآمد ناشی از تغییر قیمت اوراق'!A:Q,17,0),0)</f>
        <v>-2751534232</v>
      </c>
      <c r="Q42" s="9">
        <f>IFERROR(VLOOKUP(A42,'درآمد ناشی از فروش'!A:Q,17,0),0)</f>
        <v>15411290856</v>
      </c>
      <c r="S42" s="9">
        <f t="shared" si="1"/>
        <v>35069840784</v>
      </c>
      <c r="U42" s="1">
        <f>+S42/$S$67</f>
        <v>1.0889610153620888E-2</v>
      </c>
    </row>
    <row r="43" spans="1:21" ht="21" x14ac:dyDescent="0.45">
      <c r="A43" s="5" t="s">
        <v>100</v>
      </c>
      <c r="C43" s="9">
        <f>IFERROR(VLOOKUP(A43,'درآمد سود سهام'!A:S,13,0),0)</f>
        <v>0</v>
      </c>
      <c r="E43" s="9">
        <f>IFERROR(VLOOKUP(A43,'درآمد ناشی از تغییر قیمت اوراق'!A:Q,9,0),0)</f>
        <v>24943254326</v>
      </c>
      <c r="G43" s="9">
        <f>IFERROR(VLOOKUP(A43,'درآمد ناشی از فروش'!A:Q,9,0),0)</f>
        <v>0</v>
      </c>
      <c r="I43" s="9">
        <f t="shared" si="0"/>
        <v>24943254326</v>
      </c>
      <c r="K43" s="1">
        <f>+I43/$I$67</f>
        <v>1.2440353519073749E-2</v>
      </c>
      <c r="M43" s="9">
        <f>IFERROR(VLOOKUP(A43,'درآمد سود سهام'!A:S,19,0),0)</f>
        <v>17063377500</v>
      </c>
      <c r="O43" s="9">
        <f>IFERROR(VLOOKUP(A43,'درآمد ناشی از تغییر قیمت اوراق'!A:Q,17,0),0)</f>
        <v>-3199500973</v>
      </c>
      <c r="Q43" s="9">
        <f>IFERROR(VLOOKUP(A43,'درآمد ناشی از فروش'!A:Q,17,0),0)</f>
        <v>-1927219976</v>
      </c>
      <c r="S43" s="9">
        <f t="shared" si="1"/>
        <v>11936656551</v>
      </c>
      <c r="U43" s="1">
        <f>+S43/$S$67</f>
        <v>3.7064763760592408E-3</v>
      </c>
    </row>
    <row r="44" spans="1:21" ht="21" x14ac:dyDescent="0.45">
      <c r="A44" s="5" t="s">
        <v>118</v>
      </c>
      <c r="C44" s="9">
        <f>IFERROR(VLOOKUP(A44,'درآمد سود سهام'!A:S,13,0),0)</f>
        <v>0</v>
      </c>
      <c r="E44" s="9">
        <f>IFERROR(VLOOKUP(A44,'درآمد ناشی از تغییر قیمت اوراق'!A:Q,9,0),0)</f>
        <v>0</v>
      </c>
      <c r="G44" s="9">
        <f>IFERROR(VLOOKUP(A44,'درآمد ناشی از فروش'!A:Q,9,0),0)</f>
        <v>0</v>
      </c>
      <c r="I44" s="9">
        <f t="shared" si="0"/>
        <v>0</v>
      </c>
      <c r="K44" s="1">
        <f t="shared" ref="K44" si="2">+I44/$I$67</f>
        <v>0</v>
      </c>
      <c r="M44" s="9">
        <f>IFERROR(VLOOKUP(A44,'درآمد سود سهام'!A:S,19,0),0)</f>
        <v>67967456009</v>
      </c>
      <c r="O44" s="9">
        <f>IFERROR(VLOOKUP(A44,'درآمد ناشی از تغییر قیمت اوراق'!A:Q,17,0),0)</f>
        <v>0</v>
      </c>
      <c r="Q44" s="9">
        <f>IFERROR(VLOOKUP(A44,'درآمد ناشی از فروش'!A:Q,17,0),0)</f>
        <v>0</v>
      </c>
      <c r="S44" s="9">
        <f t="shared" ref="S44" si="3">+Q44+O44+M44</f>
        <v>67967456009</v>
      </c>
      <c r="U44" s="1">
        <f t="shared" ref="U44" si="4">+S44/$S$67</f>
        <v>2.1104717972060566E-2</v>
      </c>
    </row>
    <row r="45" spans="1:21" ht="21" x14ac:dyDescent="0.55000000000000004">
      <c r="A45" s="27" t="s">
        <v>86</v>
      </c>
      <c r="C45" s="9">
        <f>IFERROR(VLOOKUP(A45,'درآمد سود سهام'!A:S,13,0),0)</f>
        <v>0</v>
      </c>
      <c r="D45" s="9"/>
      <c r="E45" s="9">
        <f>IFERROR(VLOOKUP(A45,'درآمد ناشی از تغییر قیمت اوراق'!A:Q,9,0),0)</f>
        <v>0</v>
      </c>
      <c r="F45" s="9"/>
      <c r="G45" s="9">
        <f>IFERROR(VLOOKUP(A45,'درآمد ناشی از فروش'!A:Q,9,0),0)</f>
        <v>0</v>
      </c>
      <c r="H45" s="9"/>
      <c r="I45" s="9">
        <f t="shared" si="0"/>
        <v>0</v>
      </c>
      <c r="J45" s="9"/>
      <c r="K45" s="1">
        <f>+I45/$I$67</f>
        <v>0</v>
      </c>
      <c r="L45" s="9"/>
      <c r="M45" s="9">
        <f>IFERROR(VLOOKUP(A45,'درآمد سود سهام'!A:S,19,0),0)</f>
        <v>0</v>
      </c>
      <c r="N45" s="9"/>
      <c r="O45" s="9">
        <f>IFERROR(VLOOKUP(A45,'درآمد ناشی از تغییر قیمت اوراق'!A:Q,17,0),0)</f>
        <v>0</v>
      </c>
      <c r="P45" s="9"/>
      <c r="Q45" s="9">
        <f>IFERROR(VLOOKUP(A45,'درآمد ناشی از فروش'!A:Q,17,0),0)</f>
        <v>20299435647</v>
      </c>
      <c r="R45" s="9"/>
      <c r="S45" s="9">
        <f t="shared" si="1"/>
        <v>20299435647</v>
      </c>
      <c r="T45" s="9"/>
      <c r="U45" s="1">
        <f>+S45/$S$67</f>
        <v>6.3032205334446947E-3</v>
      </c>
    </row>
    <row r="46" spans="1:21" ht="21" x14ac:dyDescent="0.55000000000000004">
      <c r="A46" s="27" t="s">
        <v>95</v>
      </c>
      <c r="C46" s="9">
        <f>IFERROR(VLOOKUP(A46,'درآمد سود سهام'!A:S,13,0),0)</f>
        <v>0</v>
      </c>
      <c r="D46" s="9"/>
      <c r="E46" s="9">
        <f>IFERROR(VLOOKUP(A46,'درآمد ناشی از تغییر قیمت اوراق'!A:Q,9,0),0)</f>
        <v>0</v>
      </c>
      <c r="F46" s="9"/>
      <c r="G46" s="9">
        <f>IFERROR(VLOOKUP(A46,'درآمد ناشی از فروش'!A:Q,9,0),0)</f>
        <v>0</v>
      </c>
      <c r="H46" s="9"/>
      <c r="I46" s="9">
        <f t="shared" si="0"/>
        <v>0</v>
      </c>
      <c r="J46" s="9"/>
      <c r="K46" s="1">
        <f>+I46/$I$67</f>
        <v>0</v>
      </c>
      <c r="L46" s="9"/>
      <c r="M46" s="9">
        <f>IFERROR(VLOOKUP(A46,'درآمد سود سهام'!A:S,19,0),0)</f>
        <v>0</v>
      </c>
      <c r="N46" s="9"/>
      <c r="O46" s="9">
        <f>IFERROR(VLOOKUP(A46,'درآمد ناشی از تغییر قیمت اوراق'!A:Q,17,0),0)</f>
        <v>0</v>
      </c>
      <c r="P46" s="9"/>
      <c r="Q46" s="9">
        <f>IFERROR(VLOOKUP(A46,'درآمد ناشی از فروش'!A:Q,17,0),0)</f>
        <v>4474189256</v>
      </c>
      <c r="R46" s="9"/>
      <c r="S46" s="9">
        <f t="shared" si="1"/>
        <v>4474189256</v>
      </c>
      <c r="T46" s="9"/>
      <c r="U46" s="1">
        <f>+S46/$S$67</f>
        <v>1.3892899329496736E-3</v>
      </c>
    </row>
    <row r="47" spans="1:21" ht="21" x14ac:dyDescent="0.55000000000000004">
      <c r="A47" s="27" t="s">
        <v>87</v>
      </c>
      <c r="C47" s="9">
        <f>IFERROR(VLOOKUP(A47,'درآمد سود سهام'!A:S,13,0),0)</f>
        <v>0</v>
      </c>
      <c r="D47" s="9"/>
      <c r="E47" s="9">
        <f>IFERROR(VLOOKUP(A47,'درآمد ناشی از تغییر قیمت اوراق'!A:Q,9,0),0)</f>
        <v>0</v>
      </c>
      <c r="F47" s="9"/>
      <c r="G47" s="9">
        <f>IFERROR(VLOOKUP(A47,'درآمد ناشی از فروش'!A:Q,9,0),0)</f>
        <v>0</v>
      </c>
      <c r="H47" s="9"/>
      <c r="I47" s="9">
        <f t="shared" si="0"/>
        <v>0</v>
      </c>
      <c r="J47" s="9"/>
      <c r="K47" s="1">
        <f t="shared" ref="K47:K49" si="5">+I47/$I$67</f>
        <v>0</v>
      </c>
      <c r="L47" s="9"/>
      <c r="M47" s="9">
        <f>IFERROR(VLOOKUP(A47,'درآمد سود سهام'!A:S,19,0),0)</f>
        <v>0</v>
      </c>
      <c r="N47" s="9"/>
      <c r="O47" s="9">
        <f>IFERROR(VLOOKUP(A47,'درآمد ناشی از تغییر قیمت اوراق'!A:Q,17,0),0)</f>
        <v>0</v>
      </c>
      <c r="P47" s="9"/>
      <c r="Q47" s="9">
        <f>IFERROR(VLOOKUP(A47,'درآمد ناشی از فروش'!A:Q,17,0),0)</f>
        <v>1084633617</v>
      </c>
      <c r="R47" s="9"/>
      <c r="S47" s="9">
        <f t="shared" ref="S47:S49" si="6">+Q47+O47+M47</f>
        <v>1084633617</v>
      </c>
      <c r="T47" s="9"/>
      <c r="U47" s="1">
        <f t="shared" ref="U47:U49" si="7">+S47/$S$67</f>
        <v>3.3679186972614995E-4</v>
      </c>
    </row>
    <row r="48" spans="1:21" ht="21" x14ac:dyDescent="0.55000000000000004">
      <c r="A48" s="27" t="s">
        <v>123</v>
      </c>
      <c r="C48" s="9">
        <f>IFERROR(VLOOKUP(A48,'درآمد سود سهام'!A:S,13,0),0)</f>
        <v>0</v>
      </c>
      <c r="D48" s="9"/>
      <c r="E48" s="9">
        <f>IFERROR(VLOOKUP(A48,'درآمد ناشی از تغییر قیمت اوراق'!A:Q,9,0),0)</f>
        <v>520779317</v>
      </c>
      <c r="F48" s="9"/>
      <c r="G48" s="9">
        <f>IFERROR(VLOOKUP(A48,'درآمد ناشی از فروش'!A:Q,9,0),0)</f>
        <v>0</v>
      </c>
      <c r="H48" s="9"/>
      <c r="I48" s="9">
        <f t="shared" si="0"/>
        <v>520779317</v>
      </c>
      <c r="J48" s="9"/>
      <c r="K48" s="1">
        <f t="shared" si="5"/>
        <v>2.5973670974234584E-4</v>
      </c>
      <c r="L48" s="9"/>
      <c r="M48" s="9">
        <f>IFERROR(VLOOKUP(A48,'درآمد سود سهام'!A:S,19,0),0)</f>
        <v>0</v>
      </c>
      <c r="N48" s="9"/>
      <c r="O48" s="9">
        <f>IFERROR(VLOOKUP(A48,'درآمد ناشی از تغییر قیمت اوراق'!A:Q,17,0),0)</f>
        <v>520779317</v>
      </c>
      <c r="P48" s="9"/>
      <c r="Q48" s="9">
        <f>IFERROR(VLOOKUP(A48,'درآمد ناشی از فروش'!A:Q,17,0),0)</f>
        <v>0</v>
      </c>
      <c r="R48" s="9"/>
      <c r="S48" s="9">
        <f t="shared" si="6"/>
        <v>520779317</v>
      </c>
      <c r="T48" s="9"/>
      <c r="U48" s="1">
        <f t="shared" si="7"/>
        <v>1.6170828299814477E-4</v>
      </c>
    </row>
    <row r="49" spans="1:21" ht="21" x14ac:dyDescent="0.55000000000000004">
      <c r="A49" s="27" t="s">
        <v>122</v>
      </c>
      <c r="C49" s="9">
        <f>IFERROR(VLOOKUP(A49,'درآمد سود سهام'!A:S,13,0),0)</f>
        <v>0</v>
      </c>
      <c r="D49" s="9"/>
      <c r="E49" s="9">
        <f>IFERROR(VLOOKUP(A49,'درآمد ناشی از تغییر قیمت اوراق'!A:Q,9,0),0)</f>
        <v>1884914729</v>
      </c>
      <c r="F49" s="9"/>
      <c r="G49" s="9">
        <f>IFERROR(VLOOKUP(A49,'درآمد ناشی از فروش'!A:Q,9,0),0)</f>
        <v>0</v>
      </c>
      <c r="H49" s="9"/>
      <c r="I49" s="9">
        <f t="shared" si="0"/>
        <v>1884914729</v>
      </c>
      <c r="J49" s="9"/>
      <c r="K49" s="1">
        <f t="shared" si="5"/>
        <v>9.4009407415722207E-4</v>
      </c>
      <c r="L49" s="9"/>
      <c r="M49" s="9">
        <f>IFERROR(VLOOKUP(A49,'درآمد سود سهام'!A:S,19,0),0)</f>
        <v>0</v>
      </c>
      <c r="N49" s="9"/>
      <c r="O49" s="9">
        <f>IFERROR(VLOOKUP(A49,'درآمد ناشی از تغییر قیمت اوراق'!A:Q,17,0),0)</f>
        <v>1884914729</v>
      </c>
      <c r="P49" s="9"/>
      <c r="Q49" s="9">
        <f>IFERROR(VLOOKUP(A49,'درآمد ناشی از فروش'!A:Q,17,0),0)</f>
        <v>0</v>
      </c>
      <c r="R49" s="9"/>
      <c r="S49" s="9">
        <f t="shared" si="6"/>
        <v>1884914729</v>
      </c>
      <c r="T49" s="9"/>
      <c r="U49" s="1">
        <f t="shared" si="7"/>
        <v>5.852888439970502E-4</v>
      </c>
    </row>
    <row r="50" spans="1:21" ht="21" x14ac:dyDescent="0.55000000000000004">
      <c r="A50" s="27" t="s">
        <v>84</v>
      </c>
      <c r="C50" s="9">
        <f>IFERROR(VLOOKUP(A50,'درآمد سود سهام'!A:S,13,0),0)</f>
        <v>0</v>
      </c>
      <c r="D50" s="9"/>
      <c r="E50" s="9">
        <f>IFERROR(VLOOKUP(A50,'درآمد ناشی از تغییر قیمت اوراق'!A:Q,9,0),0)</f>
        <v>0</v>
      </c>
      <c r="F50" s="9"/>
      <c r="G50" s="9">
        <f>IFERROR(VLOOKUP(A50,'درآمد ناشی از فروش'!A:Q,9,0),0)</f>
        <v>0</v>
      </c>
      <c r="H50" s="9"/>
      <c r="I50" s="9">
        <f t="shared" si="0"/>
        <v>0</v>
      </c>
      <c r="J50" s="9"/>
      <c r="K50" s="1">
        <f>+I50/$I$67</f>
        <v>0</v>
      </c>
      <c r="L50" s="9"/>
      <c r="M50" s="9">
        <f>IFERROR(VLOOKUP(A50,'درآمد سود سهام'!A:S,19,0),0)</f>
        <v>9302881000</v>
      </c>
      <c r="N50" s="9"/>
      <c r="O50" s="9">
        <f>IFERROR(VLOOKUP(A50,'درآمد ناشی از تغییر قیمت اوراق'!A:Q,17,0),0)</f>
        <v>0</v>
      </c>
      <c r="P50" s="9"/>
      <c r="Q50" s="9">
        <f>IFERROR(VLOOKUP(A50,'درآمد ناشی از فروش'!A:Q,17,0),0)</f>
        <v>436236969</v>
      </c>
      <c r="R50" s="9"/>
      <c r="S50" s="9">
        <f t="shared" si="1"/>
        <v>9739117969</v>
      </c>
      <c r="T50" s="9"/>
      <c r="U50" s="1">
        <f>+S50/$S$67</f>
        <v>3.0241140407720316E-3</v>
      </c>
    </row>
    <row r="51" spans="1:21" ht="21" x14ac:dyDescent="0.55000000000000004">
      <c r="A51" s="27" t="s">
        <v>85</v>
      </c>
      <c r="C51" s="9">
        <f>IFERROR(VLOOKUP(A51,'درآمد سود سهام'!A:S,13,0),0)</f>
        <v>0</v>
      </c>
      <c r="D51" s="9"/>
      <c r="E51" s="9">
        <f>IFERROR(VLOOKUP(A51,'درآمد ناشی از تغییر قیمت اوراق'!A:Q,9,0),0)</f>
        <v>0</v>
      </c>
      <c r="F51" s="9"/>
      <c r="G51" s="9">
        <f>IFERROR(VLOOKUP(A51,'درآمد ناشی از فروش'!A:Q,9,0),0)</f>
        <v>0</v>
      </c>
      <c r="H51" s="9"/>
      <c r="I51" s="9">
        <f t="shared" si="0"/>
        <v>0</v>
      </c>
      <c r="J51" s="9"/>
      <c r="K51" s="1">
        <f>+I51/$I$67</f>
        <v>0</v>
      </c>
      <c r="L51" s="9"/>
      <c r="M51" s="9">
        <f>IFERROR(VLOOKUP(A51,'درآمد سود سهام'!A:S,19,0),0)</f>
        <v>0</v>
      </c>
      <c r="N51" s="9"/>
      <c r="O51" s="9">
        <f>IFERROR(VLOOKUP(A51,'درآمد ناشی از تغییر قیمت اوراق'!A:Q,17,0),0)</f>
        <v>0</v>
      </c>
      <c r="P51" s="9"/>
      <c r="Q51" s="9">
        <f>IFERROR(VLOOKUP(A51,'درآمد ناشی از فروش'!A:Q,17,0),0)</f>
        <v>4584035908</v>
      </c>
      <c r="R51" s="9"/>
      <c r="S51" s="9">
        <f t="shared" si="1"/>
        <v>4584035908</v>
      </c>
      <c r="T51" s="9"/>
      <c r="U51" s="1">
        <f>+S51/$S$67</f>
        <v>1.4233986483079195E-3</v>
      </c>
    </row>
    <row r="52" spans="1:21" ht="21" x14ac:dyDescent="0.55000000000000004">
      <c r="A52" s="27" t="s">
        <v>112</v>
      </c>
      <c r="C52" s="9">
        <f>IFERROR(VLOOKUP(A52,'درآمد سود سهام'!A:S,13,0),0)</f>
        <v>0</v>
      </c>
      <c r="D52" s="9"/>
      <c r="E52" s="9">
        <f>IFERROR(VLOOKUP(A52,'درآمد ناشی از تغییر قیمت اوراق'!A:Q,9,0),0)</f>
        <v>0</v>
      </c>
      <c r="F52" s="9"/>
      <c r="G52" s="9">
        <f>IFERROR(VLOOKUP(A52,'درآمد ناشی از فروش'!A:Q,9,0),0)</f>
        <v>0</v>
      </c>
      <c r="H52" s="9"/>
      <c r="I52" s="9">
        <f t="shared" si="0"/>
        <v>0</v>
      </c>
      <c r="J52" s="9"/>
      <c r="K52" s="1">
        <f>+I52/$I$67</f>
        <v>0</v>
      </c>
      <c r="L52" s="9"/>
      <c r="M52" s="9">
        <f>IFERROR(VLOOKUP(A52,'درآمد سود سهام'!A:S,19,0),0)</f>
        <v>235000000</v>
      </c>
      <c r="N52" s="9"/>
      <c r="O52" s="9">
        <f>IFERROR(VLOOKUP(A52,'درآمد ناشی از تغییر قیمت اوراق'!A:Q,17,0),0)</f>
        <v>0</v>
      </c>
      <c r="P52" s="9"/>
      <c r="Q52" s="9">
        <f>IFERROR(VLOOKUP(A52,'درآمد ناشی از فروش'!A:Q,17,0),0)</f>
        <v>975651972</v>
      </c>
      <c r="R52" s="9"/>
      <c r="S52" s="9">
        <f t="shared" si="1"/>
        <v>1210651972</v>
      </c>
      <c r="T52" s="9"/>
      <c r="U52" s="1">
        <f>+S52/$S$67</f>
        <v>3.759220946565319E-4</v>
      </c>
    </row>
    <row r="53" spans="1:21" ht="21" x14ac:dyDescent="0.55000000000000004">
      <c r="A53" s="27" t="s">
        <v>113</v>
      </c>
      <c r="C53" s="9">
        <f>IFERROR(VLOOKUP(A53,'درآمد سود سهام'!A:S,13,0),0)</f>
        <v>0</v>
      </c>
      <c r="D53" s="9"/>
      <c r="E53" s="9">
        <f>IFERROR(VLOOKUP(A53,'درآمد ناشی از تغییر قیمت اوراق'!A:Q,9,0),0)</f>
        <v>0</v>
      </c>
      <c r="F53" s="9"/>
      <c r="G53" s="9">
        <f>IFERROR(VLOOKUP(A53,'درآمد ناشی از فروش'!A:Q,9,0),0)</f>
        <v>0</v>
      </c>
      <c r="H53" s="9"/>
      <c r="I53" s="9">
        <f t="shared" si="0"/>
        <v>0</v>
      </c>
      <c r="J53" s="9"/>
      <c r="K53" s="1">
        <f>+I53/$I$67</f>
        <v>0</v>
      </c>
      <c r="L53" s="9"/>
      <c r="M53" s="9">
        <f>IFERROR(VLOOKUP(A53,'درآمد سود سهام'!A:S,19,0),0)</f>
        <v>562500000</v>
      </c>
      <c r="N53" s="9"/>
      <c r="O53" s="9">
        <f>IFERROR(VLOOKUP(A53,'درآمد ناشی از تغییر قیمت اوراق'!A:Q,17,0),0)</f>
        <v>0</v>
      </c>
      <c r="P53" s="9"/>
      <c r="Q53" s="9">
        <f>IFERROR(VLOOKUP(A53,'درآمد ناشی از فروش'!A:Q,17,0),0)</f>
        <v>603269216</v>
      </c>
      <c r="R53" s="9"/>
      <c r="S53" s="9">
        <f t="shared" si="1"/>
        <v>1165769216</v>
      </c>
      <c r="T53" s="9"/>
      <c r="U53" s="1">
        <f>+S53/$S$67</f>
        <v>3.6198545552348297E-4</v>
      </c>
    </row>
    <row r="54" spans="1:21" ht="21" x14ac:dyDescent="0.55000000000000004">
      <c r="A54" s="27" t="s">
        <v>89</v>
      </c>
      <c r="C54" s="9">
        <f>IFERROR(VLOOKUP(A54,'درآمد سود سهام'!A:S,13,0),0)</f>
        <v>0</v>
      </c>
      <c r="D54" s="9"/>
      <c r="E54" s="9">
        <f>IFERROR(VLOOKUP(A54,'درآمد ناشی از تغییر قیمت اوراق'!A:Q,9,0),0)</f>
        <v>3084722071</v>
      </c>
      <c r="F54" s="9"/>
      <c r="G54" s="9">
        <f>IFERROR(VLOOKUP(A54,'درآمد ناشی از فروش'!A:Q,9,0),0)</f>
        <v>0</v>
      </c>
      <c r="H54" s="9"/>
      <c r="I54" s="9">
        <f t="shared" si="0"/>
        <v>3084722071</v>
      </c>
      <c r="J54" s="9"/>
      <c r="K54" s="1">
        <f>+I54/$I$67</f>
        <v>1.5384934367336537E-3</v>
      </c>
      <c r="L54" s="9"/>
      <c r="M54" s="9">
        <f>IFERROR(VLOOKUP(A54,'درآمد سود سهام'!A:S,19,0),0)</f>
        <v>0</v>
      </c>
      <c r="N54" s="9"/>
      <c r="O54" s="9">
        <f>IFERROR(VLOOKUP(A54,'درآمد ناشی از تغییر قیمت اوراق'!A:Q,17,0),0)</f>
        <v>3084722071</v>
      </c>
      <c r="P54" s="9"/>
      <c r="Q54" s="9">
        <f>IFERROR(VLOOKUP(A54,'درآمد ناشی از فروش'!A:Q,17,0),0)</f>
        <v>12362152981</v>
      </c>
      <c r="R54" s="9"/>
      <c r="S54" s="9">
        <f t="shared" si="1"/>
        <v>15446875052</v>
      </c>
      <c r="T54" s="9"/>
      <c r="U54" s="1">
        <f>+S54/$S$67</f>
        <v>4.7964417187977499E-3</v>
      </c>
    </row>
    <row r="55" spans="1:21" ht="21" x14ac:dyDescent="0.55000000000000004">
      <c r="A55" s="27" t="s">
        <v>96</v>
      </c>
      <c r="C55" s="9">
        <f>IFERROR(VLOOKUP(A55,'درآمد سود سهام'!A:S,13,0),0)</f>
        <v>0</v>
      </c>
      <c r="D55" s="9"/>
      <c r="E55" s="9">
        <f>IFERROR(VLOOKUP(A55,'درآمد ناشی از تغییر قیمت اوراق'!A:Q,9,0),0)</f>
        <v>0</v>
      </c>
      <c r="F55" s="9"/>
      <c r="G55" s="9">
        <f>IFERROR(VLOOKUP(A55,'درآمد ناشی از فروش'!A:Q,9,0),0)</f>
        <v>0</v>
      </c>
      <c r="H55" s="9"/>
      <c r="I55" s="9">
        <f t="shared" si="0"/>
        <v>0</v>
      </c>
      <c r="J55" s="9"/>
      <c r="K55" s="1">
        <f>+I55/$I$67</f>
        <v>0</v>
      </c>
      <c r="L55" s="9"/>
      <c r="M55" s="9">
        <f>IFERROR(VLOOKUP(A55,'درآمد سود سهام'!A:S,19,0),0)</f>
        <v>1257291200</v>
      </c>
      <c r="N55" s="9"/>
      <c r="O55" s="9">
        <f>IFERROR(VLOOKUP(A55,'درآمد ناشی از تغییر قیمت اوراق'!A:Q,17,0),0)</f>
        <v>0</v>
      </c>
      <c r="P55" s="9"/>
      <c r="Q55" s="9">
        <f>IFERROR(VLOOKUP(A55,'درآمد ناشی از فروش'!A:Q,17,0),0)</f>
        <v>5630952553</v>
      </c>
      <c r="R55" s="9"/>
      <c r="S55" s="9">
        <f t="shared" si="1"/>
        <v>6888243753</v>
      </c>
      <c r="T55" s="9"/>
      <c r="U55" s="1">
        <f>+S55/$S$67</f>
        <v>2.1388830812002599E-3</v>
      </c>
    </row>
    <row r="56" spans="1:21" ht="21" x14ac:dyDescent="0.55000000000000004">
      <c r="A56" s="27" t="s">
        <v>91</v>
      </c>
      <c r="C56" s="9">
        <f>IFERROR(VLOOKUP(A56,'درآمد سود سهام'!A:S,13,0),0)</f>
        <v>0</v>
      </c>
      <c r="D56" s="9"/>
      <c r="E56" s="9">
        <f>IFERROR(VLOOKUP(A56,'درآمد ناشی از تغییر قیمت اوراق'!A:Q,9,0),0)</f>
        <v>1458705139</v>
      </c>
      <c r="F56" s="9"/>
      <c r="G56" s="9">
        <f>IFERROR(VLOOKUP(A56,'درآمد ناشی از فروش'!A:Q,9,0),0)</f>
        <v>0</v>
      </c>
      <c r="H56" s="9"/>
      <c r="I56" s="9">
        <f t="shared" si="0"/>
        <v>1458705139</v>
      </c>
      <c r="J56" s="9"/>
      <c r="K56" s="1">
        <f>+I56/$I$67</f>
        <v>7.2752365718109198E-4</v>
      </c>
      <c r="L56" s="9"/>
      <c r="M56" s="9">
        <f>IFERROR(VLOOKUP(A56,'درآمد سود سهام'!A:S,19,0),0)</f>
        <v>1586968173</v>
      </c>
      <c r="N56" s="9"/>
      <c r="O56" s="9">
        <f>IFERROR(VLOOKUP(A56,'درآمد ناشی از تغییر قیمت اوراق'!A:Q,17,0),0)</f>
        <v>9610645309</v>
      </c>
      <c r="P56" s="9"/>
      <c r="Q56" s="9">
        <f>IFERROR(VLOOKUP(A56,'درآمد ناشی از فروش'!A:Q,17,0),0)</f>
        <v>13243736919</v>
      </c>
      <c r="R56" s="9"/>
      <c r="S56" s="9">
        <f t="shared" si="1"/>
        <v>24441350401</v>
      </c>
      <c r="T56" s="9"/>
      <c r="U56" s="1">
        <f>+S56/$S$67</f>
        <v>7.5893352106795112E-3</v>
      </c>
    </row>
    <row r="57" spans="1:21" ht="21" x14ac:dyDescent="0.55000000000000004">
      <c r="A57" s="27" t="s">
        <v>92</v>
      </c>
      <c r="C57" s="9">
        <f>IFERROR(VLOOKUP(A57,'درآمد سود سهام'!A:S,13,0),0)</f>
        <v>0</v>
      </c>
      <c r="D57" s="9"/>
      <c r="E57" s="9">
        <f>IFERROR(VLOOKUP(A57,'درآمد ناشی از تغییر قیمت اوراق'!A:Q,9,0),0)</f>
        <v>0</v>
      </c>
      <c r="F57" s="9"/>
      <c r="G57" s="9">
        <f>IFERROR(VLOOKUP(A57,'درآمد ناشی از فروش'!A:Q,9,0),0)</f>
        <v>0</v>
      </c>
      <c r="H57" s="9"/>
      <c r="I57" s="9">
        <f t="shared" si="0"/>
        <v>0</v>
      </c>
      <c r="J57" s="9"/>
      <c r="K57" s="1">
        <f>+I57/$I$67</f>
        <v>0</v>
      </c>
      <c r="L57" s="9"/>
      <c r="M57" s="9">
        <f>IFERROR(VLOOKUP(A57,'درآمد سود سهام'!A:S,19,0),0)</f>
        <v>0</v>
      </c>
      <c r="N57" s="9"/>
      <c r="O57" s="9">
        <f>IFERROR(VLOOKUP(A57,'درآمد ناشی از تغییر قیمت اوراق'!A:Q,17,0),0)</f>
        <v>0</v>
      </c>
      <c r="P57" s="9"/>
      <c r="Q57" s="9">
        <f>IFERROR(VLOOKUP(A57,'درآمد ناشی از فروش'!A:Q,17,0),0)</f>
        <v>3271605657</v>
      </c>
      <c r="R57" s="9"/>
      <c r="S57" s="9">
        <f t="shared" si="1"/>
        <v>3271605657</v>
      </c>
      <c r="T57" s="9"/>
      <c r="U57" s="1">
        <f>+S57/$S$67</f>
        <v>1.0158731657933476E-3</v>
      </c>
    </row>
    <row r="58" spans="1:21" ht="21" x14ac:dyDescent="0.55000000000000004">
      <c r="A58" s="27" t="s">
        <v>115</v>
      </c>
      <c r="C58" s="9">
        <f>IFERROR(VLOOKUP(A58,'درآمد سود سهام'!A:S,13,0),0)</f>
        <v>0</v>
      </c>
      <c r="D58" s="9"/>
      <c r="E58" s="9">
        <f>IFERROR(VLOOKUP(A58,'درآمد ناشی از تغییر قیمت اوراق'!A:Q,9,0),0)</f>
        <v>0</v>
      </c>
      <c r="F58" s="9"/>
      <c r="G58" s="9">
        <f>IFERROR(VLOOKUP(A58,'درآمد ناشی از فروش'!A:Q,9,0),0)</f>
        <v>0</v>
      </c>
      <c r="H58" s="9"/>
      <c r="I58" s="9">
        <f t="shared" si="0"/>
        <v>0</v>
      </c>
      <c r="J58" s="9"/>
      <c r="K58" s="1">
        <f t="shared" ref="K58:K59" si="8">+I58/$I$67</f>
        <v>0</v>
      </c>
      <c r="L58" s="9"/>
      <c r="M58" s="9">
        <f>IFERROR(VLOOKUP(A58,'درآمد سود سهام'!A:S,19,0),0)</f>
        <v>0</v>
      </c>
      <c r="N58" s="9"/>
      <c r="O58" s="9">
        <f>IFERROR(VLOOKUP(A58,'درآمد ناشی از تغییر قیمت اوراق'!A:Q,17,0),0)</f>
        <v>0</v>
      </c>
      <c r="P58" s="9"/>
      <c r="Q58" s="9">
        <f>IFERROR(VLOOKUP(A58,'درآمد ناشی از فروش'!A:Q,17,0),0)</f>
        <v>768972897</v>
      </c>
      <c r="R58" s="9"/>
      <c r="S58" s="9">
        <f t="shared" ref="S58:S59" si="9">+Q58+O58+M58</f>
        <v>768972897</v>
      </c>
      <c r="T58" s="9"/>
      <c r="U58" s="1">
        <f t="shared" ref="U58:U59" si="10">+S58/$S$67</f>
        <v>2.3877539446517463E-4</v>
      </c>
    </row>
    <row r="59" spans="1:21" ht="21" x14ac:dyDescent="0.55000000000000004">
      <c r="A59" s="27" t="s">
        <v>116</v>
      </c>
      <c r="C59" s="9">
        <f>IFERROR(VLOOKUP(A59,'درآمد سود سهام'!A:S,13,0),0)</f>
        <v>0</v>
      </c>
      <c r="D59" s="9"/>
      <c r="E59" s="9">
        <f>IFERROR(VLOOKUP(A59,'درآمد ناشی از تغییر قیمت اوراق'!A:Q,9,0),0)</f>
        <v>0</v>
      </c>
      <c r="F59" s="9"/>
      <c r="G59" s="9">
        <f>IFERROR(VLOOKUP(A59,'درآمد ناشی از فروش'!A:Q,9,0),0)</f>
        <v>0</v>
      </c>
      <c r="H59" s="9"/>
      <c r="I59" s="9">
        <f t="shared" si="0"/>
        <v>0</v>
      </c>
      <c r="J59" s="9"/>
      <c r="K59" s="1">
        <f t="shared" si="8"/>
        <v>0</v>
      </c>
      <c r="L59" s="9"/>
      <c r="M59" s="9">
        <f>IFERROR(VLOOKUP(A59,'درآمد سود سهام'!A:S,19,0),0)</f>
        <v>0</v>
      </c>
      <c r="N59" s="9"/>
      <c r="O59" s="9">
        <f>IFERROR(VLOOKUP(A59,'درآمد ناشی از تغییر قیمت اوراق'!A:Q,17,0),0)</f>
        <v>0</v>
      </c>
      <c r="P59" s="9"/>
      <c r="Q59" s="9">
        <f>IFERROR(VLOOKUP(A59,'درآمد ناشی از فروش'!A:Q,17,0),0)</f>
        <v>70119278</v>
      </c>
      <c r="R59" s="9"/>
      <c r="S59" s="9">
        <f t="shared" si="9"/>
        <v>70119278</v>
      </c>
      <c r="T59" s="9"/>
      <c r="U59" s="1">
        <f t="shared" si="10"/>
        <v>2.1772884752351997E-5</v>
      </c>
    </row>
    <row r="60" spans="1:21" ht="21" x14ac:dyDescent="0.55000000000000004">
      <c r="A60" s="27" t="s">
        <v>93</v>
      </c>
      <c r="C60" s="9">
        <f>IFERROR(VLOOKUP(A60,'درآمد سود سهام'!A:S,13,0),0)</f>
        <v>0</v>
      </c>
      <c r="D60" s="9"/>
      <c r="E60" s="9">
        <f>IFERROR(VLOOKUP(A60,'درآمد ناشی از تغییر قیمت اوراق'!A:Q,9,0),0)</f>
        <v>0</v>
      </c>
      <c r="F60" s="9"/>
      <c r="G60" s="9">
        <f>IFERROR(VLOOKUP(A60,'درآمد ناشی از فروش'!A:Q,9,0),0)</f>
        <v>0</v>
      </c>
      <c r="H60" s="9"/>
      <c r="I60" s="9">
        <f t="shared" si="0"/>
        <v>0</v>
      </c>
      <c r="J60" s="9"/>
      <c r="K60" s="1">
        <f>+I60/$I$67</f>
        <v>0</v>
      </c>
      <c r="L60" s="9"/>
      <c r="M60" s="9">
        <f>IFERROR(VLOOKUP(A60,'درآمد سود سهام'!A:S,19,0),0)</f>
        <v>0</v>
      </c>
      <c r="N60" s="9"/>
      <c r="O60" s="9">
        <f>IFERROR(VLOOKUP(A60,'درآمد ناشی از تغییر قیمت اوراق'!A:Q,17,0),0)</f>
        <v>0</v>
      </c>
      <c r="P60" s="9"/>
      <c r="Q60" s="9">
        <f>IFERROR(VLOOKUP(A60,'درآمد ناشی از فروش'!A:Q,17,0),0)</f>
        <v>3134781730</v>
      </c>
      <c r="R60" s="9"/>
      <c r="S60" s="9">
        <f t="shared" si="1"/>
        <v>3134781730</v>
      </c>
      <c r="T60" s="9"/>
      <c r="U60" s="1">
        <f t="shared" ref="U60:U63" si="11">+S60/$S$67</f>
        <v>9.7338767993402058E-4</v>
      </c>
    </row>
    <row r="61" spans="1:21" ht="21" x14ac:dyDescent="0.55000000000000004">
      <c r="A61" s="27" t="s">
        <v>88</v>
      </c>
      <c r="C61" s="9">
        <f>IFERROR(VLOOKUP(A61,'درآمد سود سهام'!A:S,13,0),0)</f>
        <v>0</v>
      </c>
      <c r="D61" s="9"/>
      <c r="E61" s="9">
        <f>IFERROR(VLOOKUP(A61,'درآمد ناشی از تغییر قیمت اوراق'!A:Q,9,0),0)</f>
        <v>0</v>
      </c>
      <c r="F61" s="9"/>
      <c r="G61" s="9">
        <f>IFERROR(VLOOKUP(A61,'درآمد ناشی از فروش'!A:Q,9,0),0)</f>
        <v>0</v>
      </c>
      <c r="H61" s="9"/>
      <c r="I61" s="9">
        <f t="shared" si="0"/>
        <v>0</v>
      </c>
      <c r="J61" s="9"/>
      <c r="K61" s="1">
        <f>+I61/$I$67</f>
        <v>0</v>
      </c>
      <c r="L61" s="9"/>
      <c r="M61" s="9">
        <f>IFERROR(VLOOKUP(A61,'درآمد سود سهام'!A:S,19,0),0)</f>
        <v>0</v>
      </c>
      <c r="N61" s="9"/>
      <c r="O61" s="9">
        <f>IFERROR(VLOOKUP(A61,'درآمد ناشی از تغییر قیمت اوراق'!A:Q,17,0),0)</f>
        <v>0</v>
      </c>
      <c r="P61" s="9"/>
      <c r="Q61" s="9">
        <f>IFERROR(VLOOKUP(A61,'درآمد ناشی از فروش'!A:Q,17,0),0)</f>
        <v>6736573640</v>
      </c>
      <c r="R61" s="9"/>
      <c r="S61" s="9">
        <f t="shared" si="1"/>
        <v>6736573640</v>
      </c>
      <c r="T61" s="9"/>
      <c r="U61" s="1">
        <f t="shared" si="11"/>
        <v>2.0917876748453167E-3</v>
      </c>
    </row>
    <row r="62" spans="1:21" ht="21" x14ac:dyDescent="0.55000000000000004">
      <c r="A62" s="27" t="s">
        <v>90</v>
      </c>
      <c r="C62" s="9">
        <f>IFERROR(VLOOKUP(A62,'درآمد سود سهام'!A:S,13,0),0)</f>
        <v>0</v>
      </c>
      <c r="D62" s="9"/>
      <c r="E62" s="9">
        <f>IFERROR(VLOOKUP(A62,'درآمد ناشی از تغییر قیمت اوراق'!A:Q,9,0),0)</f>
        <v>0</v>
      </c>
      <c r="F62" s="9"/>
      <c r="G62" s="9">
        <f>IFERROR(VLOOKUP(A62,'درآمد ناشی از فروش'!A:Q,9,0),0)</f>
        <v>0</v>
      </c>
      <c r="H62" s="9"/>
      <c r="I62" s="9">
        <f t="shared" si="0"/>
        <v>0</v>
      </c>
      <c r="J62" s="9"/>
      <c r="K62" s="1">
        <f>+I62/$I$67</f>
        <v>0</v>
      </c>
      <c r="L62" s="9"/>
      <c r="M62" s="9">
        <f>IFERROR(VLOOKUP(A62,'درآمد سود سهام'!A:S,19,0),0)</f>
        <v>0</v>
      </c>
      <c r="N62" s="9"/>
      <c r="O62" s="9">
        <f>IFERROR(VLOOKUP(A62,'درآمد ناشی از تغییر قیمت اوراق'!A:Q,17,0),0)</f>
        <v>0</v>
      </c>
      <c r="P62" s="9"/>
      <c r="Q62" s="9">
        <f>IFERROR(VLOOKUP(A62,'درآمد ناشی از فروش'!A:Q,17,0),0)</f>
        <v>722027900</v>
      </c>
      <c r="R62" s="9"/>
      <c r="S62" s="9">
        <f t="shared" si="1"/>
        <v>722027900</v>
      </c>
      <c r="T62" s="9"/>
      <c r="U62" s="1">
        <f t="shared" si="11"/>
        <v>2.2419840453409592E-4</v>
      </c>
    </row>
    <row r="63" spans="1:21" ht="21" x14ac:dyDescent="0.55000000000000004">
      <c r="A63" s="27" t="s">
        <v>75</v>
      </c>
      <c r="C63" s="9">
        <f>IFERROR(VLOOKUP(A63,'درآمد سود سهام'!A:S,13,0),0)</f>
        <v>0</v>
      </c>
      <c r="D63" s="9"/>
      <c r="E63" s="9">
        <f>IFERROR(VLOOKUP(A63,'درآمد ناشی از تغییر قیمت اوراق'!A:Q,9,0),0)</f>
        <v>66265998500</v>
      </c>
      <c r="F63" s="9"/>
      <c r="G63" s="9">
        <f>IFERROR(VLOOKUP(A63,'درآمد ناشی از فروش'!A:Q,9,0),0)</f>
        <v>0</v>
      </c>
      <c r="H63" s="9"/>
      <c r="I63" s="9">
        <f t="shared" si="0"/>
        <v>66265998500</v>
      </c>
      <c r="J63" s="9"/>
      <c r="K63" s="1">
        <f>+I63/$I$67</f>
        <v>3.3049915494591776E-2</v>
      </c>
      <c r="L63" s="9"/>
      <c r="M63" s="9">
        <f>IFERROR(VLOOKUP(A63,'درآمد سود سهام'!A:S,19,0),0)</f>
        <v>22247628390</v>
      </c>
      <c r="N63" s="9"/>
      <c r="O63" s="9">
        <f>IFERROR(VLOOKUP(A63,'درآمد ناشی از تغییر قیمت اوراق'!A:Q,17,0),0)</f>
        <v>100803568362</v>
      </c>
      <c r="P63" s="9"/>
      <c r="Q63" s="9">
        <f>IFERROR(VLOOKUP(A63,'درآمد ناشی از فروش'!A:Q,17,0),0)</f>
        <v>14221397536</v>
      </c>
      <c r="R63" s="9"/>
      <c r="S63" s="9">
        <f t="shared" si="1"/>
        <v>137272594288</v>
      </c>
      <c r="T63" s="9"/>
      <c r="U63" s="1">
        <f t="shared" si="11"/>
        <v>4.2624802484261128E-2</v>
      </c>
    </row>
    <row r="64" spans="1:21" ht="21" x14ac:dyDescent="0.55000000000000004">
      <c r="A64" s="27" t="s">
        <v>127</v>
      </c>
      <c r="C64" s="9">
        <f>IFERROR(VLOOKUP(A64,'درآمد سود سهام'!A:S,13,0),0)</f>
        <v>0</v>
      </c>
      <c r="D64" s="9"/>
      <c r="E64" s="9">
        <f>IFERROR(VLOOKUP(A64,'درآمد ناشی از تغییر قیمت اوراق'!A:Q,9,0),0)</f>
        <v>0</v>
      </c>
      <c r="F64" s="9"/>
      <c r="G64" s="9">
        <f>IFERROR(VLOOKUP(A64,'درآمد ناشی از فروش'!A:Q,9,0),0)</f>
        <v>6803465492</v>
      </c>
      <c r="H64" s="9"/>
      <c r="I64" s="9">
        <f t="shared" si="0"/>
        <v>6803465492</v>
      </c>
      <c r="J64" s="9"/>
      <c r="K64" s="1">
        <f>+I64/$I$67</f>
        <v>3.3932026177945734E-3</v>
      </c>
      <c r="L64" s="9"/>
      <c r="M64" s="9">
        <f>IFERROR(VLOOKUP(A64,'درآمد سود سهام'!A:S,19,0),0)</f>
        <v>0</v>
      </c>
      <c r="N64" s="9"/>
      <c r="O64" s="9">
        <f>IFERROR(VLOOKUP(A64,'درآمد ناشی از تغییر قیمت اوراق'!A:Q,17,0),0)</f>
        <v>0</v>
      </c>
      <c r="P64" s="9"/>
      <c r="Q64" s="9">
        <f>IFERROR(VLOOKUP(A64,'درآمد ناشی از فروش'!A:Q,17,0),0)</f>
        <v>6803465492</v>
      </c>
      <c r="R64" s="9"/>
      <c r="S64" s="9">
        <f t="shared" ref="S64" si="12">+Q64+O64+M64</f>
        <v>6803465492</v>
      </c>
      <c r="T64" s="9"/>
      <c r="U64" s="1">
        <f t="shared" ref="U64" si="13">+S64/$S$67</f>
        <v>2.1125584047502568E-3</v>
      </c>
    </row>
    <row r="65" spans="1:21" ht="21" x14ac:dyDescent="0.55000000000000004">
      <c r="A65" s="27" t="s">
        <v>72</v>
      </c>
      <c r="C65" s="9">
        <f>IFERROR(VLOOKUP(A65,'درآمد سود سهام'!A:S,13,0),0)</f>
        <v>0</v>
      </c>
      <c r="D65" s="9"/>
      <c r="E65" s="9">
        <f>IFERROR(VLOOKUP(A65,'درآمد ناشی از تغییر قیمت اوراق'!A:Q,9,0),0)</f>
        <v>-2091047653</v>
      </c>
      <c r="F65" s="9"/>
      <c r="G65" s="9">
        <f>IFERROR(VLOOKUP(A65,'درآمد ناشی از فروش'!A:Q,9,0),0)</f>
        <v>4769968030</v>
      </c>
      <c r="H65" s="9"/>
      <c r="I65" s="9">
        <f t="shared" si="0"/>
        <v>2678920377</v>
      </c>
      <c r="J65" s="9"/>
      <c r="K65" s="1">
        <f>+I65/$I$67</f>
        <v>1.3361013805079833E-3</v>
      </c>
      <c r="L65" s="9"/>
      <c r="M65" s="9">
        <f>IFERROR(VLOOKUP(A65,'درآمد سود سهام'!A:S,19,0),0)</f>
        <v>26841894000</v>
      </c>
      <c r="N65" s="9"/>
      <c r="O65" s="9">
        <f>IFERROR(VLOOKUP(A65,'درآمد ناشی از تغییر قیمت اوراق'!A:Q,17,0),0)</f>
        <v>11126694848</v>
      </c>
      <c r="P65" s="9"/>
      <c r="Q65" s="9">
        <f>IFERROR(VLOOKUP(A65,'درآمد ناشی از فروش'!A:Q,17,0),0)</f>
        <v>10700374989</v>
      </c>
      <c r="R65" s="9"/>
      <c r="S65" s="9">
        <f t="shared" si="1"/>
        <v>48668963837</v>
      </c>
      <c r="T65" s="9"/>
      <c r="U65" s="1">
        <f>+S65/$S$67</f>
        <v>1.5112302506015364E-2</v>
      </c>
    </row>
    <row r="66" spans="1:21" ht="21.75" thickBot="1" x14ac:dyDescent="0.6">
      <c r="A66" s="27" t="s">
        <v>94</v>
      </c>
      <c r="C66" s="9">
        <f>IFERROR(VLOOKUP(A66,'درآمد سود سهام'!A:S,13,0),0)</f>
        <v>0</v>
      </c>
      <c r="D66" s="9"/>
      <c r="E66" s="9">
        <f>IFERROR(VLOOKUP(A66,'درآمد ناشی از تغییر قیمت اوراق'!A:Q,9,0),0)</f>
        <v>2279616981</v>
      </c>
      <c r="F66" s="9"/>
      <c r="G66" s="9">
        <f>IFERROR(VLOOKUP(A66,'درآمد ناشی از فروش'!A:Q,9,0),0)</f>
        <v>0</v>
      </c>
      <c r="H66" s="9"/>
      <c r="I66" s="9">
        <f t="shared" si="0"/>
        <v>2279616981</v>
      </c>
      <c r="J66" s="9"/>
      <c r="K66" s="1">
        <f>+I66/$I$67</f>
        <v>1.1369503257705599E-3</v>
      </c>
      <c r="L66" s="9"/>
      <c r="M66" s="9">
        <f>IFERROR(VLOOKUP(A66,'درآمد سود سهام'!A:S,19,0),0)</f>
        <v>3686659200</v>
      </c>
      <c r="N66" s="9"/>
      <c r="O66" s="9">
        <f>IFERROR(VLOOKUP(A66,'درآمد ناشی از تغییر قیمت اوراق'!A:Q,17,0),0)</f>
        <v>-99160614</v>
      </c>
      <c r="P66" s="9"/>
      <c r="Q66" s="9">
        <f>IFERROR(VLOOKUP(A66,'درآمد ناشی از فروش'!A:Q,17,0),0)</f>
        <v>-2945302392</v>
      </c>
      <c r="R66" s="9"/>
      <c r="S66" s="9">
        <f t="shared" si="1"/>
        <v>642196194</v>
      </c>
      <c r="T66" s="9"/>
      <c r="U66" s="1">
        <f>+S66/$S$67</f>
        <v>1.9940969329948155E-4</v>
      </c>
    </row>
    <row r="67" spans="1:21" s="27" customFormat="1" ht="21.75" thickBot="1" x14ac:dyDescent="0.6">
      <c r="A67" s="27" t="s">
        <v>15</v>
      </c>
      <c r="C67" s="4">
        <f>SUM(C8:C66)</f>
        <v>45388601171</v>
      </c>
      <c r="D67" s="3"/>
      <c r="E67" s="4">
        <f>SUM(E8:E66)</f>
        <v>1958410276993</v>
      </c>
      <c r="F67" s="3"/>
      <c r="G67" s="4">
        <f>SUM(G8:G66)</f>
        <v>1228895987</v>
      </c>
      <c r="H67" s="3"/>
      <c r="I67" s="4">
        <f>SUM(I8:I66)</f>
        <v>2005027774151</v>
      </c>
      <c r="J67" s="3"/>
      <c r="K67" s="8">
        <f>SUM(K8:K66)</f>
        <v>1.0000000000000002</v>
      </c>
      <c r="L67" s="3"/>
      <c r="M67" s="4">
        <f>SUM(M8:M66)</f>
        <v>851487332498</v>
      </c>
      <c r="N67" s="3"/>
      <c r="O67" s="4">
        <f>SUM(O8:O66)</f>
        <v>2111339204937</v>
      </c>
      <c r="P67" s="3"/>
      <c r="Q67" s="4">
        <f>SUM(Q8:Q66)</f>
        <v>257659805902</v>
      </c>
      <c r="R67" s="3"/>
      <c r="S67" s="4">
        <f>SUM(S8:S66)</f>
        <v>3220486343337</v>
      </c>
      <c r="T67" s="3"/>
      <c r="U67" s="8">
        <f>SUM(U8:U66)</f>
        <v>0.99999999999999989</v>
      </c>
    </row>
    <row r="68" spans="1:21" ht="19.5" thickTop="1" x14ac:dyDescent="0.45"/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0042-E2B3-4562-9600-B63A93B87A34}">
  <dimension ref="A2:S44"/>
  <sheetViews>
    <sheetView rightToLeft="1" topLeftCell="A17" zoomScale="85" zoomScaleNormal="85" workbookViewId="0">
      <selection activeCell="U27" sqref="U27"/>
    </sheetView>
  </sheetViews>
  <sheetFormatPr defaultRowHeight="18.75" x14ac:dyDescent="0.2"/>
  <cols>
    <col min="1" max="1" width="29.875" style="9" bestFit="1" customWidth="1"/>
    <col min="2" max="2" width="0.875" style="9" customWidth="1"/>
    <col min="3" max="3" width="17.5" style="9" customWidth="1"/>
    <col min="4" max="4" width="0.875" style="9" customWidth="1"/>
    <col min="5" max="5" width="30.625" style="9" customWidth="1"/>
    <col min="6" max="6" width="0.875" style="9" customWidth="1"/>
    <col min="7" max="7" width="21" style="9" customWidth="1"/>
    <col min="8" max="8" width="0.875" style="9" customWidth="1"/>
    <col min="9" max="9" width="20.125" style="9" customWidth="1"/>
    <col min="10" max="10" width="0.875" style="9" customWidth="1"/>
    <col min="11" max="11" width="17.5" style="9" customWidth="1"/>
    <col min="12" max="12" width="0.875" style="9" customWidth="1"/>
    <col min="13" max="13" width="21" style="9" customWidth="1"/>
    <col min="14" max="14" width="0.875" style="9" customWidth="1"/>
    <col min="15" max="15" width="20.125" style="9" customWidth="1"/>
    <col min="16" max="16" width="0.875" style="9" customWidth="1"/>
    <col min="17" max="17" width="17.5" style="9" customWidth="1"/>
    <col min="18" max="18" width="0.875" style="9" customWidth="1"/>
    <col min="19" max="19" width="21" style="9" customWidth="1"/>
    <col min="20" max="20" width="0.875" style="9" customWidth="1"/>
    <col min="21" max="21" width="9.875" style="9" bestFit="1" customWidth="1"/>
    <col min="22" max="16384" width="9" style="9"/>
  </cols>
  <sheetData>
    <row r="2" spans="1:19" ht="26.25" x14ac:dyDescent="0.2">
      <c r="A2" s="53" t="str">
        <f>+درآمدها!A2</f>
        <v>صندوق سرمایه‌گذاری بخشی صنایع مفید - اکتان</v>
      </c>
      <c r="B2" s="53" t="s">
        <v>0</v>
      </c>
      <c r="C2" s="53" t="s">
        <v>0</v>
      </c>
      <c r="D2" s="53" t="s">
        <v>0</v>
      </c>
      <c r="E2" s="53" t="s">
        <v>0</v>
      </c>
      <c r="F2" s="53" t="s">
        <v>0</v>
      </c>
      <c r="G2" s="53" t="s">
        <v>0</v>
      </c>
      <c r="H2" s="53" t="s">
        <v>0</v>
      </c>
      <c r="I2" s="53" t="s">
        <v>0</v>
      </c>
      <c r="J2" s="53" t="s">
        <v>0</v>
      </c>
      <c r="K2" s="53" t="s">
        <v>0</v>
      </c>
      <c r="L2" s="53" t="s">
        <v>0</v>
      </c>
      <c r="M2" s="53" t="s">
        <v>0</v>
      </c>
      <c r="N2" s="53" t="s">
        <v>0</v>
      </c>
      <c r="O2" s="53" t="s">
        <v>0</v>
      </c>
      <c r="P2" s="53" t="s">
        <v>0</v>
      </c>
      <c r="Q2" s="53" t="s">
        <v>0</v>
      </c>
      <c r="R2" s="53" t="s">
        <v>0</v>
      </c>
      <c r="S2" s="53" t="s">
        <v>0</v>
      </c>
    </row>
    <row r="3" spans="1:19" ht="26.25" x14ac:dyDescent="0.2">
      <c r="A3" s="53" t="s">
        <v>23</v>
      </c>
      <c r="B3" s="53" t="s">
        <v>23</v>
      </c>
      <c r="C3" s="53" t="s">
        <v>23</v>
      </c>
      <c r="D3" s="53" t="s">
        <v>23</v>
      </c>
      <c r="E3" s="53" t="s">
        <v>23</v>
      </c>
      <c r="F3" s="53" t="s">
        <v>23</v>
      </c>
      <c r="G3" s="53" t="s">
        <v>23</v>
      </c>
      <c r="H3" s="53" t="s">
        <v>23</v>
      </c>
      <c r="I3" s="53" t="s">
        <v>23</v>
      </c>
      <c r="J3" s="53" t="s">
        <v>23</v>
      </c>
      <c r="K3" s="53" t="s">
        <v>23</v>
      </c>
      <c r="L3" s="53" t="s">
        <v>23</v>
      </c>
      <c r="M3" s="53" t="s">
        <v>23</v>
      </c>
      <c r="N3" s="53" t="s">
        <v>23</v>
      </c>
      <c r="O3" s="53" t="s">
        <v>23</v>
      </c>
      <c r="P3" s="53" t="s">
        <v>23</v>
      </c>
      <c r="Q3" s="53" t="s">
        <v>23</v>
      </c>
      <c r="R3" s="53" t="s">
        <v>23</v>
      </c>
      <c r="S3" s="53" t="s">
        <v>23</v>
      </c>
    </row>
    <row r="4" spans="1:19" ht="26.25" x14ac:dyDescent="0.2">
      <c r="A4" s="53" t="str">
        <f>+سهام!A4</f>
        <v>برای ماه منتهی به 1404/09/30</v>
      </c>
      <c r="B4" s="53" t="s">
        <v>2</v>
      </c>
      <c r="C4" s="53" t="s">
        <v>2</v>
      </c>
      <c r="D4" s="53" t="s">
        <v>2</v>
      </c>
      <c r="E4" s="53" t="s">
        <v>2</v>
      </c>
      <c r="F4" s="53" t="s">
        <v>2</v>
      </c>
      <c r="G4" s="53" t="s">
        <v>2</v>
      </c>
      <c r="H4" s="53" t="s">
        <v>2</v>
      </c>
      <c r="I4" s="53" t="s">
        <v>2</v>
      </c>
      <c r="J4" s="53" t="s">
        <v>2</v>
      </c>
      <c r="K4" s="53" t="s">
        <v>2</v>
      </c>
      <c r="L4" s="53" t="s">
        <v>2</v>
      </c>
      <c r="M4" s="53" t="s">
        <v>2</v>
      </c>
      <c r="N4" s="53" t="s">
        <v>2</v>
      </c>
      <c r="O4" s="53" t="s">
        <v>2</v>
      </c>
      <c r="P4" s="53" t="s">
        <v>2</v>
      </c>
      <c r="Q4" s="53" t="s">
        <v>2</v>
      </c>
      <c r="R4" s="53" t="s">
        <v>2</v>
      </c>
      <c r="S4" s="53" t="s">
        <v>2</v>
      </c>
    </row>
    <row r="6" spans="1:19" ht="27" thickBot="1" x14ac:dyDescent="0.25">
      <c r="A6" s="54" t="s">
        <v>3</v>
      </c>
      <c r="C6" s="54" t="s">
        <v>31</v>
      </c>
      <c r="D6" s="54" t="s">
        <v>31</v>
      </c>
      <c r="E6" s="54" t="s">
        <v>31</v>
      </c>
      <c r="F6" s="54" t="s">
        <v>31</v>
      </c>
      <c r="G6" s="54" t="s">
        <v>31</v>
      </c>
      <c r="I6" s="54" t="s">
        <v>25</v>
      </c>
      <c r="J6" s="54" t="s">
        <v>25</v>
      </c>
      <c r="K6" s="54" t="s">
        <v>25</v>
      </c>
      <c r="L6" s="54" t="s">
        <v>25</v>
      </c>
      <c r="M6" s="54" t="s">
        <v>25</v>
      </c>
      <c r="O6" s="54" t="s">
        <v>26</v>
      </c>
      <c r="P6" s="54" t="s">
        <v>26</v>
      </c>
      <c r="Q6" s="54" t="s">
        <v>26</v>
      </c>
      <c r="R6" s="54" t="s">
        <v>26</v>
      </c>
      <c r="S6" s="54" t="s">
        <v>26</v>
      </c>
    </row>
    <row r="7" spans="1:19" ht="27" thickBot="1" x14ac:dyDescent="0.25">
      <c r="A7" s="54" t="s">
        <v>3</v>
      </c>
      <c r="C7" s="37" t="s">
        <v>32</v>
      </c>
      <c r="E7" s="37" t="s">
        <v>33</v>
      </c>
      <c r="G7" s="37" t="s">
        <v>34</v>
      </c>
      <c r="I7" s="37" t="s">
        <v>35</v>
      </c>
      <c r="K7" s="37" t="s">
        <v>29</v>
      </c>
      <c r="M7" s="37" t="s">
        <v>36</v>
      </c>
      <c r="O7" s="37" t="s">
        <v>35</v>
      </c>
      <c r="Q7" s="37" t="s">
        <v>29</v>
      </c>
      <c r="S7" s="37" t="s">
        <v>36</v>
      </c>
    </row>
    <row r="8" spans="1:19" ht="21" x14ac:dyDescent="0.2">
      <c r="A8" s="3" t="s">
        <v>118</v>
      </c>
      <c r="C8" s="9" t="s">
        <v>117</v>
      </c>
      <c r="E8" s="9">
        <v>0</v>
      </c>
      <c r="G8" s="9">
        <v>0</v>
      </c>
      <c r="I8" s="9">
        <v>0</v>
      </c>
      <c r="K8" s="9">
        <v>0</v>
      </c>
      <c r="M8" s="9">
        <v>0</v>
      </c>
      <c r="O8" s="9">
        <v>68665751790</v>
      </c>
      <c r="Q8" s="9">
        <v>-698295781</v>
      </c>
      <c r="S8" s="9">
        <f>+Q8+O8</f>
        <v>67967456009</v>
      </c>
    </row>
    <row r="9" spans="1:19" ht="21" x14ac:dyDescent="0.2">
      <c r="A9" s="3" t="s">
        <v>107</v>
      </c>
      <c r="C9" s="9" t="s">
        <v>117</v>
      </c>
      <c r="E9" s="9">
        <v>0</v>
      </c>
      <c r="G9" s="9">
        <v>0</v>
      </c>
      <c r="I9" s="9">
        <v>0</v>
      </c>
      <c r="K9" s="9">
        <v>0</v>
      </c>
      <c r="M9" s="9">
        <v>0</v>
      </c>
      <c r="O9" s="9">
        <v>5995538850</v>
      </c>
      <c r="S9" s="9">
        <f t="shared" ref="S9:S42" si="0">+Q9+O9</f>
        <v>5995538850</v>
      </c>
    </row>
    <row r="10" spans="1:19" ht="21" x14ac:dyDescent="0.2">
      <c r="A10" s="3" t="s">
        <v>67</v>
      </c>
      <c r="C10" s="9" t="s">
        <v>117</v>
      </c>
      <c r="E10" s="9">
        <v>0</v>
      </c>
      <c r="G10" s="9">
        <v>0</v>
      </c>
      <c r="I10" s="9">
        <v>0</v>
      </c>
      <c r="K10" s="9">
        <v>0</v>
      </c>
      <c r="M10" s="9">
        <v>0</v>
      </c>
      <c r="O10" s="9">
        <v>60373018030</v>
      </c>
      <c r="S10" s="9">
        <f t="shared" si="0"/>
        <v>60373018030</v>
      </c>
    </row>
    <row r="11" spans="1:19" ht="21" x14ac:dyDescent="0.2">
      <c r="A11" s="3" t="s">
        <v>68</v>
      </c>
      <c r="C11" s="9" t="s">
        <v>117</v>
      </c>
      <c r="E11" s="9">
        <v>0</v>
      </c>
      <c r="G11" s="9">
        <v>0</v>
      </c>
      <c r="I11" s="9">
        <v>0</v>
      </c>
      <c r="K11" s="9">
        <v>0</v>
      </c>
      <c r="M11" s="9">
        <v>0</v>
      </c>
      <c r="O11" s="9">
        <v>33088482180</v>
      </c>
      <c r="S11" s="9">
        <f t="shared" si="0"/>
        <v>33088482180</v>
      </c>
    </row>
    <row r="12" spans="1:19" ht="21" x14ac:dyDescent="0.2">
      <c r="A12" s="3" t="s">
        <v>104</v>
      </c>
      <c r="C12" s="9" t="s">
        <v>117</v>
      </c>
      <c r="E12" s="9">
        <v>0</v>
      </c>
      <c r="G12" s="9">
        <v>0</v>
      </c>
      <c r="I12" s="9">
        <v>0</v>
      </c>
      <c r="K12" s="9">
        <v>0</v>
      </c>
      <c r="M12" s="9">
        <v>0</v>
      </c>
      <c r="O12" s="9">
        <v>48845248424</v>
      </c>
      <c r="S12" s="9">
        <f t="shared" si="0"/>
        <v>48845248424</v>
      </c>
    </row>
    <row r="13" spans="1:19" ht="21" x14ac:dyDescent="0.2">
      <c r="A13" s="3" t="s">
        <v>114</v>
      </c>
      <c r="C13" s="9" t="s">
        <v>117</v>
      </c>
      <c r="E13" s="9">
        <v>0</v>
      </c>
      <c r="G13" s="9">
        <v>0</v>
      </c>
      <c r="I13" s="9">
        <v>0</v>
      </c>
      <c r="K13" s="9">
        <v>0</v>
      </c>
      <c r="M13" s="9">
        <v>0</v>
      </c>
      <c r="O13" s="9">
        <v>9786824000</v>
      </c>
      <c r="S13" s="9">
        <f t="shared" si="0"/>
        <v>9786824000</v>
      </c>
    </row>
    <row r="14" spans="1:19" ht="21" x14ac:dyDescent="0.2">
      <c r="A14" s="3" t="s">
        <v>100</v>
      </c>
      <c r="C14" s="9" t="s">
        <v>117</v>
      </c>
      <c r="E14" s="9">
        <v>0</v>
      </c>
      <c r="G14" s="9">
        <v>0</v>
      </c>
      <c r="I14" s="9">
        <v>0</v>
      </c>
      <c r="K14" s="9">
        <v>0</v>
      </c>
      <c r="M14" s="9">
        <v>0</v>
      </c>
      <c r="O14" s="9">
        <v>17063377500</v>
      </c>
      <c r="S14" s="9">
        <f t="shared" si="0"/>
        <v>17063377500</v>
      </c>
    </row>
    <row r="15" spans="1:19" ht="21" x14ac:dyDescent="0.2">
      <c r="A15" s="3" t="s">
        <v>108</v>
      </c>
      <c r="C15" s="9" t="s">
        <v>117</v>
      </c>
      <c r="E15" s="9">
        <v>0</v>
      </c>
      <c r="G15" s="9">
        <v>0</v>
      </c>
      <c r="I15" s="9">
        <v>0</v>
      </c>
      <c r="K15" s="9">
        <v>0</v>
      </c>
      <c r="M15" s="9">
        <v>0</v>
      </c>
      <c r="O15" s="9">
        <v>19126250000</v>
      </c>
      <c r="S15" s="9">
        <f t="shared" si="0"/>
        <v>19126250000</v>
      </c>
    </row>
    <row r="16" spans="1:19" ht="21" x14ac:dyDescent="0.2">
      <c r="A16" s="3" t="s">
        <v>59</v>
      </c>
      <c r="C16" s="9" t="s">
        <v>117</v>
      </c>
      <c r="E16" s="9">
        <v>0</v>
      </c>
      <c r="G16" s="9">
        <v>0</v>
      </c>
      <c r="I16" s="9">
        <v>0</v>
      </c>
      <c r="K16" s="9">
        <v>0</v>
      </c>
      <c r="M16" s="9">
        <v>0</v>
      </c>
      <c r="O16" s="9">
        <v>903159000</v>
      </c>
      <c r="S16" s="9">
        <f t="shared" si="0"/>
        <v>903159000</v>
      </c>
    </row>
    <row r="17" spans="1:19" ht="21" x14ac:dyDescent="0.2">
      <c r="A17" s="3" t="s">
        <v>80</v>
      </c>
      <c r="C17" s="9" t="s">
        <v>117</v>
      </c>
      <c r="E17" s="9">
        <v>0</v>
      </c>
      <c r="G17" s="9">
        <v>0</v>
      </c>
      <c r="I17" s="9">
        <v>0</v>
      </c>
      <c r="K17" s="9">
        <v>0</v>
      </c>
      <c r="M17" s="9">
        <v>0</v>
      </c>
      <c r="O17" s="9">
        <v>36002296400</v>
      </c>
      <c r="S17" s="9">
        <f t="shared" si="0"/>
        <v>36002296400</v>
      </c>
    </row>
    <row r="18" spans="1:19" ht="21" x14ac:dyDescent="0.2">
      <c r="A18" s="3" t="s">
        <v>74</v>
      </c>
      <c r="C18" s="9" t="s">
        <v>117</v>
      </c>
      <c r="E18" s="9">
        <v>0</v>
      </c>
      <c r="G18" s="9">
        <v>0</v>
      </c>
      <c r="I18" s="9">
        <v>0</v>
      </c>
      <c r="K18" s="9">
        <v>0</v>
      </c>
      <c r="M18" s="9">
        <v>0</v>
      </c>
      <c r="O18" s="9">
        <v>82510153200</v>
      </c>
      <c r="S18" s="9">
        <f t="shared" si="0"/>
        <v>82510153200</v>
      </c>
    </row>
    <row r="19" spans="1:19" ht="21" x14ac:dyDescent="0.2">
      <c r="A19" s="3" t="s">
        <v>55</v>
      </c>
      <c r="C19" s="9" t="s">
        <v>117</v>
      </c>
      <c r="E19" s="9">
        <v>0</v>
      </c>
      <c r="G19" s="9">
        <v>0</v>
      </c>
      <c r="I19" s="9">
        <v>45810644000</v>
      </c>
      <c r="K19" s="9">
        <v>-422042829</v>
      </c>
      <c r="M19" s="9">
        <f t="shared" ref="M19" si="1">+K19+I19</f>
        <v>45388601171</v>
      </c>
      <c r="O19" s="9">
        <v>180114196000</v>
      </c>
      <c r="Q19" s="9">
        <v>-1516908742</v>
      </c>
      <c r="S19" s="9">
        <f t="shared" si="0"/>
        <v>178597287258</v>
      </c>
    </row>
    <row r="20" spans="1:19" ht="21" x14ac:dyDescent="0.2">
      <c r="A20" s="3" t="s">
        <v>71</v>
      </c>
      <c r="C20" s="9" t="s">
        <v>117</v>
      </c>
      <c r="E20" s="9">
        <v>0</v>
      </c>
      <c r="G20" s="9">
        <v>0</v>
      </c>
      <c r="I20" s="9">
        <v>0</v>
      </c>
      <c r="K20" s="9">
        <v>0</v>
      </c>
      <c r="M20" s="9">
        <v>0</v>
      </c>
      <c r="O20" s="9">
        <v>6613432840</v>
      </c>
      <c r="S20" s="9">
        <f t="shared" si="0"/>
        <v>6613432840</v>
      </c>
    </row>
    <row r="21" spans="1:19" ht="21" x14ac:dyDescent="0.2">
      <c r="A21" s="3" t="s">
        <v>66</v>
      </c>
      <c r="C21" s="9" t="s">
        <v>117</v>
      </c>
      <c r="E21" s="9">
        <v>0</v>
      </c>
      <c r="G21" s="9">
        <v>0</v>
      </c>
      <c r="I21" s="9">
        <v>0</v>
      </c>
      <c r="K21" s="9">
        <v>0</v>
      </c>
      <c r="M21" s="9">
        <v>0</v>
      </c>
      <c r="O21" s="9">
        <v>17764140000</v>
      </c>
      <c r="S21" s="9">
        <f t="shared" si="0"/>
        <v>17764140000</v>
      </c>
    </row>
    <row r="22" spans="1:19" ht="21" x14ac:dyDescent="0.2">
      <c r="A22" s="3" t="s">
        <v>77</v>
      </c>
      <c r="C22" s="9" t="s">
        <v>117</v>
      </c>
      <c r="E22" s="9">
        <v>0</v>
      </c>
      <c r="G22" s="9">
        <v>0</v>
      </c>
      <c r="I22" s="9">
        <v>0</v>
      </c>
      <c r="K22" s="9">
        <v>0</v>
      </c>
      <c r="M22" s="9">
        <v>0</v>
      </c>
      <c r="O22" s="9">
        <v>9863869600</v>
      </c>
      <c r="S22" s="9">
        <f t="shared" si="0"/>
        <v>9863869600</v>
      </c>
    </row>
    <row r="23" spans="1:19" ht="21" x14ac:dyDescent="0.2">
      <c r="A23" s="3" t="s">
        <v>65</v>
      </c>
      <c r="C23" s="9" t="s">
        <v>117</v>
      </c>
      <c r="E23" s="9">
        <v>0</v>
      </c>
      <c r="G23" s="9">
        <v>0</v>
      </c>
      <c r="I23" s="9">
        <v>0</v>
      </c>
      <c r="K23" s="9">
        <v>0</v>
      </c>
      <c r="M23" s="9">
        <v>0</v>
      </c>
      <c r="O23" s="9">
        <v>25036790400</v>
      </c>
      <c r="S23" s="9">
        <f t="shared" si="0"/>
        <v>25036790400</v>
      </c>
    </row>
    <row r="24" spans="1:19" ht="21" x14ac:dyDescent="0.2">
      <c r="A24" s="3" t="s">
        <v>91</v>
      </c>
      <c r="C24" s="9" t="s">
        <v>117</v>
      </c>
      <c r="E24" s="9">
        <v>0</v>
      </c>
      <c r="G24" s="9">
        <v>0</v>
      </c>
      <c r="I24" s="9">
        <v>0</v>
      </c>
      <c r="K24" s="9">
        <v>0</v>
      </c>
      <c r="M24" s="9">
        <v>0</v>
      </c>
      <c r="O24" s="9">
        <v>1586968173</v>
      </c>
      <c r="S24" s="9">
        <f t="shared" si="0"/>
        <v>1586968173</v>
      </c>
    </row>
    <row r="25" spans="1:19" ht="21" x14ac:dyDescent="0.2">
      <c r="A25" s="3" t="s">
        <v>75</v>
      </c>
      <c r="C25" s="9" t="s">
        <v>117</v>
      </c>
      <c r="E25" s="9">
        <v>0</v>
      </c>
      <c r="G25" s="9">
        <v>0</v>
      </c>
      <c r="I25" s="9">
        <v>0</v>
      </c>
      <c r="K25" s="9">
        <v>0</v>
      </c>
      <c r="M25" s="9">
        <v>0</v>
      </c>
      <c r="O25" s="9">
        <v>22247628390</v>
      </c>
      <c r="S25" s="9">
        <f t="shared" si="0"/>
        <v>22247628390</v>
      </c>
    </row>
    <row r="26" spans="1:19" ht="21" x14ac:dyDescent="0.2">
      <c r="A26" s="3" t="s">
        <v>57</v>
      </c>
      <c r="C26" s="9" t="s">
        <v>117</v>
      </c>
      <c r="E26" s="9">
        <v>0</v>
      </c>
      <c r="G26" s="9">
        <v>0</v>
      </c>
      <c r="I26" s="9">
        <v>0</v>
      </c>
      <c r="K26" s="9">
        <v>0</v>
      </c>
      <c r="M26" s="9">
        <v>0</v>
      </c>
      <c r="O26" s="9">
        <v>31878336000</v>
      </c>
      <c r="S26" s="9">
        <f t="shared" si="0"/>
        <v>31878336000</v>
      </c>
    </row>
    <row r="27" spans="1:19" ht="21" x14ac:dyDescent="0.2">
      <c r="A27" s="3" t="s">
        <v>72</v>
      </c>
      <c r="C27" s="9" t="s">
        <v>117</v>
      </c>
      <c r="E27" s="9">
        <v>0</v>
      </c>
      <c r="G27" s="9">
        <v>0</v>
      </c>
      <c r="I27" s="9">
        <v>0</v>
      </c>
      <c r="K27" s="9">
        <v>0</v>
      </c>
      <c r="M27" s="9">
        <v>0</v>
      </c>
      <c r="O27" s="9">
        <v>26841894000</v>
      </c>
      <c r="S27" s="9">
        <f t="shared" si="0"/>
        <v>26841894000</v>
      </c>
    </row>
    <row r="28" spans="1:19" ht="21" x14ac:dyDescent="0.2">
      <c r="A28" s="3" t="s">
        <v>94</v>
      </c>
      <c r="C28" s="9" t="s">
        <v>117</v>
      </c>
      <c r="E28" s="9">
        <v>0</v>
      </c>
      <c r="G28" s="9">
        <v>0</v>
      </c>
      <c r="I28" s="9">
        <v>0</v>
      </c>
      <c r="K28" s="9">
        <v>0</v>
      </c>
      <c r="M28" s="9">
        <v>0</v>
      </c>
      <c r="O28" s="9">
        <v>3686659200</v>
      </c>
      <c r="S28" s="9">
        <f t="shared" si="0"/>
        <v>3686659200</v>
      </c>
    </row>
    <row r="29" spans="1:19" ht="21" x14ac:dyDescent="0.2">
      <c r="A29" s="3" t="s">
        <v>54</v>
      </c>
      <c r="C29" s="9" t="s">
        <v>117</v>
      </c>
      <c r="E29" s="9">
        <v>0</v>
      </c>
      <c r="G29" s="9">
        <v>0</v>
      </c>
      <c r="I29" s="9">
        <v>0</v>
      </c>
      <c r="K29" s="9">
        <v>0</v>
      </c>
      <c r="M29" s="9">
        <v>0</v>
      </c>
      <c r="O29" s="9">
        <v>22410084160</v>
      </c>
      <c r="S29" s="9">
        <f t="shared" si="0"/>
        <v>22410084160</v>
      </c>
    </row>
    <row r="30" spans="1:19" ht="21" x14ac:dyDescent="0.2">
      <c r="A30" s="3" t="s">
        <v>61</v>
      </c>
      <c r="C30" s="9" t="s">
        <v>117</v>
      </c>
      <c r="E30" s="9">
        <v>0</v>
      </c>
      <c r="G30" s="9">
        <v>0</v>
      </c>
      <c r="I30" s="9">
        <v>0</v>
      </c>
      <c r="K30" s="9">
        <v>0</v>
      </c>
      <c r="M30" s="9">
        <v>0</v>
      </c>
      <c r="O30" s="9">
        <v>19722672400</v>
      </c>
      <c r="S30" s="9">
        <f t="shared" si="0"/>
        <v>19722672400</v>
      </c>
    </row>
    <row r="31" spans="1:19" ht="21" x14ac:dyDescent="0.2">
      <c r="A31" s="3" t="s">
        <v>84</v>
      </c>
      <c r="C31" s="9" t="s">
        <v>117</v>
      </c>
      <c r="E31" s="9">
        <v>0</v>
      </c>
      <c r="G31" s="9">
        <v>0</v>
      </c>
      <c r="I31" s="9">
        <v>0</v>
      </c>
      <c r="K31" s="9">
        <v>0</v>
      </c>
      <c r="M31" s="9">
        <v>0</v>
      </c>
      <c r="O31" s="9">
        <v>9302881000</v>
      </c>
      <c r="S31" s="9">
        <f t="shared" si="0"/>
        <v>9302881000</v>
      </c>
    </row>
    <row r="32" spans="1:19" ht="21" x14ac:dyDescent="0.2">
      <c r="A32" s="3" t="s">
        <v>81</v>
      </c>
      <c r="C32" s="9" t="s">
        <v>117</v>
      </c>
      <c r="E32" s="9">
        <v>0</v>
      </c>
      <c r="G32" s="9">
        <v>0</v>
      </c>
      <c r="I32" s="9">
        <v>0</v>
      </c>
      <c r="K32" s="9">
        <v>0</v>
      </c>
      <c r="M32" s="9">
        <v>0</v>
      </c>
      <c r="O32" s="9">
        <v>4774000000</v>
      </c>
      <c r="S32" s="9">
        <f t="shared" si="0"/>
        <v>4774000000</v>
      </c>
    </row>
    <row r="33" spans="1:19" ht="21" x14ac:dyDescent="0.2">
      <c r="A33" s="3" t="s">
        <v>63</v>
      </c>
      <c r="C33" s="9" t="s">
        <v>117</v>
      </c>
      <c r="E33" s="9">
        <v>0</v>
      </c>
      <c r="G33" s="9">
        <v>0</v>
      </c>
      <c r="I33" s="9">
        <v>0</v>
      </c>
      <c r="K33" s="9">
        <v>0</v>
      </c>
      <c r="M33" s="9">
        <v>0</v>
      </c>
      <c r="O33" s="9">
        <v>6187087800</v>
      </c>
      <c r="S33" s="9">
        <f t="shared" si="0"/>
        <v>6187087800</v>
      </c>
    </row>
    <row r="34" spans="1:19" ht="21" x14ac:dyDescent="0.2">
      <c r="A34" s="3" t="s">
        <v>56</v>
      </c>
      <c r="C34" s="9" t="s">
        <v>117</v>
      </c>
      <c r="E34" s="9">
        <v>0</v>
      </c>
      <c r="G34" s="9">
        <v>0</v>
      </c>
      <c r="I34" s="9">
        <v>0</v>
      </c>
      <c r="K34" s="9">
        <v>0</v>
      </c>
      <c r="M34" s="9">
        <v>0</v>
      </c>
      <c r="O34" s="9">
        <v>10255046000</v>
      </c>
      <c r="S34" s="9">
        <f t="shared" si="0"/>
        <v>10255046000</v>
      </c>
    </row>
    <row r="35" spans="1:19" ht="21" x14ac:dyDescent="0.2">
      <c r="A35" s="3" t="s">
        <v>64</v>
      </c>
      <c r="C35" s="9" t="s">
        <v>117</v>
      </c>
      <c r="E35" s="9">
        <v>0</v>
      </c>
      <c r="G35" s="9">
        <v>0</v>
      </c>
      <c r="I35" s="9">
        <v>0</v>
      </c>
      <c r="K35" s="9">
        <v>0</v>
      </c>
      <c r="M35" s="9">
        <v>0</v>
      </c>
      <c r="O35" s="9">
        <v>60923450884</v>
      </c>
      <c r="S35" s="9">
        <f t="shared" si="0"/>
        <v>60923450884</v>
      </c>
    </row>
    <row r="36" spans="1:19" ht="21" x14ac:dyDescent="0.2">
      <c r="A36" s="3" t="s">
        <v>99</v>
      </c>
      <c r="C36" s="9" t="s">
        <v>117</v>
      </c>
      <c r="E36" s="9">
        <v>0</v>
      </c>
      <c r="G36" s="9">
        <v>0</v>
      </c>
      <c r="I36" s="9">
        <v>0</v>
      </c>
      <c r="K36" s="9">
        <v>0</v>
      </c>
      <c r="M36" s="9">
        <v>0</v>
      </c>
      <c r="O36" s="9">
        <v>2258010000</v>
      </c>
      <c r="S36" s="9">
        <f t="shared" si="0"/>
        <v>2258010000</v>
      </c>
    </row>
    <row r="37" spans="1:19" ht="21" x14ac:dyDescent="0.2">
      <c r="A37" s="3" t="s">
        <v>53</v>
      </c>
      <c r="C37" s="9" t="s">
        <v>117</v>
      </c>
      <c r="E37" s="9">
        <v>0</v>
      </c>
      <c r="G37" s="9">
        <v>0</v>
      </c>
      <c r="I37" s="9">
        <v>0</v>
      </c>
      <c r="K37" s="9">
        <v>0</v>
      </c>
      <c r="M37" s="9">
        <v>0</v>
      </c>
      <c r="O37" s="9">
        <v>5024694000</v>
      </c>
      <c r="S37" s="9">
        <f t="shared" si="0"/>
        <v>5024694000</v>
      </c>
    </row>
    <row r="38" spans="1:19" ht="21" x14ac:dyDescent="0.2">
      <c r="A38" s="3" t="s">
        <v>60</v>
      </c>
      <c r="C38" s="9" t="s">
        <v>117</v>
      </c>
      <c r="E38" s="9">
        <v>0</v>
      </c>
      <c r="G38" s="9">
        <v>0</v>
      </c>
      <c r="I38" s="9">
        <v>0</v>
      </c>
      <c r="K38" s="9">
        <v>0</v>
      </c>
      <c r="M38" s="9">
        <v>0</v>
      </c>
      <c r="O38" s="9">
        <v>2272917500</v>
      </c>
      <c r="S38" s="9">
        <f t="shared" si="0"/>
        <v>2272917500</v>
      </c>
    </row>
    <row r="39" spans="1:19" ht="21" x14ac:dyDescent="0.2">
      <c r="A39" s="3" t="s">
        <v>73</v>
      </c>
      <c r="C39" s="9" t="s">
        <v>117</v>
      </c>
      <c r="E39" s="9">
        <v>0</v>
      </c>
      <c r="G39" s="9">
        <v>0</v>
      </c>
      <c r="I39" s="9">
        <v>0</v>
      </c>
      <c r="K39" s="9">
        <v>0</v>
      </c>
      <c r="M39" s="9">
        <v>0</v>
      </c>
      <c r="O39" s="9">
        <v>522888100</v>
      </c>
      <c r="S39" s="9">
        <f t="shared" si="0"/>
        <v>522888100</v>
      </c>
    </row>
    <row r="40" spans="1:19" ht="21" x14ac:dyDescent="0.2">
      <c r="A40" s="3" t="s">
        <v>96</v>
      </c>
      <c r="C40" s="9" t="s">
        <v>117</v>
      </c>
      <c r="E40" s="9">
        <v>0</v>
      </c>
      <c r="G40" s="9">
        <v>0</v>
      </c>
      <c r="I40" s="9">
        <v>0</v>
      </c>
      <c r="K40" s="9">
        <v>0</v>
      </c>
      <c r="M40" s="9">
        <v>0</v>
      </c>
      <c r="O40" s="9">
        <v>1257291200</v>
      </c>
      <c r="S40" s="9">
        <f t="shared" si="0"/>
        <v>1257291200</v>
      </c>
    </row>
    <row r="41" spans="1:19" ht="21" x14ac:dyDescent="0.2">
      <c r="A41" s="3" t="s">
        <v>113</v>
      </c>
      <c r="C41" s="9" t="s">
        <v>117</v>
      </c>
      <c r="E41" s="9">
        <v>0</v>
      </c>
      <c r="G41" s="9">
        <v>0</v>
      </c>
      <c r="I41" s="9">
        <v>0</v>
      </c>
      <c r="K41" s="9">
        <v>0</v>
      </c>
      <c r="M41" s="9">
        <v>0</v>
      </c>
      <c r="O41" s="9">
        <v>562500000</v>
      </c>
      <c r="S41" s="9">
        <f t="shared" si="0"/>
        <v>562500000</v>
      </c>
    </row>
    <row r="42" spans="1:19" ht="21.75" thickBot="1" x14ac:dyDescent="0.25">
      <c r="A42" s="3" t="s">
        <v>112</v>
      </c>
      <c r="C42" s="9" t="s">
        <v>117</v>
      </c>
      <c r="E42" s="9">
        <v>0</v>
      </c>
      <c r="G42" s="9">
        <v>0</v>
      </c>
      <c r="I42" s="9">
        <v>0</v>
      </c>
      <c r="K42" s="9">
        <v>0</v>
      </c>
      <c r="M42" s="9">
        <v>0</v>
      </c>
      <c r="O42" s="9">
        <v>235000000</v>
      </c>
      <c r="S42" s="9">
        <f t="shared" si="0"/>
        <v>235000000</v>
      </c>
    </row>
    <row r="43" spans="1:19" ht="24.75" thickBot="1" x14ac:dyDescent="0.25">
      <c r="I43" s="17">
        <f>SUM(I8:I42)</f>
        <v>45810644000</v>
      </c>
      <c r="J43" s="18"/>
      <c r="K43" s="17">
        <f>SUM(K8:K42)</f>
        <v>-422042829</v>
      </c>
      <c r="L43" s="18"/>
      <c r="M43" s="17">
        <f>SUM(M8:M42)</f>
        <v>45388601171</v>
      </c>
      <c r="N43" s="18"/>
      <c r="O43" s="17">
        <f>SUM(O8:O42)</f>
        <v>853702537021</v>
      </c>
      <c r="P43" s="18"/>
      <c r="Q43" s="17">
        <f>SUM(Q8:Q42)</f>
        <v>-2215204523</v>
      </c>
      <c r="R43" s="18"/>
      <c r="S43" s="17">
        <f>SUM(S8:S42)</f>
        <v>851487332498</v>
      </c>
    </row>
    <row r="44" spans="1:19" ht="19.5" thickTop="1" x14ac:dyDescent="0.2"/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I11"/>
  <sheetViews>
    <sheetView rightToLeft="1" workbookViewId="0">
      <selection activeCell="U27" sqref="U27"/>
    </sheetView>
  </sheetViews>
  <sheetFormatPr defaultRowHeight="18.75" x14ac:dyDescent="0.45"/>
  <cols>
    <col min="1" max="1" width="17.125" style="15" customWidth="1"/>
    <col min="2" max="2" width="0.875" style="15" customWidth="1"/>
    <col min="3" max="3" width="32.125" style="15" bestFit="1" customWidth="1"/>
    <col min="4" max="4" width="0.875" style="15" customWidth="1"/>
    <col min="5" max="5" width="27.875" style="15" bestFit="1" customWidth="1"/>
    <col min="6" max="6" width="0.875" style="15" customWidth="1"/>
    <col min="7" max="7" width="32.125" style="15" bestFit="1" customWidth="1"/>
    <col min="8" max="8" width="0.875" style="15" customWidth="1"/>
    <col min="9" max="9" width="27.875" style="15" bestFit="1" customWidth="1"/>
    <col min="10" max="10" width="0.875" style="15" customWidth="1"/>
    <col min="11" max="11" width="8" style="15" customWidth="1"/>
    <col min="12" max="16384" width="9" style="15"/>
  </cols>
  <sheetData>
    <row r="2" spans="1:9" ht="26.25" x14ac:dyDescent="0.45">
      <c r="A2" s="53" t="str">
        <f>+درآمدها!A2</f>
        <v>صندوق سرمایه‌گذاری بخشی صنایع مفید - اکتان</v>
      </c>
      <c r="B2" s="53" t="s">
        <v>0</v>
      </c>
      <c r="C2" s="53" t="s">
        <v>0</v>
      </c>
      <c r="D2" s="53" t="s">
        <v>0</v>
      </c>
      <c r="E2" s="53" t="s">
        <v>0</v>
      </c>
      <c r="F2" s="53" t="s">
        <v>0</v>
      </c>
      <c r="G2" s="53" t="s">
        <v>0</v>
      </c>
      <c r="H2" s="53" t="s">
        <v>0</v>
      </c>
      <c r="I2" s="53" t="s">
        <v>0</v>
      </c>
    </row>
    <row r="3" spans="1:9" ht="26.25" x14ac:dyDescent="0.45">
      <c r="A3" s="53" t="s">
        <v>23</v>
      </c>
      <c r="B3" s="53" t="s">
        <v>23</v>
      </c>
      <c r="C3" s="53" t="s">
        <v>23</v>
      </c>
      <c r="D3" s="53" t="s">
        <v>23</v>
      </c>
      <c r="E3" s="53" t="s">
        <v>23</v>
      </c>
      <c r="F3" s="53" t="s">
        <v>23</v>
      </c>
      <c r="G3" s="53" t="s">
        <v>23</v>
      </c>
      <c r="H3" s="53" t="s">
        <v>23</v>
      </c>
      <c r="I3" s="53" t="s">
        <v>23</v>
      </c>
    </row>
    <row r="4" spans="1:9" ht="26.25" x14ac:dyDescent="0.45">
      <c r="A4" s="53" t="str">
        <f>+سهام!A4</f>
        <v>برای ماه منتهی به 1404/09/30</v>
      </c>
      <c r="B4" s="53" t="s">
        <v>2</v>
      </c>
      <c r="C4" s="53" t="s">
        <v>2</v>
      </c>
      <c r="D4" s="53" t="s">
        <v>2</v>
      </c>
      <c r="E4" s="53" t="s">
        <v>2</v>
      </c>
      <c r="F4" s="53" t="s">
        <v>2</v>
      </c>
      <c r="G4" s="53" t="s">
        <v>2</v>
      </c>
      <c r="H4" s="53" t="s">
        <v>2</v>
      </c>
      <c r="I4" s="53" t="s">
        <v>2</v>
      </c>
    </row>
    <row r="6" spans="1:9" ht="27" thickBot="1" x14ac:dyDescent="0.5">
      <c r="A6" s="37" t="s">
        <v>45</v>
      </c>
      <c r="C6" s="54" t="s">
        <v>25</v>
      </c>
      <c r="D6" s="54" t="s">
        <v>25</v>
      </c>
      <c r="E6" s="54" t="s">
        <v>25</v>
      </c>
      <c r="G6" s="54" t="s">
        <v>26</v>
      </c>
      <c r="H6" s="54" t="s">
        <v>26</v>
      </c>
      <c r="I6" s="54" t="s">
        <v>26</v>
      </c>
    </row>
    <row r="7" spans="1:9" ht="27" thickBot="1" x14ac:dyDescent="0.5">
      <c r="A7" s="37" t="s">
        <v>46</v>
      </c>
      <c r="C7" s="37" t="s">
        <v>47</v>
      </c>
      <c r="E7" s="37" t="s">
        <v>48</v>
      </c>
      <c r="G7" s="37" t="s">
        <v>47</v>
      </c>
      <c r="I7" s="37" t="s">
        <v>48</v>
      </c>
    </row>
    <row r="8" spans="1:9" ht="22.5" x14ac:dyDescent="0.55000000000000004">
      <c r="A8" s="25" t="s">
        <v>22</v>
      </c>
      <c r="B8" s="26"/>
      <c r="C8" s="25">
        <f>+'سود سپرده بانکی'!G8</f>
        <v>1886137270</v>
      </c>
      <c r="D8" s="26"/>
      <c r="E8" s="46">
        <f>+C8/$C$10</f>
        <v>0.99994953167132561</v>
      </c>
      <c r="F8" s="26"/>
      <c r="G8" s="25">
        <f>+'سود سپرده بانکی'!M8</f>
        <v>28549636410</v>
      </c>
      <c r="H8" s="26"/>
      <c r="I8" s="46">
        <f>+G8/$G$10</f>
        <v>0.99996190394341833</v>
      </c>
    </row>
    <row r="9" spans="1:9" ht="23.25" thickBot="1" x14ac:dyDescent="0.6">
      <c r="A9" s="25" t="s">
        <v>102</v>
      </c>
      <c r="B9" s="26"/>
      <c r="C9" s="25">
        <f>+'سود سپرده بانکی'!G9</f>
        <v>95195</v>
      </c>
      <c r="D9" s="26"/>
      <c r="E9" s="46">
        <f>+C9/$C$10</f>
        <v>5.0468328674429848E-5</v>
      </c>
      <c r="F9" s="26"/>
      <c r="G9" s="25">
        <f>+'سود سپرده بانکی'!M9</f>
        <v>1087670</v>
      </c>
      <c r="H9" s="26"/>
      <c r="I9" s="46">
        <f>+G9/$G$10</f>
        <v>3.809605658169353E-5</v>
      </c>
    </row>
    <row r="10" spans="1:9" ht="21.75" thickBot="1" x14ac:dyDescent="0.6">
      <c r="A10" s="15" t="s">
        <v>15</v>
      </c>
      <c r="B10" s="27"/>
      <c r="C10" s="4">
        <f>SUM(C8:C9)</f>
        <v>1886232465</v>
      </c>
      <c r="D10" s="3"/>
      <c r="E10" s="8">
        <f>SUM(E8:E9)</f>
        <v>1</v>
      </c>
      <c r="F10" s="3"/>
      <c r="G10" s="4">
        <f>SUM(G8:G9)</f>
        <v>28550724080</v>
      </c>
      <c r="H10" s="3"/>
      <c r="I10" s="8">
        <f>SUM(I8:I9)</f>
        <v>1</v>
      </c>
    </row>
    <row r="11" spans="1:9" ht="19.5" thickTop="1" x14ac:dyDescent="0.45">
      <c r="E11" s="28"/>
    </row>
  </sheetData>
  <mergeCells count="5">
    <mergeCell ref="A2:I2"/>
    <mergeCell ref="A3:I3"/>
    <mergeCell ref="A4:I4"/>
    <mergeCell ref="C6:E6"/>
    <mergeCell ref="G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10"/>
  <sheetViews>
    <sheetView rightToLeft="1" workbookViewId="0">
      <selection activeCell="U27" sqref="U27"/>
    </sheetView>
  </sheetViews>
  <sheetFormatPr defaultRowHeight="18.75" x14ac:dyDescent="0.2"/>
  <cols>
    <col min="1" max="1" width="17.125" style="9" bestFit="1" customWidth="1"/>
    <col min="2" max="2" width="0.875" style="9" customWidth="1"/>
    <col min="3" max="3" width="18.375" style="9" customWidth="1"/>
    <col min="4" max="4" width="0.875" style="9" customWidth="1"/>
    <col min="5" max="5" width="15.75" style="9" customWidth="1"/>
    <col min="6" max="6" width="0.875" style="9" customWidth="1"/>
    <col min="7" max="7" width="18.375" style="9" customWidth="1"/>
    <col min="8" max="8" width="0.875" style="9" customWidth="1"/>
    <col min="9" max="9" width="19.25" style="9" customWidth="1"/>
    <col min="10" max="10" width="0.875" style="9" customWidth="1"/>
    <col min="11" max="11" width="14" style="9" customWidth="1"/>
    <col min="12" max="12" width="0.875" style="9" customWidth="1"/>
    <col min="13" max="13" width="19.25" style="9" customWidth="1"/>
    <col min="14" max="14" width="0.875" style="9" customWidth="1"/>
    <col min="15" max="15" width="8" style="9" customWidth="1"/>
    <col min="16" max="16384" width="9" style="9"/>
  </cols>
  <sheetData>
    <row r="2" spans="1:13" ht="26.25" x14ac:dyDescent="0.2">
      <c r="A2" s="53" t="str">
        <f>+درآمدها!A2</f>
        <v>صندوق سرمایه‌گذاری بخشی صنایع مفید - اکتان</v>
      </c>
      <c r="B2" s="53" t="s">
        <v>0</v>
      </c>
      <c r="C2" s="53" t="s">
        <v>0</v>
      </c>
      <c r="D2" s="53" t="s">
        <v>0</v>
      </c>
      <c r="E2" s="53" t="s">
        <v>0</v>
      </c>
      <c r="F2" s="53" t="s">
        <v>0</v>
      </c>
      <c r="G2" s="53" t="s">
        <v>0</v>
      </c>
      <c r="H2" s="53" t="s">
        <v>0</v>
      </c>
      <c r="I2" s="53" t="s">
        <v>0</v>
      </c>
      <c r="J2" s="53" t="s">
        <v>0</v>
      </c>
      <c r="K2" s="53" t="s">
        <v>0</v>
      </c>
      <c r="L2" s="53" t="s">
        <v>0</v>
      </c>
      <c r="M2" s="53" t="s">
        <v>0</v>
      </c>
    </row>
    <row r="3" spans="1:13" ht="26.25" x14ac:dyDescent="0.2">
      <c r="A3" s="53" t="s">
        <v>23</v>
      </c>
      <c r="B3" s="53" t="s">
        <v>23</v>
      </c>
      <c r="C3" s="53" t="s">
        <v>23</v>
      </c>
      <c r="D3" s="53" t="s">
        <v>23</v>
      </c>
      <c r="E3" s="53" t="s">
        <v>23</v>
      </c>
      <c r="F3" s="53" t="s">
        <v>23</v>
      </c>
      <c r="G3" s="53" t="s">
        <v>23</v>
      </c>
      <c r="H3" s="53" t="s">
        <v>23</v>
      </c>
      <c r="I3" s="53" t="s">
        <v>23</v>
      </c>
      <c r="J3" s="53" t="s">
        <v>23</v>
      </c>
      <c r="K3" s="53" t="s">
        <v>23</v>
      </c>
      <c r="L3" s="53" t="s">
        <v>23</v>
      </c>
      <c r="M3" s="53" t="s">
        <v>23</v>
      </c>
    </row>
    <row r="4" spans="1:13" ht="26.25" x14ac:dyDescent="0.2">
      <c r="A4" s="53" t="str">
        <f>+سهام!A4</f>
        <v>برای ماه منتهی به 1404/09/30</v>
      </c>
      <c r="B4" s="53" t="s">
        <v>2</v>
      </c>
      <c r="C4" s="53" t="s">
        <v>2</v>
      </c>
      <c r="D4" s="53" t="s">
        <v>2</v>
      </c>
      <c r="E4" s="53" t="s">
        <v>2</v>
      </c>
      <c r="F4" s="53" t="s">
        <v>2</v>
      </c>
      <c r="G4" s="53" t="s">
        <v>2</v>
      </c>
      <c r="H4" s="53" t="s">
        <v>2</v>
      </c>
      <c r="I4" s="53" t="s">
        <v>2</v>
      </c>
      <c r="J4" s="53" t="s">
        <v>2</v>
      </c>
      <c r="K4" s="53" t="s">
        <v>2</v>
      </c>
      <c r="L4" s="53" t="s">
        <v>2</v>
      </c>
      <c r="M4" s="53" t="s">
        <v>2</v>
      </c>
    </row>
    <row r="6" spans="1:13" ht="27" thickBot="1" x14ac:dyDescent="0.25">
      <c r="A6" s="54" t="s">
        <v>24</v>
      </c>
      <c r="B6" s="54" t="s">
        <v>24</v>
      </c>
      <c r="C6" s="54" t="s">
        <v>25</v>
      </c>
      <c r="D6" s="54" t="s">
        <v>25</v>
      </c>
      <c r="E6" s="54" t="s">
        <v>25</v>
      </c>
      <c r="F6" s="54" t="s">
        <v>25</v>
      </c>
      <c r="G6" s="54" t="s">
        <v>25</v>
      </c>
      <c r="I6" s="54" t="s">
        <v>26</v>
      </c>
      <c r="J6" s="54" t="s">
        <v>26</v>
      </c>
      <c r="K6" s="54" t="s">
        <v>26</v>
      </c>
      <c r="L6" s="54" t="s">
        <v>26</v>
      </c>
      <c r="M6" s="54" t="s">
        <v>26</v>
      </c>
    </row>
    <row r="7" spans="1:13" ht="27" thickBot="1" x14ac:dyDescent="0.25">
      <c r="A7" s="37" t="s">
        <v>27</v>
      </c>
      <c r="C7" s="37" t="s">
        <v>28</v>
      </c>
      <c r="E7" s="37" t="s">
        <v>29</v>
      </c>
      <c r="G7" s="37" t="s">
        <v>30</v>
      </c>
      <c r="I7" s="37" t="s">
        <v>28</v>
      </c>
      <c r="K7" s="37" t="s">
        <v>29</v>
      </c>
      <c r="M7" s="37" t="s">
        <v>30</v>
      </c>
    </row>
    <row r="8" spans="1:13" ht="19.5" customHeight="1" x14ac:dyDescent="0.2">
      <c r="A8" s="3" t="s">
        <v>22</v>
      </c>
      <c r="C8" s="9">
        <v>1886137270</v>
      </c>
      <c r="G8" s="9">
        <f>+C8-E8</f>
        <v>1886137270</v>
      </c>
      <c r="I8" s="9">
        <v>28549636410</v>
      </c>
      <c r="K8" s="9">
        <v>0</v>
      </c>
      <c r="M8" s="9">
        <f>+I8-K8</f>
        <v>28549636410</v>
      </c>
    </row>
    <row r="9" spans="1:13" ht="19.5" customHeight="1" thickBot="1" x14ac:dyDescent="0.25">
      <c r="A9" s="3" t="s">
        <v>102</v>
      </c>
      <c r="C9" s="9">
        <v>95195</v>
      </c>
      <c r="E9" s="9">
        <v>0</v>
      </c>
      <c r="G9" s="9">
        <f>+C9-E9</f>
        <v>95195</v>
      </c>
      <c r="I9" s="9">
        <v>1087670</v>
      </c>
      <c r="K9" s="9">
        <v>0</v>
      </c>
      <c r="M9" s="9">
        <f>+I9-K9</f>
        <v>1087670</v>
      </c>
    </row>
    <row r="10" spans="1:13" ht="21.75" thickBot="1" x14ac:dyDescent="0.25">
      <c r="A10" s="9" t="s">
        <v>15</v>
      </c>
      <c r="C10" s="4">
        <f>SUM(C8:C9)</f>
        <v>1886232465</v>
      </c>
      <c r="D10" s="3"/>
      <c r="E10" s="4">
        <f>SUM(E8:E9)</f>
        <v>0</v>
      </c>
      <c r="F10" s="3"/>
      <c r="G10" s="4">
        <f>SUM(G8:G9)</f>
        <v>1886232465</v>
      </c>
      <c r="H10" s="3"/>
      <c r="I10" s="4">
        <f>SUM(I8:I9)</f>
        <v>28550724080</v>
      </c>
      <c r="J10" s="3"/>
      <c r="K10" s="4">
        <f>SUM(K8:K9)</f>
        <v>0</v>
      </c>
      <c r="L10" s="3"/>
      <c r="M10" s="4">
        <f>SUM(M8:M9)</f>
        <v>28550724080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B3F23-56EA-40FB-8399-FEECFC0A16B2}">
  <dimension ref="A2:S72"/>
  <sheetViews>
    <sheetView rightToLeft="1" topLeftCell="A5" zoomScale="70" zoomScaleNormal="70" workbookViewId="0">
      <selection activeCell="U27" sqref="U27"/>
    </sheetView>
  </sheetViews>
  <sheetFormatPr defaultRowHeight="22.5" x14ac:dyDescent="0.2"/>
  <cols>
    <col min="1" max="1" width="36.75" style="7" customWidth="1"/>
    <col min="2" max="2" width="0.875" style="7" customWidth="1"/>
    <col min="3" max="3" width="15.75" style="7" customWidth="1"/>
    <col min="4" max="4" width="0.875" style="7" customWidth="1"/>
    <col min="5" max="5" width="19.25" style="7" customWidth="1"/>
    <col min="6" max="6" width="0.875" style="7" customWidth="1"/>
    <col min="7" max="7" width="19.25" style="7" customWidth="1"/>
    <col min="8" max="8" width="0.875" style="7" customWidth="1"/>
    <col min="9" max="9" width="24.5" style="7" customWidth="1"/>
    <col min="10" max="10" width="0.875" style="7" customWidth="1"/>
    <col min="11" max="11" width="16.625" style="7" customWidth="1"/>
    <col min="12" max="12" width="0.875" style="7" customWidth="1"/>
    <col min="13" max="13" width="20.125" style="7" customWidth="1"/>
    <col min="14" max="14" width="0.875" style="7" customWidth="1"/>
    <col min="15" max="15" width="20.125" style="7" customWidth="1"/>
    <col min="16" max="16" width="0.875" style="7" customWidth="1"/>
    <col min="17" max="17" width="24.5" style="7" customWidth="1"/>
    <col min="18" max="18" width="0.875" style="7" customWidth="1"/>
    <col min="19" max="16384" width="9" style="7"/>
  </cols>
  <sheetData>
    <row r="2" spans="1:17" ht="24" x14ac:dyDescent="0.2">
      <c r="A2" s="55" t="str">
        <f>+درآمدها!A2</f>
        <v>صندوق سرمایه‌گذاری بخشی صنایع مفید - اکتان</v>
      </c>
      <c r="B2" s="55" t="s">
        <v>0</v>
      </c>
      <c r="C2" s="55" t="s">
        <v>0</v>
      </c>
      <c r="D2" s="55" t="s">
        <v>0</v>
      </c>
      <c r="E2" s="55" t="s">
        <v>0</v>
      </c>
      <c r="F2" s="55" t="s">
        <v>0</v>
      </c>
      <c r="G2" s="55" t="s">
        <v>0</v>
      </c>
      <c r="H2" s="55" t="s">
        <v>0</v>
      </c>
      <c r="I2" s="55" t="s">
        <v>0</v>
      </c>
      <c r="J2" s="55" t="s">
        <v>0</v>
      </c>
      <c r="K2" s="55" t="s">
        <v>0</v>
      </c>
      <c r="L2" s="55" t="s">
        <v>0</v>
      </c>
      <c r="M2" s="55" t="s">
        <v>0</v>
      </c>
      <c r="N2" s="55" t="s">
        <v>0</v>
      </c>
      <c r="O2" s="55" t="s">
        <v>0</v>
      </c>
      <c r="P2" s="55" t="s">
        <v>0</v>
      </c>
      <c r="Q2" s="55" t="s">
        <v>0</v>
      </c>
    </row>
    <row r="3" spans="1:17" ht="24" x14ac:dyDescent="0.2">
      <c r="A3" s="55" t="s">
        <v>23</v>
      </c>
      <c r="B3" s="55" t="s">
        <v>23</v>
      </c>
      <c r="C3" s="55" t="s">
        <v>23</v>
      </c>
      <c r="D3" s="55" t="s">
        <v>23</v>
      </c>
      <c r="E3" s="55" t="s">
        <v>23</v>
      </c>
      <c r="F3" s="55" t="s">
        <v>23</v>
      </c>
      <c r="G3" s="55" t="s">
        <v>23</v>
      </c>
      <c r="H3" s="55" t="s">
        <v>23</v>
      </c>
      <c r="I3" s="55" t="s">
        <v>23</v>
      </c>
      <c r="J3" s="55" t="s">
        <v>23</v>
      </c>
      <c r="K3" s="55" t="s">
        <v>23</v>
      </c>
      <c r="L3" s="55" t="s">
        <v>23</v>
      </c>
      <c r="M3" s="55" t="s">
        <v>23</v>
      </c>
      <c r="N3" s="55" t="s">
        <v>23</v>
      </c>
      <c r="O3" s="55" t="s">
        <v>23</v>
      </c>
      <c r="P3" s="55" t="s">
        <v>23</v>
      </c>
      <c r="Q3" s="55" t="s">
        <v>23</v>
      </c>
    </row>
    <row r="4" spans="1:17" ht="24" x14ac:dyDescent="0.2">
      <c r="A4" s="55" t="str">
        <f>+سهام!A4</f>
        <v>برای ماه منتهی به 1404/09/30</v>
      </c>
      <c r="B4" s="55" t="s">
        <v>2</v>
      </c>
      <c r="C4" s="55" t="s">
        <v>2</v>
      </c>
      <c r="D4" s="55" t="s">
        <v>2</v>
      </c>
      <c r="E4" s="55" t="s">
        <v>2</v>
      </c>
      <c r="F4" s="55" t="s">
        <v>2</v>
      </c>
      <c r="G4" s="55" t="s">
        <v>2</v>
      </c>
      <c r="H4" s="55" t="s">
        <v>2</v>
      </c>
      <c r="I4" s="55" t="s">
        <v>2</v>
      </c>
      <c r="J4" s="55" t="s">
        <v>2</v>
      </c>
      <c r="K4" s="55" t="s">
        <v>2</v>
      </c>
      <c r="L4" s="55" t="s">
        <v>2</v>
      </c>
      <c r="M4" s="55" t="s">
        <v>2</v>
      </c>
      <c r="N4" s="55" t="s">
        <v>2</v>
      </c>
      <c r="O4" s="55" t="s">
        <v>2</v>
      </c>
      <c r="P4" s="55" t="s">
        <v>2</v>
      </c>
      <c r="Q4" s="55" t="s">
        <v>2</v>
      </c>
    </row>
    <row r="6" spans="1:17" ht="24.75" thickBot="1" x14ac:dyDescent="0.25">
      <c r="A6" s="56" t="s">
        <v>3</v>
      </c>
      <c r="C6" s="57" t="s">
        <v>25</v>
      </c>
      <c r="D6" s="57" t="s">
        <v>25</v>
      </c>
      <c r="E6" s="57" t="s">
        <v>25</v>
      </c>
      <c r="F6" s="57" t="s">
        <v>25</v>
      </c>
      <c r="G6" s="57" t="s">
        <v>25</v>
      </c>
      <c r="H6" s="57" t="s">
        <v>25</v>
      </c>
      <c r="I6" s="57" t="s">
        <v>25</v>
      </c>
      <c r="K6" s="57" t="s">
        <v>26</v>
      </c>
      <c r="L6" s="57" t="s">
        <v>26</v>
      </c>
      <c r="M6" s="57" t="s">
        <v>26</v>
      </c>
      <c r="N6" s="57" t="s">
        <v>26</v>
      </c>
      <c r="O6" s="57" t="s">
        <v>26</v>
      </c>
      <c r="P6" s="57" t="s">
        <v>26</v>
      </c>
      <c r="Q6" s="57" t="s">
        <v>26</v>
      </c>
    </row>
    <row r="7" spans="1:17" ht="24.75" thickBot="1" x14ac:dyDescent="0.25">
      <c r="A7" s="57" t="s">
        <v>3</v>
      </c>
      <c r="C7" s="39" t="s">
        <v>7</v>
      </c>
      <c r="E7" s="39" t="s">
        <v>37</v>
      </c>
      <c r="G7" s="39" t="s">
        <v>38</v>
      </c>
      <c r="I7" s="39" t="s">
        <v>40</v>
      </c>
      <c r="K7" s="39" t="s">
        <v>7</v>
      </c>
      <c r="M7" s="39" t="s">
        <v>37</v>
      </c>
      <c r="O7" s="39" t="s">
        <v>38</v>
      </c>
      <c r="Q7" s="39" t="s">
        <v>40</v>
      </c>
    </row>
    <row r="8" spans="1:17" ht="24" x14ac:dyDescent="0.2">
      <c r="A8" s="38" t="s">
        <v>77</v>
      </c>
      <c r="C8" s="14">
        <v>0</v>
      </c>
      <c r="D8" s="14"/>
      <c r="E8" s="14">
        <v>0</v>
      </c>
      <c r="F8" s="14"/>
      <c r="G8" s="14">
        <v>0</v>
      </c>
      <c r="H8" s="14"/>
      <c r="I8" s="14">
        <f>+E8-G8</f>
        <v>0</v>
      </c>
      <c r="J8" s="14"/>
      <c r="K8" s="14">
        <v>9929938</v>
      </c>
      <c r="L8" s="14"/>
      <c r="M8" s="14">
        <v>60765674593</v>
      </c>
      <c r="N8" s="14"/>
      <c r="O8" s="14">
        <v>65847373358</v>
      </c>
      <c r="P8" s="14"/>
      <c r="Q8" s="14">
        <f>+M8-O8</f>
        <v>-5081698765</v>
      </c>
    </row>
    <row r="9" spans="1:17" ht="24" x14ac:dyDescent="0.2">
      <c r="A9" s="38" t="s">
        <v>98</v>
      </c>
      <c r="C9" s="14">
        <v>0</v>
      </c>
      <c r="D9" s="14"/>
      <c r="E9" s="14">
        <v>0</v>
      </c>
      <c r="F9" s="14"/>
      <c r="G9" s="14">
        <v>0</v>
      </c>
      <c r="H9" s="14"/>
      <c r="I9" s="14">
        <f t="shared" ref="I9:I61" si="0">+E9-G9</f>
        <v>0</v>
      </c>
      <c r="J9" s="14"/>
      <c r="K9" s="14">
        <v>490000</v>
      </c>
      <c r="L9" s="14"/>
      <c r="M9" s="14">
        <v>4456483543</v>
      </c>
      <c r="N9" s="14"/>
      <c r="O9" s="14">
        <v>3678827342</v>
      </c>
      <c r="P9" s="14"/>
      <c r="Q9" s="14">
        <f t="shared" ref="Q9:Q61" si="1">+M9-O9</f>
        <v>777656201</v>
      </c>
    </row>
    <row r="10" spans="1:17" ht="24" x14ac:dyDescent="0.2">
      <c r="A10" s="38" t="s">
        <v>51</v>
      </c>
      <c r="C10" s="14">
        <v>0</v>
      </c>
      <c r="D10" s="14"/>
      <c r="E10" s="14">
        <v>0</v>
      </c>
      <c r="F10" s="14"/>
      <c r="G10" s="14">
        <v>0</v>
      </c>
      <c r="H10" s="14"/>
      <c r="I10" s="14">
        <f t="shared" si="0"/>
        <v>0</v>
      </c>
      <c r="J10" s="14"/>
      <c r="K10" s="14">
        <v>1340000</v>
      </c>
      <c r="L10" s="14"/>
      <c r="M10" s="14">
        <v>9649671178</v>
      </c>
      <c r="N10" s="14"/>
      <c r="O10" s="14">
        <v>8764737660</v>
      </c>
      <c r="P10" s="14"/>
      <c r="Q10" s="14">
        <f t="shared" si="1"/>
        <v>884933518</v>
      </c>
    </row>
    <row r="11" spans="1:17" ht="24" x14ac:dyDescent="0.2">
      <c r="A11" s="42" t="s">
        <v>68</v>
      </c>
      <c r="C11" s="14">
        <v>0</v>
      </c>
      <c r="D11" s="14"/>
      <c r="E11" s="14">
        <v>0</v>
      </c>
      <c r="F11" s="14"/>
      <c r="G11" s="14">
        <v>0</v>
      </c>
      <c r="H11" s="14"/>
      <c r="I11" s="14">
        <f t="shared" si="0"/>
        <v>0</v>
      </c>
      <c r="J11" s="14"/>
      <c r="K11" s="14">
        <v>17822884</v>
      </c>
      <c r="L11" s="14"/>
      <c r="M11" s="14">
        <v>166657294640</v>
      </c>
      <c r="N11" s="14"/>
      <c r="O11" s="14">
        <v>188708274548</v>
      </c>
      <c r="P11" s="14"/>
      <c r="Q11" s="14">
        <f t="shared" si="1"/>
        <v>-22050979908</v>
      </c>
    </row>
    <row r="12" spans="1:17" ht="24" x14ac:dyDescent="0.2">
      <c r="A12" s="42" t="s">
        <v>94</v>
      </c>
      <c r="C12" s="14">
        <v>0</v>
      </c>
      <c r="D12" s="14"/>
      <c r="E12" s="14">
        <v>0</v>
      </c>
      <c r="F12" s="14"/>
      <c r="G12" s="14">
        <v>0</v>
      </c>
      <c r="H12" s="14"/>
      <c r="I12" s="14">
        <f t="shared" si="0"/>
        <v>0</v>
      </c>
      <c r="J12" s="14"/>
      <c r="K12" s="14">
        <v>2166009</v>
      </c>
      <c r="L12" s="14"/>
      <c r="M12" s="14">
        <v>7725680170</v>
      </c>
      <c r="N12" s="14"/>
      <c r="O12" s="14">
        <v>10670982562</v>
      </c>
      <c r="P12" s="14"/>
      <c r="Q12" s="14">
        <f t="shared" si="1"/>
        <v>-2945302392</v>
      </c>
    </row>
    <row r="13" spans="1:17" ht="24" x14ac:dyDescent="0.2">
      <c r="A13" s="42" t="s">
        <v>127</v>
      </c>
      <c r="C13" s="14">
        <v>750000</v>
      </c>
      <c r="D13" s="14"/>
      <c r="E13" s="14">
        <v>19609735982</v>
      </c>
      <c r="F13" s="14"/>
      <c r="G13" s="14">
        <v>12806270490</v>
      </c>
      <c r="H13" s="14"/>
      <c r="I13" s="14">
        <f t="shared" si="0"/>
        <v>6803465492</v>
      </c>
      <c r="J13" s="14"/>
      <c r="K13" s="14">
        <v>750000</v>
      </c>
      <c r="L13" s="14"/>
      <c r="M13" s="14">
        <v>19609735982</v>
      </c>
      <c r="N13" s="14"/>
      <c r="O13" s="14">
        <v>12806270490</v>
      </c>
      <c r="P13" s="14"/>
      <c r="Q13" s="14">
        <f t="shared" si="1"/>
        <v>6803465492</v>
      </c>
    </row>
    <row r="14" spans="1:17" ht="24" x14ac:dyDescent="0.2">
      <c r="A14" s="42" t="s">
        <v>74</v>
      </c>
      <c r="C14" s="14">
        <v>0</v>
      </c>
      <c r="D14" s="14"/>
      <c r="E14" s="14">
        <v>0</v>
      </c>
      <c r="F14" s="14"/>
      <c r="G14" s="14">
        <v>0</v>
      </c>
      <c r="H14" s="14"/>
      <c r="I14" s="14">
        <f t="shared" si="0"/>
        <v>0</v>
      </c>
      <c r="J14" s="14"/>
      <c r="K14" s="14">
        <v>3608265</v>
      </c>
      <c r="L14" s="14"/>
      <c r="M14" s="14">
        <v>209095979834</v>
      </c>
      <c r="N14" s="14"/>
      <c r="O14" s="14">
        <v>220586988523</v>
      </c>
      <c r="P14" s="14"/>
      <c r="Q14" s="14">
        <f t="shared" si="1"/>
        <v>-11491008689</v>
      </c>
    </row>
    <row r="15" spans="1:17" ht="24" x14ac:dyDescent="0.2">
      <c r="A15" s="38" t="s">
        <v>79</v>
      </c>
      <c r="C15" s="14">
        <v>0</v>
      </c>
      <c r="D15" s="14"/>
      <c r="E15" s="14">
        <v>0</v>
      </c>
      <c r="F15" s="14"/>
      <c r="G15" s="14">
        <v>0</v>
      </c>
      <c r="H15" s="14"/>
      <c r="I15" s="14">
        <f t="shared" si="0"/>
        <v>0</v>
      </c>
      <c r="J15" s="14"/>
      <c r="K15" s="14">
        <v>500000</v>
      </c>
      <c r="L15" s="14"/>
      <c r="M15" s="14">
        <v>8422072685</v>
      </c>
      <c r="N15" s="14"/>
      <c r="O15" s="14">
        <v>9080646750</v>
      </c>
      <c r="P15" s="14"/>
      <c r="Q15" s="14">
        <f t="shared" si="1"/>
        <v>-658574065</v>
      </c>
    </row>
    <row r="16" spans="1:17" ht="24" x14ac:dyDescent="0.2">
      <c r="A16" s="38" t="s">
        <v>93</v>
      </c>
      <c r="C16" s="14">
        <v>0</v>
      </c>
      <c r="D16" s="14"/>
      <c r="E16" s="14">
        <v>0</v>
      </c>
      <c r="F16" s="14"/>
      <c r="G16" s="14">
        <v>0</v>
      </c>
      <c r="H16" s="14"/>
      <c r="I16" s="14">
        <f t="shared" si="0"/>
        <v>0</v>
      </c>
      <c r="J16" s="14"/>
      <c r="K16" s="14">
        <v>450000</v>
      </c>
      <c r="L16" s="14"/>
      <c r="M16" s="14">
        <v>5166574923</v>
      </c>
      <c r="N16" s="14"/>
      <c r="O16" s="14">
        <v>2031793193</v>
      </c>
      <c r="P16" s="14"/>
      <c r="Q16" s="14">
        <f t="shared" si="1"/>
        <v>3134781730</v>
      </c>
    </row>
    <row r="17" spans="1:17" ht="24" x14ac:dyDescent="0.2">
      <c r="A17" s="38" t="s">
        <v>69</v>
      </c>
      <c r="C17" s="14">
        <v>0</v>
      </c>
      <c r="D17" s="14"/>
      <c r="E17" s="14">
        <v>0</v>
      </c>
      <c r="F17" s="14"/>
      <c r="G17" s="14">
        <v>0</v>
      </c>
      <c r="H17" s="14"/>
      <c r="I17" s="14">
        <f t="shared" si="0"/>
        <v>0</v>
      </c>
      <c r="J17" s="14"/>
      <c r="K17" s="14">
        <v>53486</v>
      </c>
      <c r="L17" s="14"/>
      <c r="M17" s="14">
        <v>510135131846</v>
      </c>
      <c r="N17" s="14"/>
      <c r="O17" s="14">
        <v>352586063494</v>
      </c>
      <c r="P17" s="14"/>
      <c r="Q17" s="14">
        <f t="shared" si="1"/>
        <v>157549068352</v>
      </c>
    </row>
    <row r="18" spans="1:17" ht="24" x14ac:dyDescent="0.2">
      <c r="A18" s="38" t="s">
        <v>55</v>
      </c>
      <c r="C18" s="14">
        <v>0</v>
      </c>
      <c r="D18" s="14"/>
      <c r="E18" s="14">
        <v>0</v>
      </c>
      <c r="F18" s="14"/>
      <c r="G18" s="14">
        <v>0</v>
      </c>
      <c r="H18" s="14"/>
      <c r="I18" s="14">
        <f t="shared" si="0"/>
        <v>0</v>
      </c>
      <c r="J18" s="14"/>
      <c r="K18" s="14">
        <v>1331756</v>
      </c>
      <c r="L18" s="14"/>
      <c r="M18" s="14">
        <v>341459015877</v>
      </c>
      <c r="N18" s="14"/>
      <c r="O18" s="14">
        <v>315801632493</v>
      </c>
      <c r="P18" s="14"/>
      <c r="Q18" s="14">
        <f t="shared" si="1"/>
        <v>25657383384</v>
      </c>
    </row>
    <row r="19" spans="1:17" ht="24" x14ac:dyDescent="0.2">
      <c r="A19" s="38" t="s">
        <v>88</v>
      </c>
      <c r="C19" s="14">
        <v>0</v>
      </c>
      <c r="D19" s="14"/>
      <c r="E19" s="14">
        <v>0</v>
      </c>
      <c r="F19" s="14"/>
      <c r="G19" s="14">
        <v>0</v>
      </c>
      <c r="H19" s="14"/>
      <c r="I19" s="14">
        <f t="shared" si="0"/>
        <v>0</v>
      </c>
      <c r="J19" s="14"/>
      <c r="K19" s="14">
        <v>595000</v>
      </c>
      <c r="L19" s="14"/>
      <c r="M19" s="14">
        <v>17462849258</v>
      </c>
      <c r="N19" s="14"/>
      <c r="O19" s="14">
        <v>10726275618</v>
      </c>
      <c r="P19" s="14"/>
      <c r="Q19" s="14">
        <f t="shared" si="1"/>
        <v>6736573640</v>
      </c>
    </row>
    <row r="20" spans="1:17" ht="24" x14ac:dyDescent="0.2">
      <c r="A20" s="38" t="s">
        <v>60</v>
      </c>
      <c r="C20" s="14">
        <v>0</v>
      </c>
      <c r="D20" s="14"/>
      <c r="E20" s="14">
        <v>0</v>
      </c>
      <c r="F20" s="14"/>
      <c r="G20" s="14">
        <v>0</v>
      </c>
      <c r="H20" s="14"/>
      <c r="I20" s="14">
        <f t="shared" si="0"/>
        <v>0</v>
      </c>
      <c r="J20" s="14"/>
      <c r="K20" s="14">
        <v>456797</v>
      </c>
      <c r="L20" s="14"/>
      <c r="M20" s="14">
        <v>24152183489</v>
      </c>
      <c r="N20" s="14"/>
      <c r="O20" s="14">
        <v>30732430688</v>
      </c>
      <c r="P20" s="14"/>
      <c r="Q20" s="14">
        <f t="shared" si="1"/>
        <v>-6580247199</v>
      </c>
    </row>
    <row r="21" spans="1:17" ht="24" x14ac:dyDescent="0.2">
      <c r="A21" s="38" t="s">
        <v>89</v>
      </c>
      <c r="C21" s="14">
        <v>0</v>
      </c>
      <c r="D21" s="14"/>
      <c r="E21" s="14">
        <v>0</v>
      </c>
      <c r="F21" s="14"/>
      <c r="G21" s="14">
        <v>0</v>
      </c>
      <c r="H21" s="14"/>
      <c r="I21" s="14">
        <f t="shared" si="0"/>
        <v>0</v>
      </c>
      <c r="J21" s="14"/>
      <c r="K21" s="14">
        <v>8598231</v>
      </c>
      <c r="L21" s="14"/>
      <c r="M21" s="14">
        <v>129383991456</v>
      </c>
      <c r="N21" s="14"/>
      <c r="O21" s="14">
        <v>117021838475</v>
      </c>
      <c r="P21" s="14"/>
      <c r="Q21" s="14">
        <f t="shared" si="1"/>
        <v>12362152981</v>
      </c>
    </row>
    <row r="22" spans="1:17" ht="24" x14ac:dyDescent="0.2">
      <c r="A22" s="38" t="s">
        <v>86</v>
      </c>
      <c r="C22" s="14">
        <v>0</v>
      </c>
      <c r="D22" s="14"/>
      <c r="E22" s="14">
        <v>0</v>
      </c>
      <c r="F22" s="14"/>
      <c r="G22" s="14">
        <v>0</v>
      </c>
      <c r="H22" s="14"/>
      <c r="I22" s="14">
        <f t="shared" si="0"/>
        <v>0</v>
      </c>
      <c r="J22" s="14"/>
      <c r="K22" s="14">
        <v>1715262</v>
      </c>
      <c r="L22" s="14"/>
      <c r="M22" s="14">
        <v>67995747341</v>
      </c>
      <c r="N22" s="14"/>
      <c r="O22" s="14">
        <v>47696311694</v>
      </c>
      <c r="P22" s="14"/>
      <c r="Q22" s="14">
        <f t="shared" si="1"/>
        <v>20299435647</v>
      </c>
    </row>
    <row r="23" spans="1:17" ht="24" x14ac:dyDescent="0.2">
      <c r="A23" s="38" t="s">
        <v>95</v>
      </c>
      <c r="C23" s="14">
        <v>0</v>
      </c>
      <c r="D23" s="14"/>
      <c r="E23" s="14">
        <v>0</v>
      </c>
      <c r="F23" s="14"/>
      <c r="G23" s="14">
        <v>0</v>
      </c>
      <c r="H23" s="14"/>
      <c r="I23" s="14">
        <f t="shared" si="0"/>
        <v>0</v>
      </c>
      <c r="J23" s="14"/>
      <c r="K23" s="14">
        <v>3400000</v>
      </c>
      <c r="L23" s="14"/>
      <c r="M23" s="14">
        <v>25211788881</v>
      </c>
      <c r="N23" s="14"/>
      <c r="O23" s="14">
        <v>20737599625</v>
      </c>
      <c r="P23" s="14"/>
      <c r="Q23" s="14">
        <f t="shared" si="1"/>
        <v>4474189256</v>
      </c>
    </row>
    <row r="24" spans="1:17" ht="24" x14ac:dyDescent="0.2">
      <c r="A24" s="38" t="s">
        <v>64</v>
      </c>
      <c r="C24" s="14">
        <v>1</v>
      </c>
      <c r="D24" s="14"/>
      <c r="E24" s="14">
        <v>1</v>
      </c>
      <c r="F24" s="14"/>
      <c r="G24" s="14">
        <v>39363</v>
      </c>
      <c r="H24" s="14"/>
      <c r="I24" s="14">
        <f t="shared" si="0"/>
        <v>-39362</v>
      </c>
      <c r="J24" s="14"/>
      <c r="K24" s="14">
        <v>1296110</v>
      </c>
      <c r="L24" s="14"/>
      <c r="M24" s="14">
        <v>101119413434</v>
      </c>
      <c r="N24" s="14"/>
      <c r="O24" s="14">
        <v>129746757576</v>
      </c>
      <c r="P24" s="14"/>
      <c r="Q24" s="14">
        <f t="shared" si="1"/>
        <v>-28627344142</v>
      </c>
    </row>
    <row r="25" spans="1:17" ht="24" x14ac:dyDescent="0.2">
      <c r="A25" s="38" t="s">
        <v>59</v>
      </c>
      <c r="C25" s="14">
        <v>0</v>
      </c>
      <c r="D25" s="14"/>
      <c r="E25" s="14">
        <v>0</v>
      </c>
      <c r="F25" s="14"/>
      <c r="G25" s="14">
        <v>0</v>
      </c>
      <c r="H25" s="14"/>
      <c r="I25" s="14">
        <f t="shared" si="0"/>
        <v>0</v>
      </c>
      <c r="J25" s="14"/>
      <c r="K25" s="14">
        <v>3982477</v>
      </c>
      <c r="L25" s="14"/>
      <c r="M25" s="14">
        <v>41466481397</v>
      </c>
      <c r="N25" s="14"/>
      <c r="O25" s="14">
        <v>64193691480</v>
      </c>
      <c r="P25" s="14"/>
      <c r="Q25" s="14">
        <f t="shared" si="1"/>
        <v>-22727210083</v>
      </c>
    </row>
    <row r="26" spans="1:17" ht="24" x14ac:dyDescent="0.2">
      <c r="A26" s="38" t="s">
        <v>100</v>
      </c>
      <c r="C26" s="14">
        <v>0</v>
      </c>
      <c r="D26" s="14"/>
      <c r="E26" s="14">
        <v>0</v>
      </c>
      <c r="F26" s="14"/>
      <c r="G26" s="14">
        <v>0</v>
      </c>
      <c r="H26" s="14"/>
      <c r="I26" s="14">
        <f t="shared" si="0"/>
        <v>0</v>
      </c>
      <c r="J26" s="14"/>
      <c r="K26" s="14">
        <v>1600000</v>
      </c>
      <c r="L26" s="14"/>
      <c r="M26" s="14">
        <v>7707466404</v>
      </c>
      <c r="N26" s="14"/>
      <c r="O26" s="14">
        <v>9634686380</v>
      </c>
      <c r="P26" s="14"/>
      <c r="Q26" s="14">
        <f t="shared" si="1"/>
        <v>-1927219976</v>
      </c>
    </row>
    <row r="27" spans="1:17" ht="24" x14ac:dyDescent="0.2">
      <c r="A27" s="38" t="s">
        <v>92</v>
      </c>
      <c r="C27" s="14">
        <v>0</v>
      </c>
      <c r="D27" s="14"/>
      <c r="E27" s="14">
        <v>0</v>
      </c>
      <c r="F27" s="14"/>
      <c r="G27" s="14">
        <v>0</v>
      </c>
      <c r="H27" s="14"/>
      <c r="I27" s="14">
        <f t="shared" si="0"/>
        <v>0</v>
      </c>
      <c r="J27" s="14"/>
      <c r="K27" s="14">
        <v>1600000</v>
      </c>
      <c r="L27" s="14"/>
      <c r="M27" s="14">
        <v>26125938565</v>
      </c>
      <c r="N27" s="14"/>
      <c r="O27" s="14">
        <v>22854332908</v>
      </c>
      <c r="P27" s="14"/>
      <c r="Q27" s="14">
        <f t="shared" si="1"/>
        <v>3271605657</v>
      </c>
    </row>
    <row r="28" spans="1:17" ht="24" x14ac:dyDescent="0.2">
      <c r="A28" s="38" t="s">
        <v>73</v>
      </c>
      <c r="C28" s="14">
        <v>26144405</v>
      </c>
      <c r="D28" s="14"/>
      <c r="E28" s="14">
        <v>28575650605</v>
      </c>
      <c r="F28" s="14"/>
      <c r="G28" s="14">
        <v>39555023268</v>
      </c>
      <c r="H28" s="14"/>
      <c r="I28" s="14">
        <f t="shared" si="0"/>
        <v>-10979372663</v>
      </c>
      <c r="J28" s="14"/>
      <c r="K28" s="14">
        <v>50754812</v>
      </c>
      <c r="L28" s="14"/>
      <c r="M28" s="14">
        <v>63455653314</v>
      </c>
      <c r="N28" s="14"/>
      <c r="O28" s="14">
        <v>76789193362</v>
      </c>
      <c r="P28" s="14"/>
      <c r="Q28" s="14">
        <f t="shared" si="1"/>
        <v>-13333540048</v>
      </c>
    </row>
    <row r="29" spans="1:17" ht="24" x14ac:dyDescent="0.2">
      <c r="A29" s="38" t="s">
        <v>113</v>
      </c>
      <c r="C29" s="14">
        <v>0</v>
      </c>
      <c r="D29" s="14"/>
      <c r="E29" s="14">
        <v>0</v>
      </c>
      <c r="F29" s="14"/>
      <c r="G29" s="14">
        <v>0</v>
      </c>
      <c r="H29" s="14"/>
      <c r="I29" s="14">
        <f t="shared" si="0"/>
        <v>0</v>
      </c>
      <c r="J29" s="14"/>
      <c r="K29" s="14">
        <v>3750000</v>
      </c>
      <c r="L29" s="14"/>
      <c r="M29" s="14">
        <v>12509069876</v>
      </c>
      <c r="N29" s="14"/>
      <c r="O29" s="14">
        <v>11905800660</v>
      </c>
      <c r="P29" s="14"/>
      <c r="Q29" s="14">
        <f t="shared" si="1"/>
        <v>603269216</v>
      </c>
    </row>
    <row r="30" spans="1:17" ht="24" x14ac:dyDescent="0.2">
      <c r="A30" s="38" t="s">
        <v>90</v>
      </c>
      <c r="C30" s="14">
        <v>0</v>
      </c>
      <c r="D30" s="14"/>
      <c r="E30" s="14">
        <v>0</v>
      </c>
      <c r="F30" s="14"/>
      <c r="G30" s="14">
        <v>0</v>
      </c>
      <c r="H30" s="14"/>
      <c r="I30" s="14">
        <f t="shared" si="0"/>
        <v>0</v>
      </c>
      <c r="J30" s="14"/>
      <c r="K30" s="14">
        <v>500000</v>
      </c>
      <c r="L30" s="14"/>
      <c r="M30" s="14">
        <v>4300774444</v>
      </c>
      <c r="N30" s="14"/>
      <c r="O30" s="14">
        <v>3578746544</v>
      </c>
      <c r="P30" s="14"/>
      <c r="Q30" s="14">
        <f t="shared" si="1"/>
        <v>722027900</v>
      </c>
    </row>
    <row r="31" spans="1:17" ht="24" x14ac:dyDescent="0.2">
      <c r="A31" s="21" t="s">
        <v>114</v>
      </c>
      <c r="C31" s="14">
        <v>0</v>
      </c>
      <c r="D31" s="14"/>
      <c r="E31" s="14">
        <v>0</v>
      </c>
      <c r="F31" s="14"/>
      <c r="G31" s="14">
        <v>0</v>
      </c>
      <c r="H31" s="14"/>
      <c r="I31" s="14">
        <f t="shared" si="0"/>
        <v>0</v>
      </c>
      <c r="J31" s="14"/>
      <c r="K31" s="14">
        <v>1920807</v>
      </c>
      <c r="L31" s="14"/>
      <c r="M31" s="14">
        <v>238341724372</v>
      </c>
      <c r="N31" s="14"/>
      <c r="O31" s="14">
        <v>159110036107</v>
      </c>
      <c r="P31" s="14"/>
      <c r="Q31" s="14">
        <f t="shared" si="1"/>
        <v>79231688265</v>
      </c>
    </row>
    <row r="32" spans="1:17" ht="24" x14ac:dyDescent="0.2">
      <c r="A32" s="21" t="s">
        <v>71</v>
      </c>
      <c r="C32" s="14">
        <v>0</v>
      </c>
      <c r="D32" s="14"/>
      <c r="E32" s="14">
        <v>0</v>
      </c>
      <c r="F32" s="14"/>
      <c r="G32" s="14">
        <v>0</v>
      </c>
      <c r="H32" s="14"/>
      <c r="I32" s="14">
        <f t="shared" si="0"/>
        <v>0</v>
      </c>
      <c r="J32" s="14"/>
      <c r="K32" s="14">
        <v>6414281</v>
      </c>
      <c r="L32" s="14"/>
      <c r="M32" s="14">
        <v>121578178043</v>
      </c>
      <c r="N32" s="14"/>
      <c r="O32" s="14">
        <v>155222372293</v>
      </c>
      <c r="P32" s="14"/>
      <c r="Q32" s="14">
        <f t="shared" si="1"/>
        <v>-33644194250</v>
      </c>
    </row>
    <row r="33" spans="1:19" s="23" customFormat="1" ht="24" x14ac:dyDescent="0.2">
      <c r="A33" s="22" t="s">
        <v>61</v>
      </c>
      <c r="C33" s="14">
        <v>0</v>
      </c>
      <c r="D33" s="14"/>
      <c r="E33" s="14">
        <v>0</v>
      </c>
      <c r="F33" s="14"/>
      <c r="G33" s="14">
        <v>0</v>
      </c>
      <c r="H33" s="14"/>
      <c r="I33" s="14">
        <f t="shared" si="0"/>
        <v>0</v>
      </c>
      <c r="J33" s="14"/>
      <c r="K33" s="14">
        <v>1</v>
      </c>
      <c r="L33" s="14"/>
      <c r="M33" s="14">
        <v>1</v>
      </c>
      <c r="N33" s="14"/>
      <c r="O33" s="14">
        <v>38056</v>
      </c>
      <c r="P33" s="14"/>
      <c r="Q33" s="14">
        <f t="shared" si="1"/>
        <v>-38055</v>
      </c>
      <c r="S33" s="7"/>
    </row>
    <row r="34" spans="1:19" ht="24" x14ac:dyDescent="0.2">
      <c r="A34" s="21" t="s">
        <v>75</v>
      </c>
      <c r="C34" s="14">
        <v>0</v>
      </c>
      <c r="D34" s="14"/>
      <c r="E34" s="14">
        <v>0</v>
      </c>
      <c r="F34" s="14"/>
      <c r="G34" s="14">
        <v>0</v>
      </c>
      <c r="H34" s="14"/>
      <c r="I34" s="14">
        <f t="shared" si="0"/>
        <v>0</v>
      </c>
      <c r="J34" s="14"/>
      <c r="K34" s="14">
        <v>3792070</v>
      </c>
      <c r="L34" s="14"/>
      <c r="M34" s="14">
        <v>49089338980</v>
      </c>
      <c r="N34" s="14"/>
      <c r="O34" s="14">
        <v>34867941444</v>
      </c>
      <c r="P34" s="14"/>
      <c r="Q34" s="14">
        <f t="shared" si="1"/>
        <v>14221397536</v>
      </c>
    </row>
    <row r="35" spans="1:19" ht="24" x14ac:dyDescent="0.2">
      <c r="A35" s="21" t="s">
        <v>72</v>
      </c>
      <c r="C35" s="14">
        <v>3748878</v>
      </c>
      <c r="D35" s="14"/>
      <c r="E35" s="14">
        <v>52942547854</v>
      </c>
      <c r="F35" s="14"/>
      <c r="G35" s="14">
        <v>48172579824</v>
      </c>
      <c r="H35" s="14"/>
      <c r="I35" s="14">
        <f t="shared" si="0"/>
        <v>4769968030</v>
      </c>
      <c r="J35" s="14"/>
      <c r="K35" s="14">
        <v>7141402</v>
      </c>
      <c r="L35" s="14"/>
      <c r="M35" s="14">
        <v>102466433471</v>
      </c>
      <c r="N35" s="14"/>
      <c r="O35" s="14">
        <v>91766058482</v>
      </c>
      <c r="P35" s="14"/>
      <c r="Q35" s="14">
        <f t="shared" si="1"/>
        <v>10700374989</v>
      </c>
    </row>
    <row r="36" spans="1:19" ht="24" x14ac:dyDescent="0.2">
      <c r="A36" s="21" t="s">
        <v>115</v>
      </c>
      <c r="C36" s="14">
        <v>0</v>
      </c>
      <c r="D36" s="14"/>
      <c r="E36" s="14">
        <v>0</v>
      </c>
      <c r="F36" s="14"/>
      <c r="G36" s="14">
        <v>0</v>
      </c>
      <c r="H36" s="14"/>
      <c r="I36" s="14">
        <f t="shared" si="0"/>
        <v>0</v>
      </c>
      <c r="J36" s="14"/>
      <c r="K36" s="14">
        <v>1090879</v>
      </c>
      <c r="L36" s="14"/>
      <c r="M36" s="14">
        <v>5644270533</v>
      </c>
      <c r="N36" s="14"/>
      <c r="O36" s="14">
        <v>4875297636</v>
      </c>
      <c r="P36" s="14"/>
      <c r="Q36" s="14">
        <f t="shared" si="1"/>
        <v>768972897</v>
      </c>
    </row>
    <row r="37" spans="1:19" ht="24" x14ac:dyDescent="0.2">
      <c r="A37" s="21" t="s">
        <v>108</v>
      </c>
      <c r="C37" s="14">
        <v>82463</v>
      </c>
      <c r="D37" s="14"/>
      <c r="E37" s="14">
        <v>7031598047</v>
      </c>
      <c r="F37" s="14"/>
      <c r="G37" s="14">
        <v>6482015772</v>
      </c>
      <c r="H37" s="14"/>
      <c r="I37" s="14">
        <f t="shared" si="0"/>
        <v>549582275</v>
      </c>
      <c r="J37" s="14"/>
      <c r="K37" s="14">
        <v>2983134</v>
      </c>
      <c r="L37" s="14"/>
      <c r="M37" s="14">
        <v>262111264965</v>
      </c>
      <c r="N37" s="14"/>
      <c r="O37" s="14">
        <v>234489669440</v>
      </c>
      <c r="P37" s="14"/>
      <c r="Q37" s="14">
        <f t="shared" si="1"/>
        <v>27621595525</v>
      </c>
    </row>
    <row r="38" spans="1:19" ht="24" x14ac:dyDescent="0.2">
      <c r="A38" s="21" t="s">
        <v>116</v>
      </c>
      <c r="C38" s="14">
        <v>0</v>
      </c>
      <c r="D38" s="14"/>
      <c r="E38" s="14">
        <v>0</v>
      </c>
      <c r="F38" s="14"/>
      <c r="G38" s="14">
        <v>0</v>
      </c>
      <c r="H38" s="14"/>
      <c r="I38" s="14">
        <v>0</v>
      </c>
      <c r="J38" s="14"/>
      <c r="K38" s="14">
        <v>101976</v>
      </c>
      <c r="L38" s="14"/>
      <c r="M38" s="14">
        <v>612059814</v>
      </c>
      <c r="N38" s="14"/>
      <c r="O38" s="14">
        <v>541940536</v>
      </c>
      <c r="P38" s="14"/>
      <c r="Q38" s="14">
        <f t="shared" si="1"/>
        <v>70119278</v>
      </c>
    </row>
    <row r="39" spans="1:19" ht="24" x14ac:dyDescent="0.2">
      <c r="A39" s="21" t="s">
        <v>56</v>
      </c>
      <c r="C39" s="14">
        <v>0</v>
      </c>
      <c r="D39" s="14"/>
      <c r="E39" s="14">
        <v>0</v>
      </c>
      <c r="F39" s="14"/>
      <c r="G39" s="14">
        <v>0</v>
      </c>
      <c r="H39" s="14"/>
      <c r="I39" s="14">
        <v>0</v>
      </c>
      <c r="J39" s="14"/>
      <c r="K39" s="14">
        <v>2112964</v>
      </c>
      <c r="L39" s="14"/>
      <c r="M39" s="14">
        <v>18889307423</v>
      </c>
      <c r="N39" s="14"/>
      <c r="O39" s="14">
        <v>20810335538</v>
      </c>
      <c r="P39" s="14"/>
      <c r="Q39" s="14">
        <f t="shared" si="1"/>
        <v>-1921028115</v>
      </c>
    </row>
    <row r="40" spans="1:19" ht="24" x14ac:dyDescent="0.2">
      <c r="A40" s="21" t="s">
        <v>70</v>
      </c>
      <c r="C40" s="14">
        <v>0</v>
      </c>
      <c r="D40" s="14"/>
      <c r="E40" s="14">
        <v>0</v>
      </c>
      <c r="F40" s="14"/>
      <c r="G40" s="14">
        <v>0</v>
      </c>
      <c r="H40" s="14"/>
      <c r="I40" s="14">
        <v>0</v>
      </c>
      <c r="J40" s="14"/>
      <c r="K40" s="14">
        <v>45062933</v>
      </c>
      <c r="L40" s="14"/>
      <c r="M40" s="14">
        <v>425445419055</v>
      </c>
      <c r="N40" s="14"/>
      <c r="O40" s="14">
        <v>395210564254</v>
      </c>
      <c r="P40" s="14"/>
      <c r="Q40" s="14">
        <f t="shared" si="1"/>
        <v>30234854801</v>
      </c>
    </row>
    <row r="41" spans="1:19" ht="24" x14ac:dyDescent="0.2">
      <c r="A41" s="21" t="s">
        <v>52</v>
      </c>
      <c r="C41" s="14">
        <v>0</v>
      </c>
      <c r="D41" s="14"/>
      <c r="E41" s="14">
        <v>0</v>
      </c>
      <c r="F41" s="14"/>
      <c r="G41" s="14">
        <v>0</v>
      </c>
      <c r="H41" s="14"/>
      <c r="I41" s="14">
        <v>0</v>
      </c>
      <c r="J41" s="14"/>
      <c r="K41" s="14">
        <v>311144</v>
      </c>
      <c r="L41" s="14"/>
      <c r="M41" s="14">
        <v>2675381807</v>
      </c>
      <c r="N41" s="14"/>
      <c r="O41" s="14">
        <v>2251650806</v>
      </c>
      <c r="P41" s="14"/>
      <c r="Q41" s="14">
        <f t="shared" si="1"/>
        <v>423731001</v>
      </c>
    </row>
    <row r="42" spans="1:19" ht="24" x14ac:dyDescent="0.2">
      <c r="A42" s="21" t="s">
        <v>66</v>
      </c>
      <c r="C42" s="14">
        <v>0</v>
      </c>
      <c r="D42" s="14"/>
      <c r="E42" s="14">
        <v>0</v>
      </c>
      <c r="F42" s="14"/>
      <c r="G42" s="14">
        <v>0</v>
      </c>
      <c r="H42" s="14"/>
      <c r="I42" s="14">
        <v>0</v>
      </c>
      <c r="J42" s="14"/>
      <c r="K42" s="14">
        <v>2987572</v>
      </c>
      <c r="L42" s="14"/>
      <c r="M42" s="14">
        <v>55613382182</v>
      </c>
      <c r="N42" s="14"/>
      <c r="O42" s="14">
        <v>59138371114</v>
      </c>
      <c r="P42" s="14"/>
      <c r="Q42" s="14">
        <f t="shared" si="1"/>
        <v>-3524988932</v>
      </c>
    </row>
    <row r="43" spans="1:19" ht="24" x14ac:dyDescent="0.2">
      <c r="A43" s="21" t="s">
        <v>63</v>
      </c>
      <c r="C43" s="14">
        <v>0</v>
      </c>
      <c r="D43" s="14"/>
      <c r="E43" s="14">
        <v>0</v>
      </c>
      <c r="F43" s="14"/>
      <c r="G43" s="14">
        <v>0</v>
      </c>
      <c r="H43" s="14"/>
      <c r="I43" s="14">
        <v>0</v>
      </c>
      <c r="J43" s="14"/>
      <c r="K43" s="14">
        <v>4850393</v>
      </c>
      <c r="L43" s="14"/>
      <c r="M43" s="14">
        <v>61468001039</v>
      </c>
      <c r="N43" s="14"/>
      <c r="O43" s="14">
        <v>60222131881</v>
      </c>
      <c r="P43" s="14"/>
      <c r="Q43" s="14">
        <f t="shared" si="1"/>
        <v>1245869158</v>
      </c>
    </row>
    <row r="44" spans="1:19" ht="24" x14ac:dyDescent="0.2">
      <c r="A44" s="21" t="s">
        <v>67</v>
      </c>
      <c r="C44" s="14">
        <v>0</v>
      </c>
      <c r="D44" s="14"/>
      <c r="E44" s="14">
        <v>0</v>
      </c>
      <c r="F44" s="14"/>
      <c r="G44" s="14">
        <v>0</v>
      </c>
      <c r="H44" s="14"/>
      <c r="I44" s="14">
        <v>0</v>
      </c>
      <c r="J44" s="14"/>
      <c r="K44" s="14">
        <v>5126096</v>
      </c>
      <c r="L44" s="14"/>
      <c r="M44" s="14">
        <v>111559858689</v>
      </c>
      <c r="N44" s="14"/>
      <c r="O44" s="14">
        <v>122025157533</v>
      </c>
      <c r="P44" s="14"/>
      <c r="Q44" s="14">
        <f t="shared" si="1"/>
        <v>-10465298844</v>
      </c>
    </row>
    <row r="45" spans="1:19" ht="24" x14ac:dyDescent="0.2">
      <c r="A45" s="21" t="s">
        <v>54</v>
      </c>
      <c r="C45" s="14">
        <v>0</v>
      </c>
      <c r="D45" s="14"/>
      <c r="E45" s="14">
        <v>0</v>
      </c>
      <c r="F45" s="14"/>
      <c r="G45" s="14">
        <v>0</v>
      </c>
      <c r="H45" s="14"/>
      <c r="I45" s="14">
        <v>0</v>
      </c>
      <c r="J45" s="14"/>
      <c r="K45" s="14">
        <v>57584816</v>
      </c>
      <c r="L45" s="14"/>
      <c r="M45" s="14">
        <v>201643576326</v>
      </c>
      <c r="N45" s="14"/>
      <c r="O45" s="14">
        <v>186232285470</v>
      </c>
      <c r="P45" s="14"/>
      <c r="Q45" s="14">
        <f t="shared" si="1"/>
        <v>15411290856</v>
      </c>
    </row>
    <row r="46" spans="1:19" ht="24" x14ac:dyDescent="0.2">
      <c r="A46" s="21" t="s">
        <v>96</v>
      </c>
      <c r="C46" s="14">
        <v>0</v>
      </c>
      <c r="D46" s="14"/>
      <c r="E46" s="14">
        <v>0</v>
      </c>
      <c r="F46" s="14"/>
      <c r="G46" s="14">
        <v>0</v>
      </c>
      <c r="H46" s="14"/>
      <c r="I46" s="14">
        <v>0</v>
      </c>
      <c r="J46" s="14"/>
      <c r="K46" s="14">
        <v>571500</v>
      </c>
      <c r="L46" s="14"/>
      <c r="M46" s="14">
        <v>30800357133</v>
      </c>
      <c r="N46" s="14"/>
      <c r="O46" s="14">
        <v>25169404580</v>
      </c>
      <c r="P46" s="14"/>
      <c r="Q46" s="14">
        <f t="shared" si="1"/>
        <v>5630952553</v>
      </c>
    </row>
    <row r="47" spans="1:19" ht="24" x14ac:dyDescent="0.2">
      <c r="A47" s="21" t="s">
        <v>76</v>
      </c>
      <c r="C47" s="14">
        <v>0</v>
      </c>
      <c r="D47" s="14"/>
      <c r="E47" s="14">
        <v>0</v>
      </c>
      <c r="F47" s="14"/>
      <c r="G47" s="14">
        <v>0</v>
      </c>
      <c r="H47" s="14"/>
      <c r="I47" s="14">
        <f t="shared" si="0"/>
        <v>0</v>
      </c>
      <c r="J47" s="14"/>
      <c r="K47" s="14">
        <v>18000</v>
      </c>
      <c r="L47" s="14"/>
      <c r="M47" s="14">
        <v>1622486557</v>
      </c>
      <c r="N47" s="14"/>
      <c r="O47" s="14">
        <v>1636305705</v>
      </c>
      <c r="P47" s="14"/>
      <c r="Q47" s="14">
        <f t="shared" si="1"/>
        <v>-13819148</v>
      </c>
    </row>
    <row r="48" spans="1:19" ht="24" x14ac:dyDescent="0.2">
      <c r="A48" s="21" t="s">
        <v>65</v>
      </c>
      <c r="C48" s="14">
        <v>0</v>
      </c>
      <c r="D48" s="14"/>
      <c r="E48" s="14">
        <v>0</v>
      </c>
      <c r="F48" s="14"/>
      <c r="G48" s="14">
        <v>0</v>
      </c>
      <c r="H48" s="14"/>
      <c r="I48" s="14">
        <f t="shared" si="0"/>
        <v>0</v>
      </c>
      <c r="J48" s="14"/>
      <c r="K48" s="14">
        <v>1</v>
      </c>
      <c r="L48" s="14"/>
      <c r="M48" s="14">
        <v>1</v>
      </c>
      <c r="N48" s="14"/>
      <c r="O48" s="14">
        <v>12434</v>
      </c>
      <c r="P48" s="14"/>
      <c r="Q48" s="14">
        <f t="shared" si="1"/>
        <v>-12433</v>
      </c>
    </row>
    <row r="49" spans="1:17" ht="24" x14ac:dyDescent="0.2">
      <c r="A49" s="21" t="s">
        <v>57</v>
      </c>
      <c r="C49" s="14">
        <v>0</v>
      </c>
      <c r="D49" s="14"/>
      <c r="E49" s="14">
        <v>0</v>
      </c>
      <c r="F49" s="14"/>
      <c r="G49" s="14">
        <v>0</v>
      </c>
      <c r="H49" s="14"/>
      <c r="I49" s="14">
        <f t="shared" si="0"/>
        <v>0</v>
      </c>
      <c r="J49" s="14"/>
      <c r="K49" s="14">
        <v>5505126</v>
      </c>
      <c r="L49" s="14"/>
      <c r="M49" s="14">
        <v>326607119887</v>
      </c>
      <c r="N49" s="14"/>
      <c r="O49" s="14">
        <v>328820395456</v>
      </c>
      <c r="P49" s="14"/>
      <c r="Q49" s="14">
        <f t="shared" si="1"/>
        <v>-2213275569</v>
      </c>
    </row>
    <row r="50" spans="1:17" ht="24" x14ac:dyDescent="0.2">
      <c r="A50" s="21" t="s">
        <v>112</v>
      </c>
      <c r="C50" s="14">
        <v>0</v>
      </c>
      <c r="D50" s="14"/>
      <c r="E50" s="14">
        <v>0</v>
      </c>
      <c r="F50" s="14"/>
      <c r="G50" s="14">
        <v>0</v>
      </c>
      <c r="H50" s="14"/>
      <c r="I50" s="14">
        <f t="shared" si="0"/>
        <v>0</v>
      </c>
      <c r="J50" s="14"/>
      <c r="K50" s="14">
        <v>200000</v>
      </c>
      <c r="L50" s="14"/>
      <c r="M50" s="14">
        <v>6094295484</v>
      </c>
      <c r="N50" s="14"/>
      <c r="O50" s="14">
        <v>5118643512</v>
      </c>
      <c r="P50" s="14"/>
      <c r="Q50" s="14">
        <f t="shared" si="1"/>
        <v>975651972</v>
      </c>
    </row>
    <row r="51" spans="1:17" ht="24" x14ac:dyDescent="0.2">
      <c r="A51" s="21" t="s">
        <v>53</v>
      </c>
      <c r="C51" s="14">
        <v>0</v>
      </c>
      <c r="D51" s="14"/>
      <c r="E51" s="14">
        <v>0</v>
      </c>
      <c r="F51" s="14"/>
      <c r="G51" s="14">
        <v>0</v>
      </c>
      <c r="H51" s="14"/>
      <c r="I51" s="14">
        <f t="shared" si="0"/>
        <v>0</v>
      </c>
      <c r="J51" s="14"/>
      <c r="K51" s="14">
        <v>1877235</v>
      </c>
      <c r="L51" s="14"/>
      <c r="M51" s="14">
        <v>18282579918</v>
      </c>
      <c r="N51" s="14"/>
      <c r="O51" s="14">
        <v>21129821689</v>
      </c>
      <c r="P51" s="14"/>
      <c r="Q51" s="14">
        <f t="shared" si="1"/>
        <v>-2847241771</v>
      </c>
    </row>
    <row r="52" spans="1:17" ht="24" x14ac:dyDescent="0.2">
      <c r="A52" s="21" t="s">
        <v>107</v>
      </c>
      <c r="C52" s="14">
        <v>15797</v>
      </c>
      <c r="D52" s="14"/>
      <c r="E52" s="14">
        <v>331221430</v>
      </c>
      <c r="F52" s="14"/>
      <c r="G52" s="14">
        <v>245929215</v>
      </c>
      <c r="H52" s="14"/>
      <c r="I52" s="14">
        <f t="shared" si="0"/>
        <v>85292215</v>
      </c>
      <c r="J52" s="14"/>
      <c r="K52" s="14">
        <v>5906504</v>
      </c>
      <c r="L52" s="14"/>
      <c r="M52" s="14">
        <v>92722586043</v>
      </c>
      <c r="N52" s="14"/>
      <c r="O52" s="14">
        <v>92707360046</v>
      </c>
      <c r="P52" s="14"/>
      <c r="Q52" s="14">
        <f t="shared" si="1"/>
        <v>15225997</v>
      </c>
    </row>
    <row r="53" spans="1:17" ht="24" x14ac:dyDescent="0.2">
      <c r="A53" s="21" t="s">
        <v>105</v>
      </c>
      <c r="C53" s="14">
        <v>0</v>
      </c>
      <c r="D53" s="14"/>
      <c r="E53" s="14">
        <v>0</v>
      </c>
      <c r="F53" s="14"/>
      <c r="G53" s="14">
        <v>0</v>
      </c>
      <c r="H53" s="14"/>
      <c r="I53" s="14">
        <f t="shared" si="0"/>
        <v>0</v>
      </c>
      <c r="J53" s="14"/>
      <c r="K53" s="14">
        <v>2000000</v>
      </c>
      <c r="L53" s="14"/>
      <c r="M53" s="14">
        <v>10498169748</v>
      </c>
      <c r="N53" s="14"/>
      <c r="O53" s="14">
        <v>6121320615</v>
      </c>
      <c r="P53" s="14"/>
      <c r="Q53" s="14">
        <f t="shared" si="1"/>
        <v>4376849133</v>
      </c>
    </row>
    <row r="54" spans="1:17" ht="24" x14ac:dyDescent="0.2">
      <c r="A54" s="21" t="s">
        <v>91</v>
      </c>
      <c r="C54" s="14">
        <v>0</v>
      </c>
      <c r="D54" s="14"/>
      <c r="E54" s="14">
        <v>0</v>
      </c>
      <c r="F54" s="14"/>
      <c r="G54" s="14">
        <v>0</v>
      </c>
      <c r="H54" s="14"/>
      <c r="I54" s="14">
        <f t="shared" si="0"/>
        <v>0</v>
      </c>
      <c r="J54" s="14"/>
      <c r="K54" s="14">
        <v>20973335</v>
      </c>
      <c r="L54" s="14"/>
      <c r="M54" s="14">
        <v>95680550886</v>
      </c>
      <c r="N54" s="14"/>
      <c r="O54" s="14">
        <v>82436813967</v>
      </c>
      <c r="P54" s="14"/>
      <c r="Q54" s="14">
        <f t="shared" si="1"/>
        <v>13243736919</v>
      </c>
    </row>
    <row r="55" spans="1:17" ht="24" x14ac:dyDescent="0.2">
      <c r="A55" s="21" t="s">
        <v>80</v>
      </c>
      <c r="C55" s="14">
        <v>0</v>
      </c>
      <c r="D55" s="14"/>
      <c r="E55" s="14">
        <v>0</v>
      </c>
      <c r="F55" s="14"/>
      <c r="G55" s="14">
        <v>0</v>
      </c>
      <c r="H55" s="14"/>
      <c r="I55" s="14">
        <f t="shared" si="0"/>
        <v>0</v>
      </c>
      <c r="J55" s="14"/>
      <c r="K55" s="14">
        <v>2989919</v>
      </c>
      <c r="L55" s="14"/>
      <c r="M55" s="14">
        <v>31776503489</v>
      </c>
      <c r="N55" s="14"/>
      <c r="O55" s="14">
        <v>32328551514</v>
      </c>
      <c r="P55" s="14"/>
      <c r="Q55" s="14">
        <f t="shared" si="1"/>
        <v>-552048025</v>
      </c>
    </row>
    <row r="56" spans="1:17" ht="24" x14ac:dyDescent="0.2">
      <c r="A56" s="21" t="s">
        <v>104</v>
      </c>
      <c r="C56" s="14">
        <v>0</v>
      </c>
      <c r="D56" s="14"/>
      <c r="E56" s="14">
        <v>0</v>
      </c>
      <c r="F56" s="14"/>
      <c r="G56" s="14">
        <v>0</v>
      </c>
      <c r="H56" s="14"/>
      <c r="I56" s="14">
        <f t="shared" si="0"/>
        <v>0</v>
      </c>
      <c r="J56" s="14"/>
      <c r="K56" s="14">
        <v>1042727</v>
      </c>
      <c r="L56" s="14"/>
      <c r="M56" s="14">
        <v>30346153080</v>
      </c>
      <c r="N56" s="14"/>
      <c r="O56" s="14">
        <v>36093328724</v>
      </c>
      <c r="P56" s="14"/>
      <c r="Q56" s="14">
        <f t="shared" si="1"/>
        <v>-5747175644</v>
      </c>
    </row>
    <row r="57" spans="1:17" ht="24" x14ac:dyDescent="0.2">
      <c r="A57" s="21" t="s">
        <v>101</v>
      </c>
      <c r="C57" s="14">
        <v>0</v>
      </c>
      <c r="D57" s="14"/>
      <c r="E57" s="14">
        <v>0</v>
      </c>
      <c r="F57" s="14"/>
      <c r="G57" s="14">
        <v>0</v>
      </c>
      <c r="H57" s="14"/>
      <c r="I57" s="14">
        <f t="shared" si="0"/>
        <v>0</v>
      </c>
      <c r="J57" s="14"/>
      <c r="K57" s="14">
        <v>3000000</v>
      </c>
      <c r="L57" s="14"/>
      <c r="M57" s="14">
        <v>12395666015</v>
      </c>
      <c r="N57" s="14"/>
      <c r="O57" s="14">
        <v>7960221324</v>
      </c>
      <c r="P57" s="14"/>
      <c r="Q57" s="14">
        <f t="shared" si="1"/>
        <v>4435444691</v>
      </c>
    </row>
    <row r="58" spans="1:17" ht="24" x14ac:dyDescent="0.2">
      <c r="A58" s="21" t="s">
        <v>87</v>
      </c>
      <c r="C58" s="14">
        <v>0</v>
      </c>
      <c r="D58" s="14"/>
      <c r="E58" s="14">
        <v>0</v>
      </c>
      <c r="F58" s="14"/>
      <c r="G58" s="14">
        <v>0</v>
      </c>
      <c r="H58" s="14"/>
      <c r="I58" s="14">
        <f t="shared" si="0"/>
        <v>0</v>
      </c>
      <c r="J58" s="14"/>
      <c r="K58" s="14">
        <v>202824</v>
      </c>
      <c r="L58" s="14"/>
      <c r="M58" s="14">
        <v>7514697090</v>
      </c>
      <c r="N58" s="14"/>
      <c r="O58" s="14">
        <v>6430063473</v>
      </c>
      <c r="P58" s="14"/>
      <c r="Q58" s="14">
        <f t="shared" si="1"/>
        <v>1084633617</v>
      </c>
    </row>
    <row r="59" spans="1:17" ht="24" x14ac:dyDescent="0.2">
      <c r="A59" s="21" t="s">
        <v>84</v>
      </c>
      <c r="C59" s="14">
        <v>0</v>
      </c>
      <c r="D59" s="14"/>
      <c r="E59" s="14">
        <v>0</v>
      </c>
      <c r="F59" s="14"/>
      <c r="G59" s="14">
        <v>0</v>
      </c>
      <c r="H59" s="14"/>
      <c r="I59" s="14">
        <f t="shared" si="0"/>
        <v>0</v>
      </c>
      <c r="J59" s="14"/>
      <c r="K59" s="14">
        <v>641578</v>
      </c>
      <c r="L59" s="14"/>
      <c r="M59" s="14">
        <v>75959229654</v>
      </c>
      <c r="N59" s="14"/>
      <c r="O59" s="14">
        <v>75522992685</v>
      </c>
      <c r="P59" s="14"/>
      <c r="Q59" s="14">
        <f t="shared" si="1"/>
        <v>436236969</v>
      </c>
    </row>
    <row r="60" spans="1:17" ht="24" x14ac:dyDescent="0.2">
      <c r="A60" s="21" t="s">
        <v>85</v>
      </c>
      <c r="C60" s="14">
        <v>0</v>
      </c>
      <c r="D60" s="14"/>
      <c r="E60" s="14">
        <v>0</v>
      </c>
      <c r="F60" s="14"/>
      <c r="G60" s="14">
        <v>0</v>
      </c>
      <c r="H60" s="14"/>
      <c r="I60" s="14">
        <f t="shared" si="0"/>
        <v>0</v>
      </c>
      <c r="J60" s="14"/>
      <c r="K60" s="14">
        <v>634682</v>
      </c>
      <c r="L60" s="14"/>
      <c r="M60" s="14">
        <v>20796783092</v>
      </c>
      <c r="N60" s="14"/>
      <c r="O60" s="14">
        <v>16212747184</v>
      </c>
      <c r="P60" s="14"/>
      <c r="Q60" s="14">
        <f t="shared" si="1"/>
        <v>4584035908</v>
      </c>
    </row>
    <row r="61" spans="1:17" ht="24.75" thickBot="1" x14ac:dyDescent="0.25">
      <c r="A61" s="21" t="s">
        <v>58</v>
      </c>
      <c r="C61" s="14">
        <v>0</v>
      </c>
      <c r="D61" s="14"/>
      <c r="E61" s="14">
        <v>0</v>
      </c>
      <c r="F61" s="14"/>
      <c r="G61" s="14">
        <v>0</v>
      </c>
      <c r="H61" s="14"/>
      <c r="I61" s="14">
        <f t="shared" si="0"/>
        <v>0</v>
      </c>
      <c r="J61" s="14"/>
      <c r="K61" s="14">
        <v>523161</v>
      </c>
      <c r="L61" s="14"/>
      <c r="M61" s="14">
        <v>59302064270</v>
      </c>
      <c r="N61" s="14"/>
      <c r="O61" s="14">
        <v>83279217354</v>
      </c>
      <c r="P61" s="14"/>
      <c r="Q61" s="14">
        <f t="shared" si="1"/>
        <v>-23977153084</v>
      </c>
    </row>
    <row r="62" spans="1:17" ht="24.75" thickBot="1" x14ac:dyDescent="0.25">
      <c r="E62" s="24">
        <f>SUM(E8:E61)</f>
        <v>108490753919</v>
      </c>
      <c r="F62" s="21"/>
      <c r="G62" s="24">
        <f t="shared" ref="G62:I62" si="2">SUM(G8:G61)</f>
        <v>107261857932</v>
      </c>
      <c r="H62" s="21">
        <f t="shared" si="2"/>
        <v>0</v>
      </c>
      <c r="I62" s="24">
        <f t="shared" si="2"/>
        <v>1228895987</v>
      </c>
      <c r="K62" s="7" t="s">
        <v>15</v>
      </c>
      <c r="M62" s="24">
        <f t="shared" ref="M62:Q62" si="3">SUM(M8:M61)</f>
        <v>4341572112177</v>
      </c>
      <c r="N62" s="21">
        <f t="shared" si="3"/>
        <v>0</v>
      </c>
      <c r="O62" s="24">
        <f t="shared" si="3"/>
        <v>4083912306275</v>
      </c>
      <c r="P62" s="21">
        <f t="shared" si="3"/>
        <v>0</v>
      </c>
      <c r="Q62" s="24">
        <f t="shared" si="3"/>
        <v>257659805902</v>
      </c>
    </row>
    <row r="63" spans="1:17" ht="23.25" thickTop="1" x14ac:dyDescent="0.2">
      <c r="H63" s="14"/>
    </row>
    <row r="64" spans="1:17" x14ac:dyDescent="0.2">
      <c r="H64" s="14"/>
    </row>
    <row r="65" spans="8:8" x14ac:dyDescent="0.2">
      <c r="H65" s="14"/>
    </row>
    <row r="66" spans="8:8" x14ac:dyDescent="0.2">
      <c r="H66" s="14"/>
    </row>
    <row r="67" spans="8:8" x14ac:dyDescent="0.2">
      <c r="H67" s="14"/>
    </row>
    <row r="68" spans="8:8" x14ac:dyDescent="0.2">
      <c r="H68" s="14"/>
    </row>
    <row r="69" spans="8:8" x14ac:dyDescent="0.2">
      <c r="H69" s="14"/>
    </row>
    <row r="70" spans="8:8" x14ac:dyDescent="0.2">
      <c r="H70" s="14"/>
    </row>
    <row r="71" spans="8:8" x14ac:dyDescent="0.2">
      <c r="H71" s="14"/>
    </row>
    <row r="72" spans="8:8" x14ac:dyDescent="0.2">
      <c r="H72" s="14"/>
    </row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سایر درآمدها</vt:lpstr>
      <vt:lpstr>درآمد سرمایه‌گذاری در سهام</vt:lpstr>
      <vt:lpstr>درآمد سود سهام</vt:lpstr>
      <vt:lpstr>درآمد سپرده بانکی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2025-12-26T18:12:40Z</dcterms:modified>
</cp:coreProperties>
</file>