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k.pirzadeh\Desktop\پرتفو\1404\140409\بخشی\"/>
    </mc:Choice>
  </mc:AlternateContent>
  <xr:revisionPtr revIDLastSave="0" documentId="13_ncr:1_{C546FEEE-D704-4116-8E56-8A5E22635485}" xr6:coauthVersionLast="47" xr6:coauthVersionMax="47" xr10:uidLastSave="{00000000-0000-0000-0000-000000000000}"/>
  <bookViews>
    <workbookView xWindow="-120" yWindow="-120" windowWidth="29040" windowHeight="15720" tabRatio="798" xr2:uid="{421CB865-C381-41C8-96D1-36C6EC249D67}"/>
  </bookViews>
  <sheets>
    <sheet name="سهام" sheetId="1" r:id="rId1"/>
    <sheet name="سپرده" sheetId="2" r:id="rId2"/>
    <sheet name="درآمدها" sheetId="10" r:id="rId3"/>
    <sheet name="سایر درآمدها" sheetId="14" r:id="rId4"/>
    <sheet name="درآمد سرمایه‌گذاری در سهام" sheetId="7" r:id="rId5"/>
    <sheet name="درآمد سود سهام" sheetId="13" r:id="rId6"/>
    <sheet name="درآمد سپرده بانکی" sheetId="8" r:id="rId7"/>
    <sheet name="سود سپرده بانکی" sheetId="3" r:id="rId8"/>
    <sheet name="درآمد ناشی از فروش" sheetId="12" r:id="rId9"/>
    <sheet name="درآمد ناشی از تغییر قیمت اوراق" sheetId="5" r:id="rId10"/>
  </sheets>
  <externalReferences>
    <externalReference r:id="rId11"/>
  </externalReferences>
  <definedNames>
    <definedName name="_xlnm._FilterDatabase" localSheetId="8" hidden="1">'درآمد ناشی از فروش'!$K$6:$Q$56</definedName>
    <definedName name="_xlnm._FilterDatabase" localSheetId="0" hidden="1">سهام!$A$6:$A$52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10" l="1"/>
  <c r="C10" i="10"/>
  <c r="C9" i="10"/>
  <c r="C8" i="10"/>
  <c r="A2" i="14"/>
  <c r="E9" i="14"/>
  <c r="C9" i="14"/>
  <c r="A4" i="14"/>
  <c r="I9" i="7" l="1"/>
  <c r="I10" i="7"/>
  <c r="I11" i="7"/>
  <c r="I12" i="7"/>
  <c r="I13" i="7"/>
  <c r="I14" i="7"/>
  <c r="I15" i="7"/>
  <c r="I16" i="7"/>
  <c r="I17" i="7"/>
  <c r="I18" i="7"/>
  <c r="I19" i="7"/>
  <c r="I20" i="7"/>
  <c r="I21" i="7"/>
  <c r="I22" i="7"/>
  <c r="I23" i="7"/>
  <c r="I24" i="7"/>
  <c r="I25" i="7"/>
  <c r="I26" i="7"/>
  <c r="I27" i="7"/>
  <c r="I28" i="7"/>
  <c r="I29" i="7"/>
  <c r="I30" i="7"/>
  <c r="I31" i="7"/>
  <c r="I32" i="7"/>
  <c r="I33" i="7"/>
  <c r="I34" i="7"/>
  <c r="I35" i="7"/>
  <c r="I36" i="7"/>
  <c r="I37" i="7"/>
  <c r="I38" i="7"/>
  <c r="I39" i="7"/>
  <c r="I40" i="7"/>
  <c r="I41" i="7"/>
  <c r="I42" i="7"/>
  <c r="I43" i="7"/>
  <c r="I44" i="7"/>
  <c r="I45" i="7"/>
  <c r="I46" i="7"/>
  <c r="I47" i="7"/>
  <c r="I48" i="7"/>
  <c r="I49" i="7"/>
  <c r="I50" i="7"/>
  <c r="I51" i="7"/>
  <c r="I52" i="7"/>
  <c r="I53" i="7"/>
  <c r="I54" i="7"/>
  <c r="I55" i="7"/>
  <c r="I56" i="7"/>
  <c r="I57" i="7"/>
  <c r="I58" i="7"/>
  <c r="I59" i="7"/>
  <c r="I60" i="7"/>
  <c r="I61" i="7"/>
  <c r="I62" i="7"/>
  <c r="I63" i="7"/>
  <c r="I8" i="7"/>
  <c r="C52" i="7"/>
  <c r="E52" i="7"/>
  <c r="G52" i="7"/>
  <c r="M52" i="7"/>
  <c r="O52" i="7"/>
  <c r="Q52" i="7"/>
  <c r="C53" i="7"/>
  <c r="E53" i="7"/>
  <c r="G53" i="7"/>
  <c r="M53" i="7"/>
  <c r="O53" i="7"/>
  <c r="Q53" i="7"/>
  <c r="C54" i="7"/>
  <c r="E54" i="7"/>
  <c r="G54" i="7"/>
  <c r="M54" i="7"/>
  <c r="O54" i="7"/>
  <c r="Q54" i="7"/>
  <c r="I9" i="5"/>
  <c r="I10" i="5"/>
  <c r="I11" i="5"/>
  <c r="I12" i="5"/>
  <c r="I13" i="5"/>
  <c r="I14" i="5"/>
  <c r="I15" i="5"/>
  <c r="I16" i="5"/>
  <c r="I17" i="5"/>
  <c r="I18" i="5"/>
  <c r="I19" i="5"/>
  <c r="I20" i="5"/>
  <c r="I21" i="5"/>
  <c r="I22" i="5"/>
  <c r="I23" i="5"/>
  <c r="I24" i="5"/>
  <c r="I25" i="5"/>
  <c r="I26" i="5"/>
  <c r="I27" i="5"/>
  <c r="I28" i="5"/>
  <c r="I29" i="5"/>
  <c r="I30" i="5"/>
  <c r="I31" i="5"/>
  <c r="I32" i="5"/>
  <c r="I33" i="5"/>
  <c r="I34" i="5"/>
  <c r="I35" i="5"/>
  <c r="I36" i="5"/>
  <c r="I37" i="5"/>
  <c r="I38" i="5"/>
  <c r="I39" i="5"/>
  <c r="I40" i="5"/>
  <c r="I41" i="5"/>
  <c r="I42" i="5"/>
  <c r="I43" i="5"/>
  <c r="I44" i="5"/>
  <c r="I45" i="5"/>
  <c r="I46" i="5"/>
  <c r="I47" i="5"/>
  <c r="I48" i="5"/>
  <c r="I49" i="5"/>
  <c r="I50" i="5"/>
  <c r="I51" i="5"/>
  <c r="I8" i="5"/>
  <c r="Q9" i="5"/>
  <c r="Q10" i="5"/>
  <c r="Q11" i="5"/>
  <c r="Q12" i="5"/>
  <c r="Q13" i="5"/>
  <c r="Q14" i="5"/>
  <c r="Q15" i="5"/>
  <c r="Q16" i="5"/>
  <c r="Q17" i="5"/>
  <c r="Q18" i="5"/>
  <c r="Q19" i="5"/>
  <c r="Q20" i="5"/>
  <c r="Q21" i="5"/>
  <c r="Q22" i="5"/>
  <c r="Q23" i="5"/>
  <c r="Q24" i="5"/>
  <c r="Q25" i="5"/>
  <c r="Q26" i="5"/>
  <c r="Q27" i="5"/>
  <c r="Q28" i="5"/>
  <c r="Q29" i="5"/>
  <c r="Q30" i="5"/>
  <c r="Q31" i="5"/>
  <c r="Q32" i="5"/>
  <c r="Q33" i="5"/>
  <c r="Q34" i="5"/>
  <c r="Q35" i="5"/>
  <c r="Q36" i="5"/>
  <c r="Q37" i="5"/>
  <c r="Q38" i="5"/>
  <c r="Q39" i="5"/>
  <c r="Q40" i="5"/>
  <c r="Q41" i="5"/>
  <c r="Q42" i="5"/>
  <c r="Q43" i="5"/>
  <c r="Q44" i="5"/>
  <c r="Q45" i="5"/>
  <c r="Q46" i="5"/>
  <c r="Q47" i="5"/>
  <c r="Q48" i="5"/>
  <c r="Q49" i="5"/>
  <c r="Q50" i="5"/>
  <c r="Q51" i="5"/>
  <c r="Q8" i="5"/>
  <c r="I9" i="12"/>
  <c r="I10" i="12"/>
  <c r="I11" i="12"/>
  <c r="I12" i="12"/>
  <c r="I13" i="12"/>
  <c r="I14" i="12"/>
  <c r="I15" i="12"/>
  <c r="I16" i="12"/>
  <c r="I17" i="12"/>
  <c r="I18" i="12"/>
  <c r="I19" i="12"/>
  <c r="I20" i="12"/>
  <c r="I21" i="12"/>
  <c r="I22" i="12"/>
  <c r="I23" i="12"/>
  <c r="I24" i="12"/>
  <c r="I25" i="12"/>
  <c r="I26" i="12"/>
  <c r="I27" i="12"/>
  <c r="I28" i="12"/>
  <c r="I29" i="12"/>
  <c r="I30" i="12"/>
  <c r="I31" i="12"/>
  <c r="I32" i="12"/>
  <c r="I33" i="12"/>
  <c r="I34" i="12"/>
  <c r="I35" i="12"/>
  <c r="I36" i="12"/>
  <c r="I37" i="12"/>
  <c r="I38" i="12"/>
  <c r="I39" i="12"/>
  <c r="I40" i="12"/>
  <c r="I41" i="12"/>
  <c r="I42" i="12"/>
  <c r="I43" i="12"/>
  <c r="I44" i="12"/>
  <c r="I45" i="12"/>
  <c r="I46" i="12"/>
  <c r="I47" i="12"/>
  <c r="I48" i="12"/>
  <c r="I49" i="12"/>
  <c r="I50" i="12"/>
  <c r="I51" i="12"/>
  <c r="I52" i="12"/>
  <c r="I53" i="12"/>
  <c r="I54" i="12"/>
  <c r="I55" i="12"/>
  <c r="I56" i="12"/>
  <c r="I8" i="12"/>
  <c r="Q9" i="12"/>
  <c r="Q10" i="12"/>
  <c r="Q11" i="12"/>
  <c r="Q12" i="12"/>
  <c r="Q13" i="12"/>
  <c r="Q14" i="12"/>
  <c r="Q15" i="12"/>
  <c r="Q16" i="12"/>
  <c r="Q17" i="12"/>
  <c r="Q18" i="12"/>
  <c r="Q19" i="12"/>
  <c r="Q20" i="12"/>
  <c r="Q21" i="12"/>
  <c r="Q22" i="12"/>
  <c r="Q23" i="12"/>
  <c r="Q24" i="12"/>
  <c r="Q25" i="12"/>
  <c r="Q26" i="12"/>
  <c r="Q27" i="12"/>
  <c r="Q28" i="12"/>
  <c r="Q29" i="12"/>
  <c r="Q30" i="12"/>
  <c r="Q31" i="12"/>
  <c r="Q32" i="12"/>
  <c r="Q33" i="12"/>
  <c r="Q34" i="12"/>
  <c r="Q35" i="12"/>
  <c r="Q36" i="12"/>
  <c r="Q37" i="12"/>
  <c r="Q38" i="12"/>
  <c r="Q39" i="12"/>
  <c r="Q40" i="12"/>
  <c r="Q41" i="12"/>
  <c r="Q42" i="12"/>
  <c r="Q43" i="12"/>
  <c r="Q44" i="12"/>
  <c r="Q45" i="12"/>
  <c r="Q46" i="12"/>
  <c r="Q47" i="12"/>
  <c r="Q48" i="12"/>
  <c r="Q49" i="12"/>
  <c r="Q50" i="12"/>
  <c r="Q51" i="12"/>
  <c r="Q52" i="12"/>
  <c r="Q53" i="12"/>
  <c r="Q54" i="12"/>
  <c r="Q55" i="12"/>
  <c r="Q56" i="12"/>
  <c r="Q8" i="12"/>
  <c r="S53" i="7" l="1"/>
  <c r="S52" i="7"/>
  <c r="S54" i="7"/>
  <c r="S9" i="13"/>
  <c r="S10" i="13"/>
  <c r="S11" i="13"/>
  <c r="S12" i="13"/>
  <c r="S13" i="13"/>
  <c r="S14" i="13"/>
  <c r="S15" i="13"/>
  <c r="S16" i="13"/>
  <c r="S17" i="13"/>
  <c r="S18" i="13"/>
  <c r="S19" i="13"/>
  <c r="S20" i="13"/>
  <c r="S21" i="13"/>
  <c r="S22" i="13"/>
  <c r="S23" i="13"/>
  <c r="S24" i="13"/>
  <c r="S25" i="13"/>
  <c r="S26" i="13"/>
  <c r="S27" i="13"/>
  <c r="S28" i="13"/>
  <c r="S29" i="13"/>
  <c r="S30" i="13"/>
  <c r="S31" i="13"/>
  <c r="S32" i="13"/>
  <c r="S33" i="13"/>
  <c r="S34" i="13"/>
  <c r="S35" i="13"/>
  <c r="S36" i="13"/>
  <c r="S37" i="13"/>
  <c r="S38" i="13"/>
  <c r="S39" i="13"/>
  <c r="S40" i="13"/>
  <c r="S41" i="13"/>
  <c r="S42" i="13"/>
  <c r="S43" i="13"/>
  <c r="S44" i="13"/>
  <c r="S45" i="13"/>
  <c r="S8" i="13"/>
  <c r="I6" i="2"/>
  <c r="C6" i="2"/>
  <c r="O57" i="12"/>
  <c r="M57" i="12"/>
  <c r="O46" i="13"/>
  <c r="Q46" i="13"/>
  <c r="G53" i="1"/>
  <c r="S46" i="13" l="1"/>
  <c r="I57" i="12"/>
  <c r="Y53" i="1"/>
  <c r="G57" i="12"/>
  <c r="E57" i="12"/>
  <c r="Q57" i="12"/>
  <c r="K46" i="13"/>
  <c r="M46" i="13"/>
  <c r="I46" i="13"/>
  <c r="I52" i="5"/>
  <c r="K53" i="1"/>
  <c r="O53" i="1"/>
  <c r="U53" i="1"/>
  <c r="W53" i="1"/>
  <c r="A4" i="13"/>
  <c r="C48" i="7" l="1"/>
  <c r="M48" i="7"/>
  <c r="C59" i="7"/>
  <c r="M59" i="7"/>
  <c r="M10" i="7"/>
  <c r="M18" i="7"/>
  <c r="M26" i="7"/>
  <c r="M34" i="7"/>
  <c r="M42" i="7"/>
  <c r="M51" i="7"/>
  <c r="M63" i="7"/>
  <c r="C15" i="7"/>
  <c r="C23" i="7"/>
  <c r="C31" i="7"/>
  <c r="C39" i="7"/>
  <c r="C47" i="7"/>
  <c r="C60" i="7"/>
  <c r="M50" i="7"/>
  <c r="C46" i="7"/>
  <c r="M11" i="7"/>
  <c r="M19" i="7"/>
  <c r="M27" i="7"/>
  <c r="M35" i="7"/>
  <c r="M43" i="7"/>
  <c r="M55" i="7"/>
  <c r="M8" i="7"/>
  <c r="C16" i="7"/>
  <c r="C24" i="7"/>
  <c r="C32" i="7"/>
  <c r="C40" i="7"/>
  <c r="C49" i="7"/>
  <c r="C61" i="7"/>
  <c r="M33" i="7"/>
  <c r="C58" i="7"/>
  <c r="M12" i="7"/>
  <c r="M20" i="7"/>
  <c r="M28" i="7"/>
  <c r="M36" i="7"/>
  <c r="M44" i="7"/>
  <c r="M56" i="7"/>
  <c r="C9" i="7"/>
  <c r="C17" i="7"/>
  <c r="C25" i="7"/>
  <c r="C33" i="7"/>
  <c r="C41" i="7"/>
  <c r="C50" i="7"/>
  <c r="C62" i="7"/>
  <c r="M41" i="7"/>
  <c r="C14" i="7"/>
  <c r="M13" i="7"/>
  <c r="M21" i="7"/>
  <c r="M29" i="7"/>
  <c r="M37" i="7"/>
  <c r="M45" i="7"/>
  <c r="M57" i="7"/>
  <c r="C10" i="7"/>
  <c r="C18" i="7"/>
  <c r="C26" i="7"/>
  <c r="C34" i="7"/>
  <c r="C42" i="7"/>
  <c r="C51" i="7"/>
  <c r="C63" i="7"/>
  <c r="C30" i="7"/>
  <c r="M14" i="7"/>
  <c r="M22" i="7"/>
  <c r="M30" i="7"/>
  <c r="M38" i="7"/>
  <c r="M46" i="7"/>
  <c r="M58" i="7"/>
  <c r="C11" i="7"/>
  <c r="C19" i="7"/>
  <c r="C27" i="7"/>
  <c r="C35" i="7"/>
  <c r="C43" i="7"/>
  <c r="C55" i="7"/>
  <c r="C8" i="7"/>
  <c r="M25" i="7"/>
  <c r="C38" i="7"/>
  <c r="M15" i="7"/>
  <c r="M23" i="7"/>
  <c r="M31" i="7"/>
  <c r="M39" i="7"/>
  <c r="M47" i="7"/>
  <c r="M60" i="7"/>
  <c r="C12" i="7"/>
  <c r="C20" i="7"/>
  <c r="C28" i="7"/>
  <c r="C36" i="7"/>
  <c r="C44" i="7"/>
  <c r="C56" i="7"/>
  <c r="M17" i="7"/>
  <c r="C22" i="7"/>
  <c r="M16" i="7"/>
  <c r="M24" i="7"/>
  <c r="M32" i="7"/>
  <c r="M40" i="7"/>
  <c r="M49" i="7"/>
  <c r="M61" i="7"/>
  <c r="C13" i="7"/>
  <c r="C21" i="7"/>
  <c r="C29" i="7"/>
  <c r="C37" i="7"/>
  <c r="C45" i="7"/>
  <c r="C57" i="7"/>
  <c r="M9" i="7"/>
  <c r="M62" i="7"/>
  <c r="A4" i="12"/>
  <c r="A2" i="12"/>
  <c r="Q48" i="7" l="1"/>
  <c r="G48" i="7"/>
  <c r="G59" i="7"/>
  <c r="Q59" i="7"/>
  <c r="C64" i="7"/>
  <c r="Q37" i="7"/>
  <c r="G38" i="7"/>
  <c r="Q38" i="7"/>
  <c r="G37" i="7"/>
  <c r="Q16" i="7"/>
  <c r="Q24" i="7"/>
  <c r="Q32" i="7"/>
  <c r="Q42" i="7"/>
  <c r="Q51" i="7"/>
  <c r="Q63" i="7"/>
  <c r="G15" i="7"/>
  <c r="G23" i="7"/>
  <c r="G31" i="7"/>
  <c r="G41" i="7"/>
  <c r="G50" i="7"/>
  <c r="G62" i="7"/>
  <c r="Q39" i="7"/>
  <c r="G46" i="7"/>
  <c r="Q9" i="7"/>
  <c r="Q17" i="7"/>
  <c r="Q25" i="7"/>
  <c r="Q33" i="7"/>
  <c r="Q43" i="7"/>
  <c r="Q55" i="7"/>
  <c r="Q8" i="7"/>
  <c r="G16" i="7"/>
  <c r="G24" i="7"/>
  <c r="G32" i="7"/>
  <c r="G42" i="7"/>
  <c r="G51" i="7"/>
  <c r="G63" i="7"/>
  <c r="Q47" i="7"/>
  <c r="G36" i="7"/>
  <c r="Q10" i="7"/>
  <c r="Q18" i="7"/>
  <c r="Q26" i="7"/>
  <c r="Q34" i="7"/>
  <c r="Q44" i="7"/>
  <c r="Q56" i="7"/>
  <c r="G9" i="7"/>
  <c r="G17" i="7"/>
  <c r="G25" i="7"/>
  <c r="G33" i="7"/>
  <c r="G43" i="7"/>
  <c r="G55" i="7"/>
  <c r="G8" i="7"/>
  <c r="Q11" i="7"/>
  <c r="Q19" i="7"/>
  <c r="Q27" i="7"/>
  <c r="Q35" i="7"/>
  <c r="Q45" i="7"/>
  <c r="Q57" i="7"/>
  <c r="G10" i="7"/>
  <c r="G18" i="7"/>
  <c r="G26" i="7"/>
  <c r="G34" i="7"/>
  <c r="G44" i="7"/>
  <c r="G56" i="7"/>
  <c r="Q21" i="7"/>
  <c r="G20" i="7"/>
  <c r="G58" i="7"/>
  <c r="Q12" i="7"/>
  <c r="Q20" i="7"/>
  <c r="Q28" i="7"/>
  <c r="Q36" i="7"/>
  <c r="Q46" i="7"/>
  <c r="Q58" i="7"/>
  <c r="G11" i="7"/>
  <c r="G19" i="7"/>
  <c r="G27" i="7"/>
  <c r="G35" i="7"/>
  <c r="G45" i="7"/>
  <c r="G57" i="7"/>
  <c r="Q29" i="7"/>
  <c r="G28" i="7"/>
  <c r="Q13" i="7"/>
  <c r="Q14" i="7"/>
  <c r="Q22" i="7"/>
  <c r="Q30" i="7"/>
  <c r="Q40" i="7"/>
  <c r="Q49" i="7"/>
  <c r="Q61" i="7"/>
  <c r="G13" i="7"/>
  <c r="G21" i="7"/>
  <c r="G29" i="7"/>
  <c r="G39" i="7"/>
  <c r="G47" i="7"/>
  <c r="G60" i="7"/>
  <c r="Q60" i="7"/>
  <c r="Q15" i="7"/>
  <c r="Q23" i="7"/>
  <c r="Q31" i="7"/>
  <c r="Q41" i="7"/>
  <c r="Q50" i="7"/>
  <c r="Q62" i="7"/>
  <c r="G14" i="7"/>
  <c r="G22" i="7"/>
  <c r="G30" i="7"/>
  <c r="G40" i="7"/>
  <c r="G49" i="7"/>
  <c r="G61" i="7"/>
  <c r="G12" i="7"/>
  <c r="I8" i="2"/>
  <c r="A4" i="5"/>
  <c r="A4" i="3"/>
  <c r="A4" i="8"/>
  <c r="A4" i="7"/>
  <c r="A4" i="10"/>
  <c r="A4" i="2"/>
  <c r="A2" i="5"/>
  <c r="A2" i="3"/>
  <c r="A2" i="8"/>
  <c r="A2" i="7"/>
  <c r="A2" i="10"/>
  <c r="A2" i="2"/>
  <c r="O48" i="7" l="1"/>
  <c r="S48" i="7" s="1"/>
  <c r="E48" i="7"/>
  <c r="O59" i="7"/>
  <c r="S59" i="7" s="1"/>
  <c r="E59" i="7"/>
  <c r="E38" i="7"/>
  <c r="O37" i="7"/>
  <c r="S37" i="7" s="1"/>
  <c r="E37" i="7"/>
  <c r="O38" i="7"/>
  <c r="S38" i="7" s="1"/>
  <c r="E60" i="7"/>
  <c r="O16" i="7"/>
  <c r="S16" i="7" s="1"/>
  <c r="O24" i="7"/>
  <c r="S24" i="7" s="1"/>
  <c r="O32" i="7"/>
  <c r="S32" i="7" s="1"/>
  <c r="O42" i="7"/>
  <c r="S42" i="7" s="1"/>
  <c r="O51" i="7"/>
  <c r="S51" i="7" s="1"/>
  <c r="O63" i="7"/>
  <c r="S63" i="7" s="1"/>
  <c r="O39" i="7"/>
  <c r="S39" i="7" s="1"/>
  <c r="O9" i="7"/>
  <c r="S9" i="7" s="1"/>
  <c r="O17" i="7"/>
  <c r="S17" i="7" s="1"/>
  <c r="O25" i="7"/>
  <c r="S25" i="7" s="1"/>
  <c r="O33" i="7"/>
  <c r="S33" i="7" s="1"/>
  <c r="O43" i="7"/>
  <c r="S43" i="7" s="1"/>
  <c r="O55" i="7"/>
  <c r="S55" i="7" s="1"/>
  <c r="O8" i="7"/>
  <c r="S8" i="7" s="1"/>
  <c r="O47" i="7"/>
  <c r="S47" i="7" s="1"/>
  <c r="O10" i="7"/>
  <c r="S10" i="7" s="1"/>
  <c r="O18" i="7"/>
  <c r="S18" i="7" s="1"/>
  <c r="O26" i="7"/>
  <c r="S26" i="7" s="1"/>
  <c r="O34" i="7"/>
  <c r="S34" i="7" s="1"/>
  <c r="O44" i="7"/>
  <c r="S44" i="7" s="1"/>
  <c r="O56" i="7"/>
  <c r="S56" i="7" s="1"/>
  <c r="O29" i="7"/>
  <c r="S29" i="7" s="1"/>
  <c r="E40" i="7"/>
  <c r="O11" i="7"/>
  <c r="S11" i="7" s="1"/>
  <c r="O19" i="7"/>
  <c r="S19" i="7" s="1"/>
  <c r="O27" i="7"/>
  <c r="S27" i="7" s="1"/>
  <c r="O35" i="7"/>
  <c r="S35" i="7" s="1"/>
  <c r="O45" i="7"/>
  <c r="S45" i="7" s="1"/>
  <c r="O57" i="7"/>
  <c r="S57" i="7" s="1"/>
  <c r="E43" i="7"/>
  <c r="O12" i="7"/>
  <c r="S12" i="7" s="1"/>
  <c r="O20" i="7"/>
  <c r="S20" i="7" s="1"/>
  <c r="O28" i="7"/>
  <c r="S28" i="7" s="1"/>
  <c r="O36" i="7"/>
  <c r="S36" i="7" s="1"/>
  <c r="O46" i="7"/>
  <c r="S46" i="7" s="1"/>
  <c r="O58" i="7"/>
  <c r="S58" i="7" s="1"/>
  <c r="O21" i="7"/>
  <c r="S21" i="7" s="1"/>
  <c r="E47" i="7"/>
  <c r="O14" i="7"/>
  <c r="S14" i="7" s="1"/>
  <c r="O22" i="7"/>
  <c r="S22" i="7" s="1"/>
  <c r="O30" i="7"/>
  <c r="S30" i="7" s="1"/>
  <c r="O40" i="7"/>
  <c r="S40" i="7" s="1"/>
  <c r="O49" i="7"/>
  <c r="S49" i="7" s="1"/>
  <c r="O61" i="7"/>
  <c r="S61" i="7" s="1"/>
  <c r="O13" i="7"/>
  <c r="S13" i="7" s="1"/>
  <c r="O60" i="7"/>
  <c r="S60" i="7" s="1"/>
  <c r="E55" i="7"/>
  <c r="O15" i="7"/>
  <c r="S15" i="7" s="1"/>
  <c r="O23" i="7"/>
  <c r="S23" i="7" s="1"/>
  <c r="O31" i="7"/>
  <c r="S31" i="7" s="1"/>
  <c r="O41" i="7"/>
  <c r="S41" i="7" s="1"/>
  <c r="O50" i="7"/>
  <c r="S50" i="7" s="1"/>
  <c r="O62" i="7"/>
  <c r="S62" i="7" s="1"/>
  <c r="E45" i="7"/>
  <c r="E34" i="7"/>
  <c r="E14" i="7"/>
  <c r="E63" i="7"/>
  <c r="E42" i="7"/>
  <c r="E8" i="7"/>
  <c r="E25" i="7"/>
  <c r="E56" i="7"/>
  <c r="E24" i="7"/>
  <c r="E49" i="7"/>
  <c r="E50" i="7"/>
  <c r="E30" i="7"/>
  <c r="E41" i="7"/>
  <c r="E19" i="7"/>
  <c r="E12" i="7"/>
  <c r="E17" i="7"/>
  <c r="E9" i="7"/>
  <c r="E26" i="7"/>
  <c r="E62" i="7"/>
  <c r="E61" i="7"/>
  <c r="E13" i="7"/>
  <c r="E20" i="7"/>
  <c r="E10" i="7"/>
  <c r="E31" i="7"/>
  <c r="E36" i="7"/>
  <c r="E35" i="7"/>
  <c r="E28" i="7"/>
  <c r="E27" i="7"/>
  <c r="E58" i="7"/>
  <c r="E18" i="7"/>
  <c r="E57" i="7"/>
  <c r="E22" i="7"/>
  <c r="E21" i="7"/>
  <c r="E44" i="7"/>
  <c r="E11" i="7"/>
  <c r="E39" i="7"/>
  <c r="E33" i="7"/>
  <c r="E16" i="7"/>
  <c r="E15" i="7"/>
  <c r="E32" i="7"/>
  <c r="E46" i="7"/>
  <c r="E29" i="7"/>
  <c r="E51" i="7"/>
  <c r="E23" i="7"/>
  <c r="G8" i="3"/>
  <c r="M8" i="3" l="1"/>
  <c r="G8" i="8" s="1"/>
  <c r="G9" i="8" s="1"/>
  <c r="I8" i="8" s="1"/>
  <c r="I9" i="8" s="1"/>
  <c r="C8" i="8"/>
  <c r="C9" i="8" s="1"/>
  <c r="I64" i="7"/>
  <c r="I9" i="2"/>
  <c r="K9" i="2" s="1"/>
  <c r="G9" i="2"/>
  <c r="E9" i="2"/>
  <c r="C9" i="2"/>
  <c r="K52" i="7" l="1"/>
  <c r="K53" i="7"/>
  <c r="K54" i="7"/>
  <c r="K59" i="7"/>
  <c r="K48" i="7"/>
  <c r="K8" i="7"/>
  <c r="K38" i="7"/>
  <c r="K37" i="7"/>
  <c r="K28" i="7"/>
  <c r="K16" i="7"/>
  <c r="K57" i="7"/>
  <c r="K34" i="7"/>
  <c r="K51" i="7"/>
  <c r="K11" i="7"/>
  <c r="K17" i="7"/>
  <c r="K15" i="7"/>
  <c r="K26" i="7"/>
  <c r="K13" i="7"/>
  <c r="K61" i="7"/>
  <c r="K42" i="7"/>
  <c r="K56" i="7"/>
  <c r="K35" i="7"/>
  <c r="K18" i="7"/>
  <c r="K23" i="7"/>
  <c r="K43" i="7"/>
  <c r="K32" i="7"/>
  <c r="K44" i="7"/>
  <c r="C7" i="10"/>
  <c r="K22" i="7"/>
  <c r="K10" i="7"/>
  <c r="K41" i="7"/>
  <c r="K14" i="7"/>
  <c r="K55" i="7"/>
  <c r="K30" i="7"/>
  <c r="K49" i="7"/>
  <c r="K31" i="7"/>
  <c r="K12" i="7"/>
  <c r="K27" i="7"/>
  <c r="K40" i="7"/>
  <c r="K19" i="7"/>
  <c r="K45" i="7"/>
  <c r="K47" i="7"/>
  <c r="K29" i="7"/>
  <c r="K60" i="7"/>
  <c r="K58" i="7"/>
  <c r="K9" i="7"/>
  <c r="K24" i="7"/>
  <c r="K50" i="7"/>
  <c r="K33" i="7"/>
  <c r="K21" i="7"/>
  <c r="K46" i="7"/>
  <c r="K63" i="7"/>
  <c r="K62" i="7"/>
  <c r="K20" i="7"/>
  <c r="K25" i="7"/>
  <c r="K36" i="7"/>
  <c r="K39" i="7"/>
  <c r="E8" i="8"/>
  <c r="E9" i="8" s="1"/>
  <c r="E53" i="1"/>
  <c r="G52" i="5"/>
  <c r="M52" i="5"/>
  <c r="O52" i="5"/>
  <c r="Q52" i="5"/>
  <c r="M9" i="3"/>
  <c r="K9" i="3"/>
  <c r="I9" i="3"/>
  <c r="G9" i="3"/>
  <c r="E9" i="3"/>
  <c r="C9" i="3"/>
  <c r="G64" i="7"/>
  <c r="M64" i="7" l="1"/>
  <c r="E64" i="7"/>
  <c r="Q64" i="7"/>
  <c r="O64" i="7"/>
  <c r="S64" i="7" l="1"/>
  <c r="E52" i="5"/>
  <c r="U52" i="7" l="1"/>
  <c r="U53" i="7"/>
  <c r="U54" i="7"/>
  <c r="U59" i="7"/>
  <c r="U48" i="7"/>
  <c r="U37" i="7"/>
  <c r="U38" i="7"/>
  <c r="U56" i="7"/>
  <c r="U57" i="7"/>
  <c r="U14" i="7"/>
  <c r="U22" i="7"/>
  <c r="U30" i="7"/>
  <c r="U40" i="7"/>
  <c r="U49" i="7"/>
  <c r="U61" i="7"/>
  <c r="U15" i="7"/>
  <c r="U23" i="7"/>
  <c r="U31" i="7"/>
  <c r="U41" i="7"/>
  <c r="U62" i="7"/>
  <c r="U16" i="7"/>
  <c r="U24" i="7"/>
  <c r="U32" i="7"/>
  <c r="U42" i="7"/>
  <c r="U63" i="7"/>
  <c r="U26" i="7"/>
  <c r="U44" i="7"/>
  <c r="U19" i="7"/>
  <c r="U27" i="7"/>
  <c r="U55" i="7"/>
  <c r="U9" i="7"/>
  <c r="U17" i="7"/>
  <c r="U25" i="7"/>
  <c r="U33" i="7"/>
  <c r="U43" i="7"/>
  <c r="U50" i="7"/>
  <c r="U8" i="7"/>
  <c r="U10" i="7"/>
  <c r="U18" i="7"/>
  <c r="U34" i="7"/>
  <c r="U51" i="7"/>
  <c r="U35" i="7"/>
  <c r="U11" i="7"/>
  <c r="U45" i="7"/>
  <c r="U12" i="7"/>
  <c r="U20" i="7"/>
  <c r="U28" i="7"/>
  <c r="U36" i="7"/>
  <c r="U46" i="7"/>
  <c r="U58" i="7"/>
  <c r="U13" i="7"/>
  <c r="U21" i="7"/>
  <c r="U29" i="7"/>
  <c r="U39" i="7"/>
  <c r="U47" i="7"/>
  <c r="U60" i="7"/>
  <c r="K64" i="7"/>
  <c r="U64" i="7" l="1"/>
  <c r="E8" i="10" l="1"/>
  <c r="E9" i="10"/>
  <c r="E7" i="10"/>
  <c r="E10" i="10" l="1"/>
</calcChain>
</file>

<file path=xl/sharedStrings.xml><?xml version="1.0" encoding="utf-8"?>
<sst xmlns="http://schemas.openxmlformats.org/spreadsheetml/2006/main" count="910" uniqueCount="127">
  <si>
    <t>صندوق سرمایه‌گذاری بخشی صنایع مفید</t>
  </si>
  <si>
    <t>صورت وضعیت پورتفوی</t>
  </si>
  <si>
    <t>برای ماه منتهی به 1403/09/30</t>
  </si>
  <si>
    <t>نام شرکت</t>
  </si>
  <si>
    <t>1403/08/30</t>
  </si>
  <si>
    <t>تغییرات طی دوره</t>
  </si>
  <si>
    <t>1403/09/30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</si>
  <si>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</si>
  <si>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</si>
  <si>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</si>
  <si>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</si>
  <si>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</si>
  <si>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</si>
  <si>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</si>
  <si>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</si>
  <si>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/>
  </si>
  <si>
    <t>برای ماه منتهی به 1403/08/30</t>
  </si>
  <si>
    <t>4-1- سرمایه‌گذاری در  سپرده‌ بانکی</t>
  </si>
  <si>
    <t>سپرده</t>
  </si>
  <si>
    <t>مبلغ</t>
  </si>
  <si>
    <t>افزایش</t>
  </si>
  <si>
    <t>کاهش</t>
  </si>
  <si>
    <t>درصد به کل دارایی‌ها</t>
  </si>
  <si>
    <t>بانک خاورمیانه آفریقا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</si>
  <si>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</si>
  <si>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</si>
  <si>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</si>
  <si>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</si>
  <si>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</si>
  <si>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درآمد سود</t>
  </si>
  <si>
    <t>هزینه تنزیل</t>
  </si>
  <si>
    <t>خالص درآمد</t>
  </si>
  <si>
    <t>بهای فروش</t>
  </si>
  <si>
    <t>ارزش دفتری</t>
  </si>
  <si>
    <t>سود و زیان ناشی از تغییر قیمت</t>
  </si>
  <si>
    <t>درآمد سود سهام</t>
  </si>
  <si>
    <t>درآمد تغییر ارزش</t>
  </si>
  <si>
    <t>درآمد فروش</t>
  </si>
  <si>
    <t>درصد از کل درآمدها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</si>
  <si>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</si>
  <si>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</si>
  <si>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</si>
  <si>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</si>
  <si>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سرمایه‌گذاری در سهام</t>
  </si>
  <si>
    <t>درآمد سپرده بانکی</t>
  </si>
  <si>
    <t>شمش طلا</t>
  </si>
  <si>
    <t>البرزدارو</t>
  </si>
  <si>
    <t>پارس‌ دارو</t>
  </si>
  <si>
    <t>پخش البرز</t>
  </si>
  <si>
    <t>پخش هجرت</t>
  </si>
  <si>
    <t>توزیع دارو پخش</t>
  </si>
  <si>
    <t>تولید ژلاتین کپسول ایران</t>
  </si>
  <si>
    <t>تولیدمواداولیه‌داروپخش‌</t>
  </si>
  <si>
    <t>داروپخش‌ (هلدینگ‌</t>
  </si>
  <si>
    <t>داروسازی سبحان انکولوژی</t>
  </si>
  <si>
    <t>داروسازی شهید قاضی</t>
  </si>
  <si>
    <t>داروسازی کاسپین تامین</t>
  </si>
  <si>
    <t>داروسازی‌ ابوریحان‌</t>
  </si>
  <si>
    <t>داروسازی‌ اسوه‌</t>
  </si>
  <si>
    <t>داروسازی‌ اکسیر</t>
  </si>
  <si>
    <t>داروسازی‌ سینا</t>
  </si>
  <si>
    <t>داروسازی‌ فارابی‌</t>
  </si>
  <si>
    <t>داروسازی‌زهراوی‌</t>
  </si>
  <si>
    <t>دارویی‌ رازک‌</t>
  </si>
  <si>
    <t>سبحان دارو</t>
  </si>
  <si>
    <t>سرمایه گذاری دارویی تامین</t>
  </si>
  <si>
    <t>سرمایه گذاری شفادارو</t>
  </si>
  <si>
    <t>سرمایه‌ گذاری‌ البرز(هلدینگ‌</t>
  </si>
  <si>
    <t>فرآورده‌های‌ تزریقی‌ ایران‌</t>
  </si>
  <si>
    <t>گروه دارویی سبحان</t>
  </si>
  <si>
    <t>لابراتوارداروسازی‌  دکترعبیدی‌</t>
  </si>
  <si>
    <t>کارخانجات‌داروپخش‌</t>
  </si>
  <si>
    <t>لابراتوارداروسازی‌ دکترعبیدی‌</t>
  </si>
  <si>
    <t>صندوق سرمایه‌گذاری بخشی صنایع مفید - دارونو</t>
  </si>
  <si>
    <t>آنتی بیوتیک سازی ایران</t>
  </si>
  <si>
    <t>داروسازی آوه سینا</t>
  </si>
  <si>
    <t>داروسازی دانا</t>
  </si>
  <si>
    <t>داروسازی‌ امین‌</t>
  </si>
  <si>
    <t>داروسازی‌ کوثر</t>
  </si>
  <si>
    <t>دارویی ره آورد تامین</t>
  </si>
  <si>
    <t>دارویی و نهاده های زاگرس دارو</t>
  </si>
  <si>
    <t>صنایع ارتباطی آوا</t>
  </si>
  <si>
    <t>مدیریت نیروگاهی ایرانیان مپنا</t>
  </si>
  <si>
    <t>نساجی بابکان</t>
  </si>
  <si>
    <t>کیمیدارو</t>
  </si>
  <si>
    <t>سود و زیان ناشی از فروش</t>
  </si>
  <si>
    <t>توسعه نیشکر و صنایع جانبی</t>
  </si>
  <si>
    <t>اخشان خراسان</t>
  </si>
  <si>
    <t>ح . البرزدارو</t>
  </si>
  <si>
    <t>ح. سبحان دارو</t>
  </si>
  <si>
    <t>داروسازی تولید دارو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</si>
  <si>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</si>
  <si>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</si>
  <si>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</si>
  <si>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</si>
  <si>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</si>
  <si>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</si>
  <si>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داروسازی  کوثر</t>
  </si>
  <si>
    <t>دارویی‌  رازک‌</t>
  </si>
  <si>
    <t>داروسازی ‌ اسوه‌</t>
  </si>
  <si>
    <t>داروسازی ‌ ابوریحان‌</t>
  </si>
  <si>
    <t>مهرمام میهن</t>
  </si>
  <si>
    <t>دارویی رازک</t>
  </si>
  <si>
    <t>داروسازی اسوه</t>
  </si>
  <si>
    <t>داروسازی ابوریحان</t>
  </si>
  <si>
    <t>داروسازی فارابی</t>
  </si>
  <si>
    <t>داروسازی کوثر</t>
  </si>
  <si>
    <t>جام‌دارو</t>
  </si>
  <si>
    <t>داروسازی‌ جابرابن‌حیان‌</t>
  </si>
  <si>
    <t>سرمایه گذاری مهر</t>
  </si>
  <si>
    <t>شیمی‌ داروئی‌ داروپخش‌</t>
  </si>
  <si>
    <t>ح . سرمایه گذاری‌البرز(هلدینگ‌</t>
  </si>
  <si>
    <t>مواد اولیه دارویی البرز بالک</t>
  </si>
  <si>
    <t>-</t>
  </si>
  <si>
    <t>داروسازی زاگرس فارمد پارس</t>
  </si>
  <si>
    <t>1404/08/30</t>
  </si>
  <si>
    <t>ح.داروسازی شهید قاضی</t>
  </si>
  <si>
    <t>دارویی‌ لقمان‌</t>
  </si>
  <si>
    <t>برای ماه منتهی به 1404/09/30</t>
  </si>
  <si>
    <t>1404/09/30</t>
  </si>
  <si>
    <t>آترا زیست آرای</t>
  </si>
  <si>
    <t>ح. پخش البرز</t>
  </si>
  <si>
    <t>نیان باتری خاوران</t>
  </si>
  <si>
    <t xml:space="preserve">از ابتدای سال مالی </t>
  </si>
  <si>
    <t>سایر درآمدها</t>
  </si>
  <si>
    <t>تا پایان ماه</t>
  </si>
  <si>
    <t>سایر درآمد ها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</si>
</sst>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-;\(#,##0\)"/>
  </numFmts>
  <fonts count="16" x14ac:knownFonts="1"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2"/>
      <name val="B Nazanin"/>
      <charset val="178"/>
    </font>
    <font>
      <b/>
      <sz val="16"/>
      <color rgb="FF000000"/>
      <name val="B Nazanin"/>
      <charset val="178"/>
    </font>
    <font>
      <b/>
      <sz val="12"/>
      <name val="B Nazanin"/>
      <charset val="178"/>
    </font>
    <font>
      <sz val="11"/>
      <name val="Calibri"/>
      <family val="2"/>
    </font>
    <font>
      <b/>
      <sz val="14"/>
      <color rgb="FF000000"/>
      <name val="B Nazanin"/>
      <charset val="178"/>
    </font>
    <font>
      <sz val="14"/>
      <name val="B Nazanin"/>
      <charset val="178"/>
    </font>
    <font>
      <b/>
      <sz val="12"/>
      <color rgb="FF0062AC"/>
      <name val="B Titr"/>
      <charset val="178"/>
    </font>
    <font>
      <b/>
      <sz val="14"/>
      <name val="B Nazanin"/>
      <charset val="178"/>
    </font>
    <font>
      <sz val="11"/>
      <name val="Calibri"/>
      <family val="2"/>
    </font>
    <font>
      <b/>
      <sz val="10"/>
      <color rgb="FF000000"/>
      <name val="IRANSans"/>
      <family val="2"/>
    </font>
    <font>
      <sz val="14"/>
      <color rgb="FF000000"/>
      <name val="B Nazanin"/>
      <charset val="178"/>
    </font>
    <font>
      <b/>
      <sz val="10"/>
      <color rgb="FFFF0000"/>
      <name val="IRANSans"/>
      <family val="2"/>
    </font>
    <font>
      <sz val="10"/>
      <color rgb="FF000000"/>
      <name val="IRANSans"/>
      <family val="2"/>
    </font>
    <font>
      <b/>
      <sz val="16"/>
      <name val="B Nazanin"/>
      <charset val="17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auto="1"/>
      </top>
      <bottom style="double">
        <color auto="1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10" fillId="0" borderId="0"/>
    <xf numFmtId="0" fontId="5" fillId="0" borderId="0"/>
  </cellStyleXfs>
  <cellXfs count="66">
    <xf numFmtId="0" fontId="0" fillId="0" borderId="0" xfId="0"/>
    <xf numFmtId="10" fontId="2" fillId="0" borderId="0" xfId="1" applyNumberFormat="1" applyFont="1" applyFill="1" applyAlignment="1">
      <alignment horizontal="center" vertical="center"/>
    </xf>
    <xf numFmtId="164" fontId="2" fillId="0" borderId="0" xfId="4" applyNumberFormat="1" applyFont="1" applyFill="1" applyAlignment="1">
      <alignment horizontal="center" vertical="center"/>
    </xf>
    <xf numFmtId="164" fontId="4" fillId="0" borderId="0" xfId="2" applyNumberFormat="1" applyFont="1" applyFill="1" applyAlignment="1">
      <alignment horizontal="center" vertical="center"/>
    </xf>
    <xf numFmtId="164" fontId="7" fillId="0" borderId="0" xfId="0" applyNumberFormat="1" applyFont="1" applyFill="1" applyAlignment="1">
      <alignment horizontal="center" vertical="center"/>
    </xf>
    <xf numFmtId="10" fontId="7" fillId="0" borderId="0" xfId="1" applyNumberFormat="1" applyFont="1" applyFill="1" applyAlignment="1">
      <alignment horizontal="center" vertical="center"/>
    </xf>
    <xf numFmtId="164" fontId="4" fillId="0" borderId="2" xfId="4" applyNumberFormat="1" applyFont="1" applyFill="1" applyBorder="1" applyAlignment="1">
      <alignment horizontal="center" vertical="center"/>
    </xf>
    <xf numFmtId="164" fontId="7" fillId="0" borderId="0" xfId="5" applyNumberFormat="1" applyFont="1" applyFill="1" applyAlignment="1">
      <alignment horizontal="center" vertical="center"/>
    </xf>
    <xf numFmtId="164" fontId="2" fillId="0" borderId="0" xfId="2" applyNumberFormat="1" applyFont="1" applyFill="1" applyAlignment="1">
      <alignment horizontal="center" vertical="center"/>
    </xf>
    <xf numFmtId="164" fontId="4" fillId="0" borderId="2" xfId="2" applyNumberFormat="1" applyFont="1" applyFill="1" applyBorder="1" applyAlignment="1">
      <alignment horizontal="center" vertical="center"/>
    </xf>
    <xf numFmtId="9" fontId="4" fillId="0" borderId="2" xfId="1" applyFont="1" applyFill="1" applyBorder="1" applyAlignment="1">
      <alignment horizontal="center" vertical="center"/>
    </xf>
    <xf numFmtId="10" fontId="4" fillId="0" borderId="2" xfId="1" applyNumberFormat="1" applyFont="1" applyFill="1" applyBorder="1" applyAlignment="1">
      <alignment horizontal="center" vertical="center"/>
    </xf>
    <xf numFmtId="9" fontId="9" fillId="0" borderId="2" xfId="1" applyFont="1" applyFill="1" applyBorder="1" applyAlignment="1">
      <alignment horizontal="center" vertical="center"/>
    </xf>
    <xf numFmtId="164" fontId="2" fillId="0" borderId="0" xfId="2" applyNumberFormat="1" applyFont="1" applyFill="1" applyAlignment="1">
      <alignment horizontal="center"/>
    </xf>
    <xf numFmtId="164" fontId="9" fillId="0" borderId="0" xfId="0" applyNumberFormat="1" applyFont="1" applyFill="1" applyAlignment="1">
      <alignment horizontal="center" vertical="center"/>
    </xf>
    <xf numFmtId="164" fontId="9" fillId="0" borderId="2" xfId="5" applyNumberFormat="1" applyFont="1" applyFill="1" applyBorder="1" applyAlignment="1">
      <alignment horizontal="center" vertical="center"/>
    </xf>
    <xf numFmtId="3" fontId="11" fillId="0" borderId="0" xfId="0" applyNumberFormat="1" applyFont="1"/>
    <xf numFmtId="164" fontId="6" fillId="0" borderId="1" xfId="0" applyNumberFormat="1" applyFont="1" applyFill="1" applyBorder="1" applyAlignment="1">
      <alignment horizontal="center" vertical="center"/>
    </xf>
    <xf numFmtId="164" fontId="9" fillId="0" borderId="2" xfId="0" applyNumberFormat="1" applyFont="1" applyFill="1" applyBorder="1" applyAlignment="1">
      <alignment horizontal="center" vertical="center"/>
    </xf>
    <xf numFmtId="164" fontId="2" fillId="0" borderId="0" xfId="4" applyNumberFormat="1" applyFont="1" applyFill="1" applyAlignment="1">
      <alignment horizontal="center" vertical="center"/>
    </xf>
    <xf numFmtId="164" fontId="3" fillId="0" borderId="1" xfId="4" applyNumberFormat="1" applyFont="1" applyFill="1" applyBorder="1" applyAlignment="1">
      <alignment horizontal="center" vertical="center"/>
    </xf>
    <xf numFmtId="164" fontId="4" fillId="0" borderId="0" xfId="4" applyNumberFormat="1" applyFont="1" applyFill="1" applyAlignment="1">
      <alignment horizontal="center" vertical="center"/>
    </xf>
    <xf numFmtId="164" fontId="6" fillId="0" borderId="1" xfId="5" applyNumberFormat="1" applyFont="1" applyFill="1" applyBorder="1" applyAlignment="1">
      <alignment horizontal="center" vertical="center"/>
    </xf>
    <xf numFmtId="164" fontId="4" fillId="0" borderId="0" xfId="2" applyNumberFormat="1" applyFont="1" applyFill="1" applyAlignment="1">
      <alignment horizontal="center"/>
    </xf>
    <xf numFmtId="164" fontId="9" fillId="0" borderId="0" xfId="5" applyNumberFormat="1" applyFont="1" applyFill="1" applyAlignment="1">
      <alignment horizontal="center" vertical="center"/>
    </xf>
    <xf numFmtId="164" fontId="3" fillId="0" borderId="1" xfId="2" applyNumberFormat="1" applyFont="1" applyFill="1" applyBorder="1" applyAlignment="1">
      <alignment horizontal="center" vertical="center"/>
    </xf>
    <xf numFmtId="164" fontId="12" fillId="0" borderId="0" xfId="2" applyNumberFormat="1" applyFont="1" applyFill="1" applyBorder="1" applyAlignment="1">
      <alignment horizontal="center" vertical="center"/>
    </xf>
    <xf numFmtId="164" fontId="7" fillId="0" borderId="0" xfId="2" applyNumberFormat="1" applyFont="1" applyFill="1" applyAlignment="1">
      <alignment horizontal="center"/>
    </xf>
    <xf numFmtId="164" fontId="9" fillId="0" borderId="2" xfId="2" applyNumberFormat="1" applyFont="1" applyFill="1" applyBorder="1" applyAlignment="1">
      <alignment horizontal="center" vertical="center"/>
    </xf>
    <xf numFmtId="164" fontId="9" fillId="0" borderId="0" xfId="2" applyNumberFormat="1" applyFont="1" applyFill="1" applyAlignment="1">
      <alignment horizontal="center" vertical="center"/>
    </xf>
    <xf numFmtId="164" fontId="2" fillId="0" borderId="0" xfId="2" applyNumberFormat="1" applyFont="1" applyFill="1" applyBorder="1" applyAlignment="1">
      <alignment horizontal="center"/>
    </xf>
    <xf numFmtId="164" fontId="2" fillId="0" borderId="0" xfId="2" applyNumberFormat="1" applyFont="1" applyFill="1"/>
    <xf numFmtId="164" fontId="4" fillId="0" borderId="0" xfId="2" applyNumberFormat="1" applyFont="1" applyFill="1"/>
    <xf numFmtId="164" fontId="11" fillId="0" borderId="0" xfId="0" applyNumberFormat="1" applyFont="1" applyFill="1"/>
    <xf numFmtId="164" fontId="13" fillId="0" borderId="0" xfId="0" applyNumberFormat="1" applyFont="1" applyFill="1"/>
    <xf numFmtId="164" fontId="0" fillId="0" borderId="0" xfId="0" applyNumberFormat="1" applyFill="1" applyAlignment="1">
      <alignment horizontal="left"/>
    </xf>
    <xf numFmtId="164" fontId="7" fillId="0" borderId="0" xfId="2" applyNumberFormat="1" applyFont="1" applyFill="1" applyAlignment="1">
      <alignment horizontal="center" vertical="center"/>
    </xf>
    <xf numFmtId="164" fontId="6" fillId="0" borderId="1" xfId="2" applyNumberFormat="1" applyFont="1" applyFill="1" applyBorder="1" applyAlignment="1">
      <alignment horizontal="center" vertical="center"/>
    </xf>
    <xf numFmtId="164" fontId="6" fillId="0" borderId="0" xfId="2" applyNumberFormat="1" applyFont="1" applyFill="1" applyBorder="1" applyAlignment="1">
      <alignment horizontal="center" vertical="center"/>
    </xf>
    <xf numFmtId="9" fontId="7" fillId="0" borderId="0" xfId="1" applyFont="1" applyFill="1" applyAlignment="1">
      <alignment horizontal="center"/>
    </xf>
    <xf numFmtId="9" fontId="12" fillId="0" borderId="0" xfId="1" applyFont="1" applyFill="1" applyBorder="1" applyAlignment="1">
      <alignment horizontal="center" vertical="center"/>
    </xf>
    <xf numFmtId="10" fontId="9" fillId="0" borderId="2" xfId="1" applyNumberFormat="1" applyFont="1" applyFill="1" applyBorder="1" applyAlignment="1">
      <alignment horizontal="center" vertical="center"/>
    </xf>
    <xf numFmtId="3" fontId="14" fillId="0" borderId="0" xfId="0" applyNumberFormat="1" applyFont="1"/>
    <xf numFmtId="164" fontId="6" fillId="0" borderId="1" xfId="0" applyNumberFormat="1" applyFont="1" applyFill="1" applyBorder="1" applyAlignment="1">
      <alignment horizontal="center" vertical="center"/>
    </xf>
    <xf numFmtId="164" fontId="6" fillId="0" borderId="0" xfId="0" applyNumberFormat="1" applyFont="1" applyFill="1" applyAlignment="1">
      <alignment horizontal="center" vertical="center"/>
    </xf>
    <xf numFmtId="164" fontId="6" fillId="0" borderId="0" xfId="2" applyNumberFormat="1" applyFont="1" applyFill="1" applyAlignment="1">
      <alignment horizontal="center" vertical="center"/>
    </xf>
    <xf numFmtId="164" fontId="8" fillId="0" borderId="0" xfId="2" applyNumberFormat="1" applyFont="1" applyFill="1" applyAlignment="1">
      <alignment horizontal="right" vertical="center" readingOrder="2"/>
    </xf>
    <xf numFmtId="164" fontId="6" fillId="0" borderId="1" xfId="2" applyNumberFormat="1" applyFont="1" applyFill="1" applyBorder="1" applyAlignment="1">
      <alignment horizontal="center" vertical="center"/>
    </xf>
    <xf numFmtId="164" fontId="3" fillId="0" borderId="0" xfId="2" applyNumberFormat="1" applyFont="1" applyFill="1" applyAlignment="1">
      <alignment horizontal="center" vertical="center"/>
    </xf>
    <xf numFmtId="164" fontId="3" fillId="0" borderId="1" xfId="2" applyNumberFormat="1" applyFont="1" applyFill="1" applyBorder="1" applyAlignment="1">
      <alignment horizontal="center" vertical="center"/>
    </xf>
    <xf numFmtId="164" fontId="6" fillId="0" borderId="0" xfId="5" applyNumberFormat="1" applyFont="1" applyFill="1" applyAlignment="1">
      <alignment horizontal="center" vertical="center"/>
    </xf>
    <xf numFmtId="164" fontId="6" fillId="0" borderId="1" xfId="5" applyNumberFormat="1" applyFont="1" applyFill="1" applyBorder="1" applyAlignment="1">
      <alignment horizontal="center" vertical="center"/>
    </xf>
    <xf numFmtId="164" fontId="2" fillId="0" borderId="0" xfId="4" applyNumberFormat="1" applyFont="1" applyFill="1" applyAlignment="1">
      <alignment horizontal="center" vertical="center"/>
    </xf>
    <xf numFmtId="164" fontId="3" fillId="0" borderId="0" xfId="4" applyNumberFormat="1" applyFont="1" applyFill="1" applyAlignment="1">
      <alignment horizontal="center" vertical="center"/>
    </xf>
    <xf numFmtId="164" fontId="3" fillId="0" borderId="1" xfId="4" applyNumberFormat="1" applyFont="1" applyFill="1" applyBorder="1" applyAlignment="1">
      <alignment horizontal="center" vertical="center"/>
    </xf>
    <xf numFmtId="0" fontId="3" fillId="0" borderId="0" xfId="2" applyFont="1" applyAlignment="1">
      <alignment horizontal="center" vertical="center"/>
    </xf>
    <xf numFmtId="0" fontId="2" fillId="0" borderId="0" xfId="2" applyFont="1" applyAlignment="1">
      <alignment horizontal="center" vertical="center"/>
    </xf>
    <xf numFmtId="0" fontId="15" fillId="0" borderId="0" xfId="2" applyFont="1" applyAlignment="1">
      <alignment horizontal="center" vertical="center"/>
    </xf>
    <xf numFmtId="0" fontId="3" fillId="0" borderId="1" xfId="2" applyFont="1" applyBorder="1" applyAlignment="1">
      <alignment horizontal="center" vertical="center"/>
    </xf>
    <xf numFmtId="0" fontId="3" fillId="0" borderId="1" xfId="2" applyFont="1" applyBorder="1" applyAlignment="1">
      <alignment horizontal="center" vertical="center"/>
    </xf>
    <xf numFmtId="0" fontId="9" fillId="0" borderId="0" xfId="2" applyFont="1" applyAlignment="1">
      <alignment horizontal="center" vertical="center"/>
    </xf>
    <xf numFmtId="0" fontId="7" fillId="0" borderId="0" xfId="2" applyFont="1" applyAlignment="1">
      <alignment horizontal="center" vertical="center"/>
    </xf>
    <xf numFmtId="3" fontId="7" fillId="0" borderId="0" xfId="2" applyNumberFormat="1" applyFont="1" applyAlignment="1">
      <alignment horizontal="center" vertical="center"/>
    </xf>
    <xf numFmtId="3" fontId="9" fillId="0" borderId="2" xfId="2" applyNumberFormat="1" applyFont="1" applyBorder="1" applyAlignment="1">
      <alignment horizontal="center" vertical="center"/>
    </xf>
    <xf numFmtId="3" fontId="2" fillId="0" borderId="0" xfId="2" applyNumberFormat="1" applyFont="1" applyAlignment="1">
      <alignment horizontal="center" vertical="center"/>
    </xf>
    <xf numFmtId="10" fontId="12" fillId="0" borderId="0" xfId="1" applyNumberFormat="1" applyFont="1" applyFill="1" applyBorder="1" applyAlignment="1">
      <alignment horizontal="center" vertical="center"/>
    </xf>
  </cellXfs>
  <cellStyles count="6">
    <cellStyle name="Normal" xfId="0" builtinId="0"/>
    <cellStyle name="Normal 2" xfId="2" xr:uid="{1E1A8E3D-5E24-4E1B-BAB4-684E8467DDA8}"/>
    <cellStyle name="Normal 3" xfId="4" xr:uid="{38526843-7C31-453D-8E06-42284C53B56D}"/>
    <cellStyle name="Normal 3 2" xfId="5" xr:uid="{00C065AD-ADCD-4D92-802E-827F8297E228}"/>
    <cellStyle name="Percent" xfId="1" builtinId="5"/>
    <cellStyle name="Percent 2" xfId="3" xr:uid="{939923A2-5A58-4323-BED6-7D01AB1F4A94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662;&#1585;&#1578;&#1601;&#1608;&#1740;%20&#1605;&#1575;&#1607;&#1575;&#1606;&#1607;%20&#1605;&#1606;&#1578;&#1607;&#1740;%20&#1576;&#1607;%20&#1578;&#1575;&#1585;&#1740;&#1582;%2014040930%20&#1587;&#1740;&#1605;&#1575;&#1606;&#1608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سهام"/>
      <sheetName val="سپرده"/>
      <sheetName val="درآمدها"/>
      <sheetName val="سایر درآمدها"/>
      <sheetName val="درآمد سرمایه‌گذاری در سهام"/>
      <sheetName val="درآمد سود سهام"/>
      <sheetName val="درآمد سپرده بانکی"/>
      <sheetName val="سود سپرده بانکی"/>
      <sheetName val="درآمد ناشی از فروش"/>
      <sheetName val="درآمد ناشی از تغییر قیمت اوراق"/>
    </sheetNames>
    <sheetDataSet>
      <sheetData sheetId="0">
        <row r="2">
          <cell r="A2" t="str">
            <v>صندوق سرمایه‌گذاری بخشی صنایع مفید - سیمانو</v>
          </cell>
        </row>
      </sheetData>
      <sheetData sheetId="1" refreshError="1"/>
      <sheetData sheetId="2">
        <row r="4">
          <cell r="A4" t="str">
            <v>برای ماه منتهی به 1404/09/30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3842E2-5677-49C4-BA68-30F9F76D9B3C}">
  <dimension ref="A2:Y54"/>
  <sheetViews>
    <sheetView rightToLeft="1" tabSelected="1" zoomScale="70" zoomScaleNormal="70" workbookViewId="0">
      <selection activeCell="E29" sqref="E29"/>
    </sheetView>
  </sheetViews>
  <sheetFormatPr defaultRowHeight="22.5" x14ac:dyDescent="0.2"/>
  <cols>
    <col min="1" max="1" width="28.375" style="4" bestFit="1" customWidth="1"/>
    <col min="2" max="2" width="0.875" style="4" customWidth="1"/>
    <col min="3" max="3" width="16.625" style="4" customWidth="1"/>
    <col min="4" max="4" width="0.875" style="4" customWidth="1"/>
    <col min="5" max="5" width="20.125" style="4" customWidth="1"/>
    <col min="6" max="6" width="0.875" style="4" customWidth="1"/>
    <col min="7" max="7" width="22.75" style="4" customWidth="1"/>
    <col min="8" max="8" width="0.875" style="4" customWidth="1"/>
    <col min="9" max="9" width="16.625" style="4" customWidth="1"/>
    <col min="10" max="10" width="0.875" style="4" customWidth="1"/>
    <col min="11" max="11" width="19.25" style="4" customWidth="1"/>
    <col min="12" max="12" width="0.875" style="4" customWidth="1"/>
    <col min="13" max="13" width="16.625" style="4" customWidth="1"/>
    <col min="14" max="14" width="0.875" style="4" customWidth="1"/>
    <col min="15" max="15" width="19.25" style="4" customWidth="1"/>
    <col min="16" max="16" width="0.875" style="4" customWidth="1"/>
    <col min="17" max="17" width="16.625" style="4" customWidth="1"/>
    <col min="18" max="18" width="0.875" style="4" customWidth="1"/>
    <col min="19" max="19" width="15.75" style="4" customWidth="1"/>
    <col min="20" max="20" width="0.875" style="4" customWidth="1"/>
    <col min="21" max="21" width="20.125" style="4" customWidth="1"/>
    <col min="22" max="22" width="0.875" style="4" customWidth="1"/>
    <col min="23" max="23" width="22.75" style="4" customWidth="1"/>
    <col min="24" max="24" width="0.875" style="4" customWidth="1"/>
    <col min="25" max="25" width="29.875" style="4" bestFit="1" customWidth="1"/>
    <col min="26" max="26" width="12" style="4" bestFit="1" customWidth="1"/>
    <col min="27" max="16384" width="9" style="4"/>
  </cols>
  <sheetData>
    <row r="2" spans="1:25" ht="24" x14ac:dyDescent="0.2">
      <c r="A2" s="44" t="s">
        <v>73</v>
      </c>
      <c r="B2" s="44" t="s">
        <v>0</v>
      </c>
      <c r="C2" s="44" t="s">
        <v>0</v>
      </c>
      <c r="D2" s="44" t="s">
        <v>0</v>
      </c>
      <c r="E2" s="44" t="s">
        <v>0</v>
      </c>
      <c r="F2" s="44" t="s">
        <v>0</v>
      </c>
      <c r="G2" s="44" t="s">
        <v>0</v>
      </c>
      <c r="H2" s="44" t="s">
        <v>0</v>
      </c>
      <c r="I2" s="44" t="s">
        <v>0</v>
      </c>
      <c r="J2" s="44" t="s">
        <v>0</v>
      </c>
      <c r="K2" s="44" t="s">
        <v>0</v>
      </c>
      <c r="L2" s="44" t="s">
        <v>0</v>
      </c>
      <c r="M2" s="44" t="s">
        <v>0</v>
      </c>
      <c r="N2" s="44" t="s">
        <v>0</v>
      </c>
      <c r="O2" s="44" t="s">
        <v>0</v>
      </c>
      <c r="P2" s="44" t="s">
        <v>0</v>
      </c>
      <c r="Q2" s="44" t="s">
        <v>0</v>
      </c>
      <c r="R2" s="44" t="s">
        <v>0</v>
      </c>
      <c r="S2" s="44" t="s">
        <v>0</v>
      </c>
      <c r="T2" s="44" t="s">
        <v>0</v>
      </c>
      <c r="U2" s="44" t="s">
        <v>0</v>
      </c>
      <c r="V2" s="44" t="s">
        <v>0</v>
      </c>
      <c r="W2" s="44" t="s">
        <v>0</v>
      </c>
      <c r="X2" s="44" t="s">
        <v>0</v>
      </c>
      <c r="Y2" s="44" t="s">
        <v>0</v>
      </c>
    </row>
    <row r="3" spans="1:25" ht="24" x14ac:dyDescent="0.2">
      <c r="A3" s="44" t="s">
        <v>1</v>
      </c>
      <c r="B3" s="44" t="s">
        <v>1</v>
      </c>
      <c r="C3" s="44" t="s">
        <v>1</v>
      </c>
      <c r="D3" s="44" t="s">
        <v>1</v>
      </c>
      <c r="E3" s="44" t="s">
        <v>1</v>
      </c>
      <c r="F3" s="44" t="s">
        <v>1</v>
      </c>
      <c r="G3" s="44" t="s">
        <v>1</v>
      </c>
      <c r="H3" s="44" t="s">
        <v>1</v>
      </c>
      <c r="I3" s="44" t="s">
        <v>1</v>
      </c>
      <c r="J3" s="44" t="s">
        <v>1</v>
      </c>
      <c r="K3" s="44" t="s">
        <v>1</v>
      </c>
      <c r="L3" s="44" t="s">
        <v>1</v>
      </c>
      <c r="M3" s="44" t="s">
        <v>1</v>
      </c>
      <c r="N3" s="44" t="s">
        <v>1</v>
      </c>
      <c r="O3" s="44" t="s">
        <v>1</v>
      </c>
      <c r="P3" s="44" t="s">
        <v>1</v>
      </c>
      <c r="Q3" s="44" t="s">
        <v>1</v>
      </c>
      <c r="R3" s="44" t="s">
        <v>1</v>
      </c>
      <c r="S3" s="44" t="s">
        <v>1</v>
      </c>
      <c r="T3" s="44" t="s">
        <v>1</v>
      </c>
      <c r="U3" s="44" t="s">
        <v>1</v>
      </c>
      <c r="V3" s="44" t="s">
        <v>1</v>
      </c>
      <c r="W3" s="44" t="s">
        <v>1</v>
      </c>
      <c r="X3" s="44" t="s">
        <v>1</v>
      </c>
      <c r="Y3" s="44" t="s">
        <v>1</v>
      </c>
    </row>
    <row r="4" spans="1:25" ht="24" x14ac:dyDescent="0.2">
      <c r="A4" s="44" t="s">
        <v>118</v>
      </c>
      <c r="B4" s="44" t="s">
        <v>2</v>
      </c>
      <c r="C4" s="44" t="s">
        <v>2</v>
      </c>
      <c r="D4" s="44" t="s">
        <v>2</v>
      </c>
      <c r="E4" s="44" t="s">
        <v>2</v>
      </c>
      <c r="F4" s="44" t="s">
        <v>2</v>
      </c>
      <c r="G4" s="44" t="s">
        <v>2</v>
      </c>
      <c r="H4" s="44" t="s">
        <v>2</v>
      </c>
      <c r="I4" s="44" t="s">
        <v>2</v>
      </c>
      <c r="J4" s="44" t="s">
        <v>2</v>
      </c>
      <c r="K4" s="44" t="s">
        <v>2</v>
      </c>
      <c r="L4" s="44" t="s">
        <v>2</v>
      </c>
      <c r="M4" s="44" t="s">
        <v>2</v>
      </c>
      <c r="N4" s="44" t="s">
        <v>2</v>
      </c>
      <c r="O4" s="44" t="s">
        <v>2</v>
      </c>
      <c r="P4" s="44" t="s">
        <v>2</v>
      </c>
      <c r="Q4" s="44" t="s">
        <v>2</v>
      </c>
      <c r="R4" s="44" t="s">
        <v>2</v>
      </c>
      <c r="S4" s="44" t="s">
        <v>2</v>
      </c>
      <c r="T4" s="44" t="s">
        <v>2</v>
      </c>
      <c r="U4" s="44" t="s">
        <v>2</v>
      </c>
      <c r="V4" s="44" t="s">
        <v>2</v>
      </c>
      <c r="W4" s="44" t="s">
        <v>2</v>
      </c>
      <c r="X4" s="44" t="s">
        <v>2</v>
      </c>
      <c r="Y4" s="44" t="s">
        <v>2</v>
      </c>
    </row>
    <row r="6" spans="1:25" ht="24.75" thickBot="1" x14ac:dyDescent="0.25">
      <c r="A6" s="43" t="s">
        <v>3</v>
      </c>
      <c r="C6" s="43" t="s">
        <v>115</v>
      </c>
      <c r="D6" s="43" t="s">
        <v>4</v>
      </c>
      <c r="E6" s="43" t="s">
        <v>4</v>
      </c>
      <c r="F6" s="43" t="s">
        <v>4</v>
      </c>
      <c r="G6" s="43" t="s">
        <v>4</v>
      </c>
      <c r="I6" s="43" t="s">
        <v>5</v>
      </c>
      <c r="J6" s="43" t="s">
        <v>5</v>
      </c>
      <c r="K6" s="43" t="s">
        <v>5</v>
      </c>
      <c r="L6" s="43" t="s">
        <v>5</v>
      </c>
      <c r="M6" s="43" t="s">
        <v>5</v>
      </c>
      <c r="N6" s="43" t="s">
        <v>5</v>
      </c>
      <c r="O6" s="43" t="s">
        <v>5</v>
      </c>
      <c r="Q6" s="43" t="s">
        <v>119</v>
      </c>
      <c r="R6" s="43" t="s">
        <v>6</v>
      </c>
      <c r="S6" s="43" t="s">
        <v>6</v>
      </c>
      <c r="T6" s="43" t="s">
        <v>6</v>
      </c>
      <c r="U6" s="43" t="s">
        <v>6</v>
      </c>
      <c r="V6" s="43" t="s">
        <v>6</v>
      </c>
      <c r="W6" s="43" t="s">
        <v>6</v>
      </c>
      <c r="X6" s="43" t="s">
        <v>6</v>
      </c>
      <c r="Y6" s="43" t="s">
        <v>6</v>
      </c>
    </row>
    <row r="7" spans="1:25" ht="24.75" thickBot="1" x14ac:dyDescent="0.25">
      <c r="A7" s="43" t="s">
        <v>3</v>
      </c>
      <c r="C7" s="43" t="s">
        <v>7</v>
      </c>
      <c r="E7" s="43" t="s">
        <v>8</v>
      </c>
      <c r="G7" s="43" t="s">
        <v>9</v>
      </c>
      <c r="I7" s="43" t="s">
        <v>10</v>
      </c>
      <c r="J7" s="43" t="s">
        <v>10</v>
      </c>
      <c r="K7" s="43" t="s">
        <v>10</v>
      </c>
      <c r="M7" s="43" t="s">
        <v>11</v>
      </c>
      <c r="N7" s="43" t="s">
        <v>11</v>
      </c>
      <c r="O7" s="43" t="s">
        <v>11</v>
      </c>
      <c r="Q7" s="43" t="s">
        <v>7</v>
      </c>
      <c r="S7" s="43" t="s">
        <v>12</v>
      </c>
      <c r="U7" s="43" t="s">
        <v>8</v>
      </c>
      <c r="W7" s="43" t="s">
        <v>9</v>
      </c>
      <c r="Y7" s="43" t="s">
        <v>13</v>
      </c>
    </row>
    <row r="8" spans="1:25" ht="24.75" thickBot="1" x14ac:dyDescent="0.25">
      <c r="A8" s="43" t="s">
        <v>3</v>
      </c>
      <c r="C8" s="43" t="s">
        <v>7</v>
      </c>
      <c r="E8" s="43" t="s">
        <v>8</v>
      </c>
      <c r="G8" s="43" t="s">
        <v>9</v>
      </c>
      <c r="I8" s="17" t="s">
        <v>7</v>
      </c>
      <c r="K8" s="17" t="s">
        <v>8</v>
      </c>
      <c r="M8" s="17" t="s">
        <v>7</v>
      </c>
      <c r="O8" s="17" t="s">
        <v>14</v>
      </c>
      <c r="Q8" s="43" t="s">
        <v>7</v>
      </c>
      <c r="S8" s="43" t="s">
        <v>12</v>
      </c>
      <c r="U8" s="43" t="s">
        <v>8</v>
      </c>
      <c r="W8" s="43" t="s">
        <v>9</v>
      </c>
      <c r="Y8" s="43" t="s">
        <v>13</v>
      </c>
    </row>
    <row r="9" spans="1:25" ht="24" x14ac:dyDescent="0.2">
      <c r="A9" s="14" t="s">
        <v>46</v>
      </c>
      <c r="C9" s="4">
        <v>110265090</v>
      </c>
      <c r="E9" s="4">
        <v>323708168968</v>
      </c>
      <c r="G9" s="4">
        <v>451929371858.698</v>
      </c>
      <c r="I9" s="4">
        <v>296551</v>
      </c>
      <c r="K9" s="4">
        <v>1193768787</v>
      </c>
      <c r="M9" s="4">
        <v>0</v>
      </c>
      <c r="O9" s="4">
        <v>0</v>
      </c>
      <c r="Q9" s="4">
        <v>110561641</v>
      </c>
      <c r="S9" s="4">
        <v>4562</v>
      </c>
      <c r="U9" s="4">
        <v>324901937755</v>
      </c>
      <c r="W9" s="4">
        <v>500483331787.74902</v>
      </c>
      <c r="Y9" s="5">
        <v>2.8075429810400825E-2</v>
      </c>
    </row>
    <row r="10" spans="1:25" ht="24" x14ac:dyDescent="0.2">
      <c r="A10" s="14" t="s">
        <v>47</v>
      </c>
      <c r="C10" s="4">
        <v>11285055</v>
      </c>
      <c r="E10" s="4">
        <v>270403204464</v>
      </c>
      <c r="G10" s="4">
        <v>270730579755.285</v>
      </c>
      <c r="I10" s="4">
        <v>11284909</v>
      </c>
      <c r="K10" s="4">
        <v>285738834054</v>
      </c>
      <c r="M10" s="4">
        <v>0</v>
      </c>
      <c r="O10" s="4">
        <v>0</v>
      </c>
      <c r="Q10" s="4">
        <v>22569964</v>
      </c>
      <c r="S10" s="4">
        <v>30430</v>
      </c>
      <c r="U10" s="4">
        <v>556142038518</v>
      </c>
      <c r="W10" s="4">
        <v>681495009565.06006</v>
      </c>
      <c r="Y10" s="5">
        <v>3.8229575476244927E-2</v>
      </c>
    </row>
    <row r="11" spans="1:25" ht="24" x14ac:dyDescent="0.2">
      <c r="A11" s="14" t="s">
        <v>48</v>
      </c>
      <c r="C11" s="4">
        <v>69312550</v>
      </c>
      <c r="E11" s="4">
        <v>329207048532</v>
      </c>
      <c r="G11" s="4">
        <v>480003756447.84998</v>
      </c>
      <c r="I11" s="4">
        <v>3828346</v>
      </c>
      <c r="K11" s="4">
        <v>27655376490</v>
      </c>
      <c r="M11" s="4">
        <v>0</v>
      </c>
      <c r="O11" s="4">
        <v>0</v>
      </c>
      <c r="Q11" s="4">
        <v>73140896</v>
      </c>
      <c r="S11" s="4">
        <v>6849</v>
      </c>
      <c r="U11" s="4">
        <v>318282636804</v>
      </c>
      <c r="W11" s="4">
        <v>497069715069.47803</v>
      </c>
      <c r="Y11" s="5">
        <v>2.7883937405986301E-2</v>
      </c>
    </row>
    <row r="12" spans="1:25" ht="24" x14ac:dyDescent="0.2">
      <c r="A12" s="14" t="s">
        <v>49</v>
      </c>
      <c r="C12" s="4">
        <v>174139466</v>
      </c>
      <c r="E12" s="4">
        <v>408297513790</v>
      </c>
      <c r="G12" s="4">
        <v>431931177979.75</v>
      </c>
      <c r="I12" s="4">
        <v>13598809</v>
      </c>
      <c r="K12" s="4">
        <v>35857879516</v>
      </c>
      <c r="M12" s="4">
        <v>0</v>
      </c>
      <c r="O12" s="4">
        <v>0</v>
      </c>
      <c r="Q12" s="4">
        <v>187738275</v>
      </c>
      <c r="S12" s="4">
        <v>2870</v>
      </c>
      <c r="U12" s="4">
        <v>444155393306</v>
      </c>
      <c r="W12" s="4">
        <v>534643856845.297</v>
      </c>
      <c r="Y12" s="5">
        <v>2.9991720249312709E-2</v>
      </c>
    </row>
    <row r="13" spans="1:25" ht="24" x14ac:dyDescent="0.2">
      <c r="A13" s="14" t="s">
        <v>50</v>
      </c>
      <c r="C13" s="4">
        <v>188129976</v>
      </c>
      <c r="E13" s="4">
        <v>295072049493</v>
      </c>
      <c r="G13" s="4">
        <v>428182339149.19</v>
      </c>
      <c r="I13" s="4">
        <v>48836509</v>
      </c>
      <c r="K13" s="4">
        <v>119897741189</v>
      </c>
      <c r="M13" s="4">
        <v>0</v>
      </c>
      <c r="O13" s="4">
        <v>0</v>
      </c>
      <c r="Q13" s="4">
        <v>236966485</v>
      </c>
      <c r="S13" s="4">
        <v>2482</v>
      </c>
      <c r="U13" s="4">
        <v>414969790682</v>
      </c>
      <c r="W13" s="4">
        <v>583604409964.09802</v>
      </c>
      <c r="Y13" s="5">
        <v>3.2738242431490497E-2</v>
      </c>
    </row>
    <row r="14" spans="1:25" ht="24" x14ac:dyDescent="0.2">
      <c r="A14" s="14" t="s">
        <v>51</v>
      </c>
      <c r="C14" s="4">
        <v>2527363</v>
      </c>
      <c r="E14" s="4">
        <v>290789575921</v>
      </c>
      <c r="G14" s="4">
        <v>300777407893.97699</v>
      </c>
      <c r="I14" s="4">
        <v>0</v>
      </c>
      <c r="K14" s="4">
        <v>0</v>
      </c>
      <c r="M14" s="4">
        <v>-214048</v>
      </c>
      <c r="O14" s="4">
        <v>30032428229</v>
      </c>
      <c r="Q14" s="4">
        <v>2313315</v>
      </c>
      <c r="S14" s="4">
        <v>145250</v>
      </c>
      <c r="U14" s="4">
        <v>266161959248</v>
      </c>
      <c r="W14" s="4">
        <v>333411654151.013</v>
      </c>
      <c r="Y14" s="5">
        <v>1.8703271217144525E-2</v>
      </c>
    </row>
    <row r="15" spans="1:25" ht="24" x14ac:dyDescent="0.2">
      <c r="A15" s="14" t="s">
        <v>52</v>
      </c>
      <c r="C15" s="4">
        <v>7583481</v>
      </c>
      <c r="E15" s="4">
        <v>523470658134</v>
      </c>
      <c r="G15" s="4">
        <v>515390621179.27502</v>
      </c>
      <c r="I15" s="4">
        <v>22114067</v>
      </c>
      <c r="K15" s="4">
        <v>0</v>
      </c>
      <c r="M15" s="4">
        <v>0</v>
      </c>
      <c r="O15" s="4">
        <v>0</v>
      </c>
      <c r="Q15" s="4">
        <v>29697548</v>
      </c>
      <c r="S15" s="4">
        <v>17750</v>
      </c>
      <c r="U15" s="4">
        <v>523470658134</v>
      </c>
      <c r="W15" s="4">
        <v>523056750682.78998</v>
      </c>
      <c r="Y15" s="5">
        <v>2.9341722606815612E-2</v>
      </c>
    </row>
    <row r="16" spans="1:25" ht="24" x14ac:dyDescent="0.2">
      <c r="A16" s="14" t="s">
        <v>53</v>
      </c>
      <c r="C16" s="4">
        <v>19189295</v>
      </c>
      <c r="E16" s="4">
        <v>270475958147</v>
      </c>
      <c r="G16" s="4">
        <v>344218955339.23999</v>
      </c>
      <c r="I16" s="4">
        <v>765988</v>
      </c>
      <c r="K16" s="4">
        <v>16325977011</v>
      </c>
      <c r="M16" s="4">
        <v>0</v>
      </c>
      <c r="O16" s="4">
        <v>0</v>
      </c>
      <c r="Q16" s="4">
        <v>19955283</v>
      </c>
      <c r="S16" s="4">
        <v>25330</v>
      </c>
      <c r="U16" s="4">
        <v>286801935158</v>
      </c>
      <c r="W16" s="4">
        <v>501560056018.84497</v>
      </c>
      <c r="Y16" s="5">
        <v>2.81358304144875E-2</v>
      </c>
    </row>
    <row r="17" spans="1:25" ht="24" x14ac:dyDescent="0.2">
      <c r="A17" s="14" t="s">
        <v>54</v>
      </c>
      <c r="C17" s="4">
        <v>69892783</v>
      </c>
      <c r="E17" s="4">
        <v>145067716012</v>
      </c>
      <c r="G17" s="4">
        <v>118162388409.479</v>
      </c>
      <c r="I17" s="4">
        <v>0</v>
      </c>
      <c r="K17" s="4">
        <v>0</v>
      </c>
      <c r="M17" s="4">
        <v>0</v>
      </c>
      <c r="O17" s="4">
        <v>0</v>
      </c>
      <c r="Q17" s="4">
        <v>69892783</v>
      </c>
      <c r="S17" s="4">
        <v>1970</v>
      </c>
      <c r="U17" s="4">
        <v>145067716012</v>
      </c>
      <c r="W17" s="4">
        <v>136624448221.198</v>
      </c>
      <c r="Y17" s="5">
        <v>7.664171537376422E-3</v>
      </c>
    </row>
    <row r="18" spans="1:25" ht="24" x14ac:dyDescent="0.2">
      <c r="A18" s="14" t="s">
        <v>55</v>
      </c>
      <c r="C18" s="4">
        <v>69357885</v>
      </c>
      <c r="E18" s="4">
        <v>386151225571</v>
      </c>
      <c r="G18" s="4">
        <v>474124502402.948</v>
      </c>
      <c r="I18" s="4">
        <v>6949680</v>
      </c>
      <c r="K18" s="4">
        <v>48898270777</v>
      </c>
      <c r="M18" s="4">
        <v>0</v>
      </c>
      <c r="O18" s="4">
        <v>0</v>
      </c>
      <c r="Q18" s="4">
        <v>76307565</v>
      </c>
      <c r="S18" s="4">
        <v>8170</v>
      </c>
      <c r="U18" s="4">
        <v>435049496348</v>
      </c>
      <c r="W18" s="4">
        <v>618613670459.23401</v>
      </c>
      <c r="Y18" s="5">
        <v>3.4702144070800377E-2</v>
      </c>
    </row>
    <row r="19" spans="1:25" ht="24" x14ac:dyDescent="0.2">
      <c r="A19" s="14" t="s">
        <v>56</v>
      </c>
      <c r="C19" s="4">
        <v>53599834</v>
      </c>
      <c r="E19" s="4">
        <v>285239557199</v>
      </c>
      <c r="G19" s="4">
        <v>587096991346.224</v>
      </c>
      <c r="I19" s="4">
        <v>206924</v>
      </c>
      <c r="K19" s="4">
        <v>2401166851</v>
      </c>
      <c r="M19" s="4">
        <v>0</v>
      </c>
      <c r="O19" s="4">
        <v>0</v>
      </c>
      <c r="Q19" s="4">
        <v>53806758</v>
      </c>
      <c r="S19" s="4">
        <v>13040</v>
      </c>
      <c r="U19" s="4">
        <v>287640724050</v>
      </c>
      <c r="W19" s="4">
        <v>696216446159.00598</v>
      </c>
      <c r="Y19" s="5">
        <v>3.9055398502808529E-2</v>
      </c>
    </row>
    <row r="20" spans="1:25" ht="24" x14ac:dyDescent="0.2">
      <c r="A20" s="14" t="s">
        <v>100</v>
      </c>
      <c r="C20" s="4">
        <v>20768660</v>
      </c>
      <c r="E20" s="4">
        <v>331526607954</v>
      </c>
      <c r="G20" s="4">
        <v>496801643318.09003</v>
      </c>
      <c r="I20" s="4">
        <v>517363</v>
      </c>
      <c r="K20" s="4">
        <v>15060217714</v>
      </c>
      <c r="M20" s="4">
        <v>0</v>
      </c>
      <c r="O20" s="4">
        <v>0</v>
      </c>
      <c r="Q20" s="4">
        <v>21286023</v>
      </c>
      <c r="S20" s="4">
        <v>30430</v>
      </c>
      <c r="U20" s="4">
        <v>346586825668</v>
      </c>
      <c r="W20" s="4">
        <v>642726698544.44995</v>
      </c>
      <c r="Y20" s="5">
        <v>3.6054803758995162E-2</v>
      </c>
    </row>
    <row r="21" spans="1:25" ht="24" x14ac:dyDescent="0.2">
      <c r="A21" s="14" t="s">
        <v>99</v>
      </c>
      <c r="C21" s="4">
        <v>1617705</v>
      </c>
      <c r="E21" s="4">
        <v>62899752742</v>
      </c>
      <c r="G21" s="4">
        <v>44940168441</v>
      </c>
      <c r="I21" s="4">
        <v>273939</v>
      </c>
      <c r="K21" s="4">
        <v>8009854269</v>
      </c>
      <c r="M21" s="4">
        <v>0</v>
      </c>
      <c r="O21" s="4">
        <v>0</v>
      </c>
      <c r="Q21" s="4">
        <v>1891644</v>
      </c>
      <c r="S21" s="4">
        <v>32730</v>
      </c>
      <c r="U21" s="4">
        <v>70909607011</v>
      </c>
      <c r="W21" s="4">
        <v>61434916702.232399</v>
      </c>
      <c r="Y21" s="5">
        <v>3.4462919786364152E-3</v>
      </c>
    </row>
    <row r="22" spans="1:25" ht="24" x14ac:dyDescent="0.2">
      <c r="A22" s="14" t="s">
        <v>59</v>
      </c>
      <c r="C22" s="4">
        <v>66620608</v>
      </c>
      <c r="E22" s="4">
        <v>516877997683</v>
      </c>
      <c r="G22" s="4">
        <v>584964080610.71997</v>
      </c>
      <c r="I22" s="4">
        <v>1193126</v>
      </c>
      <c r="K22" s="4">
        <v>10504187154</v>
      </c>
      <c r="M22" s="4">
        <v>0</v>
      </c>
      <c r="O22" s="4">
        <v>0</v>
      </c>
      <c r="Q22" s="4">
        <v>67813734</v>
      </c>
      <c r="S22" s="4">
        <v>11090</v>
      </c>
      <c r="U22" s="4">
        <v>527382184837</v>
      </c>
      <c r="W22" s="4">
        <v>746240930243.23596</v>
      </c>
      <c r="Y22" s="5">
        <v>4.1861603629943379E-2</v>
      </c>
    </row>
    <row r="23" spans="1:25" ht="24" x14ac:dyDescent="0.2">
      <c r="A23" s="14" t="s">
        <v>60</v>
      </c>
      <c r="C23" s="4">
        <v>11867269</v>
      </c>
      <c r="E23" s="4">
        <v>243988542905</v>
      </c>
      <c r="G23" s="4">
        <v>475085376362.422</v>
      </c>
      <c r="I23" s="4">
        <v>850543</v>
      </c>
      <c r="K23" s="4">
        <v>35374773598</v>
      </c>
      <c r="M23" s="4">
        <v>0</v>
      </c>
      <c r="O23" s="4">
        <v>0</v>
      </c>
      <c r="Q23" s="4">
        <v>12717812</v>
      </c>
      <c r="S23" s="4">
        <v>48720</v>
      </c>
      <c r="U23" s="4">
        <v>279363316503</v>
      </c>
      <c r="W23" s="4">
        <v>614822201421.05298</v>
      </c>
      <c r="Y23" s="5">
        <v>3.4489455423449174E-2</v>
      </c>
    </row>
    <row r="24" spans="1:25" ht="24" x14ac:dyDescent="0.2">
      <c r="A24" s="14" t="s">
        <v>105</v>
      </c>
      <c r="C24" s="4">
        <v>85694301</v>
      </c>
      <c r="E24" s="4">
        <v>414292446903</v>
      </c>
      <c r="G24" s="4">
        <v>490574636253.35498</v>
      </c>
      <c r="I24" s="4">
        <v>9777035</v>
      </c>
      <c r="K24" s="4">
        <v>65482366364</v>
      </c>
      <c r="M24" s="4">
        <v>0</v>
      </c>
      <c r="O24" s="4">
        <v>0</v>
      </c>
      <c r="Q24" s="4">
        <v>95471336</v>
      </c>
      <c r="S24" s="4">
        <v>7370</v>
      </c>
      <c r="U24" s="4">
        <v>479774813267</v>
      </c>
      <c r="W24" s="4">
        <v>698184734760.94604</v>
      </c>
      <c r="Y24" s="5">
        <v>3.9165812866245944E-2</v>
      </c>
    </row>
    <row r="25" spans="1:25" ht="24" x14ac:dyDescent="0.2">
      <c r="A25" s="14" t="s">
        <v>62</v>
      </c>
      <c r="C25" s="4">
        <v>113891840</v>
      </c>
      <c r="E25" s="4">
        <v>209274049242</v>
      </c>
      <c r="G25" s="4">
        <v>176615544294.52802</v>
      </c>
      <c r="I25" s="4">
        <v>0</v>
      </c>
      <c r="K25" s="4">
        <v>0</v>
      </c>
      <c r="M25" s="4">
        <v>-5969694</v>
      </c>
      <c r="O25" s="4">
        <v>10020406725</v>
      </c>
      <c r="Q25" s="4">
        <v>107922146</v>
      </c>
      <c r="S25" s="4">
        <v>1894</v>
      </c>
      <c r="U25" s="4">
        <v>198304852184</v>
      </c>
      <c r="W25" s="4">
        <v>202824497394.82901</v>
      </c>
      <c r="Y25" s="5">
        <v>1.1377771403690402E-2</v>
      </c>
    </row>
    <row r="26" spans="1:25" ht="24" x14ac:dyDescent="0.2">
      <c r="A26" s="14" t="s">
        <v>98</v>
      </c>
      <c r="C26" s="4">
        <v>96842612</v>
      </c>
      <c r="E26" s="4">
        <v>126885142438</v>
      </c>
      <c r="G26" s="4">
        <v>150080704888.44</v>
      </c>
      <c r="I26" s="4">
        <v>18575907</v>
      </c>
      <c r="K26" s="4">
        <v>30086642856</v>
      </c>
      <c r="M26" s="4">
        <v>-4695097</v>
      </c>
      <c r="O26" s="4">
        <v>8104970204</v>
      </c>
      <c r="Q26" s="4">
        <v>110723422</v>
      </c>
      <c r="S26" s="4">
        <v>1845</v>
      </c>
      <c r="U26" s="4">
        <v>150586347630</v>
      </c>
      <c r="W26" s="4">
        <v>202705592753.94901</v>
      </c>
      <c r="Y26" s="5">
        <v>1.1371101253683144E-2</v>
      </c>
    </row>
    <row r="27" spans="1:25" ht="24" x14ac:dyDescent="0.2">
      <c r="A27" s="14" t="s">
        <v>64</v>
      </c>
      <c r="C27" s="4">
        <v>67851030</v>
      </c>
      <c r="E27" s="4">
        <v>192196864416</v>
      </c>
      <c r="G27" s="4">
        <v>186337329579.336</v>
      </c>
      <c r="I27" s="4">
        <v>70680619</v>
      </c>
      <c r="K27" s="4">
        <v>228654340868</v>
      </c>
      <c r="M27" s="4">
        <v>0</v>
      </c>
      <c r="O27" s="4">
        <v>0</v>
      </c>
      <c r="Q27" s="4">
        <v>138531649</v>
      </c>
      <c r="S27" s="4">
        <v>3722</v>
      </c>
      <c r="U27" s="4">
        <v>420851205284</v>
      </c>
      <c r="W27" s="4">
        <v>511629095192.72198</v>
      </c>
      <c r="Y27" s="5">
        <v>2.8700669610179731E-2</v>
      </c>
    </row>
    <row r="28" spans="1:25" ht="24" x14ac:dyDescent="0.2">
      <c r="A28" s="14" t="s">
        <v>65</v>
      </c>
      <c r="C28" s="4">
        <v>24136058</v>
      </c>
      <c r="E28" s="4">
        <v>628325980469</v>
      </c>
      <c r="G28" s="4">
        <v>693972176597.40601</v>
      </c>
      <c r="I28" s="4">
        <v>2497664</v>
      </c>
      <c r="K28" s="4">
        <v>80407844359</v>
      </c>
      <c r="M28" s="4">
        <v>0</v>
      </c>
      <c r="O28" s="4">
        <v>0</v>
      </c>
      <c r="Q28" s="4">
        <v>26633722</v>
      </c>
      <c r="S28" s="4">
        <v>38540</v>
      </c>
      <c r="U28" s="4">
        <v>708733824828</v>
      </c>
      <c r="W28" s="4">
        <v>1018529081897.35</v>
      </c>
      <c r="Y28" s="5">
        <v>5.71360521568543E-2</v>
      </c>
    </row>
    <row r="29" spans="1:25" ht="24" x14ac:dyDescent="0.2">
      <c r="A29" s="14" t="s">
        <v>66</v>
      </c>
      <c r="C29" s="4">
        <v>12750757</v>
      </c>
      <c r="E29" s="4">
        <v>178891269707</v>
      </c>
      <c r="G29" s="4">
        <v>134097033710.03</v>
      </c>
      <c r="I29" s="4">
        <v>0</v>
      </c>
      <c r="K29" s="4">
        <v>0</v>
      </c>
      <c r="M29" s="4">
        <v>0</v>
      </c>
      <c r="O29" s="4">
        <v>0</v>
      </c>
      <c r="Q29" s="4">
        <v>12750757</v>
      </c>
      <c r="S29" s="4">
        <v>13280</v>
      </c>
      <c r="U29" s="4">
        <v>178891269707</v>
      </c>
      <c r="W29" s="4">
        <v>168021131650.61899</v>
      </c>
      <c r="Y29" s="5">
        <v>9.4254197666699211E-3</v>
      </c>
    </row>
    <row r="30" spans="1:25" ht="24" x14ac:dyDescent="0.2">
      <c r="A30" s="14" t="s">
        <v>67</v>
      </c>
      <c r="C30" s="4">
        <v>90413886</v>
      </c>
      <c r="E30" s="4">
        <v>222804508955</v>
      </c>
      <c r="G30" s="4">
        <v>171873126482.228</v>
      </c>
      <c r="I30" s="4">
        <v>0</v>
      </c>
      <c r="K30" s="4">
        <v>0</v>
      </c>
      <c r="M30" s="4">
        <v>0</v>
      </c>
      <c r="O30" s="4">
        <v>0</v>
      </c>
      <c r="Q30" s="4">
        <v>90413886</v>
      </c>
      <c r="S30" s="4">
        <v>2403</v>
      </c>
      <c r="U30" s="4">
        <v>222804508955</v>
      </c>
      <c r="W30" s="4">
        <v>215585112946.91199</v>
      </c>
      <c r="Y30" s="5">
        <v>1.209359897179401E-2</v>
      </c>
    </row>
    <row r="31" spans="1:25" ht="24" x14ac:dyDescent="0.2">
      <c r="A31" s="14" t="s">
        <v>45</v>
      </c>
      <c r="C31" s="4">
        <v>10723</v>
      </c>
      <c r="E31" s="4">
        <v>120813107134</v>
      </c>
      <c r="G31" s="4">
        <v>161518001215.20001</v>
      </c>
      <c r="I31" s="4">
        <v>14187</v>
      </c>
      <c r="K31" s="4">
        <v>229995296427</v>
      </c>
      <c r="M31" s="4">
        <v>0</v>
      </c>
      <c r="O31" s="4">
        <v>0</v>
      </c>
      <c r="Q31" s="4">
        <v>24910</v>
      </c>
      <c r="S31" s="4">
        <v>17820000</v>
      </c>
      <c r="U31" s="4">
        <v>350808403561</v>
      </c>
      <c r="W31" s="4">
        <v>442830849120</v>
      </c>
      <c r="Y31" s="5">
        <v>2.4841319645828589E-2</v>
      </c>
    </row>
    <row r="32" spans="1:25" ht="24" x14ac:dyDescent="0.2">
      <c r="A32" s="14" t="s">
        <v>110</v>
      </c>
      <c r="C32" s="4">
        <v>7876637</v>
      </c>
      <c r="E32" s="4">
        <v>166740031417</v>
      </c>
      <c r="G32" s="4">
        <v>141682421893.841</v>
      </c>
      <c r="I32" s="4">
        <v>518609</v>
      </c>
      <c r="K32" s="4">
        <v>9355331580</v>
      </c>
      <c r="M32" s="4">
        <v>0</v>
      </c>
      <c r="O32" s="4">
        <v>0</v>
      </c>
      <c r="Q32" s="4">
        <v>8395246</v>
      </c>
      <c r="S32" s="4">
        <v>21740</v>
      </c>
      <c r="U32" s="4">
        <v>176095362997</v>
      </c>
      <c r="W32" s="4">
        <v>181101825270.651</v>
      </c>
      <c r="Y32" s="5">
        <v>1.0159202636698273E-2</v>
      </c>
    </row>
    <row r="33" spans="1:25" ht="24" x14ac:dyDescent="0.2">
      <c r="A33" s="14" t="s">
        <v>68</v>
      </c>
      <c r="C33" s="4">
        <v>4881176</v>
      </c>
      <c r="E33" s="4">
        <v>110685746191</v>
      </c>
      <c r="G33" s="4">
        <v>193278493446.84399</v>
      </c>
      <c r="I33" s="4">
        <v>0</v>
      </c>
      <c r="K33" s="4">
        <v>0</v>
      </c>
      <c r="M33" s="4">
        <v>-222416</v>
      </c>
      <c r="O33" s="4">
        <v>10010803547</v>
      </c>
      <c r="Q33" s="4">
        <v>4658760</v>
      </c>
      <c r="S33" s="4">
        <v>45110</v>
      </c>
      <c r="U33" s="4">
        <v>105642231900</v>
      </c>
      <c r="W33" s="4">
        <v>208532152590.37201</v>
      </c>
      <c r="Y33" s="5">
        <v>1.1697951642764571E-2</v>
      </c>
    </row>
    <row r="34" spans="1:25" ht="24" x14ac:dyDescent="0.2">
      <c r="A34" s="14" t="s">
        <v>70</v>
      </c>
      <c r="C34" s="4">
        <v>92556169</v>
      </c>
      <c r="E34" s="4">
        <v>712708546500</v>
      </c>
      <c r="G34" s="4">
        <v>678620766712.05701</v>
      </c>
      <c r="I34" s="4">
        <v>28622548</v>
      </c>
      <c r="K34" s="4">
        <v>219446627746</v>
      </c>
      <c r="M34" s="4">
        <v>0</v>
      </c>
      <c r="O34" s="4">
        <v>0</v>
      </c>
      <c r="Q34" s="4">
        <v>121178717</v>
      </c>
      <c r="S34" s="4">
        <v>10160</v>
      </c>
      <c r="U34" s="4">
        <v>932155174246</v>
      </c>
      <c r="W34" s="4">
        <v>1221658776058.71</v>
      </c>
      <c r="Y34" s="5">
        <v>6.8530944071564515E-2</v>
      </c>
    </row>
    <row r="35" spans="1:25" ht="24" x14ac:dyDescent="0.2">
      <c r="A35" s="14" t="s">
        <v>71</v>
      </c>
      <c r="C35" s="4">
        <v>250665439</v>
      </c>
      <c r="E35" s="4">
        <v>240728771676</v>
      </c>
      <c r="G35" s="4">
        <v>493913662593.44598</v>
      </c>
      <c r="I35" s="4">
        <v>759109</v>
      </c>
      <c r="K35" s="4">
        <v>1791715422</v>
      </c>
      <c r="M35" s="4">
        <v>0</v>
      </c>
      <c r="O35" s="4">
        <v>0</v>
      </c>
      <c r="Q35" s="4">
        <v>251424548</v>
      </c>
      <c r="S35" s="4">
        <v>2530</v>
      </c>
      <c r="U35" s="4">
        <v>242520487098</v>
      </c>
      <c r="W35" s="4">
        <v>631187021697.21899</v>
      </c>
      <c r="Y35" s="5">
        <v>3.5407466741392869E-2</v>
      </c>
    </row>
    <row r="36" spans="1:25" ht="24" x14ac:dyDescent="0.2">
      <c r="A36" s="14" t="s">
        <v>74</v>
      </c>
      <c r="C36" s="4">
        <v>12300762</v>
      </c>
      <c r="E36" s="4">
        <v>363415740051</v>
      </c>
      <c r="G36" s="4">
        <v>335615528003.25</v>
      </c>
      <c r="I36" s="4">
        <v>1121436</v>
      </c>
      <c r="K36" s="4">
        <v>32427424263</v>
      </c>
      <c r="M36" s="4">
        <v>0</v>
      </c>
      <c r="O36" s="4">
        <v>0</v>
      </c>
      <c r="Q36" s="4">
        <v>13422198</v>
      </c>
      <c r="S36" s="4">
        <v>32050</v>
      </c>
      <c r="U36" s="4">
        <v>395843164314</v>
      </c>
      <c r="W36" s="4">
        <v>426856143323.19299</v>
      </c>
      <c r="Y36" s="5">
        <v>2.3945192436680571E-2</v>
      </c>
    </row>
    <row r="37" spans="1:25" ht="24" x14ac:dyDescent="0.2">
      <c r="A37" s="14" t="s">
        <v>112</v>
      </c>
      <c r="C37" s="4">
        <v>3693197</v>
      </c>
      <c r="E37" s="4">
        <v>11749732946</v>
      </c>
      <c r="G37" s="4">
        <v>15701120154.2118</v>
      </c>
      <c r="I37" s="4">
        <v>0</v>
      </c>
      <c r="K37" s="4">
        <v>0</v>
      </c>
      <c r="M37" s="4">
        <v>0</v>
      </c>
      <c r="O37" s="4">
        <v>0</v>
      </c>
      <c r="Q37" s="4">
        <v>3693197</v>
      </c>
      <c r="S37" s="4">
        <v>5330</v>
      </c>
      <c r="U37" s="4">
        <v>11749732946</v>
      </c>
      <c r="W37" s="4">
        <v>19532576969.722698</v>
      </c>
      <c r="Y37" s="5">
        <v>1.095711802770421E-3</v>
      </c>
    </row>
    <row r="38" spans="1:25" ht="24" x14ac:dyDescent="0.2">
      <c r="A38" s="14" t="s">
        <v>75</v>
      </c>
      <c r="C38" s="4">
        <v>23055464</v>
      </c>
      <c r="E38" s="4">
        <v>154947253663</v>
      </c>
      <c r="G38" s="4">
        <v>105840212517.36501</v>
      </c>
      <c r="I38" s="4">
        <v>8152129</v>
      </c>
      <c r="K38" s="4">
        <v>45946801247</v>
      </c>
      <c r="M38" s="4">
        <v>0</v>
      </c>
      <c r="O38" s="4">
        <v>0</v>
      </c>
      <c r="Q38" s="4">
        <v>31207593</v>
      </c>
      <c r="S38" s="4">
        <v>6130</v>
      </c>
      <c r="U38" s="4">
        <v>200894054910</v>
      </c>
      <c r="W38" s="4">
        <v>189823776416.45401</v>
      </c>
      <c r="Y38" s="5">
        <v>1.0648474729595037E-2</v>
      </c>
    </row>
    <row r="39" spans="1:25" ht="24" x14ac:dyDescent="0.2">
      <c r="A39" s="14" t="s">
        <v>76</v>
      </c>
      <c r="C39" s="4">
        <v>38684220</v>
      </c>
      <c r="E39" s="4">
        <v>486276027423</v>
      </c>
      <c r="G39" s="4">
        <v>498563329860.27002</v>
      </c>
      <c r="I39" s="4">
        <v>4020929</v>
      </c>
      <c r="K39" s="4">
        <v>54613146777</v>
      </c>
      <c r="M39" s="4">
        <v>0</v>
      </c>
      <c r="O39" s="4">
        <v>0</v>
      </c>
      <c r="Q39" s="4">
        <v>42705149</v>
      </c>
      <c r="S39" s="4">
        <v>16210</v>
      </c>
      <c r="U39" s="4">
        <v>540889174200</v>
      </c>
      <c r="W39" s="4">
        <v>686899369193.30798</v>
      </c>
      <c r="Y39" s="5">
        <v>3.8532741855175176E-2</v>
      </c>
    </row>
    <row r="40" spans="1:25" ht="24" x14ac:dyDescent="0.2">
      <c r="A40" s="14" t="s">
        <v>116</v>
      </c>
      <c r="C40" s="4">
        <v>3375849</v>
      </c>
      <c r="E40" s="4">
        <v>15262213329</v>
      </c>
      <c r="G40" s="4">
        <v>19727663167.711498</v>
      </c>
      <c r="I40" s="4">
        <v>0</v>
      </c>
      <c r="K40" s="4">
        <v>0</v>
      </c>
      <c r="M40" s="4">
        <v>-14853</v>
      </c>
      <c r="O40" s="4">
        <v>89755564</v>
      </c>
      <c r="Q40" s="4">
        <v>3360996</v>
      </c>
      <c r="S40" s="4">
        <v>6940</v>
      </c>
      <c r="U40" s="4">
        <v>15195062916</v>
      </c>
      <c r="W40" s="4">
        <v>23145007576.3848</v>
      </c>
      <c r="Y40" s="5">
        <v>1.2983569969270512E-3</v>
      </c>
    </row>
    <row r="41" spans="1:25" ht="24" x14ac:dyDescent="0.2">
      <c r="A41" s="14" t="s">
        <v>108</v>
      </c>
      <c r="C41" s="4">
        <v>1318819</v>
      </c>
      <c r="E41" s="4">
        <v>13536430501</v>
      </c>
      <c r="G41" s="4">
        <v>13516456577.880501</v>
      </c>
      <c r="I41" s="4">
        <v>7349632</v>
      </c>
      <c r="K41" s="4">
        <v>83753180077</v>
      </c>
      <c r="M41" s="4">
        <v>0</v>
      </c>
      <c r="O41" s="4">
        <v>0</v>
      </c>
      <c r="Q41" s="4">
        <v>8668451</v>
      </c>
      <c r="S41" s="4">
        <v>14950</v>
      </c>
      <c r="U41" s="4">
        <v>97289610578</v>
      </c>
      <c r="W41" s="4">
        <v>128591585912.86099</v>
      </c>
      <c r="Y41" s="5">
        <v>7.2135550081330992E-3</v>
      </c>
    </row>
    <row r="42" spans="1:25" ht="24" x14ac:dyDescent="0.2">
      <c r="A42" s="14" t="s">
        <v>117</v>
      </c>
      <c r="C42" s="4">
        <v>22630988</v>
      </c>
      <c r="E42" s="4">
        <v>67826419196</v>
      </c>
      <c r="G42" s="4">
        <v>63745017338.783798</v>
      </c>
      <c r="I42" s="4">
        <v>99335672</v>
      </c>
      <c r="K42" s="4">
        <v>317576668622</v>
      </c>
      <c r="M42" s="4">
        <v>0</v>
      </c>
      <c r="O42" s="4">
        <v>0</v>
      </c>
      <c r="Q42" s="4">
        <v>121966660</v>
      </c>
      <c r="S42" s="4">
        <v>3299</v>
      </c>
      <c r="U42" s="4">
        <v>385403087818</v>
      </c>
      <c r="W42" s="4">
        <v>399257706612.34198</v>
      </c>
      <c r="Y42" s="5">
        <v>2.2397013059787974E-2</v>
      </c>
    </row>
    <row r="43" spans="1:25" ht="24" x14ac:dyDescent="0.2">
      <c r="A43" s="14" t="s">
        <v>107</v>
      </c>
      <c r="C43" s="4">
        <v>6545738</v>
      </c>
      <c r="E43" s="4">
        <v>52434530089</v>
      </c>
      <c r="G43" s="4">
        <v>62215910905.185997</v>
      </c>
      <c r="I43" s="4">
        <v>0</v>
      </c>
      <c r="K43" s="4">
        <v>0</v>
      </c>
      <c r="M43" s="4">
        <v>0</v>
      </c>
      <c r="O43" s="4">
        <v>0</v>
      </c>
      <c r="Q43" s="4">
        <v>6545738</v>
      </c>
      <c r="S43" s="4">
        <v>10970</v>
      </c>
      <c r="U43" s="4">
        <v>52434530089</v>
      </c>
      <c r="W43" s="4">
        <v>71251679714.502197</v>
      </c>
      <c r="Y43" s="5">
        <v>3.9969793310639752E-3</v>
      </c>
    </row>
    <row r="44" spans="1:25" ht="24" x14ac:dyDescent="0.2">
      <c r="A44" s="14" t="s">
        <v>97</v>
      </c>
      <c r="C44" s="4">
        <v>13653346</v>
      </c>
      <c r="E44" s="4">
        <v>105970572903</v>
      </c>
      <c r="G44" s="4">
        <v>141557447594.255</v>
      </c>
      <c r="I44" s="4">
        <v>0</v>
      </c>
      <c r="K44" s="4">
        <v>0</v>
      </c>
      <c r="M44" s="4">
        <v>-960837</v>
      </c>
      <c r="O44" s="4">
        <v>9986174018</v>
      </c>
      <c r="Q44" s="4">
        <v>12692509</v>
      </c>
      <c r="S44" s="4">
        <v>11850</v>
      </c>
      <c r="U44" s="4">
        <v>98513027525</v>
      </c>
      <c r="W44" s="4">
        <v>149243591479.345</v>
      </c>
      <c r="Y44" s="5">
        <v>8.3720629861205129E-3</v>
      </c>
    </row>
    <row r="45" spans="1:25" ht="24" x14ac:dyDescent="0.2">
      <c r="A45" s="14" t="s">
        <v>120</v>
      </c>
      <c r="C45" s="4">
        <v>0</v>
      </c>
      <c r="E45" s="4">
        <v>0</v>
      </c>
      <c r="G45" s="4">
        <v>0</v>
      </c>
      <c r="I45" s="4">
        <v>3180294</v>
      </c>
      <c r="K45" s="4">
        <v>19996663285</v>
      </c>
      <c r="M45" s="4">
        <v>0</v>
      </c>
      <c r="O45" s="4">
        <v>0</v>
      </c>
      <c r="Q45" s="4">
        <v>3180294</v>
      </c>
      <c r="S45" s="4">
        <v>6180</v>
      </c>
      <c r="U45" s="4">
        <v>19996663285</v>
      </c>
      <c r="W45" s="4">
        <v>19502289823.208401</v>
      </c>
      <c r="Y45" s="5">
        <v>1.0940127958263095E-3</v>
      </c>
    </row>
    <row r="46" spans="1:25" ht="24" x14ac:dyDescent="0.2">
      <c r="A46" s="14" t="s">
        <v>121</v>
      </c>
      <c r="C46" s="4">
        <v>0</v>
      </c>
      <c r="E46" s="4">
        <v>0</v>
      </c>
      <c r="G46" s="4">
        <v>0</v>
      </c>
      <c r="I46" s="4">
        <v>11512918</v>
      </c>
      <c r="K46" s="4">
        <v>0</v>
      </c>
      <c r="M46" s="4">
        <v>0</v>
      </c>
      <c r="O46" s="4">
        <v>0</v>
      </c>
      <c r="Q46" s="4">
        <v>11512918</v>
      </c>
      <c r="S46" s="4">
        <v>5849</v>
      </c>
      <c r="U46" s="4">
        <v>38579788218</v>
      </c>
      <c r="W46" s="4">
        <v>66818526468.437103</v>
      </c>
      <c r="Y46" s="5">
        <v>3.7482943601698103E-3</v>
      </c>
    </row>
    <row r="47" spans="1:25" ht="24" x14ac:dyDescent="0.2">
      <c r="A47" s="14" t="s">
        <v>122</v>
      </c>
      <c r="C47" s="4">
        <v>0</v>
      </c>
      <c r="E47" s="4">
        <v>0</v>
      </c>
      <c r="G47" s="4">
        <v>0</v>
      </c>
      <c r="I47" s="4">
        <v>515000</v>
      </c>
      <c r="K47" s="4">
        <v>8416695058</v>
      </c>
      <c r="M47" s="4">
        <v>0</v>
      </c>
      <c r="O47" s="4">
        <v>0</v>
      </c>
      <c r="Q47" s="4">
        <v>515000</v>
      </c>
      <c r="S47" s="4">
        <v>20260</v>
      </c>
      <c r="U47" s="4">
        <v>8416695058</v>
      </c>
      <c r="W47" s="4">
        <v>10353245953</v>
      </c>
      <c r="Y47" s="5">
        <v>5.8078223909071062E-4</v>
      </c>
    </row>
    <row r="48" spans="1:25" ht="24" x14ac:dyDescent="0.2">
      <c r="A48" s="14" t="s">
        <v>79</v>
      </c>
      <c r="C48" s="4">
        <v>46951167</v>
      </c>
      <c r="E48" s="4">
        <v>493576268862</v>
      </c>
      <c r="G48" s="4">
        <v>426696619105.698</v>
      </c>
      <c r="I48" s="4">
        <v>5663032</v>
      </c>
      <c r="K48" s="4">
        <v>56514868858</v>
      </c>
      <c r="M48" s="4">
        <v>0</v>
      </c>
      <c r="O48" s="4">
        <v>0</v>
      </c>
      <c r="Q48" s="4">
        <v>52614199</v>
      </c>
      <c r="S48" s="4">
        <v>11790</v>
      </c>
      <c r="U48" s="4">
        <v>550091137720</v>
      </c>
      <c r="W48" s="4">
        <v>615526321739.99695</v>
      </c>
      <c r="Y48" s="5">
        <v>3.4528954202603261E-2</v>
      </c>
    </row>
    <row r="49" spans="1:25" ht="24" x14ac:dyDescent="0.2">
      <c r="A49" s="14" t="s">
        <v>114</v>
      </c>
      <c r="C49" s="4">
        <v>1726048</v>
      </c>
      <c r="E49" s="4">
        <v>7900038455</v>
      </c>
      <c r="G49" s="4">
        <v>9007742232.0319996</v>
      </c>
      <c r="I49" s="4">
        <v>0</v>
      </c>
      <c r="K49" s="4">
        <v>0</v>
      </c>
      <c r="M49" s="4">
        <v>0</v>
      </c>
      <c r="O49" s="4">
        <v>0</v>
      </c>
      <c r="Q49" s="4">
        <v>1726048</v>
      </c>
      <c r="S49" s="4">
        <v>6770</v>
      </c>
      <c r="U49" s="4">
        <v>7900038455</v>
      </c>
      <c r="W49" s="4">
        <v>11595017243.4592</v>
      </c>
      <c r="Y49" s="5">
        <v>6.504414275022906E-4</v>
      </c>
    </row>
    <row r="50" spans="1:25" ht="24" x14ac:dyDescent="0.2">
      <c r="A50" s="14" t="s">
        <v>80</v>
      </c>
      <c r="C50" s="4">
        <v>11441360</v>
      </c>
      <c r="E50" s="4">
        <v>350177281787</v>
      </c>
      <c r="G50" s="4">
        <v>403547436268.20001</v>
      </c>
      <c r="I50" s="4">
        <v>2690665</v>
      </c>
      <c r="K50" s="4">
        <v>104182883821</v>
      </c>
      <c r="M50" s="4">
        <v>0</v>
      </c>
      <c r="O50" s="4">
        <v>0</v>
      </c>
      <c r="Q50" s="4">
        <v>14132025</v>
      </c>
      <c r="S50" s="4">
        <v>44250</v>
      </c>
      <c r="U50" s="4">
        <v>454360165608</v>
      </c>
      <c r="W50" s="4">
        <v>620508211768.68799</v>
      </c>
      <c r="Y50" s="5">
        <v>3.4808421459432845E-2</v>
      </c>
    </row>
    <row r="51" spans="1:25" ht="24" x14ac:dyDescent="0.2">
      <c r="A51" s="14" t="s">
        <v>84</v>
      </c>
      <c r="C51" s="4">
        <v>610207</v>
      </c>
      <c r="E51" s="4">
        <v>16400362375</v>
      </c>
      <c r="G51" s="4">
        <v>10092299307.0835</v>
      </c>
      <c r="I51" s="4">
        <v>0</v>
      </c>
      <c r="K51" s="4">
        <v>0</v>
      </c>
      <c r="M51" s="4">
        <v>0</v>
      </c>
      <c r="O51" s="4">
        <v>0</v>
      </c>
      <c r="Q51" s="4">
        <v>610207</v>
      </c>
      <c r="S51" s="4">
        <v>20890</v>
      </c>
      <c r="U51" s="4">
        <v>16400362375</v>
      </c>
      <c r="W51" s="4">
        <v>12648688186.702101</v>
      </c>
      <c r="Y51" s="5">
        <v>7.0954881975970256E-4</v>
      </c>
    </row>
    <row r="52" spans="1:25" ht="24.75" thickBot="1" x14ac:dyDescent="0.25">
      <c r="A52" s="14" t="s">
        <v>101</v>
      </c>
      <c r="C52" s="4">
        <v>9487073</v>
      </c>
      <c r="E52" s="4">
        <v>42158402859</v>
      </c>
      <c r="G52" s="4">
        <v>43505034782.462898</v>
      </c>
      <c r="I52" s="4">
        <v>0</v>
      </c>
      <c r="K52" s="4">
        <v>0</v>
      </c>
      <c r="M52" s="4">
        <v>0</v>
      </c>
      <c r="O52" s="4">
        <v>0</v>
      </c>
      <c r="Q52" s="4">
        <v>9487073</v>
      </c>
      <c r="S52" s="4">
        <v>4688</v>
      </c>
      <c r="U52" s="4">
        <v>42158402859</v>
      </c>
      <c r="W52" s="4">
        <v>44131603395.7285</v>
      </c>
      <c r="Y52" s="5">
        <v>2.4756343615508817E-3</v>
      </c>
    </row>
    <row r="53" spans="1:25" s="14" customFormat="1" ht="24.75" thickBot="1" x14ac:dyDescent="0.25">
      <c r="E53" s="18">
        <f>SUM(E9:E52)</f>
        <v>10189153317002</v>
      </c>
      <c r="G53" s="18">
        <f>SUM(G9:G52)</f>
        <v>11826235075975.244</v>
      </c>
      <c r="I53" s="14" t="s">
        <v>15</v>
      </c>
      <c r="K53" s="18">
        <f>SUM(K9:K52)</f>
        <v>2195566545040</v>
      </c>
      <c r="M53" s="14" t="s">
        <v>15</v>
      </c>
      <c r="O53" s="18">
        <f>SUM(O9:O52)</f>
        <v>68244538287</v>
      </c>
      <c r="S53" s="14" t="s">
        <v>15</v>
      </c>
      <c r="U53" s="18">
        <f>SUM(U9:U52)</f>
        <v>12330169400565</v>
      </c>
      <c r="W53" s="18">
        <f>SUM(W9:W52)</f>
        <v>16870479308946.352</v>
      </c>
      <c r="Y53" s="41">
        <f>SUM(Y9:Y52)</f>
        <v>0.94637708715344837</v>
      </c>
    </row>
    <row r="54" spans="1:25" ht="23.25" thickTop="1" x14ac:dyDescent="0.2"/>
  </sheetData>
  <mergeCells count="17">
    <mergeCell ref="Q7:Q8"/>
    <mergeCell ref="S7:S8"/>
    <mergeCell ref="U7:U8"/>
    <mergeCell ref="W7:W8"/>
    <mergeCell ref="A2:Y2"/>
    <mergeCell ref="A3:Y3"/>
    <mergeCell ref="A4:Y4"/>
    <mergeCell ref="A6:A8"/>
    <mergeCell ref="C6:G6"/>
    <mergeCell ref="I6:O6"/>
    <mergeCell ref="Q6:Y6"/>
    <mergeCell ref="C7:C8"/>
    <mergeCell ref="E7:E8"/>
    <mergeCell ref="G7:G8"/>
    <mergeCell ref="Y7:Y8"/>
    <mergeCell ref="I7:K7"/>
    <mergeCell ref="M7:O7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3277B8-2A45-4D3D-9AD0-78F35EBB7EDD}">
  <dimension ref="A1:Q53"/>
  <sheetViews>
    <sheetView rightToLeft="1" topLeftCell="A4" zoomScale="85" zoomScaleNormal="85" workbookViewId="0">
      <selection activeCell="Z4" sqref="Z1:Z1048576"/>
    </sheetView>
  </sheetViews>
  <sheetFormatPr defaultRowHeight="18.75" x14ac:dyDescent="0.2"/>
  <cols>
    <col min="1" max="1" width="37.375" style="2" bestFit="1" customWidth="1"/>
    <col min="2" max="2" width="0.875" style="2" customWidth="1"/>
    <col min="3" max="3" width="16.625" style="2" customWidth="1"/>
    <col min="4" max="4" width="0.875" style="2" customWidth="1"/>
    <col min="5" max="5" width="20.125" style="2" customWidth="1"/>
    <col min="6" max="6" width="0.875" style="2" customWidth="1"/>
    <col min="7" max="7" width="20.125" style="2" customWidth="1"/>
    <col min="8" max="8" width="0.875" style="2" customWidth="1"/>
    <col min="9" max="9" width="30.25" style="2" bestFit="1" customWidth="1"/>
    <col min="10" max="10" width="0.875" style="2" customWidth="1"/>
    <col min="11" max="11" width="16.625" style="2" customWidth="1"/>
    <col min="12" max="12" width="0.875" style="2" customWidth="1"/>
    <col min="13" max="13" width="20.125" style="2" customWidth="1"/>
    <col min="14" max="14" width="0.875" style="2" customWidth="1"/>
    <col min="15" max="15" width="20.125" style="2" customWidth="1"/>
    <col min="16" max="16" width="0.875" style="2" customWidth="1"/>
    <col min="17" max="17" width="29.75" style="2" customWidth="1"/>
    <col min="18" max="18" width="0.875" style="2" customWidth="1"/>
    <col min="19" max="16384" width="9" style="2"/>
  </cols>
  <sheetData>
    <row r="1" spans="1:17" x14ac:dyDescent="0.2">
      <c r="A1" s="52"/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</row>
    <row r="2" spans="1:17" ht="26.25" x14ac:dyDescent="0.2">
      <c r="A2" s="53" t="str">
        <f>+سهام!A2</f>
        <v>صندوق سرمایه‌گذاری بخشی صنایع مفید - دارونو</v>
      </c>
      <c r="B2" s="53" t="s">
        <v>0</v>
      </c>
      <c r="C2" s="53" t="s">
        <v>0</v>
      </c>
      <c r="D2" s="53" t="s">
        <v>0</v>
      </c>
      <c r="E2" s="53" t="s">
        <v>0</v>
      </c>
      <c r="F2" s="53" t="s">
        <v>0</v>
      </c>
      <c r="G2" s="53" t="s">
        <v>0</v>
      </c>
      <c r="H2" s="53" t="s">
        <v>0</v>
      </c>
      <c r="I2" s="53" t="s">
        <v>0</v>
      </c>
      <c r="J2" s="53" t="s">
        <v>0</v>
      </c>
      <c r="K2" s="53" t="s">
        <v>0</v>
      </c>
      <c r="L2" s="53" t="s">
        <v>0</v>
      </c>
      <c r="M2" s="53" t="s">
        <v>0</v>
      </c>
      <c r="N2" s="53" t="s">
        <v>0</v>
      </c>
      <c r="O2" s="53" t="s">
        <v>0</v>
      </c>
      <c r="P2" s="53" t="s">
        <v>0</v>
      </c>
      <c r="Q2" s="53" t="s">
        <v>0</v>
      </c>
    </row>
    <row r="3" spans="1:17" ht="26.25" x14ac:dyDescent="0.2">
      <c r="A3" s="53" t="s">
        <v>24</v>
      </c>
      <c r="B3" s="53" t="s">
        <v>24</v>
      </c>
      <c r="C3" s="53" t="s">
        <v>24</v>
      </c>
      <c r="D3" s="53" t="s">
        <v>24</v>
      </c>
      <c r="E3" s="53" t="s">
        <v>24</v>
      </c>
      <c r="F3" s="53" t="s">
        <v>24</v>
      </c>
      <c r="G3" s="53" t="s">
        <v>24</v>
      </c>
      <c r="H3" s="53" t="s">
        <v>24</v>
      </c>
      <c r="I3" s="53" t="s">
        <v>24</v>
      </c>
      <c r="J3" s="53" t="s">
        <v>24</v>
      </c>
      <c r="K3" s="53" t="s">
        <v>24</v>
      </c>
      <c r="L3" s="53" t="s">
        <v>24</v>
      </c>
      <c r="M3" s="53" t="s">
        <v>24</v>
      </c>
      <c r="N3" s="53" t="s">
        <v>24</v>
      </c>
      <c r="O3" s="53" t="s">
        <v>24</v>
      </c>
      <c r="P3" s="53" t="s">
        <v>24</v>
      </c>
      <c r="Q3" s="53" t="s">
        <v>24</v>
      </c>
    </row>
    <row r="4" spans="1:17" ht="26.25" x14ac:dyDescent="0.2">
      <c r="A4" s="53" t="str">
        <f>+سهام!A4</f>
        <v>برای ماه منتهی به 1404/09/30</v>
      </c>
      <c r="B4" s="53" t="s">
        <v>2</v>
      </c>
      <c r="C4" s="53" t="s">
        <v>2</v>
      </c>
      <c r="D4" s="53" t="s">
        <v>2</v>
      </c>
      <c r="E4" s="53" t="s">
        <v>2</v>
      </c>
      <c r="F4" s="53" t="s">
        <v>2</v>
      </c>
      <c r="G4" s="53" t="s">
        <v>2</v>
      </c>
      <c r="H4" s="53" t="s">
        <v>2</v>
      </c>
      <c r="I4" s="53" t="s">
        <v>2</v>
      </c>
      <c r="J4" s="53" t="s">
        <v>2</v>
      </c>
      <c r="K4" s="53" t="s">
        <v>2</v>
      </c>
      <c r="L4" s="53" t="s">
        <v>2</v>
      </c>
      <c r="M4" s="53" t="s">
        <v>2</v>
      </c>
      <c r="N4" s="53" t="s">
        <v>2</v>
      </c>
      <c r="O4" s="53" t="s">
        <v>2</v>
      </c>
      <c r="P4" s="53" t="s">
        <v>2</v>
      </c>
      <c r="Q4" s="53" t="s">
        <v>2</v>
      </c>
    </row>
    <row r="6" spans="1:17" ht="27" thickBot="1" x14ac:dyDescent="0.25">
      <c r="A6" s="54" t="s">
        <v>3</v>
      </c>
      <c r="C6" s="54" t="s">
        <v>26</v>
      </c>
      <c r="D6" s="54" t="s">
        <v>26</v>
      </c>
      <c r="E6" s="54" t="s">
        <v>26</v>
      </c>
      <c r="F6" s="54" t="s">
        <v>26</v>
      </c>
      <c r="G6" s="54" t="s">
        <v>26</v>
      </c>
      <c r="H6" s="54" t="s">
        <v>26</v>
      </c>
      <c r="I6" s="54" t="s">
        <v>26</v>
      </c>
      <c r="K6" s="54" t="s">
        <v>27</v>
      </c>
      <c r="L6" s="54" t="s">
        <v>27</v>
      </c>
      <c r="M6" s="54" t="s">
        <v>27</v>
      </c>
      <c r="N6" s="54" t="s">
        <v>27</v>
      </c>
      <c r="O6" s="54" t="s">
        <v>27</v>
      </c>
      <c r="P6" s="54" t="s">
        <v>27</v>
      </c>
      <c r="Q6" s="54" t="s">
        <v>27</v>
      </c>
    </row>
    <row r="7" spans="1:17" ht="27" thickBot="1" x14ac:dyDescent="0.25">
      <c r="A7" s="54" t="s">
        <v>3</v>
      </c>
      <c r="C7" s="20" t="s">
        <v>7</v>
      </c>
      <c r="E7" s="20" t="s">
        <v>32</v>
      </c>
      <c r="G7" s="20" t="s">
        <v>33</v>
      </c>
      <c r="I7" s="20" t="s">
        <v>34</v>
      </c>
      <c r="K7" s="20" t="s">
        <v>7</v>
      </c>
      <c r="M7" s="20" t="s">
        <v>32</v>
      </c>
      <c r="O7" s="20" t="s">
        <v>33</v>
      </c>
      <c r="Q7" s="20" t="s">
        <v>34</v>
      </c>
    </row>
    <row r="8" spans="1:17" s="7" customFormat="1" ht="22.5" x14ac:dyDescent="0.55000000000000004">
      <c r="A8" s="23" t="s">
        <v>66</v>
      </c>
      <c r="C8" s="7">
        <v>12750757</v>
      </c>
      <c r="E8" s="7">
        <v>168021131650</v>
      </c>
      <c r="G8" s="7">
        <v>134097033710</v>
      </c>
      <c r="I8" s="7">
        <f>+E8-G8</f>
        <v>33924097940</v>
      </c>
      <c r="K8" s="7">
        <v>12750757</v>
      </c>
      <c r="M8" s="7">
        <v>168021131650</v>
      </c>
      <c r="O8" s="7">
        <v>178650064013</v>
      </c>
      <c r="Q8" s="7">
        <f>+M8-O8</f>
        <v>-10628932363</v>
      </c>
    </row>
    <row r="9" spans="1:17" s="7" customFormat="1" ht="22.5" x14ac:dyDescent="0.55000000000000004">
      <c r="A9" s="23" t="s">
        <v>53</v>
      </c>
      <c r="C9" s="7">
        <v>19955283</v>
      </c>
      <c r="E9" s="7">
        <v>501560056019</v>
      </c>
      <c r="G9" s="7">
        <v>360544932350</v>
      </c>
      <c r="I9" s="7">
        <f t="shared" ref="I9:I51" si="0">+E9-G9</f>
        <v>141015123669</v>
      </c>
      <c r="K9" s="7">
        <v>19955283</v>
      </c>
      <c r="M9" s="7">
        <v>501560056019</v>
      </c>
      <c r="O9" s="7">
        <v>285225844634</v>
      </c>
      <c r="Q9" s="7">
        <f t="shared" ref="Q9:Q51" si="1">+M9-O9</f>
        <v>216334211385</v>
      </c>
    </row>
    <row r="10" spans="1:17" s="7" customFormat="1" ht="22.5" x14ac:dyDescent="0.55000000000000004">
      <c r="A10" s="23" t="s">
        <v>108</v>
      </c>
      <c r="C10" s="7">
        <v>8668451</v>
      </c>
      <c r="E10" s="7">
        <v>128591585913</v>
      </c>
      <c r="G10" s="7">
        <v>97269636654</v>
      </c>
      <c r="I10" s="7">
        <f t="shared" si="0"/>
        <v>31321949259</v>
      </c>
      <c r="K10" s="7">
        <v>8668451</v>
      </c>
      <c r="M10" s="7">
        <v>128591585913</v>
      </c>
      <c r="O10" s="7">
        <v>97289610578</v>
      </c>
      <c r="Q10" s="7">
        <f t="shared" si="1"/>
        <v>31301975335</v>
      </c>
    </row>
    <row r="11" spans="1:17" s="7" customFormat="1" ht="22.5" x14ac:dyDescent="0.55000000000000004">
      <c r="A11" s="23" t="s">
        <v>114</v>
      </c>
      <c r="C11" s="7">
        <v>1726048</v>
      </c>
      <c r="E11" s="7">
        <v>11595017243</v>
      </c>
      <c r="G11" s="7">
        <v>9007742232</v>
      </c>
      <c r="I11" s="7">
        <f t="shared" si="0"/>
        <v>2587275011</v>
      </c>
      <c r="K11" s="7">
        <v>1726048</v>
      </c>
      <c r="M11" s="7">
        <v>11595017243</v>
      </c>
      <c r="O11" s="7">
        <v>7900038455</v>
      </c>
      <c r="Q11" s="7">
        <f t="shared" si="1"/>
        <v>3694978788</v>
      </c>
    </row>
    <row r="12" spans="1:17" s="7" customFormat="1" ht="22.5" x14ac:dyDescent="0.55000000000000004">
      <c r="A12" s="23" t="s">
        <v>54</v>
      </c>
      <c r="C12" s="7">
        <v>69892783</v>
      </c>
      <c r="E12" s="7">
        <v>136624448221</v>
      </c>
      <c r="G12" s="7">
        <v>118162388409</v>
      </c>
      <c r="I12" s="7">
        <f t="shared" si="0"/>
        <v>18462059812</v>
      </c>
      <c r="K12" s="7">
        <v>69892783</v>
      </c>
      <c r="M12" s="7">
        <v>136624448221</v>
      </c>
      <c r="O12" s="7">
        <v>142324905678</v>
      </c>
      <c r="Q12" s="7">
        <f t="shared" si="1"/>
        <v>-5700457457</v>
      </c>
    </row>
    <row r="13" spans="1:17" s="7" customFormat="1" ht="22.5" x14ac:dyDescent="0.55000000000000004">
      <c r="A13" s="23" t="s">
        <v>110</v>
      </c>
      <c r="C13" s="7">
        <v>8395246</v>
      </c>
      <c r="E13" s="7">
        <v>181101825271</v>
      </c>
      <c r="G13" s="7">
        <v>151037753473</v>
      </c>
      <c r="I13" s="7">
        <f t="shared" si="0"/>
        <v>30064071798</v>
      </c>
      <c r="K13" s="7">
        <v>8395246</v>
      </c>
      <c r="M13" s="7">
        <v>181101825271</v>
      </c>
      <c r="O13" s="7">
        <v>173990791639</v>
      </c>
      <c r="Q13" s="7">
        <f t="shared" si="1"/>
        <v>7111033632</v>
      </c>
    </row>
    <row r="14" spans="1:17" s="7" customFormat="1" ht="22.5" x14ac:dyDescent="0.55000000000000004">
      <c r="A14" s="23" t="s">
        <v>64</v>
      </c>
      <c r="C14" s="7">
        <v>138531649</v>
      </c>
      <c r="E14" s="7">
        <v>511629095193</v>
      </c>
      <c r="G14" s="7">
        <v>414991670447</v>
      </c>
      <c r="I14" s="7">
        <f t="shared" si="0"/>
        <v>96637424746</v>
      </c>
      <c r="K14" s="7">
        <v>138531649</v>
      </c>
      <c r="M14" s="7">
        <v>511629095193</v>
      </c>
      <c r="O14" s="7">
        <v>420807951907</v>
      </c>
      <c r="Q14" s="7">
        <f t="shared" si="1"/>
        <v>90821143286</v>
      </c>
    </row>
    <row r="15" spans="1:17" s="7" customFormat="1" ht="22.5" x14ac:dyDescent="0.55000000000000004">
      <c r="A15" s="23" t="s">
        <v>102</v>
      </c>
      <c r="C15" s="7">
        <v>110723422</v>
      </c>
      <c r="E15" s="7">
        <v>202705592754</v>
      </c>
      <c r="G15" s="7">
        <v>173907051526</v>
      </c>
      <c r="I15" s="7">
        <f t="shared" si="0"/>
        <v>28798541228</v>
      </c>
      <c r="K15" s="7">
        <v>110723422</v>
      </c>
      <c r="M15" s="7">
        <v>202705592754</v>
      </c>
      <c r="O15" s="7">
        <v>147635164994</v>
      </c>
      <c r="Q15" s="7">
        <f t="shared" si="1"/>
        <v>55070427760</v>
      </c>
    </row>
    <row r="16" spans="1:17" s="7" customFormat="1" ht="22.5" x14ac:dyDescent="0.55000000000000004">
      <c r="A16" s="23" t="s">
        <v>67</v>
      </c>
      <c r="C16" s="7">
        <v>90413886</v>
      </c>
      <c r="E16" s="7">
        <v>215585112947</v>
      </c>
      <c r="G16" s="7">
        <v>171873126482</v>
      </c>
      <c r="I16" s="7">
        <f t="shared" si="0"/>
        <v>43711986465</v>
      </c>
      <c r="K16" s="7">
        <v>90413886</v>
      </c>
      <c r="M16" s="7">
        <v>215585112947</v>
      </c>
      <c r="O16" s="7">
        <v>214587830607</v>
      </c>
      <c r="Q16" s="7">
        <f t="shared" si="1"/>
        <v>997282340</v>
      </c>
    </row>
    <row r="17" spans="1:17" s="7" customFormat="1" ht="22.5" x14ac:dyDescent="0.55000000000000004">
      <c r="A17" s="23" t="s">
        <v>103</v>
      </c>
      <c r="C17" s="7">
        <v>1891644</v>
      </c>
      <c r="E17" s="7">
        <v>61434916702</v>
      </c>
      <c r="G17" s="7">
        <v>52950022710</v>
      </c>
      <c r="I17" s="7">
        <f t="shared" si="0"/>
        <v>8484893992</v>
      </c>
      <c r="K17" s="7">
        <v>1891644</v>
      </c>
      <c r="M17" s="7">
        <v>61434916702</v>
      </c>
      <c r="O17" s="7">
        <v>70914182426</v>
      </c>
      <c r="Q17" s="7">
        <f t="shared" si="1"/>
        <v>-9479265724</v>
      </c>
    </row>
    <row r="18" spans="1:17" s="7" customFormat="1" ht="22.5" x14ac:dyDescent="0.55000000000000004">
      <c r="A18" s="23" t="s">
        <v>107</v>
      </c>
      <c r="C18" s="7">
        <v>6545738</v>
      </c>
      <c r="E18" s="7">
        <v>71251679715</v>
      </c>
      <c r="G18" s="7">
        <v>62215910905</v>
      </c>
      <c r="I18" s="7">
        <f t="shared" si="0"/>
        <v>9035768810</v>
      </c>
      <c r="K18" s="7">
        <v>6545738</v>
      </c>
      <c r="M18" s="7">
        <v>71251679715</v>
      </c>
      <c r="O18" s="7">
        <v>52434530089</v>
      </c>
      <c r="Q18" s="7">
        <f t="shared" si="1"/>
        <v>18817149626</v>
      </c>
    </row>
    <row r="19" spans="1:17" s="7" customFormat="1" ht="22.5" x14ac:dyDescent="0.55000000000000004">
      <c r="A19" s="23" t="s">
        <v>74</v>
      </c>
      <c r="C19" s="7">
        <v>13422198</v>
      </c>
      <c r="E19" s="7">
        <v>426856143323</v>
      </c>
      <c r="G19" s="7">
        <v>368042952266</v>
      </c>
      <c r="I19" s="7">
        <f t="shared" si="0"/>
        <v>58813191057</v>
      </c>
      <c r="K19" s="7">
        <v>13422198</v>
      </c>
      <c r="M19" s="7">
        <v>426856143323</v>
      </c>
      <c r="O19" s="7">
        <v>395843164314</v>
      </c>
      <c r="Q19" s="7">
        <f t="shared" si="1"/>
        <v>31012979009</v>
      </c>
    </row>
    <row r="20" spans="1:17" s="7" customFormat="1" ht="22.5" x14ac:dyDescent="0.55000000000000004">
      <c r="A20" s="23" t="s">
        <v>50</v>
      </c>
      <c r="C20" s="7">
        <v>236966485</v>
      </c>
      <c r="E20" s="7">
        <v>583604409964</v>
      </c>
      <c r="G20" s="7">
        <v>548080080338</v>
      </c>
      <c r="I20" s="7">
        <f t="shared" si="0"/>
        <v>35524329626</v>
      </c>
      <c r="K20" s="7">
        <v>236966485</v>
      </c>
      <c r="M20" s="7">
        <v>583604409964</v>
      </c>
      <c r="O20" s="7">
        <v>415439286332</v>
      </c>
      <c r="Q20" s="7">
        <f t="shared" si="1"/>
        <v>168165123632</v>
      </c>
    </row>
    <row r="21" spans="1:17" s="7" customFormat="1" ht="22.5" x14ac:dyDescent="0.55000000000000004">
      <c r="A21" s="23" t="s">
        <v>56</v>
      </c>
      <c r="C21" s="7">
        <v>53806758</v>
      </c>
      <c r="E21" s="7">
        <v>696216446159</v>
      </c>
      <c r="G21" s="7">
        <v>589498158197</v>
      </c>
      <c r="I21" s="7">
        <f t="shared" si="0"/>
        <v>106718287962</v>
      </c>
      <c r="K21" s="7">
        <v>53806758</v>
      </c>
      <c r="M21" s="7">
        <v>696216446159</v>
      </c>
      <c r="O21" s="7">
        <v>284796839638</v>
      </c>
      <c r="Q21" s="7">
        <f t="shared" si="1"/>
        <v>411419606521</v>
      </c>
    </row>
    <row r="22" spans="1:17" s="7" customFormat="1" ht="22.5" x14ac:dyDescent="0.55000000000000004">
      <c r="A22" s="23" t="s">
        <v>116</v>
      </c>
      <c r="C22" s="7">
        <v>3360996</v>
      </c>
      <c r="E22" s="7">
        <v>23145007577</v>
      </c>
      <c r="G22" s="7">
        <v>19660512754</v>
      </c>
      <c r="I22" s="7">
        <f t="shared" si="0"/>
        <v>3484494823</v>
      </c>
      <c r="K22" s="7">
        <v>3360996</v>
      </c>
      <c r="M22" s="7">
        <v>23145007577</v>
      </c>
      <c r="O22" s="7">
        <v>15195062916</v>
      </c>
      <c r="Q22" s="7">
        <f t="shared" si="1"/>
        <v>7949944661</v>
      </c>
    </row>
    <row r="23" spans="1:17" s="7" customFormat="1" ht="22.5" x14ac:dyDescent="0.55000000000000004">
      <c r="A23" s="23" t="s">
        <v>104</v>
      </c>
      <c r="C23" s="7">
        <v>21286023</v>
      </c>
      <c r="E23" s="7">
        <v>642726698545</v>
      </c>
      <c r="G23" s="7">
        <v>511861861032</v>
      </c>
      <c r="I23" s="7">
        <f t="shared" si="0"/>
        <v>130864837513</v>
      </c>
      <c r="K23" s="7">
        <v>21286023</v>
      </c>
      <c r="M23" s="7">
        <v>642726698545</v>
      </c>
      <c r="O23" s="7">
        <v>346095171883</v>
      </c>
      <c r="Q23" s="7">
        <f t="shared" si="1"/>
        <v>296631526662</v>
      </c>
    </row>
    <row r="24" spans="1:17" s="7" customFormat="1" ht="22.5" x14ac:dyDescent="0.55000000000000004">
      <c r="A24" s="23" t="s">
        <v>60</v>
      </c>
      <c r="C24" s="7">
        <v>12717812</v>
      </c>
      <c r="E24" s="7">
        <v>614822201421</v>
      </c>
      <c r="G24" s="7">
        <v>510460149960</v>
      </c>
      <c r="I24" s="7">
        <f t="shared" si="0"/>
        <v>104362051461</v>
      </c>
      <c r="K24" s="7">
        <v>12717812</v>
      </c>
      <c r="M24" s="7">
        <v>614822201421</v>
      </c>
      <c r="O24" s="7">
        <v>279245174211</v>
      </c>
      <c r="Q24" s="7">
        <f t="shared" si="1"/>
        <v>335577027210</v>
      </c>
    </row>
    <row r="25" spans="1:17" s="7" customFormat="1" ht="22.5" x14ac:dyDescent="0.55000000000000004">
      <c r="A25" s="23" t="s">
        <v>112</v>
      </c>
      <c r="C25" s="7">
        <v>3693197</v>
      </c>
      <c r="E25" s="7">
        <v>19532576970</v>
      </c>
      <c r="G25" s="7">
        <v>15701120154</v>
      </c>
      <c r="I25" s="7">
        <f t="shared" si="0"/>
        <v>3831456816</v>
      </c>
      <c r="K25" s="7">
        <v>3693197</v>
      </c>
      <c r="M25" s="7">
        <v>19532576970</v>
      </c>
      <c r="O25" s="7">
        <v>11749732946</v>
      </c>
      <c r="Q25" s="7">
        <f t="shared" si="1"/>
        <v>7782844024</v>
      </c>
    </row>
    <row r="26" spans="1:17" s="7" customFormat="1" ht="22.5" x14ac:dyDescent="0.55000000000000004">
      <c r="A26" s="23" t="s">
        <v>61</v>
      </c>
      <c r="C26" s="7">
        <v>95471336</v>
      </c>
      <c r="E26" s="7">
        <v>698184734761</v>
      </c>
      <c r="G26" s="7">
        <v>556057002617</v>
      </c>
      <c r="I26" s="7">
        <f t="shared" si="0"/>
        <v>142127732144</v>
      </c>
      <c r="K26" s="7">
        <v>95471336</v>
      </c>
      <c r="M26" s="7">
        <v>698184734761</v>
      </c>
      <c r="O26" s="7">
        <v>479318210174</v>
      </c>
      <c r="Q26" s="7">
        <f t="shared" si="1"/>
        <v>218866524587</v>
      </c>
    </row>
    <row r="27" spans="1:17" s="7" customFormat="1" ht="22.5" x14ac:dyDescent="0.55000000000000004">
      <c r="A27" s="23" t="s">
        <v>59</v>
      </c>
      <c r="C27" s="7">
        <v>67813734</v>
      </c>
      <c r="E27" s="7">
        <v>746240930244</v>
      </c>
      <c r="G27" s="7">
        <v>595468267764</v>
      </c>
      <c r="I27" s="7">
        <f t="shared" si="0"/>
        <v>150772662480</v>
      </c>
      <c r="K27" s="7">
        <v>67813734</v>
      </c>
      <c r="M27" s="7">
        <v>746240930244</v>
      </c>
      <c r="O27" s="7">
        <v>526599745320</v>
      </c>
      <c r="Q27" s="7">
        <f t="shared" si="1"/>
        <v>219641184924</v>
      </c>
    </row>
    <row r="28" spans="1:17" s="7" customFormat="1" ht="22.5" x14ac:dyDescent="0.55000000000000004">
      <c r="A28" s="23" t="s">
        <v>49</v>
      </c>
      <c r="C28" s="7">
        <v>187738275</v>
      </c>
      <c r="E28" s="7">
        <v>534643856846</v>
      </c>
      <c r="G28" s="7">
        <v>467789057495</v>
      </c>
      <c r="I28" s="7">
        <f t="shared" si="0"/>
        <v>66854799351</v>
      </c>
      <c r="K28" s="7">
        <v>187738275</v>
      </c>
      <c r="M28" s="7">
        <v>534643856846</v>
      </c>
      <c r="O28" s="7">
        <v>442546962287</v>
      </c>
      <c r="Q28" s="7">
        <f t="shared" si="1"/>
        <v>92096894559</v>
      </c>
    </row>
    <row r="29" spans="1:17" s="7" customFormat="1" ht="22.5" x14ac:dyDescent="0.55000000000000004">
      <c r="A29" s="23" t="s">
        <v>51</v>
      </c>
      <c r="C29" s="7">
        <v>2313315</v>
      </c>
      <c r="E29" s="7">
        <v>333411654151</v>
      </c>
      <c r="G29" s="7">
        <v>276224064124</v>
      </c>
      <c r="I29" s="7">
        <f t="shared" si="0"/>
        <v>57187590027</v>
      </c>
      <c r="K29" s="7">
        <v>2313315</v>
      </c>
      <c r="M29" s="7">
        <v>333411654151</v>
      </c>
      <c r="O29" s="7">
        <v>265359257904</v>
      </c>
      <c r="Q29" s="7">
        <f t="shared" si="1"/>
        <v>68052396247</v>
      </c>
    </row>
    <row r="30" spans="1:17" s="7" customFormat="1" ht="22.5" x14ac:dyDescent="0.55000000000000004">
      <c r="A30" s="23" t="s">
        <v>71</v>
      </c>
      <c r="C30" s="7">
        <v>251424548</v>
      </c>
      <c r="E30" s="7">
        <v>631187021697</v>
      </c>
      <c r="G30" s="7">
        <v>495705378015</v>
      </c>
      <c r="I30" s="7">
        <f t="shared" si="0"/>
        <v>135481643682</v>
      </c>
      <c r="K30" s="7">
        <v>251424548</v>
      </c>
      <c r="M30" s="7">
        <v>631187021697</v>
      </c>
      <c r="O30" s="7">
        <v>243435079730</v>
      </c>
      <c r="Q30" s="7">
        <f t="shared" si="1"/>
        <v>387751941967</v>
      </c>
    </row>
    <row r="31" spans="1:17" s="7" customFormat="1" ht="22.5" x14ac:dyDescent="0.55000000000000004">
      <c r="A31" s="23" t="s">
        <v>55</v>
      </c>
      <c r="C31" s="7">
        <v>76307565</v>
      </c>
      <c r="E31" s="7">
        <v>618613670459</v>
      </c>
      <c r="G31" s="7">
        <v>523022773179</v>
      </c>
      <c r="I31" s="7">
        <f t="shared" si="0"/>
        <v>95590897280</v>
      </c>
      <c r="K31" s="7">
        <v>76307565</v>
      </c>
      <c r="M31" s="7">
        <v>618613670459</v>
      </c>
      <c r="O31" s="7">
        <v>435027188424</v>
      </c>
      <c r="Q31" s="7">
        <f t="shared" si="1"/>
        <v>183586482035</v>
      </c>
    </row>
    <row r="32" spans="1:17" s="7" customFormat="1" ht="22.5" x14ac:dyDescent="0.55000000000000004">
      <c r="A32" s="23" t="s">
        <v>120</v>
      </c>
      <c r="C32" s="7">
        <v>3180294</v>
      </c>
      <c r="E32" s="7">
        <v>19502289823</v>
      </c>
      <c r="G32" s="7">
        <v>19996663285</v>
      </c>
      <c r="I32" s="7">
        <f t="shared" si="0"/>
        <v>-494373462</v>
      </c>
      <c r="K32" s="7">
        <v>3180294</v>
      </c>
      <c r="M32" s="7">
        <v>19502289823</v>
      </c>
      <c r="O32" s="7">
        <v>19996663285</v>
      </c>
      <c r="Q32" s="7">
        <f t="shared" si="1"/>
        <v>-494373462</v>
      </c>
    </row>
    <row r="33" spans="1:17" s="7" customFormat="1" ht="22.5" x14ac:dyDescent="0.55000000000000004">
      <c r="A33" s="23" t="s">
        <v>47</v>
      </c>
      <c r="C33" s="7">
        <v>22569964</v>
      </c>
      <c r="E33" s="7">
        <v>681495009565</v>
      </c>
      <c r="G33" s="7">
        <v>556469413809</v>
      </c>
      <c r="I33" s="7">
        <f t="shared" si="0"/>
        <v>125025595756</v>
      </c>
      <c r="K33" s="7">
        <v>22569964</v>
      </c>
      <c r="M33" s="7">
        <v>681495009565</v>
      </c>
      <c r="O33" s="7">
        <v>556344587490</v>
      </c>
      <c r="Q33" s="7">
        <f t="shared" si="1"/>
        <v>125150422075</v>
      </c>
    </row>
    <row r="34" spans="1:17" s="7" customFormat="1" ht="22.5" x14ac:dyDescent="0.55000000000000004">
      <c r="A34" s="23" t="s">
        <v>79</v>
      </c>
      <c r="C34" s="7">
        <v>52614199</v>
      </c>
      <c r="E34" s="7">
        <v>615526321740</v>
      </c>
      <c r="G34" s="7">
        <v>483211487963</v>
      </c>
      <c r="I34" s="7">
        <f t="shared" si="0"/>
        <v>132314833777</v>
      </c>
      <c r="K34" s="7">
        <v>52614199</v>
      </c>
      <c r="M34" s="7">
        <v>615526321740</v>
      </c>
      <c r="O34" s="7">
        <v>550091137720</v>
      </c>
      <c r="Q34" s="7">
        <f t="shared" si="1"/>
        <v>65435184020</v>
      </c>
    </row>
    <row r="35" spans="1:17" s="7" customFormat="1" ht="22.5" x14ac:dyDescent="0.55000000000000004">
      <c r="A35" s="23" t="s">
        <v>48</v>
      </c>
      <c r="C35" s="7">
        <v>73140896</v>
      </c>
      <c r="E35" s="7">
        <v>497069715069</v>
      </c>
      <c r="G35" s="7">
        <v>469079344719</v>
      </c>
      <c r="I35" s="7">
        <f t="shared" si="0"/>
        <v>27990370350</v>
      </c>
      <c r="K35" s="7">
        <v>73140896</v>
      </c>
      <c r="M35" s="7">
        <v>497069715069</v>
      </c>
      <c r="O35" s="7">
        <v>314704193085</v>
      </c>
      <c r="Q35" s="7">
        <f t="shared" si="1"/>
        <v>182365521984</v>
      </c>
    </row>
    <row r="36" spans="1:17" s="7" customFormat="1" ht="22.5" x14ac:dyDescent="0.55000000000000004">
      <c r="A36" s="23" t="s">
        <v>75</v>
      </c>
      <c r="C36" s="7">
        <v>31207593</v>
      </c>
      <c r="E36" s="7">
        <v>189823776417</v>
      </c>
      <c r="G36" s="7">
        <v>151787013764</v>
      </c>
      <c r="I36" s="7">
        <f t="shared" si="0"/>
        <v>38036762653</v>
      </c>
      <c r="K36" s="7">
        <v>31207593</v>
      </c>
      <c r="M36" s="7">
        <v>189823776417</v>
      </c>
      <c r="O36" s="7">
        <v>200894054910</v>
      </c>
      <c r="Q36" s="7">
        <f t="shared" si="1"/>
        <v>-11070278493</v>
      </c>
    </row>
    <row r="37" spans="1:17" s="7" customFormat="1" ht="22.5" x14ac:dyDescent="0.55000000000000004">
      <c r="A37" s="23" t="s">
        <v>65</v>
      </c>
      <c r="C37" s="7">
        <v>26633722</v>
      </c>
      <c r="E37" s="7">
        <v>1018529081898</v>
      </c>
      <c r="G37" s="7">
        <v>774380020956</v>
      </c>
      <c r="I37" s="7">
        <f t="shared" si="0"/>
        <v>244149060942</v>
      </c>
      <c r="K37" s="7">
        <v>26633722</v>
      </c>
      <c r="M37" s="7">
        <v>1018529081898</v>
      </c>
      <c r="O37" s="7">
        <v>703911567856</v>
      </c>
      <c r="Q37" s="7">
        <f t="shared" si="1"/>
        <v>314617514042</v>
      </c>
    </row>
    <row r="38" spans="1:17" s="7" customFormat="1" ht="22.5" x14ac:dyDescent="0.55000000000000004">
      <c r="A38" s="23" t="s">
        <v>84</v>
      </c>
      <c r="C38" s="7">
        <v>610207</v>
      </c>
      <c r="E38" s="7">
        <v>12648688187</v>
      </c>
      <c r="G38" s="7">
        <v>10092299307</v>
      </c>
      <c r="I38" s="7">
        <f t="shared" si="0"/>
        <v>2556388880</v>
      </c>
      <c r="K38" s="7">
        <v>610207</v>
      </c>
      <c r="M38" s="7">
        <v>12648688187</v>
      </c>
      <c r="O38" s="7">
        <v>16400362375</v>
      </c>
      <c r="Q38" s="7">
        <f t="shared" si="1"/>
        <v>-3751674188</v>
      </c>
    </row>
    <row r="39" spans="1:17" s="7" customFormat="1" ht="22.5" x14ac:dyDescent="0.55000000000000004">
      <c r="A39" s="23" t="s">
        <v>76</v>
      </c>
      <c r="C39" s="7">
        <v>42705149</v>
      </c>
      <c r="E39" s="7">
        <v>686899369194</v>
      </c>
      <c r="G39" s="7">
        <v>553176476637</v>
      </c>
      <c r="I39" s="7">
        <f t="shared" si="0"/>
        <v>133722892557</v>
      </c>
      <c r="K39" s="7">
        <v>42705149</v>
      </c>
      <c r="M39" s="7">
        <v>686899369194</v>
      </c>
      <c r="O39" s="7">
        <v>540889174200</v>
      </c>
      <c r="Q39" s="7">
        <f t="shared" si="1"/>
        <v>146010194994</v>
      </c>
    </row>
    <row r="40" spans="1:17" s="7" customFormat="1" ht="22.5" x14ac:dyDescent="0.55000000000000004">
      <c r="A40" s="23" t="s">
        <v>62</v>
      </c>
      <c r="C40" s="7">
        <v>107922146</v>
      </c>
      <c r="E40" s="7">
        <v>202824497394</v>
      </c>
      <c r="G40" s="7">
        <v>165797767911</v>
      </c>
      <c r="I40" s="7">
        <f t="shared" si="0"/>
        <v>37026729483</v>
      </c>
      <c r="K40" s="7">
        <v>107922146</v>
      </c>
      <c r="M40" s="7">
        <v>202824497394</v>
      </c>
      <c r="O40" s="7">
        <v>195567418032</v>
      </c>
      <c r="Q40" s="7">
        <f t="shared" si="1"/>
        <v>7257079362</v>
      </c>
    </row>
    <row r="41" spans="1:17" s="7" customFormat="1" ht="22.5" x14ac:dyDescent="0.55000000000000004">
      <c r="A41" s="23" t="s">
        <v>122</v>
      </c>
      <c r="C41" s="7">
        <v>515000</v>
      </c>
      <c r="E41" s="7">
        <v>10353245953</v>
      </c>
      <c r="G41" s="7">
        <v>8416695058</v>
      </c>
      <c r="I41" s="7">
        <f t="shared" si="0"/>
        <v>1936550895</v>
      </c>
      <c r="K41" s="7">
        <v>515000</v>
      </c>
      <c r="M41" s="7">
        <v>10353245953</v>
      </c>
      <c r="O41" s="7">
        <v>8416695058</v>
      </c>
      <c r="Q41" s="7">
        <f t="shared" si="1"/>
        <v>1936550895</v>
      </c>
    </row>
    <row r="42" spans="1:17" s="7" customFormat="1" ht="22.5" x14ac:dyDescent="0.55000000000000004">
      <c r="A42" s="23" t="s">
        <v>45</v>
      </c>
      <c r="C42" s="7">
        <v>24910</v>
      </c>
      <c r="E42" s="7">
        <v>442830849120</v>
      </c>
      <c r="G42" s="7">
        <v>391513297642</v>
      </c>
      <c r="I42" s="7">
        <f t="shared" si="0"/>
        <v>51317551478</v>
      </c>
      <c r="K42" s="7">
        <v>24910</v>
      </c>
      <c r="M42" s="7">
        <v>442830849120</v>
      </c>
      <c r="O42" s="7">
        <v>350133683251</v>
      </c>
      <c r="Q42" s="7">
        <f t="shared" si="1"/>
        <v>92697165869</v>
      </c>
    </row>
    <row r="43" spans="1:17" s="7" customFormat="1" ht="22.5" x14ac:dyDescent="0.55000000000000004">
      <c r="A43" s="23" t="s">
        <v>80</v>
      </c>
      <c r="C43" s="7">
        <v>14132025</v>
      </c>
      <c r="E43" s="7">
        <v>620508211769</v>
      </c>
      <c r="G43" s="7">
        <v>507730320089</v>
      </c>
      <c r="I43" s="7">
        <f t="shared" si="0"/>
        <v>112777891680</v>
      </c>
      <c r="K43" s="7">
        <v>14132025</v>
      </c>
      <c r="M43" s="7">
        <v>620508211769</v>
      </c>
      <c r="O43" s="7">
        <v>454360165608</v>
      </c>
      <c r="Q43" s="7">
        <f t="shared" si="1"/>
        <v>166148046161</v>
      </c>
    </row>
    <row r="44" spans="1:17" s="7" customFormat="1" ht="22.5" x14ac:dyDescent="0.55000000000000004">
      <c r="A44" s="23" t="s">
        <v>46</v>
      </c>
      <c r="C44" s="7">
        <v>110561641</v>
      </c>
      <c r="E44" s="7">
        <v>500483331788</v>
      </c>
      <c r="G44" s="7">
        <v>453123140645</v>
      </c>
      <c r="I44" s="7">
        <f t="shared" si="0"/>
        <v>47360191143</v>
      </c>
      <c r="K44" s="7">
        <v>110561641</v>
      </c>
      <c r="M44" s="7">
        <v>500483331788</v>
      </c>
      <c r="O44" s="7">
        <v>323688936606</v>
      </c>
      <c r="Q44" s="7">
        <f t="shared" si="1"/>
        <v>176794395182</v>
      </c>
    </row>
    <row r="45" spans="1:17" s="7" customFormat="1" ht="22.5" x14ac:dyDescent="0.55000000000000004">
      <c r="A45" s="23" t="s">
        <v>101</v>
      </c>
      <c r="C45" s="7">
        <v>9487073</v>
      </c>
      <c r="E45" s="7">
        <v>44131603396</v>
      </c>
      <c r="G45" s="7">
        <v>43505034782</v>
      </c>
      <c r="I45" s="7">
        <f t="shared" si="0"/>
        <v>626568614</v>
      </c>
      <c r="K45" s="7">
        <v>9487073</v>
      </c>
      <c r="M45" s="7">
        <v>44131603396</v>
      </c>
      <c r="O45" s="7">
        <v>42158402859</v>
      </c>
      <c r="Q45" s="7">
        <f t="shared" si="1"/>
        <v>1973200537</v>
      </c>
    </row>
    <row r="46" spans="1:17" s="7" customFormat="1" ht="22.5" x14ac:dyDescent="0.55000000000000004">
      <c r="A46" s="23" t="s">
        <v>121</v>
      </c>
      <c r="C46" s="7">
        <v>11512918</v>
      </c>
      <c r="E46" s="7">
        <v>66818526468</v>
      </c>
      <c r="G46" s="7">
        <v>38579788218</v>
      </c>
      <c r="I46" s="7">
        <f t="shared" si="0"/>
        <v>28238738250</v>
      </c>
      <c r="K46" s="7">
        <v>11512918</v>
      </c>
      <c r="M46" s="7">
        <v>66818526468</v>
      </c>
      <c r="O46" s="7">
        <v>38579788218</v>
      </c>
      <c r="Q46" s="7">
        <f t="shared" si="1"/>
        <v>28238738250</v>
      </c>
    </row>
    <row r="47" spans="1:17" s="7" customFormat="1" ht="22.5" x14ac:dyDescent="0.55000000000000004">
      <c r="A47" s="23" t="s">
        <v>106</v>
      </c>
      <c r="C47" s="7">
        <v>12692509</v>
      </c>
      <c r="E47" s="7">
        <v>149243591480</v>
      </c>
      <c r="G47" s="7">
        <v>134099902216</v>
      </c>
      <c r="I47" s="7">
        <f t="shared" si="0"/>
        <v>15143689264</v>
      </c>
      <c r="K47" s="7">
        <v>12692509</v>
      </c>
      <c r="M47" s="7">
        <v>149243591480</v>
      </c>
      <c r="O47" s="7">
        <v>98513027525</v>
      </c>
      <c r="Q47" s="7">
        <f t="shared" si="1"/>
        <v>50730563955</v>
      </c>
    </row>
    <row r="48" spans="1:17" s="7" customFormat="1" ht="22.5" x14ac:dyDescent="0.55000000000000004">
      <c r="A48" s="23" t="s">
        <v>52</v>
      </c>
      <c r="C48" s="7">
        <v>29697548</v>
      </c>
      <c r="E48" s="7">
        <v>523056750683</v>
      </c>
      <c r="G48" s="7">
        <v>515390621179</v>
      </c>
      <c r="I48" s="7">
        <f t="shared" si="0"/>
        <v>7666129504</v>
      </c>
      <c r="K48" s="7">
        <v>29697548</v>
      </c>
      <c r="M48" s="7">
        <v>523056750683</v>
      </c>
      <c r="O48" s="7">
        <v>521519761931</v>
      </c>
      <c r="Q48" s="7">
        <f t="shared" si="1"/>
        <v>1536988752</v>
      </c>
    </row>
    <row r="49" spans="1:17" s="7" customFormat="1" ht="22.5" x14ac:dyDescent="0.55000000000000004">
      <c r="A49" s="23" t="s">
        <v>117</v>
      </c>
      <c r="C49" s="7">
        <v>121966660</v>
      </c>
      <c r="E49" s="7">
        <v>399257706612</v>
      </c>
      <c r="G49" s="7">
        <v>381321685960</v>
      </c>
      <c r="I49" s="7">
        <f t="shared" si="0"/>
        <v>17936020652</v>
      </c>
      <c r="K49" s="7">
        <v>121966660</v>
      </c>
      <c r="M49" s="7">
        <v>399257706612</v>
      </c>
      <c r="O49" s="7">
        <v>385403087818</v>
      </c>
      <c r="Q49" s="7">
        <f t="shared" si="1"/>
        <v>13854618794</v>
      </c>
    </row>
    <row r="50" spans="1:17" s="7" customFormat="1" ht="22.5" x14ac:dyDescent="0.55000000000000004">
      <c r="A50" s="23" t="s">
        <v>72</v>
      </c>
      <c r="C50" s="7">
        <v>121178717</v>
      </c>
      <c r="E50" s="7">
        <v>1221658776058</v>
      </c>
      <c r="G50" s="7">
        <v>898067394458</v>
      </c>
      <c r="I50" s="7">
        <f t="shared" si="0"/>
        <v>323591381600</v>
      </c>
      <c r="K50" s="7">
        <v>121178717</v>
      </c>
      <c r="M50" s="7">
        <v>1221658776058</v>
      </c>
      <c r="O50" s="7">
        <v>945766754293</v>
      </c>
      <c r="Q50" s="7">
        <f t="shared" si="1"/>
        <v>275892021765</v>
      </c>
    </row>
    <row r="51" spans="1:17" s="7" customFormat="1" ht="23.25" thickBot="1" x14ac:dyDescent="0.6">
      <c r="A51" s="23" t="s">
        <v>68</v>
      </c>
      <c r="C51" s="7">
        <v>4658760</v>
      </c>
      <c r="E51" s="7">
        <v>208532152590</v>
      </c>
      <c r="G51" s="7">
        <v>188198820026</v>
      </c>
      <c r="I51" s="7">
        <f t="shared" si="0"/>
        <v>20333332564</v>
      </c>
      <c r="K51" s="7">
        <v>4658760</v>
      </c>
      <c r="M51" s="7">
        <v>208532152590</v>
      </c>
      <c r="O51" s="7">
        <v>106399626660</v>
      </c>
      <c r="Q51" s="7">
        <f t="shared" si="1"/>
        <v>102132525930</v>
      </c>
    </row>
    <row r="52" spans="1:17" s="21" customFormat="1" ht="21.75" thickBot="1" x14ac:dyDescent="0.25">
      <c r="E52" s="6">
        <f>SUM(E8:E51)</f>
        <v>16870479308949</v>
      </c>
      <c r="G52" s="6">
        <f>SUM(G8:G51)</f>
        <v>13967565835417</v>
      </c>
      <c r="I52" s="6">
        <f>SUM(I8:I51)</f>
        <v>2902913473532</v>
      </c>
      <c r="K52" s="21" t="s">
        <v>15</v>
      </c>
      <c r="M52" s="6">
        <f>SUM(M8:M51)</f>
        <v>16870479308949</v>
      </c>
      <c r="O52" s="6">
        <f>SUM(O8:O51)</f>
        <v>12306150879879</v>
      </c>
      <c r="Q52" s="6">
        <f>SUM(Q8:Q51)</f>
        <v>4564328429070</v>
      </c>
    </row>
    <row r="53" spans="1:17" ht="19.5" thickTop="1" x14ac:dyDescent="0.2">
      <c r="I53" s="19"/>
    </row>
  </sheetData>
  <mergeCells count="7">
    <mergeCell ref="A1:Q1"/>
    <mergeCell ref="A2:Q2"/>
    <mergeCell ref="A3:Q3"/>
    <mergeCell ref="A4:Q4"/>
    <mergeCell ref="A6:A7"/>
    <mergeCell ref="C6:I6"/>
    <mergeCell ref="K6:Q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C458FB-D64A-4B1F-AA28-01BC909206F3}">
  <dimension ref="A2:T12"/>
  <sheetViews>
    <sheetView rightToLeft="1" workbookViewId="0">
      <selection activeCell="Z4" sqref="Z1:Z1048576"/>
    </sheetView>
  </sheetViews>
  <sheetFormatPr defaultRowHeight="22.5" x14ac:dyDescent="0.2"/>
  <cols>
    <col min="1" max="1" width="24.75" style="36" bestFit="1" customWidth="1"/>
    <col min="2" max="2" width="0.875" style="36" customWidth="1"/>
    <col min="3" max="3" width="18" style="36" bestFit="1" customWidth="1"/>
    <col min="4" max="4" width="0.875" style="36" customWidth="1"/>
    <col min="5" max="5" width="19.125" style="36" bestFit="1" customWidth="1"/>
    <col min="6" max="6" width="0.875" style="36" customWidth="1"/>
    <col min="7" max="7" width="19.125" style="36" bestFit="1" customWidth="1"/>
    <col min="8" max="8" width="0.875" style="36" customWidth="1"/>
    <col min="9" max="9" width="19" style="36" bestFit="1" customWidth="1"/>
    <col min="10" max="10" width="0.875" style="36" customWidth="1"/>
    <col min="11" max="11" width="18.25" style="36" bestFit="1" customWidth="1"/>
    <col min="12" max="12" width="0.875" style="36" customWidth="1"/>
    <col min="13" max="13" width="8" style="36" customWidth="1"/>
    <col min="14" max="16384" width="9" style="36"/>
  </cols>
  <sheetData>
    <row r="2" spans="1:20" ht="24" x14ac:dyDescent="0.2">
      <c r="A2" s="45" t="str">
        <f>+سهام!A2</f>
        <v>صندوق سرمایه‌گذاری بخشی صنایع مفید - دارونو</v>
      </c>
      <c r="B2" s="45" t="s">
        <v>0</v>
      </c>
      <c r="C2" s="45" t="s">
        <v>0</v>
      </c>
      <c r="D2" s="45" t="s">
        <v>0</v>
      </c>
      <c r="E2" s="45" t="s">
        <v>0</v>
      </c>
      <c r="F2" s="45" t="s">
        <v>0</v>
      </c>
      <c r="G2" s="45" t="s">
        <v>0</v>
      </c>
      <c r="H2" s="45" t="s">
        <v>0</v>
      </c>
      <c r="I2" s="45" t="s">
        <v>0</v>
      </c>
      <c r="J2" s="45" t="s">
        <v>0</v>
      </c>
      <c r="K2" s="45" t="s">
        <v>0</v>
      </c>
    </row>
    <row r="3" spans="1:20" ht="24" x14ac:dyDescent="0.2">
      <c r="A3" s="45" t="s">
        <v>1</v>
      </c>
      <c r="B3" s="45" t="s">
        <v>1</v>
      </c>
      <c r="C3" s="45" t="s">
        <v>1</v>
      </c>
      <c r="D3" s="45" t="s">
        <v>1</v>
      </c>
      <c r="E3" s="45" t="s">
        <v>1</v>
      </c>
      <c r="F3" s="45" t="s">
        <v>1</v>
      </c>
      <c r="G3" s="45" t="s">
        <v>1</v>
      </c>
      <c r="H3" s="45" t="s">
        <v>1</v>
      </c>
      <c r="I3" s="45" t="s">
        <v>1</v>
      </c>
      <c r="J3" s="45" t="s">
        <v>1</v>
      </c>
      <c r="K3" s="45" t="s">
        <v>1</v>
      </c>
    </row>
    <row r="4" spans="1:20" ht="24" x14ac:dyDescent="0.2">
      <c r="A4" s="45" t="str">
        <f>+سهام!A4</f>
        <v>برای ماه منتهی به 1404/09/30</v>
      </c>
      <c r="B4" s="45" t="s">
        <v>16</v>
      </c>
      <c r="C4" s="45" t="s">
        <v>16</v>
      </c>
      <c r="D4" s="45" t="s">
        <v>16</v>
      </c>
      <c r="E4" s="45" t="s">
        <v>16</v>
      </c>
      <c r="F4" s="45" t="s">
        <v>16</v>
      </c>
      <c r="G4" s="45" t="s">
        <v>16</v>
      </c>
      <c r="H4" s="45" t="s">
        <v>16</v>
      </c>
      <c r="I4" s="45" t="s">
        <v>16</v>
      </c>
      <c r="J4" s="45" t="s">
        <v>16</v>
      </c>
      <c r="K4" s="45" t="s">
        <v>16</v>
      </c>
    </row>
    <row r="5" spans="1:20" ht="25.5" x14ac:dyDescent="0.2">
      <c r="A5" s="46" t="s">
        <v>17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</row>
    <row r="6" spans="1:20" ht="24.75" thickBot="1" x14ac:dyDescent="0.25">
      <c r="A6" s="47" t="s">
        <v>18</v>
      </c>
      <c r="C6" s="37" t="str">
        <f>+سهام!C6</f>
        <v>1404/08/30</v>
      </c>
      <c r="E6" s="47" t="s">
        <v>5</v>
      </c>
      <c r="F6" s="47" t="s">
        <v>5</v>
      </c>
      <c r="G6" s="47" t="s">
        <v>5</v>
      </c>
      <c r="I6" s="47" t="str">
        <f>+سهام!Q6</f>
        <v>1404/09/30</v>
      </c>
      <c r="J6" s="47" t="s">
        <v>4</v>
      </c>
      <c r="K6" s="47" t="s">
        <v>4</v>
      </c>
    </row>
    <row r="7" spans="1:20" ht="24.75" thickBot="1" x14ac:dyDescent="0.25">
      <c r="A7" s="47" t="s">
        <v>18</v>
      </c>
      <c r="C7" s="37" t="s">
        <v>19</v>
      </c>
      <c r="E7" s="37" t="s">
        <v>20</v>
      </c>
      <c r="G7" s="37" t="s">
        <v>21</v>
      </c>
      <c r="I7" s="37" t="s">
        <v>19</v>
      </c>
      <c r="K7" s="37" t="s">
        <v>22</v>
      </c>
    </row>
    <row r="8" spans="1:20" ht="24.75" thickBot="1" x14ac:dyDescent="0.25">
      <c r="A8" s="38" t="s">
        <v>23</v>
      </c>
      <c r="C8" s="36">
        <v>215740256141</v>
      </c>
      <c r="E8" s="36">
        <v>2203230722431</v>
      </c>
      <c r="G8" s="36">
        <v>2073280670677</v>
      </c>
      <c r="I8" s="36">
        <f>+C8+E8-G8</f>
        <v>345690307895</v>
      </c>
      <c r="K8" s="65">
        <v>1.9392062350555777E-2</v>
      </c>
    </row>
    <row r="9" spans="1:20" ht="24.75" thickBot="1" x14ac:dyDescent="0.25">
      <c r="A9" s="36" t="s">
        <v>15</v>
      </c>
      <c r="C9" s="28">
        <f>SUM(C8:C8)</f>
        <v>215740256141</v>
      </c>
      <c r="D9" s="29"/>
      <c r="E9" s="28">
        <f>SUM(E8:E8)</f>
        <v>2203230722431</v>
      </c>
      <c r="F9" s="29"/>
      <c r="G9" s="28">
        <f>SUM(G8:G8)</f>
        <v>2073280670677</v>
      </c>
      <c r="H9" s="29"/>
      <c r="I9" s="28">
        <f>SUM(I8:I8)</f>
        <v>345690307895</v>
      </c>
      <c r="J9" s="29"/>
      <c r="K9" s="41">
        <f>SUM(K8:K8)</f>
        <v>1.9392062350555777E-2</v>
      </c>
    </row>
    <row r="10" spans="1:20" ht="23.25" thickTop="1" x14ac:dyDescent="0.2"/>
    <row r="11" spans="1:20" x14ac:dyDescent="0.45">
      <c r="I11" s="33"/>
    </row>
    <row r="12" spans="1:20" x14ac:dyDescent="0.45">
      <c r="K12" s="33"/>
    </row>
  </sheetData>
  <mergeCells count="7">
    <mergeCell ref="A2:K2"/>
    <mergeCell ref="A3:K3"/>
    <mergeCell ref="A4:K4"/>
    <mergeCell ref="A5:T5"/>
    <mergeCell ref="A6:A7"/>
    <mergeCell ref="E6:G6"/>
    <mergeCell ref="I6:K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A1F39B-E8C2-4784-B9D2-77FA37691CB7}">
  <dimension ref="A2:G20"/>
  <sheetViews>
    <sheetView rightToLeft="1" zoomScale="90" zoomScaleNormal="90" workbookViewId="0">
      <selection activeCell="Z4" sqref="Z1:Z1048576"/>
    </sheetView>
  </sheetViews>
  <sheetFormatPr defaultRowHeight="18.75" x14ac:dyDescent="0.45"/>
  <cols>
    <col min="1" max="1" width="20.875" style="31" bestFit="1" customWidth="1"/>
    <col min="2" max="2" width="0.875" style="31" customWidth="1"/>
    <col min="3" max="3" width="20.125" style="31" customWidth="1"/>
    <col min="4" max="4" width="0.875" style="31" customWidth="1"/>
    <col min="5" max="5" width="20.125" style="31" customWidth="1"/>
    <col min="6" max="6" width="0.875" style="31" customWidth="1"/>
    <col min="7" max="7" width="28" style="31" customWidth="1"/>
    <col min="8" max="8" width="0.875" style="31" customWidth="1"/>
    <col min="9" max="9" width="8" style="31" customWidth="1"/>
    <col min="10" max="16384" width="9" style="31"/>
  </cols>
  <sheetData>
    <row r="2" spans="1:7" ht="26.25" x14ac:dyDescent="0.45">
      <c r="A2" s="48" t="str">
        <f>+سهام!A2</f>
        <v>صندوق سرمایه‌گذاری بخشی صنایع مفید - دارونو</v>
      </c>
      <c r="B2" s="48" t="s">
        <v>0</v>
      </c>
      <c r="C2" s="48" t="s">
        <v>0</v>
      </c>
      <c r="D2" s="48" t="s">
        <v>0</v>
      </c>
      <c r="E2" s="48" t="s">
        <v>0</v>
      </c>
      <c r="F2" s="48" t="s">
        <v>0</v>
      </c>
      <c r="G2" s="48" t="s">
        <v>0</v>
      </c>
    </row>
    <row r="3" spans="1:7" ht="26.25" x14ac:dyDescent="0.45">
      <c r="A3" s="48" t="s">
        <v>24</v>
      </c>
      <c r="B3" s="48" t="s">
        <v>24</v>
      </c>
      <c r="C3" s="48" t="s">
        <v>24</v>
      </c>
      <c r="D3" s="48" t="s">
        <v>24</v>
      </c>
      <c r="E3" s="48" t="s">
        <v>24</v>
      </c>
      <c r="F3" s="48" t="s">
        <v>24</v>
      </c>
      <c r="G3" s="48" t="s">
        <v>24</v>
      </c>
    </row>
    <row r="4" spans="1:7" ht="26.25" x14ac:dyDescent="0.45">
      <c r="A4" s="48" t="str">
        <f>+سهام!A4</f>
        <v>برای ماه منتهی به 1404/09/30</v>
      </c>
      <c r="B4" s="48" t="s">
        <v>2</v>
      </c>
      <c r="C4" s="48" t="s">
        <v>2</v>
      </c>
      <c r="D4" s="48" t="s">
        <v>2</v>
      </c>
      <c r="E4" s="48" t="s">
        <v>2</v>
      </c>
      <c r="F4" s="48" t="s">
        <v>2</v>
      </c>
      <c r="G4" s="48" t="s">
        <v>2</v>
      </c>
    </row>
    <row r="6" spans="1:7" ht="27" thickBot="1" x14ac:dyDescent="0.5">
      <c r="A6" s="25" t="s">
        <v>28</v>
      </c>
      <c r="C6" s="25" t="s">
        <v>19</v>
      </c>
      <c r="E6" s="25" t="s">
        <v>38</v>
      </c>
      <c r="G6" s="25" t="s">
        <v>13</v>
      </c>
    </row>
    <row r="7" spans="1:7" ht="21" x14ac:dyDescent="0.55000000000000004">
      <c r="A7" s="32" t="s">
        <v>43</v>
      </c>
      <c r="C7" s="8">
        <f>+'درآمد سرمایه‌گذاری در سهام'!I64</f>
        <v>2916922226238</v>
      </c>
      <c r="D7" s="8"/>
      <c r="E7" s="1">
        <f>+C7/$C$10</f>
        <v>0.99873054259925786</v>
      </c>
      <c r="F7" s="8"/>
      <c r="G7" s="1">
        <v>0.16362951575752699</v>
      </c>
    </row>
    <row r="8" spans="1:7" ht="21" x14ac:dyDescent="0.55000000000000004">
      <c r="A8" s="32" t="s">
        <v>44</v>
      </c>
      <c r="C8" s="8">
        <f>+'درآمد سپرده بانکی'!C8</f>
        <v>3695540800</v>
      </c>
      <c r="D8" s="8"/>
      <c r="E8" s="1">
        <f t="shared" ref="E8:E9" si="0">+C8/$C$10</f>
        <v>1.2653232352862014E-3</v>
      </c>
      <c r="F8" s="8"/>
      <c r="G8" s="1">
        <v>2.0730739617493137E-4</v>
      </c>
    </row>
    <row r="9" spans="1:7" ht="21.75" thickBot="1" x14ac:dyDescent="0.6">
      <c r="A9" s="32" t="s">
        <v>126</v>
      </c>
      <c r="C9" s="8">
        <f>+'سایر درآمدها'!C9</f>
        <v>12074367</v>
      </c>
      <c r="D9" s="8"/>
      <c r="E9" s="1">
        <f t="shared" si="0"/>
        <v>4.1341654559659969E-6</v>
      </c>
      <c r="F9" s="8"/>
      <c r="G9" s="1">
        <v>6.7733133489705153E-7</v>
      </c>
    </row>
    <row r="10" spans="1:7" ht="21.75" thickBot="1" x14ac:dyDescent="0.5">
      <c r="A10" s="31" t="s">
        <v>15</v>
      </c>
      <c r="C10" s="9">
        <f>SUM(C7:C9)</f>
        <v>2920629841405</v>
      </c>
      <c r="D10" s="3"/>
      <c r="E10" s="10">
        <f>SUM(E7:E9)</f>
        <v>1</v>
      </c>
      <c r="F10" s="3"/>
      <c r="G10" s="11">
        <f>SUM(G7:G9)</f>
        <v>0.16383750048503684</v>
      </c>
    </row>
    <row r="11" spans="1:7" ht="19.5" thickTop="1" x14ac:dyDescent="0.45"/>
    <row r="12" spans="1:7" x14ac:dyDescent="0.45">
      <c r="C12" s="16"/>
      <c r="G12" s="16"/>
    </row>
    <row r="13" spans="1:7" x14ac:dyDescent="0.45">
      <c r="C13" s="42"/>
      <c r="G13" s="16"/>
    </row>
    <row r="14" spans="1:7" x14ac:dyDescent="0.45">
      <c r="C14" s="42"/>
      <c r="G14" s="16"/>
    </row>
    <row r="16" spans="1:7" x14ac:dyDescent="0.45">
      <c r="C16" s="34"/>
    </row>
    <row r="20" spans="7:7" x14ac:dyDescent="0.45">
      <c r="G20" s="35"/>
    </row>
  </sheetData>
  <mergeCells count="3">
    <mergeCell ref="A2:G2"/>
    <mergeCell ref="A3:G3"/>
    <mergeCell ref="A4:G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D931E6-2AFA-43C2-AD3C-BC39FAF9CAE1}">
  <dimension ref="A2:E16"/>
  <sheetViews>
    <sheetView rightToLeft="1" workbookViewId="0">
      <selection activeCell="Z4" sqref="Z1:Z1048576"/>
    </sheetView>
  </sheetViews>
  <sheetFormatPr defaultRowHeight="18.75" x14ac:dyDescent="0.2"/>
  <cols>
    <col min="1" max="1" width="30.625" style="56" bestFit="1" customWidth="1"/>
    <col min="2" max="2" width="0.875" style="56" customWidth="1"/>
    <col min="3" max="3" width="19.25" style="56" customWidth="1"/>
    <col min="4" max="4" width="0.875" style="56" customWidth="1"/>
    <col min="5" max="5" width="19.25" style="56" customWidth="1"/>
    <col min="6" max="6" width="0.875" style="56" customWidth="1"/>
    <col min="7" max="7" width="8" style="56" customWidth="1"/>
    <col min="8" max="16384" width="9" style="56"/>
  </cols>
  <sheetData>
    <row r="2" spans="1:5" ht="26.25" x14ac:dyDescent="0.2">
      <c r="A2" s="55" t="str">
        <f>+سهام!A2</f>
        <v>صندوق سرمایه‌گذاری بخشی صنایع مفید - دارونو</v>
      </c>
      <c r="B2" s="55" t="s">
        <v>0</v>
      </c>
      <c r="C2" s="55" t="s">
        <v>0</v>
      </c>
      <c r="D2" s="55" t="s">
        <v>0</v>
      </c>
      <c r="E2" s="55" t="s">
        <v>0</v>
      </c>
    </row>
    <row r="3" spans="1:5" ht="26.25" x14ac:dyDescent="0.2">
      <c r="A3" s="55" t="s">
        <v>24</v>
      </c>
      <c r="B3" s="55" t="s">
        <v>24</v>
      </c>
      <c r="C3" s="55" t="s">
        <v>24</v>
      </c>
      <c r="D3" s="55" t="s">
        <v>24</v>
      </c>
      <c r="E3" s="55" t="s">
        <v>24</v>
      </c>
    </row>
    <row r="4" spans="1:5" ht="26.25" x14ac:dyDescent="0.2">
      <c r="A4" s="55" t="str">
        <f>+[1]درآمدها!A4</f>
        <v>برای ماه منتهی به 1404/09/30</v>
      </c>
      <c r="B4" s="55" t="s">
        <v>2</v>
      </c>
      <c r="C4" s="55" t="s">
        <v>2</v>
      </c>
      <c r="D4" s="55" t="s">
        <v>2</v>
      </c>
      <c r="E4" s="55" t="s">
        <v>2</v>
      </c>
    </row>
    <row r="5" spans="1:5" ht="26.25" x14ac:dyDescent="0.2">
      <c r="E5" s="57" t="s">
        <v>123</v>
      </c>
    </row>
    <row r="6" spans="1:5" ht="27" thickBot="1" x14ac:dyDescent="0.25">
      <c r="A6" s="58" t="s">
        <v>124</v>
      </c>
      <c r="C6" s="59" t="s">
        <v>26</v>
      </c>
      <c r="E6" s="59" t="s">
        <v>125</v>
      </c>
    </row>
    <row r="7" spans="1:5" ht="27" thickBot="1" x14ac:dyDescent="0.25">
      <c r="A7" s="58" t="s">
        <v>124</v>
      </c>
      <c r="C7" s="59" t="s">
        <v>19</v>
      </c>
      <c r="E7" s="59" t="s">
        <v>19</v>
      </c>
    </row>
    <row r="8" spans="1:5" ht="24.75" thickBot="1" x14ac:dyDescent="0.25">
      <c r="A8" s="60" t="s">
        <v>124</v>
      </c>
      <c r="B8" s="61"/>
      <c r="C8" s="62">
        <v>12074367</v>
      </c>
      <c r="D8" s="61"/>
      <c r="E8" s="62">
        <v>12074367</v>
      </c>
    </row>
    <row r="9" spans="1:5" ht="24.75" thickBot="1" x14ac:dyDescent="0.25">
      <c r="A9" s="61" t="s">
        <v>15</v>
      </c>
      <c r="B9" s="61"/>
      <c r="C9" s="63">
        <f>SUM(C8:C8)</f>
        <v>12074367</v>
      </c>
      <c r="D9" s="61"/>
      <c r="E9" s="63">
        <f>SUM(E8:E8)</f>
        <v>12074367</v>
      </c>
    </row>
    <row r="10" spans="1:5" ht="19.5" thickTop="1" x14ac:dyDescent="0.2"/>
    <row r="14" spans="1:5" x14ac:dyDescent="0.2">
      <c r="E14" s="64"/>
    </row>
    <row r="16" spans="1:5" x14ac:dyDescent="0.2">
      <c r="E16" s="64"/>
    </row>
  </sheetData>
  <mergeCells count="4">
    <mergeCell ref="A2:E2"/>
    <mergeCell ref="A3:E3"/>
    <mergeCell ref="A4:E4"/>
    <mergeCell ref="A6:A7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188CA0-0039-458C-872A-640EA66ED8E9}">
  <dimension ref="A2:U65"/>
  <sheetViews>
    <sheetView rightToLeft="1" topLeftCell="A46" zoomScale="85" zoomScaleNormal="85" workbookViewId="0">
      <selection activeCell="Z4" sqref="Z1:Z1048576"/>
    </sheetView>
  </sheetViews>
  <sheetFormatPr defaultRowHeight="18.75" x14ac:dyDescent="0.45"/>
  <cols>
    <col min="1" max="1" width="35.25" style="13" bestFit="1" customWidth="1"/>
    <col min="2" max="2" width="0.875" style="13" customWidth="1"/>
    <col min="3" max="3" width="19.25" style="13" customWidth="1"/>
    <col min="4" max="4" width="0.875" style="13" customWidth="1"/>
    <col min="5" max="5" width="19.25" style="13" customWidth="1"/>
    <col min="6" max="6" width="0.875" style="13" customWidth="1"/>
    <col min="7" max="7" width="19.25" style="13" customWidth="1"/>
    <col min="8" max="8" width="0.875" style="13" customWidth="1"/>
    <col min="9" max="9" width="19.25" style="13" customWidth="1"/>
    <col min="10" max="10" width="0.875" style="13" customWidth="1"/>
    <col min="11" max="11" width="20.125" style="13" customWidth="1"/>
    <col min="12" max="12" width="0.875" style="13" customWidth="1"/>
    <col min="13" max="13" width="19.25" style="13" customWidth="1"/>
    <col min="14" max="14" width="0.875" style="13" customWidth="1"/>
    <col min="15" max="15" width="20.125" style="13" customWidth="1"/>
    <col min="16" max="16" width="0.875" style="13" customWidth="1"/>
    <col min="17" max="17" width="19.25" style="13" customWidth="1"/>
    <col min="18" max="18" width="0.875" style="13" customWidth="1"/>
    <col min="19" max="19" width="20.125" style="13" customWidth="1"/>
    <col min="20" max="20" width="0.875" style="13" customWidth="1"/>
    <col min="21" max="21" width="20.125" style="13" customWidth="1"/>
    <col min="22" max="22" width="0.875" style="13" customWidth="1"/>
    <col min="23" max="23" width="8" style="13" customWidth="1"/>
    <col min="24" max="16384" width="9" style="13"/>
  </cols>
  <sheetData>
    <row r="2" spans="1:21" ht="26.25" x14ac:dyDescent="0.45">
      <c r="A2" s="48" t="str">
        <f>+سهام!A2</f>
        <v>صندوق سرمایه‌گذاری بخشی صنایع مفید - دارونو</v>
      </c>
      <c r="B2" s="48" t="s">
        <v>0</v>
      </c>
      <c r="C2" s="48" t="s">
        <v>0</v>
      </c>
      <c r="D2" s="48" t="s">
        <v>0</v>
      </c>
      <c r="E2" s="48" t="s">
        <v>0</v>
      </c>
      <c r="F2" s="48" t="s">
        <v>0</v>
      </c>
      <c r="G2" s="48" t="s">
        <v>0</v>
      </c>
      <c r="H2" s="48" t="s">
        <v>0</v>
      </c>
      <c r="I2" s="48" t="s">
        <v>0</v>
      </c>
      <c r="J2" s="48" t="s">
        <v>0</v>
      </c>
      <c r="K2" s="48" t="s">
        <v>0</v>
      </c>
      <c r="L2" s="48" t="s">
        <v>0</v>
      </c>
      <c r="M2" s="48" t="s">
        <v>0</v>
      </c>
      <c r="N2" s="48" t="s">
        <v>0</v>
      </c>
      <c r="O2" s="48" t="s">
        <v>0</v>
      </c>
      <c r="P2" s="48" t="s">
        <v>0</v>
      </c>
      <c r="Q2" s="48" t="s">
        <v>0</v>
      </c>
      <c r="R2" s="48" t="s">
        <v>0</v>
      </c>
      <c r="S2" s="48" t="s">
        <v>0</v>
      </c>
      <c r="T2" s="48" t="s">
        <v>0</v>
      </c>
      <c r="U2" s="48" t="s">
        <v>0</v>
      </c>
    </row>
    <row r="3" spans="1:21" ht="26.25" x14ac:dyDescent="0.45">
      <c r="A3" s="48" t="s">
        <v>24</v>
      </c>
      <c r="B3" s="48" t="s">
        <v>24</v>
      </c>
      <c r="C3" s="48" t="s">
        <v>24</v>
      </c>
      <c r="D3" s="48" t="s">
        <v>24</v>
      </c>
      <c r="E3" s="48" t="s">
        <v>24</v>
      </c>
      <c r="F3" s="48" t="s">
        <v>24</v>
      </c>
      <c r="G3" s="48" t="s">
        <v>24</v>
      </c>
      <c r="H3" s="48" t="s">
        <v>24</v>
      </c>
      <c r="I3" s="48" t="s">
        <v>24</v>
      </c>
      <c r="J3" s="48" t="s">
        <v>24</v>
      </c>
      <c r="K3" s="48" t="s">
        <v>24</v>
      </c>
      <c r="L3" s="48" t="s">
        <v>24</v>
      </c>
      <c r="M3" s="48" t="s">
        <v>24</v>
      </c>
      <c r="N3" s="48" t="s">
        <v>24</v>
      </c>
      <c r="O3" s="48" t="s">
        <v>24</v>
      </c>
      <c r="P3" s="48" t="s">
        <v>24</v>
      </c>
      <c r="Q3" s="48" t="s">
        <v>24</v>
      </c>
      <c r="R3" s="48" t="s">
        <v>24</v>
      </c>
      <c r="S3" s="48" t="s">
        <v>24</v>
      </c>
      <c r="T3" s="48" t="s">
        <v>24</v>
      </c>
      <c r="U3" s="48" t="s">
        <v>24</v>
      </c>
    </row>
    <row r="4" spans="1:21" ht="26.25" x14ac:dyDescent="0.45">
      <c r="A4" s="48" t="str">
        <f>+سهام!A4</f>
        <v>برای ماه منتهی به 1404/09/30</v>
      </c>
      <c r="B4" s="48" t="s">
        <v>2</v>
      </c>
      <c r="C4" s="48" t="s">
        <v>2</v>
      </c>
      <c r="D4" s="48" t="s">
        <v>2</v>
      </c>
      <c r="E4" s="48" t="s">
        <v>2</v>
      </c>
      <c r="F4" s="48" t="s">
        <v>2</v>
      </c>
      <c r="G4" s="48" t="s">
        <v>2</v>
      </c>
      <c r="H4" s="48" t="s">
        <v>2</v>
      </c>
      <c r="I4" s="48" t="s">
        <v>2</v>
      </c>
      <c r="J4" s="48" t="s">
        <v>2</v>
      </c>
      <c r="K4" s="48" t="s">
        <v>2</v>
      </c>
      <c r="L4" s="48" t="s">
        <v>2</v>
      </c>
      <c r="M4" s="48" t="s">
        <v>2</v>
      </c>
      <c r="N4" s="48" t="s">
        <v>2</v>
      </c>
      <c r="O4" s="48" t="s">
        <v>2</v>
      </c>
      <c r="P4" s="48" t="s">
        <v>2</v>
      </c>
      <c r="Q4" s="48" t="s">
        <v>2</v>
      </c>
      <c r="R4" s="48" t="s">
        <v>2</v>
      </c>
      <c r="S4" s="48" t="s">
        <v>2</v>
      </c>
      <c r="T4" s="48" t="s">
        <v>2</v>
      </c>
      <c r="U4" s="48" t="s">
        <v>2</v>
      </c>
    </row>
    <row r="6" spans="1:21" ht="27" thickBot="1" x14ac:dyDescent="0.5">
      <c r="A6" s="49" t="s">
        <v>3</v>
      </c>
      <c r="C6" s="49" t="s">
        <v>26</v>
      </c>
      <c r="D6" s="49" t="s">
        <v>26</v>
      </c>
      <c r="E6" s="49" t="s">
        <v>26</v>
      </c>
      <c r="F6" s="49" t="s">
        <v>26</v>
      </c>
      <c r="G6" s="49" t="s">
        <v>26</v>
      </c>
      <c r="H6" s="49" t="s">
        <v>26</v>
      </c>
      <c r="I6" s="49" t="s">
        <v>26</v>
      </c>
      <c r="J6" s="49" t="s">
        <v>26</v>
      </c>
      <c r="K6" s="49" t="s">
        <v>26</v>
      </c>
      <c r="M6" s="49" t="s">
        <v>27</v>
      </c>
      <c r="N6" s="49" t="s">
        <v>27</v>
      </c>
      <c r="O6" s="49" t="s">
        <v>27</v>
      </c>
      <c r="P6" s="49" t="s">
        <v>27</v>
      </c>
      <c r="Q6" s="49" t="s">
        <v>27</v>
      </c>
      <c r="R6" s="49" t="s">
        <v>27</v>
      </c>
      <c r="S6" s="49" t="s">
        <v>27</v>
      </c>
      <c r="T6" s="49" t="s">
        <v>27</v>
      </c>
      <c r="U6" s="49" t="s">
        <v>27</v>
      </c>
    </row>
    <row r="7" spans="1:21" ht="27" thickBot="1" x14ac:dyDescent="0.5">
      <c r="A7" s="49" t="s">
        <v>3</v>
      </c>
      <c r="C7" s="25" t="s">
        <v>35</v>
      </c>
      <c r="E7" s="25" t="s">
        <v>36</v>
      </c>
      <c r="G7" s="25" t="s">
        <v>37</v>
      </c>
      <c r="I7" s="25" t="s">
        <v>19</v>
      </c>
      <c r="K7" s="25" t="s">
        <v>38</v>
      </c>
      <c r="M7" s="25" t="s">
        <v>35</v>
      </c>
      <c r="O7" s="25" t="s">
        <v>36</v>
      </c>
      <c r="Q7" s="25" t="s">
        <v>37</v>
      </c>
      <c r="S7" s="25" t="s">
        <v>19</v>
      </c>
      <c r="U7" s="25" t="s">
        <v>38</v>
      </c>
    </row>
    <row r="8" spans="1:21" ht="21" x14ac:dyDescent="0.55000000000000004">
      <c r="A8" s="23" t="s">
        <v>66</v>
      </c>
      <c r="C8" s="8">
        <f>IFERROR(VLOOKUP(A8,'درآمد سود سهام'!A:S,13,0),0)</f>
        <v>0</v>
      </c>
      <c r="D8" s="8"/>
      <c r="E8" s="8">
        <f>IFERROR(VLOOKUP(A8,'درآمد ناشی از تغییر قیمت اوراق'!A:Q,9,0),0)</f>
        <v>33924097940</v>
      </c>
      <c r="F8" s="8"/>
      <c r="G8" s="8">
        <f>IFERROR(VLOOKUP(A8,'درآمد ناشی از فروش'!A:Q,9,0),0)</f>
        <v>0</v>
      </c>
      <c r="H8" s="8"/>
      <c r="I8" s="8">
        <f>+G8+E8+C8</f>
        <v>33924097940</v>
      </c>
      <c r="J8" s="8"/>
      <c r="K8" s="1">
        <f t="shared" ref="K8:K58" si="0">+I8/$I$64</f>
        <v>1.1630100259393079E-2</v>
      </c>
      <c r="L8" s="8"/>
      <c r="M8" s="8">
        <f>IFERROR(VLOOKUP(A8,'درآمد سود سهام'!A:S,19,0),0)</f>
        <v>11723661670</v>
      </c>
      <c r="N8" s="8"/>
      <c r="O8" s="8">
        <f>IFERROR(VLOOKUP(A8,'درآمد ناشی از تغییر قیمت اوراق'!A:Q,17,0),0)</f>
        <v>-10628932363</v>
      </c>
      <c r="P8" s="8"/>
      <c r="Q8" s="8">
        <f>IFERROR(VLOOKUP(A8,'درآمد ناشی از فروش'!A:Q,17,0),0)</f>
        <v>-23713640361</v>
      </c>
      <c r="R8" s="8"/>
      <c r="S8" s="8">
        <f>+Q8+O8+M8</f>
        <v>-22618911054</v>
      </c>
      <c r="T8" s="8"/>
      <c r="U8" s="1">
        <f t="shared" ref="U8:U58" si="1">+S8/$S$64</f>
        <v>-3.8658493623537175E-3</v>
      </c>
    </row>
    <row r="9" spans="1:21" ht="21" x14ac:dyDescent="0.55000000000000004">
      <c r="A9" s="23" t="s">
        <v>77</v>
      </c>
      <c r="C9" s="8">
        <f>IFERROR(VLOOKUP(A9,'درآمد سود سهام'!A:S,13,0),0)</f>
        <v>0</v>
      </c>
      <c r="D9" s="8"/>
      <c r="E9" s="8">
        <f>IFERROR(VLOOKUP(A9,'درآمد ناشی از تغییر قیمت اوراق'!A:Q,9,0),0)</f>
        <v>0</v>
      </c>
      <c r="F9" s="8"/>
      <c r="G9" s="8">
        <f>IFERROR(VLOOKUP(A9,'درآمد ناشی از فروش'!A:Q,9,0),0)</f>
        <v>0</v>
      </c>
      <c r="H9" s="8"/>
      <c r="I9" s="8">
        <f t="shared" ref="I9:I63" si="2">+G9+E9+C9</f>
        <v>0</v>
      </c>
      <c r="J9" s="8"/>
      <c r="K9" s="1">
        <f t="shared" si="0"/>
        <v>0</v>
      </c>
      <c r="L9" s="8"/>
      <c r="M9" s="8">
        <f>IFERROR(VLOOKUP(A9,'درآمد سود سهام'!A:S,19,0),0)</f>
        <v>76745424</v>
      </c>
      <c r="N9" s="8"/>
      <c r="O9" s="8">
        <f>IFERROR(VLOOKUP(A9,'درآمد ناشی از تغییر قیمت اوراق'!A:Q,17,0),0)</f>
        <v>0</v>
      </c>
      <c r="P9" s="8"/>
      <c r="Q9" s="8">
        <f>IFERROR(VLOOKUP(A9,'درآمد ناشی از فروش'!A:Q,17,0),0)</f>
        <v>54415580550</v>
      </c>
      <c r="R9" s="8"/>
      <c r="S9" s="8">
        <f t="shared" ref="S9:S63" si="3">+Q9+O9+M9</f>
        <v>54492325974</v>
      </c>
      <c r="T9" s="8"/>
      <c r="U9" s="1">
        <f t="shared" si="1"/>
        <v>9.313406959195995E-3</v>
      </c>
    </row>
    <row r="10" spans="1:21" ht="21" x14ac:dyDescent="0.55000000000000004">
      <c r="A10" s="23" t="s">
        <v>53</v>
      </c>
      <c r="C10" s="8">
        <f>IFERROR(VLOOKUP(A10,'درآمد سود سهام'!A:S,13,0),0)</f>
        <v>0</v>
      </c>
      <c r="D10" s="8"/>
      <c r="E10" s="8">
        <f>IFERROR(VLOOKUP(A10,'درآمد ناشی از تغییر قیمت اوراق'!A:Q,9,0),0)</f>
        <v>141015123669</v>
      </c>
      <c r="F10" s="8"/>
      <c r="G10" s="8">
        <f>IFERROR(VLOOKUP(A10,'درآمد ناشی از فروش'!A:Q,9,0),0)</f>
        <v>0</v>
      </c>
      <c r="H10" s="8"/>
      <c r="I10" s="8">
        <f t="shared" si="2"/>
        <v>141015123669</v>
      </c>
      <c r="J10" s="8"/>
      <c r="K10" s="1">
        <f t="shared" si="0"/>
        <v>4.8343806495954954E-2</v>
      </c>
      <c r="L10" s="8"/>
      <c r="M10" s="8">
        <f>IFERROR(VLOOKUP(A10,'درآمد سود سهام'!A:S,19,0),0)</f>
        <v>42005725920</v>
      </c>
      <c r="N10" s="8"/>
      <c r="O10" s="8">
        <f>IFERROR(VLOOKUP(A10,'درآمد ناشی از تغییر قیمت اوراق'!A:Q,17,0),0)</f>
        <v>216334211385</v>
      </c>
      <c r="P10" s="8"/>
      <c r="Q10" s="8">
        <f>IFERROR(VLOOKUP(A10,'درآمد ناشی از فروش'!A:Q,17,0),0)</f>
        <v>21798014843</v>
      </c>
      <c r="R10" s="8"/>
      <c r="S10" s="8">
        <f t="shared" si="3"/>
        <v>280137952148</v>
      </c>
      <c r="T10" s="8"/>
      <c r="U10" s="1">
        <f t="shared" si="1"/>
        <v>4.7879012437732099E-2</v>
      </c>
    </row>
    <row r="11" spans="1:21" ht="21" x14ac:dyDescent="0.55000000000000004">
      <c r="A11" s="23" t="s">
        <v>108</v>
      </c>
      <c r="C11" s="8">
        <f>IFERROR(VLOOKUP(A11,'درآمد سود سهام'!A:S,13,0),0)</f>
        <v>0</v>
      </c>
      <c r="D11" s="8"/>
      <c r="E11" s="8">
        <f>IFERROR(VLOOKUP(A11,'درآمد ناشی از تغییر قیمت اوراق'!A:Q,9,0),0)</f>
        <v>31321949259</v>
      </c>
      <c r="F11" s="8"/>
      <c r="G11" s="8">
        <f>IFERROR(VLOOKUP(A11,'درآمد ناشی از فروش'!A:Q,9,0),0)</f>
        <v>0</v>
      </c>
      <c r="H11" s="8"/>
      <c r="I11" s="8">
        <f t="shared" si="2"/>
        <v>31321949259</v>
      </c>
      <c r="J11" s="8"/>
      <c r="K11" s="1">
        <f t="shared" si="0"/>
        <v>1.0738013162386028E-2</v>
      </c>
      <c r="L11" s="8"/>
      <c r="M11" s="8">
        <f>IFERROR(VLOOKUP(A11,'درآمد سود سهام'!A:S,19,0),0)</f>
        <v>11872996900</v>
      </c>
      <c r="N11" s="8"/>
      <c r="O11" s="8">
        <f>IFERROR(VLOOKUP(A11,'درآمد ناشی از تغییر قیمت اوراق'!A:Q,17,0),0)</f>
        <v>31301975335</v>
      </c>
      <c r="P11" s="8"/>
      <c r="Q11" s="8">
        <f>IFERROR(VLOOKUP(A11,'درآمد ناشی از فروش'!A:Q,17,0),0)</f>
        <v>-24981070636</v>
      </c>
      <c r="R11" s="8"/>
      <c r="S11" s="8">
        <f t="shared" si="3"/>
        <v>18193901599</v>
      </c>
      <c r="T11" s="8"/>
      <c r="U11" s="1">
        <f t="shared" si="1"/>
        <v>3.1095609654816776E-3</v>
      </c>
    </row>
    <row r="12" spans="1:21" ht="21" x14ac:dyDescent="0.55000000000000004">
      <c r="A12" s="23" t="s">
        <v>54</v>
      </c>
      <c r="C12" s="8">
        <f>IFERROR(VLOOKUP(A12,'درآمد سود سهام'!A:S,13,0),0)</f>
        <v>0</v>
      </c>
      <c r="D12" s="8"/>
      <c r="E12" s="8">
        <f>IFERROR(VLOOKUP(A12,'درآمد ناشی از تغییر قیمت اوراق'!A:Q,9,0),0)</f>
        <v>18462059812</v>
      </c>
      <c r="F12" s="8"/>
      <c r="G12" s="8">
        <f>IFERROR(VLOOKUP(A12,'درآمد ناشی از فروش'!A:Q,9,0),0)</f>
        <v>0</v>
      </c>
      <c r="H12" s="8"/>
      <c r="I12" s="8">
        <f t="shared" si="2"/>
        <v>18462059812</v>
      </c>
      <c r="J12" s="8"/>
      <c r="K12" s="1">
        <f t="shared" si="0"/>
        <v>6.3292945029291394E-3</v>
      </c>
      <c r="L12" s="8"/>
      <c r="M12" s="8">
        <f>IFERROR(VLOOKUP(A12,'درآمد سود سهام'!A:S,19,0),0)</f>
        <v>1413330240</v>
      </c>
      <c r="N12" s="8"/>
      <c r="O12" s="8">
        <f>IFERROR(VLOOKUP(A12,'درآمد ناشی از تغییر قیمت اوراق'!A:Q,17,0),0)</f>
        <v>-5700457457</v>
      </c>
      <c r="P12" s="8"/>
      <c r="Q12" s="8">
        <f>IFERROR(VLOOKUP(A12,'درآمد ناشی از فروش'!A:Q,17,0),0)</f>
        <v>-14650940217</v>
      </c>
      <c r="R12" s="8"/>
      <c r="S12" s="8">
        <f t="shared" si="3"/>
        <v>-18938067434</v>
      </c>
      <c r="T12" s="8"/>
      <c r="U12" s="1">
        <f t="shared" si="1"/>
        <v>-3.236748035268197E-3</v>
      </c>
    </row>
    <row r="13" spans="1:21" ht="21" x14ac:dyDescent="0.55000000000000004">
      <c r="A13" s="23" t="s">
        <v>110</v>
      </c>
      <c r="C13" s="8">
        <f>IFERROR(VLOOKUP(A13,'درآمد سود سهام'!A:S,13,0),0)</f>
        <v>0</v>
      </c>
      <c r="D13" s="8"/>
      <c r="E13" s="8">
        <f>IFERROR(VLOOKUP(A13,'درآمد ناشی از تغییر قیمت اوراق'!A:Q,9,0),0)</f>
        <v>30064071798</v>
      </c>
      <c r="F13" s="8"/>
      <c r="G13" s="8">
        <f>IFERROR(VLOOKUP(A13,'درآمد ناشی از فروش'!A:Q,9,0),0)</f>
        <v>0</v>
      </c>
      <c r="H13" s="8"/>
      <c r="I13" s="8">
        <f t="shared" si="2"/>
        <v>30064071798</v>
      </c>
      <c r="J13" s="8"/>
      <c r="K13" s="1">
        <f t="shared" si="0"/>
        <v>1.0306778674991997E-2</v>
      </c>
      <c r="L13" s="8"/>
      <c r="M13" s="8">
        <f>IFERROR(VLOOKUP(A13,'درآمد سود سهام'!A:S,19,0),0)</f>
        <v>8174644335</v>
      </c>
      <c r="N13" s="8"/>
      <c r="O13" s="8">
        <f>IFERROR(VLOOKUP(A13,'درآمد ناشی از تغییر قیمت اوراق'!A:Q,17,0),0)</f>
        <v>7111033632</v>
      </c>
      <c r="P13" s="8"/>
      <c r="Q13" s="8">
        <f>IFERROR(VLOOKUP(A13,'درآمد ناشی از فروش'!A:Q,17,0),0)</f>
        <v>-3722724507</v>
      </c>
      <c r="R13" s="8"/>
      <c r="S13" s="8">
        <f t="shared" si="3"/>
        <v>11562953460</v>
      </c>
      <c r="T13" s="8"/>
      <c r="U13" s="1">
        <f t="shared" si="1"/>
        <v>1.9762505875525653E-3</v>
      </c>
    </row>
    <row r="14" spans="1:21" ht="21" x14ac:dyDescent="0.55000000000000004">
      <c r="A14" s="23" t="s">
        <v>64</v>
      </c>
      <c r="C14" s="8">
        <f>IFERROR(VLOOKUP(A14,'درآمد سود سهام'!A:S,13,0),0)</f>
        <v>0</v>
      </c>
      <c r="D14" s="8"/>
      <c r="E14" s="8">
        <f>IFERROR(VLOOKUP(A14,'درآمد ناشی از تغییر قیمت اوراق'!A:Q,9,0),0)</f>
        <v>96637424746</v>
      </c>
      <c r="F14" s="8"/>
      <c r="G14" s="8">
        <f>IFERROR(VLOOKUP(A14,'درآمد ناشی از فروش'!A:Q,9,0),0)</f>
        <v>0</v>
      </c>
      <c r="H14" s="8"/>
      <c r="I14" s="8">
        <f t="shared" si="2"/>
        <v>96637424746</v>
      </c>
      <c r="J14" s="8"/>
      <c r="K14" s="1">
        <f t="shared" si="0"/>
        <v>3.3129928483089793E-2</v>
      </c>
      <c r="L14" s="8"/>
      <c r="M14" s="8">
        <f>IFERROR(VLOOKUP(A14,'درآمد سود سهام'!A:S,19,0),0)</f>
        <v>10825875600</v>
      </c>
      <c r="N14" s="8"/>
      <c r="O14" s="8">
        <f>IFERROR(VLOOKUP(A14,'درآمد ناشی از تغییر قیمت اوراق'!A:Q,17,0),0)</f>
        <v>90821143286</v>
      </c>
      <c r="P14" s="8"/>
      <c r="Q14" s="8">
        <f>IFERROR(VLOOKUP(A14,'درآمد ناشی از فروش'!A:Q,17,0),0)</f>
        <v>-25961857537</v>
      </c>
      <c r="R14" s="8"/>
      <c r="S14" s="8">
        <f t="shared" si="3"/>
        <v>75685161349</v>
      </c>
      <c r="T14" s="8"/>
      <c r="U14" s="1">
        <f t="shared" si="1"/>
        <v>1.2935522494524678E-2</v>
      </c>
    </row>
    <row r="15" spans="1:21" ht="21" x14ac:dyDescent="0.55000000000000004">
      <c r="A15" s="23" t="s">
        <v>63</v>
      </c>
      <c r="C15" s="8">
        <f>IFERROR(VLOOKUP(A15,'درآمد سود سهام'!A:S,13,0),0)</f>
        <v>0</v>
      </c>
      <c r="D15" s="8"/>
      <c r="E15" s="8">
        <f>IFERROR(VLOOKUP(A15,'درآمد ناشی از تغییر قیمت اوراق'!A:Q,9,0),0)</f>
        <v>28798541228</v>
      </c>
      <c r="F15" s="8"/>
      <c r="G15" s="8">
        <f>IFERROR(VLOOKUP(A15,'درآمد ناشی از فروش'!A:Q,9,0),0)</f>
        <v>1844673986</v>
      </c>
      <c r="H15" s="8"/>
      <c r="I15" s="8">
        <f t="shared" si="2"/>
        <v>30643215214</v>
      </c>
      <c r="J15" s="8"/>
      <c r="K15" s="1">
        <f t="shared" si="0"/>
        <v>1.0505324735216212E-2</v>
      </c>
      <c r="L15" s="8"/>
      <c r="M15" s="8">
        <f>IFERROR(VLOOKUP(A15,'درآمد سود سهام'!A:S,19,0),0)</f>
        <v>12165628</v>
      </c>
      <c r="N15" s="8"/>
      <c r="O15" s="8">
        <f>IFERROR(VLOOKUP(A15,'درآمد ناشی از تغییر قیمت اوراق'!A:Q,17,0),0)</f>
        <v>55070427760</v>
      </c>
      <c r="P15" s="8"/>
      <c r="Q15" s="8">
        <f>IFERROR(VLOOKUP(A15,'درآمد ناشی از فروش'!A:Q,17,0),0)</f>
        <v>-13672458985</v>
      </c>
      <c r="R15" s="8"/>
      <c r="S15" s="8">
        <f t="shared" si="3"/>
        <v>41410134403</v>
      </c>
      <c r="T15" s="8"/>
      <c r="U15" s="1">
        <f t="shared" si="1"/>
        <v>7.0774999421782201E-3</v>
      </c>
    </row>
    <row r="16" spans="1:21" ht="21" x14ac:dyDescent="0.55000000000000004">
      <c r="A16" s="23" t="s">
        <v>69</v>
      </c>
      <c r="C16" s="8">
        <f>IFERROR(VLOOKUP(A16,'درآمد سود سهام'!A:S,13,0),0)</f>
        <v>0</v>
      </c>
      <c r="D16" s="8"/>
      <c r="E16" s="8">
        <f>IFERROR(VLOOKUP(A16,'درآمد ناشی از تغییر قیمت اوراق'!A:Q,9,0),0)</f>
        <v>0</v>
      </c>
      <c r="F16" s="8"/>
      <c r="G16" s="8">
        <f>IFERROR(VLOOKUP(A16,'درآمد ناشی از فروش'!A:Q,9,0),0)</f>
        <v>0</v>
      </c>
      <c r="H16" s="8"/>
      <c r="I16" s="8">
        <f t="shared" si="2"/>
        <v>0</v>
      </c>
      <c r="J16" s="8"/>
      <c r="K16" s="1">
        <f t="shared" si="0"/>
        <v>0</v>
      </c>
      <c r="L16" s="8"/>
      <c r="M16" s="8">
        <f>IFERROR(VLOOKUP(A16,'درآمد سود سهام'!A:S,19,0),0)</f>
        <v>839261520</v>
      </c>
      <c r="N16" s="8"/>
      <c r="O16" s="8">
        <f>IFERROR(VLOOKUP(A16,'درآمد ناشی از تغییر قیمت اوراق'!A:Q,17,0),0)</f>
        <v>0</v>
      </c>
      <c r="P16" s="8"/>
      <c r="Q16" s="8">
        <f>IFERROR(VLOOKUP(A16,'درآمد ناشی از فروش'!A:Q,17,0),0)</f>
        <v>-44236479025</v>
      </c>
      <c r="R16" s="8"/>
      <c r="S16" s="8">
        <f t="shared" si="3"/>
        <v>-43397217505</v>
      </c>
      <c r="T16" s="8"/>
      <c r="U16" s="1">
        <f t="shared" si="1"/>
        <v>-7.4171168195986776E-3</v>
      </c>
    </row>
    <row r="17" spans="1:21" ht="21" x14ac:dyDescent="0.55000000000000004">
      <c r="A17" s="23" t="s">
        <v>67</v>
      </c>
      <c r="C17" s="8">
        <f>IFERROR(VLOOKUP(A17,'درآمد سود سهام'!A:S,13,0),0)</f>
        <v>0</v>
      </c>
      <c r="D17" s="8"/>
      <c r="E17" s="8">
        <f>IFERROR(VLOOKUP(A17,'درآمد ناشی از تغییر قیمت اوراق'!A:Q,9,0),0)</f>
        <v>43711986465</v>
      </c>
      <c r="F17" s="8"/>
      <c r="G17" s="8">
        <f>IFERROR(VLOOKUP(A17,'درآمد ناشی از فروش'!A:Q,9,0),0)</f>
        <v>0</v>
      </c>
      <c r="H17" s="8"/>
      <c r="I17" s="8">
        <f t="shared" si="2"/>
        <v>43711986465</v>
      </c>
      <c r="J17" s="8"/>
      <c r="K17" s="1">
        <f t="shared" si="0"/>
        <v>1.4985653738658651E-2</v>
      </c>
      <c r="L17" s="8"/>
      <c r="M17" s="8">
        <f>IFERROR(VLOOKUP(A17,'درآمد سود سهام'!A:S,19,0),0)</f>
        <v>7537537563</v>
      </c>
      <c r="N17" s="8"/>
      <c r="O17" s="8">
        <f>IFERROR(VLOOKUP(A17,'درآمد ناشی از تغییر قیمت اوراق'!A:Q,17,0),0)</f>
        <v>997282340</v>
      </c>
      <c r="P17" s="8"/>
      <c r="Q17" s="8">
        <f>IFERROR(VLOOKUP(A17,'درآمد ناشی از فروش'!A:Q,17,0),0)</f>
        <v>-14520915115</v>
      </c>
      <c r="R17" s="8"/>
      <c r="S17" s="8">
        <f t="shared" si="3"/>
        <v>-5986095212</v>
      </c>
      <c r="T17" s="8"/>
      <c r="U17" s="1">
        <f t="shared" si="1"/>
        <v>-1.0230971023782532E-3</v>
      </c>
    </row>
    <row r="18" spans="1:21" ht="21" x14ac:dyDescent="0.55000000000000004">
      <c r="A18" s="23" t="s">
        <v>58</v>
      </c>
      <c r="C18" s="8">
        <f>IFERROR(VLOOKUP(A18,'درآمد سود سهام'!A:S,13,0),0)</f>
        <v>0</v>
      </c>
      <c r="D18" s="8"/>
      <c r="E18" s="8">
        <f>IFERROR(VLOOKUP(A18,'درآمد ناشی از تغییر قیمت اوراق'!A:Q,9,0),0)</f>
        <v>8484893992</v>
      </c>
      <c r="F18" s="8"/>
      <c r="G18" s="8">
        <f>IFERROR(VLOOKUP(A18,'درآمد ناشی از فروش'!A:Q,9,0),0)</f>
        <v>0</v>
      </c>
      <c r="H18" s="8"/>
      <c r="I18" s="8">
        <f t="shared" si="2"/>
        <v>8484893992</v>
      </c>
      <c r="J18" s="8"/>
      <c r="K18" s="1">
        <f t="shared" si="0"/>
        <v>2.9088516367277643E-3</v>
      </c>
      <c r="L18" s="8"/>
      <c r="M18" s="8">
        <f>IFERROR(VLOOKUP(A18,'درآمد سود سهام'!A:S,19,0),0)</f>
        <v>0</v>
      </c>
      <c r="N18" s="8"/>
      <c r="O18" s="8">
        <f>IFERROR(VLOOKUP(A18,'درآمد ناشی از تغییر قیمت اوراق'!A:Q,17,0),0)</f>
        <v>-9479265724</v>
      </c>
      <c r="P18" s="8"/>
      <c r="Q18" s="8">
        <f>IFERROR(VLOOKUP(A18,'درآمد ناشی از فروش'!A:Q,17,0),0)</f>
        <v>-30488373235</v>
      </c>
      <c r="R18" s="8"/>
      <c r="S18" s="8">
        <f t="shared" si="3"/>
        <v>-39967638959</v>
      </c>
      <c r="T18" s="8"/>
      <c r="U18" s="1">
        <f t="shared" si="1"/>
        <v>-6.8309597758955736E-3</v>
      </c>
    </row>
    <row r="19" spans="1:21" ht="21" x14ac:dyDescent="0.55000000000000004">
      <c r="A19" s="23" t="s">
        <v>74</v>
      </c>
      <c r="C19" s="8">
        <f>IFERROR(VLOOKUP(A19,'درآمد سود سهام'!A:S,13,0),0)</f>
        <v>0</v>
      </c>
      <c r="D19" s="8"/>
      <c r="E19" s="8">
        <f>IFERROR(VLOOKUP(A19,'درآمد ناشی از تغییر قیمت اوراق'!A:Q,9,0),0)</f>
        <v>58813191057</v>
      </c>
      <c r="F19" s="8"/>
      <c r="G19" s="8">
        <f>IFERROR(VLOOKUP(A19,'درآمد ناشی از فروش'!A:Q,9,0),0)</f>
        <v>0</v>
      </c>
      <c r="H19" s="8"/>
      <c r="I19" s="8">
        <f t="shared" si="2"/>
        <v>58813191057</v>
      </c>
      <c r="J19" s="8"/>
      <c r="K19" s="1">
        <f t="shared" si="0"/>
        <v>2.0162755978877192E-2</v>
      </c>
      <c r="L19" s="8"/>
      <c r="M19" s="8">
        <f>IFERROR(VLOOKUP(A19,'درآمد سود سهام'!A:S,19,0),0)</f>
        <v>44472384680</v>
      </c>
      <c r="N19" s="8"/>
      <c r="O19" s="8">
        <f>IFERROR(VLOOKUP(A19,'درآمد ناشی از تغییر قیمت اوراق'!A:Q,17,0),0)</f>
        <v>31012979009</v>
      </c>
      <c r="P19" s="8"/>
      <c r="Q19" s="8">
        <f>IFERROR(VLOOKUP(A19,'درآمد ناشی از فروش'!A:Q,17,0),0)</f>
        <v>-2483746084</v>
      </c>
      <c r="R19" s="8"/>
      <c r="S19" s="8">
        <f t="shared" si="3"/>
        <v>73001617605</v>
      </c>
      <c r="T19" s="8"/>
      <c r="U19" s="1">
        <f t="shared" si="1"/>
        <v>1.2476871949994767E-2</v>
      </c>
    </row>
    <row r="20" spans="1:21" ht="21" x14ac:dyDescent="0.55000000000000004">
      <c r="A20" s="23" t="s">
        <v>50</v>
      </c>
      <c r="C20" s="8">
        <f>IFERROR(VLOOKUP(A20,'درآمد سود سهام'!A:S,13,0),0)</f>
        <v>0</v>
      </c>
      <c r="D20" s="8"/>
      <c r="E20" s="8">
        <f>IFERROR(VLOOKUP(A20,'درآمد ناشی از تغییر قیمت اوراق'!A:Q,9,0),0)</f>
        <v>35524329626</v>
      </c>
      <c r="F20" s="8"/>
      <c r="G20" s="8">
        <f>IFERROR(VLOOKUP(A20,'درآمد ناشی از فروش'!A:Q,9,0),0)</f>
        <v>0</v>
      </c>
      <c r="H20" s="8"/>
      <c r="I20" s="8">
        <f t="shared" si="2"/>
        <v>35524329626</v>
      </c>
      <c r="J20" s="8"/>
      <c r="K20" s="1">
        <f t="shared" si="0"/>
        <v>1.2178703054354754E-2</v>
      </c>
      <c r="L20" s="8"/>
      <c r="M20" s="8">
        <f>IFERROR(VLOOKUP(A20,'درآمد سود سهام'!A:S,19,0),0)</f>
        <v>31965781622</v>
      </c>
      <c r="N20" s="8"/>
      <c r="O20" s="8">
        <f>IFERROR(VLOOKUP(A20,'درآمد ناشی از تغییر قیمت اوراق'!A:Q,17,0),0)</f>
        <v>168165123632</v>
      </c>
      <c r="P20" s="8"/>
      <c r="Q20" s="8">
        <f>IFERROR(VLOOKUP(A20,'درآمد ناشی از فروش'!A:Q,17,0),0)</f>
        <v>-1713483566</v>
      </c>
      <c r="R20" s="8"/>
      <c r="S20" s="8">
        <f t="shared" si="3"/>
        <v>198417421688</v>
      </c>
      <c r="T20" s="8"/>
      <c r="U20" s="1">
        <f t="shared" si="1"/>
        <v>3.3911971327053592E-2</v>
      </c>
    </row>
    <row r="21" spans="1:21" ht="21" x14ac:dyDescent="0.55000000000000004">
      <c r="A21" s="23" t="s">
        <v>56</v>
      </c>
      <c r="C21" s="8">
        <f>IFERROR(VLOOKUP(A21,'درآمد سود سهام'!A:S,13,0),0)</f>
        <v>0</v>
      </c>
      <c r="D21" s="8"/>
      <c r="E21" s="8">
        <f>IFERROR(VLOOKUP(A21,'درآمد ناشی از تغییر قیمت اوراق'!A:Q,9,0),0)</f>
        <v>106718287962</v>
      </c>
      <c r="F21" s="8"/>
      <c r="G21" s="8">
        <f>IFERROR(VLOOKUP(A21,'درآمد ناشی از فروش'!A:Q,9,0),0)</f>
        <v>0</v>
      </c>
      <c r="H21" s="8"/>
      <c r="I21" s="8">
        <f t="shared" si="2"/>
        <v>106718287962</v>
      </c>
      <c r="J21" s="8"/>
      <c r="K21" s="1">
        <f t="shared" si="0"/>
        <v>3.6585921627275003E-2</v>
      </c>
      <c r="L21" s="8"/>
      <c r="M21" s="8">
        <f>IFERROR(VLOOKUP(A21,'درآمد سود سهام'!A:S,19,0),0)</f>
        <v>63903002100</v>
      </c>
      <c r="N21" s="8"/>
      <c r="O21" s="8">
        <f>IFERROR(VLOOKUP(A21,'درآمد ناشی از تغییر قیمت اوراق'!A:Q,17,0),0)</f>
        <v>411419606521</v>
      </c>
      <c r="P21" s="8"/>
      <c r="Q21" s="8">
        <f>IFERROR(VLOOKUP(A21,'درآمد ناشی از فروش'!A:Q,17,0),0)</f>
        <v>68908441273</v>
      </c>
      <c r="R21" s="8"/>
      <c r="S21" s="8">
        <f t="shared" si="3"/>
        <v>544231049894</v>
      </c>
      <c r="T21" s="8"/>
      <c r="U21" s="1">
        <f t="shared" si="1"/>
        <v>9.3015762438030863E-2</v>
      </c>
    </row>
    <row r="22" spans="1:21" ht="21" x14ac:dyDescent="0.55000000000000004">
      <c r="A22" s="23" t="s">
        <v>57</v>
      </c>
      <c r="C22" s="8">
        <f>IFERROR(VLOOKUP(A22,'درآمد سود سهام'!A:S,13,0),0)</f>
        <v>0</v>
      </c>
      <c r="D22" s="8"/>
      <c r="E22" s="8">
        <f>IFERROR(VLOOKUP(A22,'درآمد ناشی از تغییر قیمت اوراق'!A:Q,9,0),0)</f>
        <v>130864837513</v>
      </c>
      <c r="F22" s="8"/>
      <c r="G22" s="8">
        <f>IFERROR(VLOOKUP(A22,'درآمد ناشی از فروش'!A:Q,9,0),0)</f>
        <v>0</v>
      </c>
      <c r="H22" s="8"/>
      <c r="I22" s="8">
        <f t="shared" si="2"/>
        <v>130864837513</v>
      </c>
      <c r="J22" s="8"/>
      <c r="K22" s="1">
        <f t="shared" si="0"/>
        <v>4.4864013286284435E-2</v>
      </c>
      <c r="L22" s="8"/>
      <c r="M22" s="8">
        <f>IFERROR(VLOOKUP(A22,'درآمد سود سهام'!A:S,19,0),0)</f>
        <v>16484559537</v>
      </c>
      <c r="N22" s="8"/>
      <c r="O22" s="8">
        <f>IFERROR(VLOOKUP(A22,'درآمد ناشی از تغییر قیمت اوراق'!A:Q,17,0),0)</f>
        <v>296631526662</v>
      </c>
      <c r="P22" s="8"/>
      <c r="Q22" s="8">
        <f>IFERROR(VLOOKUP(A22,'درآمد ناشی از فروش'!A:Q,17,0),0)</f>
        <v>29047344136</v>
      </c>
      <c r="R22" s="8"/>
      <c r="S22" s="8">
        <f t="shared" si="3"/>
        <v>342163430335</v>
      </c>
      <c r="T22" s="8"/>
      <c r="U22" s="1">
        <f t="shared" si="1"/>
        <v>5.8479927518323246E-2</v>
      </c>
    </row>
    <row r="23" spans="1:21" ht="21" x14ac:dyDescent="0.55000000000000004">
      <c r="A23" s="23" t="s">
        <v>60</v>
      </c>
      <c r="C23" s="8">
        <f>IFERROR(VLOOKUP(A23,'درآمد سود سهام'!A:S,13,0),0)</f>
        <v>0</v>
      </c>
      <c r="D23" s="8"/>
      <c r="E23" s="8">
        <f>IFERROR(VLOOKUP(A23,'درآمد ناشی از تغییر قیمت اوراق'!A:Q,9,0),0)</f>
        <v>104362051461</v>
      </c>
      <c r="F23" s="8"/>
      <c r="G23" s="8">
        <f>IFERROR(VLOOKUP(A23,'درآمد ناشی از فروش'!A:Q,9,0),0)</f>
        <v>0</v>
      </c>
      <c r="H23" s="8"/>
      <c r="I23" s="8">
        <f t="shared" si="2"/>
        <v>104362051461</v>
      </c>
      <c r="J23" s="8"/>
      <c r="K23" s="1">
        <f t="shared" si="0"/>
        <v>3.5778139890825053E-2</v>
      </c>
      <c r="L23" s="8"/>
      <c r="M23" s="8">
        <f>IFERROR(VLOOKUP(A23,'درآمد سود سهام'!A:S,19,0),0)</f>
        <v>30734088720</v>
      </c>
      <c r="N23" s="8"/>
      <c r="O23" s="8">
        <f>IFERROR(VLOOKUP(A23,'درآمد ناشی از تغییر قیمت اوراق'!A:Q,17,0),0)</f>
        <v>335577027210</v>
      </c>
      <c r="P23" s="8"/>
      <c r="Q23" s="8">
        <f>IFERROR(VLOOKUP(A23,'درآمد ناشی از فروش'!A:Q,17,0),0)</f>
        <v>64464124425</v>
      </c>
      <c r="R23" s="8"/>
      <c r="S23" s="8">
        <f t="shared" si="3"/>
        <v>430775240355</v>
      </c>
      <c r="T23" s="8"/>
      <c r="U23" s="1">
        <f t="shared" si="1"/>
        <v>7.3624772840231278E-2</v>
      </c>
    </row>
    <row r="24" spans="1:21" ht="21" x14ac:dyDescent="0.55000000000000004">
      <c r="A24" s="23" t="s">
        <v>61</v>
      </c>
      <c r="C24" s="8">
        <f>IFERROR(VLOOKUP(A24,'درآمد سود سهام'!A:S,13,0),0)</f>
        <v>0</v>
      </c>
      <c r="D24" s="8"/>
      <c r="E24" s="8">
        <f>IFERROR(VLOOKUP(A24,'درآمد ناشی از تغییر قیمت اوراق'!A:Q,9,0),0)</f>
        <v>142127732144</v>
      </c>
      <c r="F24" s="8"/>
      <c r="G24" s="8">
        <f>IFERROR(VLOOKUP(A24,'درآمد ناشی از فروش'!A:Q,9,0),0)</f>
        <v>0</v>
      </c>
      <c r="H24" s="8"/>
      <c r="I24" s="8">
        <f t="shared" si="2"/>
        <v>142127732144</v>
      </c>
      <c r="J24" s="8"/>
      <c r="K24" s="1">
        <f t="shared" si="0"/>
        <v>4.8725238837548424E-2</v>
      </c>
      <c r="L24" s="8"/>
      <c r="M24" s="8">
        <f>IFERROR(VLOOKUP(A24,'درآمد سود سهام'!A:S,19,0),0)</f>
        <v>104491343750</v>
      </c>
      <c r="N24" s="8"/>
      <c r="O24" s="8">
        <f>IFERROR(VLOOKUP(A24,'درآمد ناشی از تغییر قیمت اوراق'!A:Q,17,0),0)</f>
        <v>218866524587</v>
      </c>
      <c r="P24" s="8"/>
      <c r="Q24" s="8">
        <f>IFERROR(VLOOKUP(A24,'درآمد ناشی از فروش'!A:Q,17,0),0)</f>
        <v>18320698195</v>
      </c>
      <c r="R24" s="8"/>
      <c r="S24" s="8">
        <f t="shared" si="3"/>
        <v>341678566532</v>
      </c>
      <c r="T24" s="8"/>
      <c r="U24" s="1">
        <f t="shared" si="1"/>
        <v>5.8397058346629657E-2</v>
      </c>
    </row>
    <row r="25" spans="1:21" ht="21" x14ac:dyDescent="0.55000000000000004">
      <c r="A25" s="23" t="s">
        <v>59</v>
      </c>
      <c r="C25" s="8">
        <f>IFERROR(VLOOKUP(A25,'درآمد سود سهام'!A:S,13,0),0)</f>
        <v>0</v>
      </c>
      <c r="D25" s="8"/>
      <c r="E25" s="8">
        <f>IFERROR(VLOOKUP(A25,'درآمد ناشی از تغییر قیمت اوراق'!A:Q,9,0),0)</f>
        <v>150772662480</v>
      </c>
      <c r="F25" s="8"/>
      <c r="G25" s="8">
        <f>IFERROR(VLOOKUP(A25,'درآمد ناشی از فروش'!A:Q,9,0),0)</f>
        <v>0</v>
      </c>
      <c r="H25" s="8"/>
      <c r="I25" s="8">
        <f t="shared" si="2"/>
        <v>150772662480</v>
      </c>
      <c r="J25" s="8"/>
      <c r="K25" s="1">
        <f t="shared" si="0"/>
        <v>5.1688955270656582E-2</v>
      </c>
      <c r="L25" s="8"/>
      <c r="M25" s="8">
        <f>IFERROR(VLOOKUP(A25,'درآمد سود سهام'!A:S,19,0),0)</f>
        <v>46502841240</v>
      </c>
      <c r="N25" s="8"/>
      <c r="O25" s="8">
        <f>IFERROR(VLOOKUP(A25,'درآمد ناشی از تغییر قیمت اوراق'!A:Q,17,0),0)</f>
        <v>219641184924</v>
      </c>
      <c r="P25" s="8"/>
      <c r="Q25" s="8">
        <f>IFERROR(VLOOKUP(A25,'درآمد ناشی از فروش'!A:Q,17,0),0)</f>
        <v>-9156856815</v>
      </c>
      <c r="R25" s="8"/>
      <c r="S25" s="8">
        <f t="shared" si="3"/>
        <v>256987169349</v>
      </c>
      <c r="T25" s="8"/>
      <c r="U25" s="1">
        <f t="shared" si="1"/>
        <v>4.3922259669756714E-2</v>
      </c>
    </row>
    <row r="26" spans="1:21" ht="21" x14ac:dyDescent="0.55000000000000004">
      <c r="A26" s="23" t="s">
        <v>49</v>
      </c>
      <c r="C26" s="8">
        <f>IFERROR(VLOOKUP(A26,'درآمد سود سهام'!A:S,13,0),0)</f>
        <v>0</v>
      </c>
      <c r="D26" s="8"/>
      <c r="E26" s="8">
        <f>IFERROR(VLOOKUP(A26,'درآمد ناشی از تغییر قیمت اوراق'!A:Q,9,0),0)</f>
        <v>66854799351</v>
      </c>
      <c r="F26" s="8"/>
      <c r="G26" s="8">
        <f>IFERROR(VLOOKUP(A26,'درآمد ناشی از فروش'!A:Q,9,0),0)</f>
        <v>0</v>
      </c>
      <c r="H26" s="8"/>
      <c r="I26" s="8">
        <f t="shared" si="2"/>
        <v>66854799351</v>
      </c>
      <c r="J26" s="8"/>
      <c r="K26" s="1">
        <f t="shared" si="0"/>
        <v>2.2919637263426003E-2</v>
      </c>
      <c r="L26" s="8"/>
      <c r="M26" s="8">
        <f>IFERROR(VLOOKUP(A26,'درآمد سود سهام'!A:S,19,0),0)</f>
        <v>53142423880</v>
      </c>
      <c r="N26" s="8"/>
      <c r="O26" s="8">
        <f>IFERROR(VLOOKUP(A26,'درآمد ناشی از تغییر قیمت اوراق'!A:Q,17,0),0)</f>
        <v>92096894559</v>
      </c>
      <c r="P26" s="8"/>
      <c r="Q26" s="8">
        <f>IFERROR(VLOOKUP(A26,'درآمد ناشی از فروش'!A:Q,17,0),0)</f>
        <v>2434905779</v>
      </c>
      <c r="R26" s="8"/>
      <c r="S26" s="8">
        <f t="shared" si="3"/>
        <v>147674224218</v>
      </c>
      <c r="T26" s="8"/>
      <c r="U26" s="1">
        <f t="shared" si="1"/>
        <v>2.5239336419260461E-2</v>
      </c>
    </row>
    <row r="27" spans="1:21" ht="21" x14ac:dyDescent="0.55000000000000004">
      <c r="A27" s="23" t="s">
        <v>51</v>
      </c>
      <c r="C27" s="8">
        <f>IFERROR(VLOOKUP(A27,'درآمد سود سهام'!A:S,13,0),0)</f>
        <v>0</v>
      </c>
      <c r="D27" s="8"/>
      <c r="E27" s="8">
        <f>IFERROR(VLOOKUP(A27,'درآمد ناشی از تغییر قیمت اوراق'!A:Q,9,0),0)</f>
        <v>57187590027</v>
      </c>
      <c r="F27" s="8"/>
      <c r="G27" s="8">
        <f>IFERROR(VLOOKUP(A27,'درآمد ناشی از فروش'!A:Q,9,0),0)</f>
        <v>5479084460</v>
      </c>
      <c r="H27" s="8"/>
      <c r="I27" s="8">
        <f t="shared" si="2"/>
        <v>62666674487</v>
      </c>
      <c r="J27" s="8"/>
      <c r="K27" s="1">
        <f t="shared" si="0"/>
        <v>2.1483834544269692E-2</v>
      </c>
      <c r="L27" s="8"/>
      <c r="M27" s="8">
        <f>IFERROR(VLOOKUP(A27,'درآمد سود سهام'!A:S,19,0),0)</f>
        <v>49376705000</v>
      </c>
      <c r="N27" s="8"/>
      <c r="O27" s="8">
        <f>IFERROR(VLOOKUP(A27,'درآمد ناشی از تغییر قیمت اوراق'!A:Q,17,0),0)</f>
        <v>68052396247</v>
      </c>
      <c r="P27" s="8"/>
      <c r="Q27" s="8">
        <f>IFERROR(VLOOKUP(A27,'درآمد ناشی از فروش'!A:Q,17,0),0)</f>
        <v>15658492057</v>
      </c>
      <c r="R27" s="8"/>
      <c r="S27" s="8">
        <f t="shared" si="3"/>
        <v>133087593304</v>
      </c>
      <c r="T27" s="8"/>
      <c r="U27" s="1">
        <f t="shared" si="1"/>
        <v>2.274630226376323E-2</v>
      </c>
    </row>
    <row r="28" spans="1:21" ht="21" x14ac:dyDescent="0.55000000000000004">
      <c r="A28" s="23" t="s">
        <v>71</v>
      </c>
      <c r="C28" s="8">
        <f>IFERROR(VLOOKUP(A28,'درآمد سود سهام'!A:S,13,0),0)</f>
        <v>0</v>
      </c>
      <c r="D28" s="8"/>
      <c r="E28" s="8">
        <f>IFERROR(VLOOKUP(A28,'درآمد ناشی از تغییر قیمت اوراق'!A:Q,9,0),0)</f>
        <v>135481643682</v>
      </c>
      <c r="F28" s="8"/>
      <c r="G28" s="8">
        <f>IFERROR(VLOOKUP(A28,'درآمد ناشی از فروش'!A:Q,9,0),0)</f>
        <v>0</v>
      </c>
      <c r="H28" s="8"/>
      <c r="I28" s="8">
        <f t="shared" si="2"/>
        <v>135481643682</v>
      </c>
      <c r="J28" s="8"/>
      <c r="K28" s="1">
        <f t="shared" si="0"/>
        <v>4.6446779575858896E-2</v>
      </c>
      <c r="L28" s="8"/>
      <c r="M28" s="8">
        <f>IFERROR(VLOOKUP(A28,'درآمد سود سهام'!A:S,19,0),0)</f>
        <v>19075037660</v>
      </c>
      <c r="N28" s="8"/>
      <c r="O28" s="8">
        <f>IFERROR(VLOOKUP(A28,'درآمد ناشی از تغییر قیمت اوراق'!A:Q,17,0),0)</f>
        <v>387751941967</v>
      </c>
      <c r="P28" s="8"/>
      <c r="Q28" s="8">
        <f>IFERROR(VLOOKUP(A28,'درآمد ناشی از فروش'!A:Q,17,0),0)</f>
        <v>63754559902</v>
      </c>
      <c r="R28" s="8"/>
      <c r="S28" s="8">
        <f t="shared" si="3"/>
        <v>470581539529</v>
      </c>
      <c r="T28" s="8"/>
      <c r="U28" s="1">
        <f t="shared" si="1"/>
        <v>8.0428157667736297E-2</v>
      </c>
    </row>
    <row r="29" spans="1:21" ht="21" x14ac:dyDescent="0.55000000000000004">
      <c r="A29" s="23" t="s">
        <v>55</v>
      </c>
      <c r="C29" s="8">
        <f>IFERROR(VLOOKUP(A29,'درآمد سود سهام'!A:S,13,0),0)</f>
        <v>0</v>
      </c>
      <c r="D29" s="8"/>
      <c r="E29" s="8">
        <f>IFERROR(VLOOKUP(A29,'درآمد ناشی از تغییر قیمت اوراق'!A:Q,9,0),0)</f>
        <v>95590897280</v>
      </c>
      <c r="F29" s="8"/>
      <c r="G29" s="8">
        <f>IFERROR(VLOOKUP(A29,'درآمد ناشی از فروش'!A:Q,9,0),0)</f>
        <v>0</v>
      </c>
      <c r="H29" s="8"/>
      <c r="I29" s="8">
        <f t="shared" si="2"/>
        <v>95590897280</v>
      </c>
      <c r="J29" s="8"/>
      <c r="K29" s="1">
        <f t="shared" si="0"/>
        <v>3.2771150502454452E-2</v>
      </c>
      <c r="L29" s="8"/>
      <c r="M29" s="8">
        <f>IFERROR(VLOOKUP(A29,'درآمد سود سهام'!A:S,19,0),0)</f>
        <v>36303435762</v>
      </c>
      <c r="N29" s="8"/>
      <c r="O29" s="8">
        <f>IFERROR(VLOOKUP(A29,'درآمد ناشی از تغییر قیمت اوراق'!A:Q,17,0),0)</f>
        <v>183586482035</v>
      </c>
      <c r="P29" s="8"/>
      <c r="Q29" s="8">
        <f>IFERROR(VLOOKUP(A29,'درآمد ناشی از فروش'!A:Q,17,0),0)</f>
        <v>2705590005</v>
      </c>
      <c r="R29" s="8"/>
      <c r="S29" s="8">
        <f t="shared" si="3"/>
        <v>222595507802</v>
      </c>
      <c r="T29" s="8"/>
      <c r="U29" s="1">
        <f t="shared" si="1"/>
        <v>3.8044302833357954E-2</v>
      </c>
    </row>
    <row r="30" spans="1:21" ht="21" x14ac:dyDescent="0.55000000000000004">
      <c r="A30" s="23" t="s">
        <v>47</v>
      </c>
      <c r="C30" s="8">
        <f>IFERROR(VLOOKUP(A30,'درآمد سود سهام'!A:S,13,0),0)</f>
        <v>0</v>
      </c>
      <c r="D30" s="8"/>
      <c r="E30" s="8">
        <f>IFERROR(VLOOKUP(A30,'درآمد ناشی از تغییر قیمت اوراق'!A:Q,9,0),0)</f>
        <v>125025595756</v>
      </c>
      <c r="F30" s="8"/>
      <c r="G30" s="8">
        <f>IFERROR(VLOOKUP(A30,'درآمد ناشی از فروش'!A:Q,9,0),0)</f>
        <v>0</v>
      </c>
      <c r="H30" s="8"/>
      <c r="I30" s="8">
        <f t="shared" si="2"/>
        <v>125025595756</v>
      </c>
      <c r="J30" s="8"/>
      <c r="K30" s="1">
        <f t="shared" si="0"/>
        <v>4.2862162944003981E-2</v>
      </c>
      <c r="L30" s="8"/>
      <c r="M30" s="8">
        <f>IFERROR(VLOOKUP(A30,'درآمد سود سهام'!A:S,19,0),0)</f>
        <v>43966991650</v>
      </c>
      <c r="N30" s="8"/>
      <c r="O30" s="8">
        <f>IFERROR(VLOOKUP(A30,'درآمد ناشی از تغییر قیمت اوراق'!A:Q,17,0),0)</f>
        <v>125150422075</v>
      </c>
      <c r="P30" s="8"/>
      <c r="Q30" s="8">
        <f>IFERROR(VLOOKUP(A30,'درآمد ناشی از فروش'!A:Q,17,0),0)</f>
        <v>8118072340</v>
      </c>
      <c r="R30" s="8"/>
      <c r="S30" s="8">
        <f t="shared" si="3"/>
        <v>177235486065</v>
      </c>
      <c r="T30" s="8"/>
      <c r="U30" s="1">
        <f t="shared" si="1"/>
        <v>3.0291718693047542E-2</v>
      </c>
    </row>
    <row r="31" spans="1:21" ht="21" x14ac:dyDescent="0.55000000000000004">
      <c r="A31" s="23" t="s">
        <v>79</v>
      </c>
      <c r="C31" s="8">
        <f>IFERROR(VLOOKUP(A31,'درآمد سود سهام'!A:S,13,0),0)</f>
        <v>0</v>
      </c>
      <c r="D31" s="8"/>
      <c r="E31" s="8">
        <f>IFERROR(VLOOKUP(A31,'درآمد ناشی از تغییر قیمت اوراق'!A:Q,9,0),0)</f>
        <v>132314833777</v>
      </c>
      <c r="F31" s="8"/>
      <c r="G31" s="8">
        <f>IFERROR(VLOOKUP(A31,'درآمد ناشی از فروش'!A:Q,9,0),0)</f>
        <v>0</v>
      </c>
      <c r="H31" s="8"/>
      <c r="I31" s="8">
        <f t="shared" si="2"/>
        <v>132314833777</v>
      </c>
      <c r="J31" s="8"/>
      <c r="K31" s="1">
        <f t="shared" si="0"/>
        <v>4.5361111306573471E-2</v>
      </c>
      <c r="L31" s="8"/>
      <c r="M31" s="8">
        <f>IFERROR(VLOOKUP(A31,'درآمد سود سهام'!A:S,19,0),0)</f>
        <v>32308405200</v>
      </c>
      <c r="N31" s="8"/>
      <c r="O31" s="8">
        <f>IFERROR(VLOOKUP(A31,'درآمد ناشی از تغییر قیمت اوراق'!A:Q,17,0),0)</f>
        <v>65435184020</v>
      </c>
      <c r="P31" s="8"/>
      <c r="Q31" s="8">
        <f>IFERROR(VLOOKUP(A31,'درآمد ناشی از فروش'!A:Q,17,0),0)</f>
        <v>654114816</v>
      </c>
      <c r="R31" s="8"/>
      <c r="S31" s="8">
        <f t="shared" si="3"/>
        <v>98397704036</v>
      </c>
      <c r="T31" s="8"/>
      <c r="U31" s="1">
        <f t="shared" si="1"/>
        <v>1.6817374651525097E-2</v>
      </c>
    </row>
    <row r="32" spans="1:21" ht="21" x14ac:dyDescent="0.55000000000000004">
      <c r="A32" s="23" t="s">
        <v>48</v>
      </c>
      <c r="C32" s="8">
        <f>IFERROR(VLOOKUP(A32,'درآمد سود سهام'!A:S,13,0),0)</f>
        <v>0</v>
      </c>
      <c r="D32" s="8"/>
      <c r="E32" s="8">
        <f>IFERROR(VLOOKUP(A32,'درآمد ناشی از تغییر قیمت اوراق'!A:Q,9,0),0)</f>
        <v>27990370350</v>
      </c>
      <c r="F32" s="8"/>
      <c r="G32" s="8">
        <f>IFERROR(VLOOKUP(A32,'درآمد ناشی از فروش'!A:Q,9,0),0)</f>
        <v>0</v>
      </c>
      <c r="H32" s="8"/>
      <c r="I32" s="8">
        <f t="shared" si="2"/>
        <v>27990370350</v>
      </c>
      <c r="J32" s="8"/>
      <c r="K32" s="1">
        <f t="shared" si="0"/>
        <v>9.5958576125972396E-3</v>
      </c>
      <c r="L32" s="8"/>
      <c r="M32" s="8">
        <f>IFERROR(VLOOKUP(A32,'درآمد سود سهام'!A:S,19,0),0)</f>
        <v>19199010683</v>
      </c>
      <c r="N32" s="8"/>
      <c r="O32" s="8">
        <f>IFERROR(VLOOKUP(A32,'درآمد ناشی از تغییر قیمت اوراق'!A:Q,17,0),0)</f>
        <v>182365521984</v>
      </c>
      <c r="P32" s="8"/>
      <c r="Q32" s="8">
        <f>IFERROR(VLOOKUP(A32,'درآمد ناشی از فروش'!A:Q,17,0),0)</f>
        <v>5954567187</v>
      </c>
      <c r="R32" s="8"/>
      <c r="S32" s="8">
        <f t="shared" si="3"/>
        <v>207519099854</v>
      </c>
      <c r="T32" s="8"/>
      <c r="U32" s="1">
        <f t="shared" si="1"/>
        <v>3.5467559774719264E-2</v>
      </c>
    </row>
    <row r="33" spans="1:21" ht="21" x14ac:dyDescent="0.55000000000000004">
      <c r="A33" s="23" t="s">
        <v>75</v>
      </c>
      <c r="C33" s="8">
        <f>IFERROR(VLOOKUP(A33,'درآمد سود سهام'!A:S,13,0),0)</f>
        <v>0</v>
      </c>
      <c r="D33" s="8"/>
      <c r="E33" s="8">
        <f>IFERROR(VLOOKUP(A33,'درآمد ناشی از تغییر قیمت اوراق'!A:Q,9,0),0)</f>
        <v>38036762653</v>
      </c>
      <c r="F33" s="8"/>
      <c r="G33" s="8">
        <f>IFERROR(VLOOKUP(A33,'درآمد ناشی از فروش'!A:Q,9,0),0)</f>
        <v>0</v>
      </c>
      <c r="H33" s="8"/>
      <c r="I33" s="8">
        <f t="shared" si="2"/>
        <v>38036762653</v>
      </c>
      <c r="J33" s="8"/>
      <c r="K33" s="1">
        <f t="shared" si="0"/>
        <v>1.3040033193499508E-2</v>
      </c>
      <c r="L33" s="8"/>
      <c r="M33" s="8">
        <f>IFERROR(VLOOKUP(A33,'درآمد سود سهام'!A:S,19,0),0)</f>
        <v>879168192</v>
      </c>
      <c r="N33" s="8"/>
      <c r="O33" s="8">
        <f>IFERROR(VLOOKUP(A33,'درآمد ناشی از تغییر قیمت اوراق'!A:Q,17,0),0)</f>
        <v>-11070278493</v>
      </c>
      <c r="P33" s="8"/>
      <c r="Q33" s="8">
        <f>IFERROR(VLOOKUP(A33,'درآمد ناشی از فروش'!A:Q,17,0),0)</f>
        <v>-19344682236</v>
      </c>
      <c r="R33" s="8"/>
      <c r="S33" s="8">
        <f t="shared" si="3"/>
        <v>-29535792537</v>
      </c>
      <c r="T33" s="8"/>
      <c r="U33" s="1">
        <f t="shared" si="1"/>
        <v>-5.048029256279383E-3</v>
      </c>
    </row>
    <row r="34" spans="1:21" ht="21" x14ac:dyDescent="0.55000000000000004">
      <c r="A34" s="23" t="s">
        <v>65</v>
      </c>
      <c r="C34" s="8">
        <f>IFERROR(VLOOKUP(A34,'درآمد سود سهام'!A:S,13,0),0)</f>
        <v>0</v>
      </c>
      <c r="D34" s="8"/>
      <c r="E34" s="8">
        <f>IFERROR(VLOOKUP(A34,'درآمد ناشی از تغییر قیمت اوراق'!A:Q,9,0),0)</f>
        <v>244149060942</v>
      </c>
      <c r="F34" s="8"/>
      <c r="G34" s="8">
        <f>IFERROR(VLOOKUP(A34,'درآمد ناشی از فروش'!A:Q,9,0),0)</f>
        <v>0</v>
      </c>
      <c r="H34" s="8"/>
      <c r="I34" s="8">
        <f t="shared" si="2"/>
        <v>244149060942</v>
      </c>
      <c r="J34" s="8"/>
      <c r="K34" s="1">
        <f t="shared" si="0"/>
        <v>8.3700915556080099E-2</v>
      </c>
      <c r="L34" s="8"/>
      <c r="M34" s="8">
        <f>IFERROR(VLOOKUP(A34,'درآمد سود سهام'!A:S,19,0),0)</f>
        <v>70628218242</v>
      </c>
      <c r="N34" s="8"/>
      <c r="O34" s="8">
        <f>IFERROR(VLOOKUP(A34,'درآمد ناشی از تغییر قیمت اوراق'!A:Q,17,0),0)</f>
        <v>314617514042</v>
      </c>
      <c r="P34" s="8"/>
      <c r="Q34" s="8">
        <f>IFERROR(VLOOKUP(A34,'درآمد ناشی از فروش'!A:Q,17,0),0)</f>
        <v>86836270013</v>
      </c>
      <c r="R34" s="8"/>
      <c r="S34" s="8">
        <f t="shared" si="3"/>
        <v>472082002297</v>
      </c>
      <c r="T34" s="8"/>
      <c r="U34" s="1">
        <f t="shared" si="1"/>
        <v>8.0684605160768127E-2</v>
      </c>
    </row>
    <row r="35" spans="1:21" ht="21" x14ac:dyDescent="0.55000000000000004">
      <c r="A35" s="23" t="s">
        <v>84</v>
      </c>
      <c r="C35" s="8">
        <f>IFERROR(VLOOKUP(A35,'درآمد سود سهام'!A:S,13,0),0)</f>
        <v>0</v>
      </c>
      <c r="D35" s="8"/>
      <c r="E35" s="8">
        <f>IFERROR(VLOOKUP(A35,'درآمد ناشی از تغییر قیمت اوراق'!A:Q,9,0),0)</f>
        <v>2556388880</v>
      </c>
      <c r="F35" s="8"/>
      <c r="G35" s="8">
        <f>IFERROR(VLOOKUP(A35,'درآمد ناشی از فروش'!A:Q,9,0),0)</f>
        <v>0</v>
      </c>
      <c r="H35" s="8"/>
      <c r="I35" s="8">
        <f t="shared" si="2"/>
        <v>2556388880</v>
      </c>
      <c r="J35" s="8"/>
      <c r="K35" s="1">
        <f t="shared" si="0"/>
        <v>8.7639939694141749E-4</v>
      </c>
      <c r="L35" s="8"/>
      <c r="M35" s="8">
        <f>IFERROR(VLOOKUP(A35,'درآمد سود سهام'!A:S,19,0),0)</f>
        <v>0</v>
      </c>
      <c r="N35" s="8"/>
      <c r="O35" s="8">
        <f>IFERROR(VLOOKUP(A35,'درآمد ناشی از تغییر قیمت اوراق'!A:Q,17,0),0)</f>
        <v>-3751674188</v>
      </c>
      <c r="P35" s="8"/>
      <c r="Q35" s="8">
        <f>IFERROR(VLOOKUP(A35,'درآمد ناشی از فروش'!A:Q,17,0),0)</f>
        <v>-13174920854</v>
      </c>
      <c r="R35" s="8"/>
      <c r="S35" s="8">
        <f t="shared" si="3"/>
        <v>-16926595042</v>
      </c>
      <c r="T35" s="8"/>
      <c r="U35" s="1">
        <f t="shared" si="1"/>
        <v>-2.8929627290065073E-3</v>
      </c>
    </row>
    <row r="36" spans="1:21" ht="21" x14ac:dyDescent="0.55000000000000004">
      <c r="A36" s="23" t="s">
        <v>76</v>
      </c>
      <c r="C36" s="8">
        <f>IFERROR(VLOOKUP(A36,'درآمد سود سهام'!A:S,13,0),0)</f>
        <v>0</v>
      </c>
      <c r="D36" s="8"/>
      <c r="E36" s="8">
        <f>IFERROR(VLOOKUP(A36,'درآمد ناشی از تغییر قیمت اوراق'!A:Q,9,0),0)</f>
        <v>133722892557</v>
      </c>
      <c r="F36" s="8"/>
      <c r="G36" s="8">
        <f>IFERROR(VLOOKUP(A36,'درآمد ناشی از فروش'!A:Q,9,0),0)</f>
        <v>0</v>
      </c>
      <c r="H36" s="8"/>
      <c r="I36" s="8">
        <f t="shared" si="2"/>
        <v>133722892557</v>
      </c>
      <c r="J36" s="8"/>
      <c r="K36" s="1">
        <f t="shared" si="0"/>
        <v>4.5843832020665325E-2</v>
      </c>
      <c r="L36" s="8"/>
      <c r="M36" s="8">
        <f>IFERROR(VLOOKUP(A36,'درآمد سود سهام'!A:S,19,0),0)</f>
        <v>14225519880</v>
      </c>
      <c r="N36" s="8"/>
      <c r="O36" s="8">
        <f>IFERROR(VLOOKUP(A36,'درآمد ناشی از تغییر قیمت اوراق'!A:Q,17,0),0)</f>
        <v>146010194994</v>
      </c>
      <c r="P36" s="8"/>
      <c r="Q36" s="8">
        <f>IFERROR(VLOOKUP(A36,'درآمد ناشی از فروش'!A:Q,17,0),0)</f>
        <v>-4971046974</v>
      </c>
      <c r="R36" s="8"/>
      <c r="S36" s="8">
        <f t="shared" si="3"/>
        <v>155264667900</v>
      </c>
      <c r="T36" s="8"/>
      <c r="U36" s="1">
        <f t="shared" si="1"/>
        <v>2.6536636355494674E-2</v>
      </c>
    </row>
    <row r="37" spans="1:21" ht="21" x14ac:dyDescent="0.55000000000000004">
      <c r="A37" s="23" t="s">
        <v>112</v>
      </c>
      <c r="C37" s="8">
        <f>IFERROR(VLOOKUP(A37,'درآمد سود سهام'!A:S,13,0),0)</f>
        <v>0</v>
      </c>
      <c r="D37" s="8"/>
      <c r="E37" s="8">
        <f>IFERROR(VLOOKUP(A37,'درآمد ناشی از تغییر قیمت اوراق'!A:Q,9,0),0)</f>
        <v>3831456816</v>
      </c>
      <c r="F37" s="8"/>
      <c r="G37" s="8">
        <f>IFERROR(VLOOKUP(A37,'درآمد ناشی از فروش'!A:Q,9,0),0)</f>
        <v>0</v>
      </c>
      <c r="H37" s="8"/>
      <c r="I37" s="8">
        <f t="shared" si="2"/>
        <v>3831456816</v>
      </c>
      <c r="J37" s="8"/>
      <c r="K37" s="1">
        <f t="shared" si="0"/>
        <v>1.3135272450995341E-3</v>
      </c>
      <c r="L37" s="8"/>
      <c r="M37" s="8">
        <f>IFERROR(VLOOKUP(A37,'درآمد سود سهام'!A:S,19,0),0)</f>
        <v>0</v>
      </c>
      <c r="N37" s="8"/>
      <c r="O37" s="8">
        <f>IFERROR(VLOOKUP(A37,'درآمد ناشی از تغییر قیمت اوراق'!A:Q,17,0),0)</f>
        <v>7782844024</v>
      </c>
      <c r="P37" s="8"/>
      <c r="Q37" s="8">
        <f>IFERROR(VLOOKUP(A37,'درآمد ناشی از فروش'!A:Q,17,0),0)</f>
        <v>0</v>
      </c>
      <c r="R37" s="8"/>
      <c r="S37" s="8">
        <f t="shared" si="3"/>
        <v>7782844024</v>
      </c>
      <c r="T37" s="8"/>
      <c r="U37" s="1">
        <f t="shared" si="1"/>
        <v>1.3301835148318562E-3</v>
      </c>
    </row>
    <row r="38" spans="1:21" ht="21" x14ac:dyDescent="0.55000000000000004">
      <c r="A38" s="23" t="s">
        <v>111</v>
      </c>
      <c r="C38" s="8">
        <f>IFERROR(VLOOKUP(A38,'درآمد سود سهام'!A:S,13,0),0)</f>
        <v>0</v>
      </c>
      <c r="D38" s="8"/>
      <c r="E38" s="8">
        <f>IFERROR(VLOOKUP(A38,'درآمد ناشی از تغییر قیمت اوراق'!A:Q,9,0),0)</f>
        <v>0</v>
      </c>
      <c r="F38" s="8"/>
      <c r="G38" s="8">
        <f>IFERROR(VLOOKUP(A38,'درآمد ناشی از فروش'!A:Q,9,0),0)</f>
        <v>0</v>
      </c>
      <c r="H38" s="8"/>
      <c r="I38" s="8">
        <f t="shared" si="2"/>
        <v>0</v>
      </c>
      <c r="J38" s="8"/>
      <c r="K38" s="1">
        <f t="shared" si="0"/>
        <v>0</v>
      </c>
      <c r="L38" s="8"/>
      <c r="M38" s="8">
        <f>IFERROR(VLOOKUP(A38,'درآمد سود سهام'!A:S,19,0),0)</f>
        <v>0</v>
      </c>
      <c r="N38" s="8"/>
      <c r="O38" s="8">
        <f>IFERROR(VLOOKUP(A38,'درآمد ناشی از تغییر قیمت اوراق'!A:Q,17,0),0)</f>
        <v>0</v>
      </c>
      <c r="P38" s="8"/>
      <c r="Q38" s="8">
        <f>IFERROR(VLOOKUP(A38,'درآمد ناشی از فروش'!A:Q,17,0),0)</f>
        <v>0</v>
      </c>
      <c r="R38" s="8"/>
      <c r="S38" s="8">
        <f t="shared" si="3"/>
        <v>0</v>
      </c>
      <c r="T38" s="8"/>
      <c r="U38" s="1">
        <f t="shared" si="1"/>
        <v>0</v>
      </c>
    </row>
    <row r="39" spans="1:21" ht="21" x14ac:dyDescent="0.55000000000000004">
      <c r="A39" s="23" t="s">
        <v>62</v>
      </c>
      <c r="C39" s="8">
        <f>IFERROR(VLOOKUP(A39,'درآمد سود سهام'!A:S,13,0),0)</f>
        <v>0</v>
      </c>
      <c r="D39" s="8"/>
      <c r="E39" s="8">
        <f>IFERROR(VLOOKUP(A39,'درآمد ناشی از تغییر قیمت اوراق'!A:Q,9,0),0)</f>
        <v>37026729483</v>
      </c>
      <c r="F39" s="8"/>
      <c r="G39" s="8">
        <f>IFERROR(VLOOKUP(A39,'درآمد ناشی از فروش'!A:Q,9,0),0)</f>
        <v>-797369658</v>
      </c>
      <c r="H39" s="8"/>
      <c r="I39" s="8">
        <f t="shared" si="2"/>
        <v>36229359825</v>
      </c>
      <c r="J39" s="8"/>
      <c r="K39" s="1">
        <f t="shared" si="0"/>
        <v>1.2420406515852007E-2</v>
      </c>
      <c r="L39" s="8"/>
      <c r="M39" s="8">
        <f>IFERROR(VLOOKUP(A39,'درآمد سود سهام'!A:S,19,0),0)</f>
        <v>1647921200</v>
      </c>
      <c r="N39" s="8"/>
      <c r="O39" s="8">
        <f>IFERROR(VLOOKUP(A39,'درآمد ناشی از تغییر قیمت اوراق'!A:Q,17,0),0)</f>
        <v>7257079362</v>
      </c>
      <c r="P39" s="8"/>
      <c r="Q39" s="8">
        <f>IFERROR(VLOOKUP(A39,'درآمد ناشی از فروش'!A:Q,17,0),0)</f>
        <v>-4021294063</v>
      </c>
      <c r="R39" s="8"/>
      <c r="S39" s="8">
        <f t="shared" si="3"/>
        <v>4883706499</v>
      </c>
      <c r="T39" s="8"/>
      <c r="U39" s="1">
        <f t="shared" si="1"/>
        <v>8.3468534846831697E-4</v>
      </c>
    </row>
    <row r="40" spans="1:21" ht="21" x14ac:dyDescent="0.55000000000000004">
      <c r="A40" s="23" t="s">
        <v>83</v>
      </c>
      <c r="C40" s="8">
        <f>IFERROR(VLOOKUP(A40,'درآمد سود سهام'!A:S,13,0),0)</f>
        <v>0</v>
      </c>
      <c r="D40" s="8"/>
      <c r="E40" s="8">
        <f>IFERROR(VLOOKUP(A40,'درآمد ناشی از تغییر قیمت اوراق'!A:Q,9,0),0)</f>
        <v>0</v>
      </c>
      <c r="F40" s="8"/>
      <c r="G40" s="8">
        <f>IFERROR(VLOOKUP(A40,'درآمد ناشی از فروش'!A:Q,9,0),0)</f>
        <v>0</v>
      </c>
      <c r="H40" s="8"/>
      <c r="I40" s="8">
        <f t="shared" si="2"/>
        <v>0</v>
      </c>
      <c r="J40" s="8"/>
      <c r="K40" s="1">
        <f t="shared" si="0"/>
        <v>0</v>
      </c>
      <c r="L40" s="8"/>
      <c r="M40" s="8">
        <f>IFERROR(VLOOKUP(A40,'درآمد سود سهام'!A:S,19,0),0)</f>
        <v>0</v>
      </c>
      <c r="N40" s="8"/>
      <c r="O40" s="8">
        <f>IFERROR(VLOOKUP(A40,'درآمد ناشی از تغییر قیمت اوراق'!A:Q,17,0),0)</f>
        <v>0</v>
      </c>
      <c r="P40" s="8"/>
      <c r="Q40" s="8">
        <f>IFERROR(VLOOKUP(A40,'درآمد ناشی از فروش'!A:Q,17,0),0)</f>
        <v>4536896404</v>
      </c>
      <c r="R40" s="8"/>
      <c r="S40" s="8">
        <f t="shared" si="3"/>
        <v>4536896404</v>
      </c>
      <c r="T40" s="8"/>
      <c r="U40" s="1">
        <f t="shared" si="1"/>
        <v>7.7541124895871719E-4</v>
      </c>
    </row>
    <row r="41" spans="1:21" ht="21" x14ac:dyDescent="0.55000000000000004">
      <c r="A41" s="23" t="s">
        <v>45</v>
      </c>
      <c r="C41" s="8">
        <f>IFERROR(VLOOKUP(A41,'درآمد سود سهام'!A:S,13,0),0)</f>
        <v>0</v>
      </c>
      <c r="D41" s="8"/>
      <c r="E41" s="8">
        <f>IFERROR(VLOOKUP(A41,'درآمد ناشی از تغییر قیمت اوراق'!A:Q,9,0),0)</f>
        <v>51317551478</v>
      </c>
      <c r="F41" s="8"/>
      <c r="G41" s="8">
        <f>IFERROR(VLOOKUP(A41,'درآمد ناشی از فروش'!A:Q,9,0),0)</f>
        <v>0</v>
      </c>
      <c r="H41" s="8"/>
      <c r="I41" s="8">
        <f t="shared" si="2"/>
        <v>51317551478</v>
      </c>
      <c r="J41" s="8"/>
      <c r="K41" s="1">
        <f t="shared" si="0"/>
        <v>1.7593047567876035E-2</v>
      </c>
      <c r="L41" s="8"/>
      <c r="M41" s="8">
        <f>IFERROR(VLOOKUP(A41,'درآمد سود سهام'!A:S,19,0),0)</f>
        <v>0</v>
      </c>
      <c r="N41" s="8"/>
      <c r="O41" s="8">
        <f>IFERROR(VLOOKUP(A41,'درآمد ناشی از تغییر قیمت اوراق'!A:Q,17,0),0)</f>
        <v>92697165869</v>
      </c>
      <c r="P41" s="8"/>
      <c r="Q41" s="8">
        <f>IFERROR(VLOOKUP(A41,'درآمد ناشی از فروش'!A:Q,17,0),0)</f>
        <v>148323557386</v>
      </c>
      <c r="R41" s="8"/>
      <c r="S41" s="8">
        <f t="shared" si="3"/>
        <v>241020723255</v>
      </c>
      <c r="T41" s="8"/>
      <c r="U41" s="1">
        <f t="shared" si="1"/>
        <v>4.1193398173985041E-2</v>
      </c>
    </row>
    <row r="42" spans="1:21" ht="21" x14ac:dyDescent="0.55000000000000004">
      <c r="A42" s="23" t="s">
        <v>80</v>
      </c>
      <c r="C42" s="8">
        <f>IFERROR(VLOOKUP(A42,'درآمد سود سهام'!A:S,13,0),0)</f>
        <v>0</v>
      </c>
      <c r="D42" s="8"/>
      <c r="E42" s="8">
        <f>IFERROR(VLOOKUP(A42,'درآمد ناشی از تغییر قیمت اوراق'!A:Q,9,0),0)</f>
        <v>112777891680</v>
      </c>
      <c r="F42" s="8"/>
      <c r="G42" s="8">
        <f>IFERROR(VLOOKUP(A42,'درآمد ناشی از فروش'!A:Q,9,0),0)</f>
        <v>0</v>
      </c>
      <c r="H42" s="8"/>
      <c r="I42" s="8">
        <f t="shared" si="2"/>
        <v>112777891680</v>
      </c>
      <c r="J42" s="8"/>
      <c r="K42" s="1">
        <f t="shared" si="0"/>
        <v>3.8663318022521091E-2</v>
      </c>
      <c r="L42" s="8"/>
      <c r="M42" s="8">
        <f>IFERROR(VLOOKUP(A42,'درآمد سود سهام'!A:S,19,0),0)</f>
        <v>26835729600</v>
      </c>
      <c r="N42" s="8"/>
      <c r="O42" s="8">
        <f>IFERROR(VLOOKUP(A42,'درآمد ناشی از تغییر قیمت اوراق'!A:Q,17,0),0)</f>
        <v>166148046161</v>
      </c>
      <c r="P42" s="8"/>
      <c r="Q42" s="8">
        <f>IFERROR(VLOOKUP(A42,'درآمد ناشی از فروش'!A:Q,17,0),0)</f>
        <v>25898064961</v>
      </c>
      <c r="R42" s="8"/>
      <c r="S42" s="8">
        <f t="shared" si="3"/>
        <v>218881840722</v>
      </c>
      <c r="T42" s="8"/>
      <c r="U42" s="1">
        <f t="shared" si="1"/>
        <v>3.7409591574317336E-2</v>
      </c>
    </row>
    <row r="43" spans="1:21" ht="21" x14ac:dyDescent="0.55000000000000004">
      <c r="A43" s="23" t="s">
        <v>86</v>
      </c>
      <c r="C43" s="8">
        <f>IFERROR(VLOOKUP(A43,'درآمد سود سهام'!A:S,13,0),0)</f>
        <v>0</v>
      </c>
      <c r="D43" s="8"/>
      <c r="E43" s="8">
        <f>IFERROR(VLOOKUP(A43,'درآمد ناشی از تغییر قیمت اوراق'!A:Q,9,0),0)</f>
        <v>0</v>
      </c>
      <c r="F43" s="8"/>
      <c r="G43" s="8">
        <f>IFERROR(VLOOKUP(A43,'درآمد ناشی از فروش'!A:Q,9,0),0)</f>
        <v>0</v>
      </c>
      <c r="H43" s="8"/>
      <c r="I43" s="8">
        <f t="shared" si="2"/>
        <v>0</v>
      </c>
      <c r="J43" s="8"/>
      <c r="K43" s="1">
        <f t="shared" si="0"/>
        <v>0</v>
      </c>
      <c r="L43" s="8"/>
      <c r="M43" s="8">
        <f>IFERROR(VLOOKUP(A43,'درآمد سود سهام'!A:S,19,0),0)</f>
        <v>1257291200</v>
      </c>
      <c r="N43" s="8"/>
      <c r="O43" s="8">
        <f>IFERROR(VLOOKUP(A43,'درآمد ناشی از تغییر قیمت اوراق'!A:Q,17,0),0)</f>
        <v>0</v>
      </c>
      <c r="P43" s="8"/>
      <c r="Q43" s="8">
        <f>IFERROR(VLOOKUP(A43,'درآمد ناشی از فروش'!A:Q,17,0),0)</f>
        <v>5660700788</v>
      </c>
      <c r="R43" s="8"/>
      <c r="S43" s="8">
        <f t="shared" si="3"/>
        <v>6917991988</v>
      </c>
      <c r="T43" s="8"/>
      <c r="U43" s="1">
        <f t="shared" si="1"/>
        <v>1.1823696928525854E-3</v>
      </c>
    </row>
    <row r="44" spans="1:21" ht="21" x14ac:dyDescent="0.55000000000000004">
      <c r="A44" s="23" t="s">
        <v>46</v>
      </c>
      <c r="C44" s="8">
        <f>IFERROR(VLOOKUP(A44,'درآمد سود سهام'!A:S,13,0),0)</f>
        <v>0</v>
      </c>
      <c r="D44" s="8"/>
      <c r="E44" s="8">
        <f>IFERROR(VLOOKUP(A44,'درآمد ناشی از تغییر قیمت اوراق'!A:Q,9,0),0)</f>
        <v>47360191143</v>
      </c>
      <c r="F44" s="8"/>
      <c r="G44" s="8">
        <f>IFERROR(VLOOKUP(A44,'درآمد ناشی از فروش'!A:Q,9,0),0)</f>
        <v>0</v>
      </c>
      <c r="H44" s="8"/>
      <c r="I44" s="8">
        <f t="shared" si="2"/>
        <v>47360191143</v>
      </c>
      <c r="J44" s="8"/>
      <c r="K44" s="1">
        <f t="shared" si="0"/>
        <v>1.6236357183949047E-2</v>
      </c>
      <c r="L44" s="8"/>
      <c r="M44" s="8">
        <f>IFERROR(VLOOKUP(A44,'درآمد سود سهام'!A:S,19,0),0)</f>
        <v>11333058930</v>
      </c>
      <c r="N44" s="8"/>
      <c r="O44" s="8">
        <f>IFERROR(VLOOKUP(A44,'درآمد ناشی از تغییر قیمت اوراق'!A:Q,17,0),0)</f>
        <v>176794395182</v>
      </c>
      <c r="P44" s="8"/>
      <c r="Q44" s="8">
        <f>IFERROR(VLOOKUP(A44,'درآمد ناشی از فروش'!A:Q,17,0),0)</f>
        <v>24130339059</v>
      </c>
      <c r="R44" s="8"/>
      <c r="S44" s="8">
        <f t="shared" si="3"/>
        <v>212257793171</v>
      </c>
      <c r="T44" s="8"/>
      <c r="U44" s="1">
        <f t="shared" si="1"/>
        <v>3.6277460591526034E-2</v>
      </c>
    </row>
    <row r="45" spans="1:21" ht="21" x14ac:dyDescent="0.55000000000000004">
      <c r="A45" s="23" t="s">
        <v>82</v>
      </c>
      <c r="C45" s="8">
        <f>IFERROR(VLOOKUP(A45,'درآمد سود سهام'!A:S,13,0),0)</f>
        <v>0</v>
      </c>
      <c r="D45" s="8"/>
      <c r="E45" s="8">
        <f>IFERROR(VLOOKUP(A45,'درآمد ناشی از تغییر قیمت اوراق'!A:Q,9,0),0)</f>
        <v>0</v>
      </c>
      <c r="F45" s="8"/>
      <c r="G45" s="8">
        <f>IFERROR(VLOOKUP(A45,'درآمد ناشی از فروش'!A:Q,9,0),0)</f>
        <v>0</v>
      </c>
      <c r="H45" s="8"/>
      <c r="I45" s="8">
        <f t="shared" si="2"/>
        <v>0</v>
      </c>
      <c r="J45" s="8"/>
      <c r="K45" s="1">
        <f t="shared" si="0"/>
        <v>0</v>
      </c>
      <c r="L45" s="8"/>
      <c r="M45" s="8">
        <f>IFERROR(VLOOKUP(A45,'درآمد سود سهام'!A:S,19,0),0)</f>
        <v>0</v>
      </c>
      <c r="N45" s="8"/>
      <c r="O45" s="8">
        <f>IFERROR(VLOOKUP(A45,'درآمد ناشی از تغییر قیمت اوراق'!A:Q,17,0),0)</f>
        <v>0</v>
      </c>
      <c r="P45" s="8"/>
      <c r="Q45" s="8">
        <f>IFERROR(VLOOKUP(A45,'درآمد ناشی از فروش'!A:Q,17,0),0)</f>
        <v>4492275817</v>
      </c>
      <c r="R45" s="8"/>
      <c r="S45" s="8">
        <f t="shared" si="3"/>
        <v>4492275817</v>
      </c>
      <c r="T45" s="8"/>
      <c r="U45" s="1">
        <f t="shared" si="1"/>
        <v>7.677850432855094E-4</v>
      </c>
    </row>
    <row r="46" spans="1:21" ht="21" x14ac:dyDescent="0.55000000000000004">
      <c r="A46" s="23" t="s">
        <v>78</v>
      </c>
      <c r="C46" s="8">
        <f>IFERROR(VLOOKUP(A46,'درآمد سود سهام'!A:S,13,0),0)</f>
        <v>0</v>
      </c>
      <c r="D46" s="8"/>
      <c r="E46" s="8">
        <f>IFERROR(VLOOKUP(A46,'درآمد ناشی از تغییر قیمت اوراق'!A:Q,9,0),0)</f>
        <v>15143689264</v>
      </c>
      <c r="F46" s="8"/>
      <c r="G46" s="8">
        <f>IFERROR(VLOOKUP(A46,'درآمد ناشی از فروش'!A:Q,9,0),0)</f>
        <v>2528628640</v>
      </c>
      <c r="H46" s="8"/>
      <c r="I46" s="8">
        <f t="shared" si="2"/>
        <v>17672317904</v>
      </c>
      <c r="J46" s="8"/>
      <c r="K46" s="1">
        <f t="shared" si="0"/>
        <v>6.0585495715435181E-3</v>
      </c>
      <c r="L46" s="8"/>
      <c r="M46" s="8">
        <f>IFERROR(VLOOKUP(A46,'درآمد سود سهام'!A:S,19,0),0)</f>
        <v>208157751</v>
      </c>
      <c r="N46" s="8"/>
      <c r="O46" s="8">
        <f>IFERROR(VLOOKUP(A46,'درآمد ناشی از تغییر قیمت اوراق'!A:Q,17,0),0)</f>
        <v>50730563955</v>
      </c>
      <c r="P46" s="8"/>
      <c r="Q46" s="8">
        <f>IFERROR(VLOOKUP(A46,'درآمد ناشی از فروش'!A:Q,17,0),0)</f>
        <v>-30805086139</v>
      </c>
      <c r="R46" s="8"/>
      <c r="S46" s="8">
        <f t="shared" si="3"/>
        <v>20133635567</v>
      </c>
      <c r="T46" s="8"/>
      <c r="U46" s="1">
        <f t="shared" si="1"/>
        <v>3.4410852950758982E-3</v>
      </c>
    </row>
    <row r="47" spans="1:21" ht="21" x14ac:dyDescent="0.55000000000000004">
      <c r="A47" s="23" t="s">
        <v>89</v>
      </c>
      <c r="C47" s="8">
        <f>IFERROR(VLOOKUP(A47,'درآمد سود سهام'!A:S,13,0),0)</f>
        <v>0</v>
      </c>
      <c r="D47" s="8"/>
      <c r="E47" s="8">
        <f>IFERROR(VLOOKUP(A47,'درآمد ناشی از تغییر قیمت اوراق'!A:Q,9,0),0)</f>
        <v>0</v>
      </c>
      <c r="F47" s="8"/>
      <c r="G47" s="8">
        <f>IFERROR(VLOOKUP(A47,'درآمد ناشی از فروش'!A:Q,9,0),0)</f>
        <v>0</v>
      </c>
      <c r="H47" s="8"/>
      <c r="I47" s="8">
        <f t="shared" si="2"/>
        <v>0</v>
      </c>
      <c r="J47" s="8"/>
      <c r="K47" s="1">
        <f t="shared" si="0"/>
        <v>0</v>
      </c>
      <c r="L47" s="8"/>
      <c r="M47" s="8">
        <f>IFERROR(VLOOKUP(A47,'درآمد سود سهام'!A:S,19,0),0)</f>
        <v>0</v>
      </c>
      <c r="N47" s="8"/>
      <c r="O47" s="8">
        <f>IFERROR(VLOOKUP(A47,'درآمد ناشی از تغییر قیمت اوراق'!A:Q,17,0),0)</f>
        <v>0</v>
      </c>
      <c r="P47" s="8"/>
      <c r="Q47" s="8">
        <f>IFERROR(VLOOKUP(A47,'درآمد ناشی از فروش'!A:Q,17,0),0)</f>
        <v>-1833</v>
      </c>
      <c r="R47" s="8"/>
      <c r="S47" s="8">
        <f t="shared" si="3"/>
        <v>-1833</v>
      </c>
      <c r="T47" s="8"/>
      <c r="U47" s="1">
        <f t="shared" si="1"/>
        <v>-3.1328218517138716E-10</v>
      </c>
    </row>
    <row r="48" spans="1:21" ht="21" x14ac:dyDescent="0.55000000000000004">
      <c r="A48" s="23" t="s">
        <v>116</v>
      </c>
      <c r="C48" s="8">
        <f>IFERROR(VLOOKUP(A48,'درآمد سود سهام'!A:S,13,0),0)</f>
        <v>0</v>
      </c>
      <c r="D48" s="8"/>
      <c r="E48" s="8">
        <f>IFERROR(VLOOKUP(A48,'درآمد ناشی از تغییر قیمت اوراق'!A:Q,9,0),0)</f>
        <v>3484494823</v>
      </c>
      <c r="F48" s="8"/>
      <c r="G48" s="8">
        <f>IFERROR(VLOOKUP(A48,'درآمد ناشی از فروش'!A:Q,9,0),0)</f>
        <v>22605151</v>
      </c>
      <c r="H48" s="8"/>
      <c r="I48" s="8">
        <f t="shared" si="2"/>
        <v>3507099974</v>
      </c>
      <c r="J48" s="8"/>
      <c r="K48" s="1">
        <f t="shared" si="0"/>
        <v>1.2023289282289715E-3</v>
      </c>
      <c r="L48" s="8"/>
      <c r="M48" s="8">
        <f>IFERROR(VLOOKUP(A48,'درآمد سود سهام'!A:S,19,0),0)</f>
        <v>0</v>
      </c>
      <c r="N48" s="8"/>
      <c r="O48" s="8">
        <f>IFERROR(VLOOKUP(A48,'درآمد ناشی از تغییر قیمت اوراق'!A:Q,17,0),0)</f>
        <v>7949944661</v>
      </c>
      <c r="P48" s="8"/>
      <c r="Q48" s="8">
        <f>IFERROR(VLOOKUP(A48,'درآمد ناشی از فروش'!A:Q,17,0),0)</f>
        <v>22605151</v>
      </c>
      <c r="R48" s="8"/>
      <c r="S48" s="8">
        <f t="shared" ref="S48" si="4">+Q48+O48+M48</f>
        <v>7972549812</v>
      </c>
      <c r="T48" s="8"/>
      <c r="U48" s="1">
        <f t="shared" si="1"/>
        <v>1.3626065610971589E-3</v>
      </c>
    </row>
    <row r="49" spans="1:21" ht="21" x14ac:dyDescent="0.55000000000000004">
      <c r="A49" s="23" t="s">
        <v>117</v>
      </c>
      <c r="C49" s="8">
        <f>IFERROR(VLOOKUP(A49,'درآمد سود سهام'!A:S,13,0),0)</f>
        <v>0</v>
      </c>
      <c r="D49" s="8"/>
      <c r="E49" s="8">
        <f>IFERROR(VLOOKUP(A49,'درآمد ناشی از تغییر قیمت اوراق'!A:Q,9,0),0)</f>
        <v>17936020652</v>
      </c>
      <c r="F49" s="8"/>
      <c r="G49" s="8">
        <f>IFERROR(VLOOKUP(A49,'درآمد ناشی از فروش'!A:Q,9,0),0)</f>
        <v>0</v>
      </c>
      <c r="H49" s="8"/>
      <c r="I49" s="8">
        <f t="shared" si="2"/>
        <v>17936020652</v>
      </c>
      <c r="J49" s="8"/>
      <c r="K49" s="1">
        <f t="shared" si="0"/>
        <v>6.1489540210101406E-3</v>
      </c>
      <c r="L49" s="8"/>
      <c r="M49" s="8">
        <f>IFERROR(VLOOKUP(A49,'درآمد سود سهام'!A:S,19,0),0)</f>
        <v>0</v>
      </c>
      <c r="N49" s="8"/>
      <c r="O49" s="8">
        <f>IFERROR(VLOOKUP(A49,'درآمد ناشی از تغییر قیمت اوراق'!A:Q,17,0),0)</f>
        <v>13854618794</v>
      </c>
      <c r="P49" s="8"/>
      <c r="Q49" s="8">
        <f>IFERROR(VLOOKUP(A49,'درآمد ناشی از فروش'!A:Q,17,0),0)</f>
        <v>-585382150</v>
      </c>
      <c r="R49" s="8"/>
      <c r="S49" s="8">
        <f t="shared" si="3"/>
        <v>13269236644</v>
      </c>
      <c r="T49" s="8"/>
      <c r="U49" s="1">
        <f t="shared" si="1"/>
        <v>2.2678753144509353E-3</v>
      </c>
    </row>
    <row r="50" spans="1:21" ht="21" x14ac:dyDescent="0.55000000000000004">
      <c r="A50" s="23" t="s">
        <v>87</v>
      </c>
      <c r="C50" s="8">
        <f>IFERROR(VLOOKUP(A50,'درآمد سود سهام'!A:S,13,0),0)</f>
        <v>0</v>
      </c>
      <c r="D50" s="8"/>
      <c r="E50" s="8">
        <f>IFERROR(VLOOKUP(A50,'درآمد ناشی از تغییر قیمت اوراق'!A:Q,9,0),0)</f>
        <v>0</v>
      </c>
      <c r="F50" s="8"/>
      <c r="G50" s="8">
        <f>IFERROR(VLOOKUP(A50,'درآمد ناشی از فروش'!A:Q,9,0),0)</f>
        <v>0</v>
      </c>
      <c r="H50" s="8"/>
      <c r="I50" s="8">
        <f t="shared" si="2"/>
        <v>0</v>
      </c>
      <c r="J50" s="8"/>
      <c r="K50" s="1">
        <f t="shared" si="0"/>
        <v>0</v>
      </c>
      <c r="L50" s="8"/>
      <c r="M50" s="8">
        <f>IFERROR(VLOOKUP(A50,'درآمد سود سهام'!A:S,19,0),0)</f>
        <v>0</v>
      </c>
      <c r="N50" s="8"/>
      <c r="O50" s="8">
        <f>IFERROR(VLOOKUP(A50,'درآمد ناشی از تغییر قیمت اوراق'!A:Q,17,0),0)</f>
        <v>0</v>
      </c>
      <c r="P50" s="8"/>
      <c r="Q50" s="8">
        <f>IFERROR(VLOOKUP(A50,'درآمد ناشی از فروش'!A:Q,17,0),0)</f>
        <v>137983799</v>
      </c>
      <c r="R50" s="8"/>
      <c r="S50" s="8">
        <f t="shared" si="3"/>
        <v>137983799</v>
      </c>
      <c r="T50" s="8"/>
      <c r="U50" s="1">
        <f t="shared" si="1"/>
        <v>2.3583123878324859E-5</v>
      </c>
    </row>
    <row r="51" spans="1:21" ht="21" x14ac:dyDescent="0.55000000000000004">
      <c r="A51" s="23" t="s">
        <v>90</v>
      </c>
      <c r="C51" s="8">
        <f>IFERROR(VLOOKUP(A51,'درآمد سود سهام'!A:S,13,0),0)</f>
        <v>0</v>
      </c>
      <c r="D51" s="8"/>
      <c r="E51" s="8">
        <f>IFERROR(VLOOKUP(A51,'درآمد ناشی از تغییر قیمت اوراق'!A:Q,9,0),0)</f>
        <v>0</v>
      </c>
      <c r="F51" s="8"/>
      <c r="G51" s="8">
        <f>IFERROR(VLOOKUP(A51,'درآمد ناشی از فروش'!A:Q,9,0),0)</f>
        <v>0</v>
      </c>
      <c r="H51" s="8"/>
      <c r="I51" s="8">
        <f t="shared" si="2"/>
        <v>0</v>
      </c>
      <c r="J51" s="8"/>
      <c r="K51" s="1">
        <f t="shared" si="0"/>
        <v>0</v>
      </c>
      <c r="L51" s="8"/>
      <c r="M51" s="8">
        <f>IFERROR(VLOOKUP(A51,'درآمد سود سهام'!A:S,19,0),0)</f>
        <v>8000000</v>
      </c>
      <c r="N51" s="8"/>
      <c r="O51" s="8">
        <f>IFERROR(VLOOKUP(A51,'درآمد ناشی از تغییر قیمت اوراق'!A:Q,17,0),0)</f>
        <v>0</v>
      </c>
      <c r="P51" s="8"/>
      <c r="Q51" s="8">
        <f>IFERROR(VLOOKUP(A51,'درآمد ناشی از فروش'!A:Q,17,0),0)</f>
        <v>-1229220452</v>
      </c>
      <c r="R51" s="8"/>
      <c r="S51" s="8">
        <f t="shared" si="3"/>
        <v>-1221220452</v>
      </c>
      <c r="T51" s="8"/>
      <c r="U51" s="1">
        <f t="shared" si="1"/>
        <v>-2.0872155579844471E-4</v>
      </c>
    </row>
    <row r="52" spans="1:21" ht="21" x14ac:dyDescent="0.55000000000000004">
      <c r="A52" s="23" t="s">
        <v>120</v>
      </c>
      <c r="C52" s="8">
        <f>IFERROR(VLOOKUP(A52,'درآمد سود سهام'!A:S,13,0),0)</f>
        <v>0</v>
      </c>
      <c r="D52" s="8"/>
      <c r="E52" s="8">
        <f>IFERROR(VLOOKUP(A52,'درآمد ناشی از تغییر قیمت اوراق'!A:Q,9,0),0)</f>
        <v>-494373462</v>
      </c>
      <c r="F52" s="8"/>
      <c r="G52" s="8">
        <f>IFERROR(VLOOKUP(A52,'درآمد ناشی از فروش'!A:Q,9,0),0)</f>
        <v>0</v>
      </c>
      <c r="H52" s="8"/>
      <c r="I52" s="8">
        <f t="shared" si="2"/>
        <v>-494373462</v>
      </c>
      <c r="J52" s="8"/>
      <c r="K52" s="1">
        <f t="shared" ref="K52:K54" si="5">+I52/$I$64</f>
        <v>-1.6948462237116317E-4</v>
      </c>
      <c r="L52" s="8"/>
      <c r="M52" s="8">
        <f>IFERROR(VLOOKUP(A52,'درآمد سود سهام'!A:S,19,0),0)</f>
        <v>0</v>
      </c>
      <c r="N52" s="8"/>
      <c r="O52" s="8">
        <f>IFERROR(VLOOKUP(A52,'درآمد ناشی از تغییر قیمت اوراق'!A:Q,17,0),0)</f>
        <v>-494373462</v>
      </c>
      <c r="P52" s="8"/>
      <c r="Q52" s="8">
        <f>IFERROR(VLOOKUP(A52,'درآمد ناشی از فروش'!A:Q,17,0),0)</f>
        <v>0</v>
      </c>
      <c r="R52" s="8"/>
      <c r="S52" s="8">
        <f t="shared" ref="S52:S54" si="6">+Q52+O52+M52</f>
        <v>-494373462</v>
      </c>
      <c r="T52" s="8"/>
      <c r="U52" s="1">
        <f t="shared" ref="U52:U54" si="7">+S52/$S$64</f>
        <v>-8.4494489070433031E-5</v>
      </c>
    </row>
    <row r="53" spans="1:21" ht="21" x14ac:dyDescent="0.55000000000000004">
      <c r="A53" s="23" t="s">
        <v>122</v>
      </c>
      <c r="C53" s="8">
        <f>IFERROR(VLOOKUP(A53,'درآمد سود سهام'!A:S,13,0),0)</f>
        <v>0</v>
      </c>
      <c r="D53" s="8"/>
      <c r="E53" s="8">
        <f>IFERROR(VLOOKUP(A53,'درآمد ناشی از تغییر قیمت اوراق'!A:Q,9,0),0)</f>
        <v>1936550895</v>
      </c>
      <c r="F53" s="8"/>
      <c r="G53" s="8">
        <f>IFERROR(VLOOKUP(A53,'درآمد ناشی از فروش'!A:Q,9,0),0)</f>
        <v>0</v>
      </c>
      <c r="H53" s="8"/>
      <c r="I53" s="8">
        <f t="shared" si="2"/>
        <v>1936550895</v>
      </c>
      <c r="J53" s="8"/>
      <c r="K53" s="1">
        <f t="shared" si="5"/>
        <v>6.6390213547023492E-4</v>
      </c>
      <c r="L53" s="8"/>
      <c r="M53" s="8">
        <f>IFERROR(VLOOKUP(A53,'درآمد سود سهام'!A:S,19,0),0)</f>
        <v>0</v>
      </c>
      <c r="N53" s="8"/>
      <c r="O53" s="8">
        <f>IFERROR(VLOOKUP(A53,'درآمد ناشی از تغییر قیمت اوراق'!A:Q,17,0),0)</f>
        <v>1936550895</v>
      </c>
      <c r="P53" s="8"/>
      <c r="Q53" s="8">
        <f>IFERROR(VLOOKUP(A53,'درآمد ناشی از فروش'!A:Q,17,0),0)</f>
        <v>0</v>
      </c>
      <c r="R53" s="8"/>
      <c r="S53" s="8">
        <f t="shared" si="6"/>
        <v>1936550895</v>
      </c>
      <c r="T53" s="8"/>
      <c r="U53" s="1">
        <f t="shared" si="7"/>
        <v>3.3098030337217979E-4</v>
      </c>
    </row>
    <row r="54" spans="1:21" ht="21" x14ac:dyDescent="0.55000000000000004">
      <c r="A54" s="23" t="s">
        <v>121</v>
      </c>
      <c r="C54" s="8">
        <f>IFERROR(VLOOKUP(A54,'درآمد سود سهام'!A:S,13,0),0)</f>
        <v>0</v>
      </c>
      <c r="D54" s="8"/>
      <c r="E54" s="8">
        <f>IFERROR(VLOOKUP(A54,'درآمد ناشی از تغییر قیمت اوراق'!A:Q,9,0),0)</f>
        <v>28238738250</v>
      </c>
      <c r="F54" s="8"/>
      <c r="G54" s="8">
        <f>IFERROR(VLOOKUP(A54,'درآمد ناشی از فروش'!A:Q,9,0),0)</f>
        <v>0</v>
      </c>
      <c r="H54" s="8"/>
      <c r="I54" s="8">
        <f t="shared" si="2"/>
        <v>28238738250</v>
      </c>
      <c r="J54" s="8"/>
      <c r="K54" s="1">
        <f t="shared" si="5"/>
        <v>9.6810048605306624E-3</v>
      </c>
      <c r="L54" s="8"/>
      <c r="M54" s="8">
        <f>IFERROR(VLOOKUP(A54,'درآمد سود سهام'!A:S,19,0),0)</f>
        <v>0</v>
      </c>
      <c r="N54" s="8"/>
      <c r="O54" s="8">
        <f>IFERROR(VLOOKUP(A54,'درآمد ناشی از تغییر قیمت اوراق'!A:Q,17,0),0)</f>
        <v>28238738250</v>
      </c>
      <c r="P54" s="8"/>
      <c r="Q54" s="8">
        <f>IFERROR(VLOOKUP(A54,'درآمد ناشی از فروش'!A:Q,17,0),0)</f>
        <v>0</v>
      </c>
      <c r="R54" s="8"/>
      <c r="S54" s="8">
        <f t="shared" si="6"/>
        <v>28238738250</v>
      </c>
      <c r="T54" s="8"/>
      <c r="U54" s="1">
        <f t="shared" si="7"/>
        <v>4.8263467678356974E-3</v>
      </c>
    </row>
    <row r="55" spans="1:21" ht="21" x14ac:dyDescent="0.55000000000000004">
      <c r="A55" s="23" t="s">
        <v>88</v>
      </c>
      <c r="C55" s="8">
        <f>IFERROR(VLOOKUP(A55,'درآمد سود سهام'!A:S,13,0),0)</f>
        <v>0</v>
      </c>
      <c r="D55" s="8"/>
      <c r="E55" s="8">
        <f>IFERROR(VLOOKUP(A55,'درآمد ناشی از تغییر قیمت اوراق'!A:Q,9,0),0)</f>
        <v>0</v>
      </c>
      <c r="F55" s="8"/>
      <c r="G55" s="8">
        <f>IFERROR(VLOOKUP(A55,'درآمد ناشی از فروش'!A:Q,9,0),0)</f>
        <v>0</v>
      </c>
      <c r="H55" s="8"/>
      <c r="I55" s="8">
        <f t="shared" si="2"/>
        <v>0</v>
      </c>
      <c r="J55" s="8"/>
      <c r="K55" s="1">
        <f t="shared" si="0"/>
        <v>0</v>
      </c>
      <c r="L55" s="8"/>
      <c r="M55" s="8">
        <f>IFERROR(VLOOKUP(A55,'درآمد سود سهام'!A:S,19,0),0)</f>
        <v>0</v>
      </c>
      <c r="N55" s="8"/>
      <c r="O55" s="8">
        <f>IFERROR(VLOOKUP(A55,'درآمد ناشی از تغییر قیمت اوراق'!A:Q,17,0),0)</f>
        <v>0</v>
      </c>
      <c r="P55" s="8"/>
      <c r="Q55" s="8">
        <f>IFERROR(VLOOKUP(A55,'درآمد ناشی از فروش'!A:Q,17,0),0)</f>
        <v>-345795745</v>
      </c>
      <c r="R55" s="8"/>
      <c r="S55" s="8">
        <f t="shared" si="3"/>
        <v>-345795745</v>
      </c>
      <c r="T55" s="8"/>
      <c r="U55" s="1">
        <f t="shared" si="1"/>
        <v>-5.9100734651700917E-5</v>
      </c>
    </row>
    <row r="56" spans="1:21" ht="21" x14ac:dyDescent="0.55000000000000004">
      <c r="A56" s="23" t="s">
        <v>107</v>
      </c>
      <c r="C56" s="8">
        <f>IFERROR(VLOOKUP(A56,'درآمد سود سهام'!A:S,13,0),0)</f>
        <v>0</v>
      </c>
      <c r="D56" s="8"/>
      <c r="E56" s="8">
        <f>IFERROR(VLOOKUP(A56,'درآمد ناشی از تغییر قیمت اوراق'!A:Q,9,0),0)</f>
        <v>9035768810</v>
      </c>
      <c r="F56" s="8"/>
      <c r="G56" s="8">
        <f>IFERROR(VLOOKUP(A56,'درآمد ناشی از فروش'!A:Q,9,0),0)</f>
        <v>0</v>
      </c>
      <c r="H56" s="8"/>
      <c r="I56" s="8">
        <f t="shared" si="2"/>
        <v>9035768810</v>
      </c>
      <c r="J56" s="8"/>
      <c r="K56" s="1">
        <f t="shared" si="0"/>
        <v>3.0977064553598236E-3</v>
      </c>
      <c r="L56" s="8"/>
      <c r="M56" s="8">
        <f>IFERROR(VLOOKUP(A56,'درآمد سود سهام'!A:S,19,0),0)</f>
        <v>7893249000</v>
      </c>
      <c r="N56" s="8"/>
      <c r="O56" s="8">
        <f>IFERROR(VLOOKUP(A56,'درآمد ناشی از تغییر قیمت اوراق'!A:Q,17,0),0)</f>
        <v>18817149626</v>
      </c>
      <c r="P56" s="8"/>
      <c r="Q56" s="8">
        <f>IFERROR(VLOOKUP(A56,'درآمد ناشی از فروش'!A:Q,17,0),0)</f>
        <v>633080107</v>
      </c>
      <c r="R56" s="8"/>
      <c r="S56" s="8">
        <f t="shared" si="3"/>
        <v>27343478733</v>
      </c>
      <c r="T56" s="8"/>
      <c r="U56" s="1">
        <f t="shared" si="1"/>
        <v>4.6733359343489322E-3</v>
      </c>
    </row>
    <row r="57" spans="1:21" ht="21" x14ac:dyDescent="0.55000000000000004">
      <c r="A57" s="23" t="s">
        <v>109</v>
      </c>
      <c r="C57" s="8">
        <f>IFERROR(VLOOKUP(A57,'درآمد سود سهام'!A:S,13,0),0)</f>
        <v>0</v>
      </c>
      <c r="D57" s="8"/>
      <c r="E57" s="8">
        <f>IFERROR(VLOOKUP(A57,'درآمد ناشی از تغییر قیمت اوراق'!A:Q,9,0),0)</f>
        <v>0</v>
      </c>
      <c r="F57" s="8"/>
      <c r="G57" s="8">
        <f>IFERROR(VLOOKUP(A57,'درآمد ناشی از فروش'!A:Q,9,0),0)</f>
        <v>0</v>
      </c>
      <c r="H57" s="8"/>
      <c r="I57" s="8">
        <f t="shared" si="2"/>
        <v>0</v>
      </c>
      <c r="J57" s="8"/>
      <c r="K57" s="1">
        <f t="shared" si="0"/>
        <v>0</v>
      </c>
      <c r="L57" s="8"/>
      <c r="M57" s="8">
        <f>IFERROR(VLOOKUP(A57,'درآمد سود سهام'!A:S,19,0),0)</f>
        <v>0</v>
      </c>
      <c r="N57" s="8"/>
      <c r="O57" s="8">
        <f>IFERROR(VLOOKUP(A57,'درآمد ناشی از تغییر قیمت اوراق'!A:Q,17,0),0)</f>
        <v>0</v>
      </c>
      <c r="P57" s="8"/>
      <c r="Q57" s="8">
        <f>IFERROR(VLOOKUP(A57,'درآمد ناشی از فروش'!A:Q,17,0),0)</f>
        <v>333285120</v>
      </c>
      <c r="R57" s="8"/>
      <c r="S57" s="8">
        <f t="shared" si="3"/>
        <v>333285120</v>
      </c>
      <c r="T57" s="8"/>
      <c r="U57" s="1">
        <f t="shared" si="1"/>
        <v>5.6962515372999452E-5</v>
      </c>
    </row>
    <row r="58" spans="1:21" ht="21" x14ac:dyDescent="0.55000000000000004">
      <c r="A58" s="23" t="s">
        <v>101</v>
      </c>
      <c r="C58" s="8">
        <f>IFERROR(VLOOKUP(A58,'درآمد سود سهام'!A:S,13,0),0)</f>
        <v>0</v>
      </c>
      <c r="D58" s="8"/>
      <c r="E58" s="8">
        <f>IFERROR(VLOOKUP(A58,'درآمد ناشی از تغییر قیمت اوراق'!A:Q,9,0),0)</f>
        <v>626568614</v>
      </c>
      <c r="F58" s="8"/>
      <c r="G58" s="8">
        <f>IFERROR(VLOOKUP(A58,'درآمد ناشی از فروش'!A:Q,9,0),0)</f>
        <v>0</v>
      </c>
      <c r="H58" s="8"/>
      <c r="I58" s="8">
        <f t="shared" si="2"/>
        <v>626568614</v>
      </c>
      <c r="J58" s="8"/>
      <c r="K58" s="1">
        <f t="shared" si="0"/>
        <v>2.1480470352070212E-4</v>
      </c>
      <c r="L58" s="8"/>
      <c r="M58" s="8">
        <f>IFERROR(VLOOKUP(A58,'درآمد سود سهام'!A:S,19,0),0)</f>
        <v>757462500</v>
      </c>
      <c r="N58" s="8"/>
      <c r="O58" s="8">
        <f>IFERROR(VLOOKUP(A58,'درآمد ناشی از تغییر قیمت اوراق'!A:Q,17,0),0)</f>
        <v>1973200537</v>
      </c>
      <c r="P58" s="8"/>
      <c r="Q58" s="8">
        <f>IFERROR(VLOOKUP(A58,'درآمد ناشی از فروش'!A:Q,17,0),0)</f>
        <v>28083349816</v>
      </c>
      <c r="R58" s="8"/>
      <c r="S58" s="8">
        <f t="shared" si="3"/>
        <v>30814012853</v>
      </c>
      <c r="T58" s="8"/>
      <c r="U58" s="1">
        <f t="shared" si="1"/>
        <v>5.2664927880453089E-3</v>
      </c>
    </row>
    <row r="59" spans="1:21" ht="21" x14ac:dyDescent="0.55000000000000004">
      <c r="A59" s="23" t="s">
        <v>114</v>
      </c>
      <c r="C59" s="8">
        <f>IFERROR(VLOOKUP(A59,'درآمد سود سهام'!A:S,13,0),0)</f>
        <v>0</v>
      </c>
      <c r="D59" s="8"/>
      <c r="E59" s="8">
        <f>IFERROR(VLOOKUP(A59,'درآمد ناشی از تغییر قیمت اوراق'!A:Q,9,0),0)</f>
        <v>2587275011</v>
      </c>
      <c r="F59" s="8"/>
      <c r="G59" s="8">
        <f>IFERROR(VLOOKUP(A59,'درآمد ناشی از فروش'!A:Q,9,0),0)</f>
        <v>0</v>
      </c>
      <c r="H59" s="8"/>
      <c r="I59" s="8">
        <f t="shared" si="2"/>
        <v>2587275011</v>
      </c>
      <c r="J59" s="8"/>
      <c r="K59" s="1">
        <f t="shared" ref="K59" si="8">+I59/$I$64</f>
        <v>8.869879997921127E-4</v>
      </c>
      <c r="L59" s="8"/>
      <c r="M59" s="8">
        <f>IFERROR(VLOOKUP(A59,'درآمد سود سهام'!A:S,19,0),0)</f>
        <v>0</v>
      </c>
      <c r="N59" s="8"/>
      <c r="O59" s="8">
        <f>IFERROR(VLOOKUP(A59,'درآمد ناشی از تغییر قیمت اوراق'!A:Q,17,0),0)</f>
        <v>3694978788</v>
      </c>
      <c r="P59" s="8"/>
      <c r="Q59" s="8">
        <f>IFERROR(VLOOKUP(A59,'درآمد ناشی از فروش'!A:Q,17,0),0)</f>
        <v>0</v>
      </c>
      <c r="R59" s="8"/>
      <c r="S59" s="8">
        <f t="shared" ref="S59" si="9">+Q59+O59+M59</f>
        <v>3694978788</v>
      </c>
      <c r="T59" s="8"/>
      <c r="U59" s="1">
        <f t="shared" ref="U59" si="10">+S59/$S$64</f>
        <v>6.3151720069097865E-4</v>
      </c>
    </row>
    <row r="60" spans="1:21" ht="21" x14ac:dyDescent="0.55000000000000004">
      <c r="A60" s="23" t="s">
        <v>81</v>
      </c>
      <c r="C60" s="8">
        <f>IFERROR(VLOOKUP(A60,'درآمد سود سهام'!A:S,13,0),0)</f>
        <v>0</v>
      </c>
      <c r="D60" s="8"/>
      <c r="E60" s="8">
        <f>IFERROR(VLOOKUP(A60,'درآمد ناشی از تغییر قیمت اوراق'!A:Q,9,0),0)</f>
        <v>0</v>
      </c>
      <c r="F60" s="8"/>
      <c r="G60" s="8">
        <f>IFERROR(VLOOKUP(A60,'درآمد ناشی از فروش'!A:Q,9,0),0)</f>
        <v>0</v>
      </c>
      <c r="H60" s="8"/>
      <c r="I60" s="8">
        <f t="shared" si="2"/>
        <v>0</v>
      </c>
      <c r="J60" s="8"/>
      <c r="K60" s="1">
        <f>+I60/$I$64</f>
        <v>0</v>
      </c>
      <c r="L60" s="8"/>
      <c r="M60" s="8">
        <f>IFERROR(VLOOKUP(A60,'درآمد سود سهام'!A:S,19,0),0)</f>
        <v>0</v>
      </c>
      <c r="N60" s="8"/>
      <c r="O60" s="8">
        <f>IFERROR(VLOOKUP(A60,'درآمد ناشی از تغییر قیمت اوراق'!A:Q,17,0),0)</f>
        <v>0</v>
      </c>
      <c r="P60" s="8"/>
      <c r="Q60" s="8">
        <f>IFERROR(VLOOKUP(A60,'درآمد ناشی از فروش'!A:Q,17,0),0)</f>
        <v>658391660</v>
      </c>
      <c r="R60" s="8"/>
      <c r="S60" s="8">
        <f t="shared" si="3"/>
        <v>658391660</v>
      </c>
      <c r="T60" s="8"/>
      <c r="U60" s="1">
        <f>+S60/$S$64</f>
        <v>1.1252721109842717E-4</v>
      </c>
    </row>
    <row r="61" spans="1:21" ht="21" x14ac:dyDescent="0.55000000000000004">
      <c r="A61" s="23" t="s">
        <v>52</v>
      </c>
      <c r="C61" s="8">
        <f>IFERROR(VLOOKUP(A61,'درآمد سود سهام'!A:S,13,0),0)</f>
        <v>0</v>
      </c>
      <c r="D61" s="8"/>
      <c r="E61" s="8">
        <f>IFERROR(VLOOKUP(A61,'درآمد ناشی از تغییر قیمت اوراق'!A:Q,9,0),0)</f>
        <v>7666129504</v>
      </c>
      <c r="F61" s="8"/>
      <c r="G61" s="8">
        <f>IFERROR(VLOOKUP(A61,'درآمد ناشی از فروش'!A:Q,9,0),0)</f>
        <v>0</v>
      </c>
      <c r="H61" s="8"/>
      <c r="I61" s="8">
        <f t="shared" si="2"/>
        <v>7666129504</v>
      </c>
      <c r="J61" s="8"/>
      <c r="K61" s="1">
        <f>+I61/$I$64</f>
        <v>2.6281569782843086E-3</v>
      </c>
      <c r="L61" s="8"/>
      <c r="M61" s="8">
        <f>IFERROR(VLOOKUP(A61,'درآمد سود سهام'!A:S,19,0),0)</f>
        <v>44490299700</v>
      </c>
      <c r="N61" s="8"/>
      <c r="O61" s="8">
        <f>IFERROR(VLOOKUP(A61,'درآمد ناشی از تغییر قیمت اوراق'!A:Q,17,0),0)</f>
        <v>1536988752</v>
      </c>
      <c r="P61" s="8"/>
      <c r="Q61" s="8">
        <f>IFERROR(VLOOKUP(A61,'درآمد ناشی از فروش'!A:Q,17,0),0)</f>
        <v>0</v>
      </c>
      <c r="R61" s="8"/>
      <c r="S61" s="8">
        <f t="shared" si="3"/>
        <v>46027288452</v>
      </c>
      <c r="T61" s="8"/>
      <c r="U61" s="1">
        <f>+S61/$S$64</f>
        <v>7.8666282071774771E-3</v>
      </c>
    </row>
    <row r="62" spans="1:21" ht="21" x14ac:dyDescent="0.55000000000000004">
      <c r="A62" s="23" t="s">
        <v>72</v>
      </c>
      <c r="C62" s="8">
        <f>IFERROR(VLOOKUP(A62,'درآمد سود سهام'!A:S,13,0),0)</f>
        <v>0</v>
      </c>
      <c r="D62" s="8"/>
      <c r="E62" s="8">
        <f>IFERROR(VLOOKUP(A62,'درآمد ناشی از تغییر قیمت اوراق'!A:Q,9,0),0)</f>
        <v>323591381600</v>
      </c>
      <c r="F62" s="8"/>
      <c r="G62" s="8">
        <f>IFERROR(VLOOKUP(A62,'درآمد ناشی از فروش'!A:Q,9,0),0)</f>
        <v>0</v>
      </c>
      <c r="H62" s="8"/>
      <c r="I62" s="8">
        <f t="shared" si="2"/>
        <v>323591381600</v>
      </c>
      <c r="J62" s="8"/>
      <c r="K62" s="1">
        <f>+I62/$I$64</f>
        <v>0.11093589629825024</v>
      </c>
      <c r="L62" s="8"/>
      <c r="M62" s="8">
        <f>IFERROR(VLOOKUP(A62,'درآمد سود سهام'!A:S,19,0),0)</f>
        <v>5073689790</v>
      </c>
      <c r="N62" s="8"/>
      <c r="O62" s="8">
        <f>IFERROR(VLOOKUP(A62,'درآمد ناشی از تغییر قیمت اوراق'!A:Q,17,0),0)</f>
        <v>275892021765</v>
      </c>
      <c r="P62" s="8"/>
      <c r="Q62" s="8">
        <f>IFERROR(VLOOKUP(A62,'درآمد ناشی از فروش'!A:Q,17,0),0)</f>
        <v>-12918685297</v>
      </c>
      <c r="R62" s="8"/>
      <c r="S62" s="8">
        <f t="shared" si="3"/>
        <v>268047026258</v>
      </c>
      <c r="T62" s="8"/>
      <c r="U62" s="1">
        <f>+S62/$S$64</f>
        <v>4.5812524885323752E-2</v>
      </c>
    </row>
    <row r="63" spans="1:21" ht="21.75" thickBot="1" x14ac:dyDescent="0.6">
      <c r="A63" s="23" t="s">
        <v>68</v>
      </c>
      <c r="C63" s="8">
        <f>IFERROR(VLOOKUP(A63,'درآمد سود سهام'!A:S,13,0),0)</f>
        <v>0</v>
      </c>
      <c r="D63" s="8"/>
      <c r="E63" s="8">
        <f>IFERROR(VLOOKUP(A63,'درآمد ناشی از تغییر قیمت اوراق'!A:Q,9,0),0)</f>
        <v>20333332564</v>
      </c>
      <c r="F63" s="8"/>
      <c r="G63" s="8">
        <f>IFERROR(VLOOKUP(A63,'درآمد ناشی از فروش'!A:Q,9,0),0)</f>
        <v>4931130127</v>
      </c>
      <c r="H63" s="8"/>
      <c r="I63" s="8">
        <f t="shared" si="2"/>
        <v>25264462691</v>
      </c>
      <c r="J63" s="8"/>
      <c r="K63" s="1">
        <f>+I63/$I$64</f>
        <v>8.6613425835436048E-3</v>
      </c>
      <c r="L63" s="8"/>
      <c r="M63" s="8">
        <f>IFERROR(VLOOKUP(A63,'درآمد سود سهام'!A:S,19,0),0)</f>
        <v>8639589420</v>
      </c>
      <c r="N63" s="8"/>
      <c r="O63" s="8">
        <f>IFERROR(VLOOKUP(A63,'درآمد ناشی از تغییر قیمت اوراق'!A:Q,17,0),0)</f>
        <v>102132525930</v>
      </c>
      <c r="P63" s="8"/>
      <c r="Q63" s="8">
        <f>IFERROR(VLOOKUP(A63,'درآمد ناشی از فروش'!A:Q,17,0),0)</f>
        <v>17058718454</v>
      </c>
      <c r="R63" s="8"/>
      <c r="S63" s="8">
        <f t="shared" si="3"/>
        <v>127830833804</v>
      </c>
      <c r="T63" s="8"/>
      <c r="U63" s="1">
        <f>+S63/$S$64</f>
        <v>2.1847857581231613E-2</v>
      </c>
    </row>
    <row r="64" spans="1:21" s="23" customFormat="1" ht="21.75" thickBot="1" x14ac:dyDescent="0.6">
      <c r="A64" s="23" t="s">
        <v>15</v>
      </c>
      <c r="C64" s="9">
        <f>SUM(C8:C63)</f>
        <v>0</v>
      </c>
      <c r="D64" s="3"/>
      <c r="E64" s="9">
        <f>SUM(E8:E63)</f>
        <v>2902913473532</v>
      </c>
      <c r="F64" s="3"/>
      <c r="G64" s="9">
        <f>SUM(G8:G63)</f>
        <v>14008752706</v>
      </c>
      <c r="H64" s="3"/>
      <c r="I64" s="9">
        <f>SUM(I8:I63)</f>
        <v>2916922226238</v>
      </c>
      <c r="J64" s="3"/>
      <c r="K64" s="10">
        <f>SUM(K8:K63)</f>
        <v>1.0000000000000002</v>
      </c>
      <c r="L64" s="3"/>
      <c r="M64" s="9">
        <f>SUM(M8:M63)</f>
        <v>880285311689</v>
      </c>
      <c r="N64" s="3"/>
      <c r="O64" s="9">
        <f>SUM(O8:O63)</f>
        <v>4564328429070</v>
      </c>
      <c r="P64" s="3"/>
      <c r="Q64" s="9">
        <f>SUM(Q8:Q63)</f>
        <v>406341362217</v>
      </c>
      <c r="R64" s="3"/>
      <c r="S64" s="9">
        <f>SUM(S8:S63)</f>
        <v>5850955102976</v>
      </c>
      <c r="T64" s="3"/>
      <c r="U64" s="10">
        <f>SUM(U8:U63)</f>
        <v>1.0000000000000002</v>
      </c>
    </row>
    <row r="65" ht="19.5" thickTop="1" x14ac:dyDescent="0.45"/>
  </sheetData>
  <mergeCells count="6">
    <mergeCell ref="A2:U2"/>
    <mergeCell ref="A3:U3"/>
    <mergeCell ref="A4:U4"/>
    <mergeCell ref="A6:A7"/>
    <mergeCell ref="C6:K6"/>
    <mergeCell ref="M6:U6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791C1C-66B0-469B-A3F3-E06C1F03A7A2}">
  <dimension ref="A2:S47"/>
  <sheetViews>
    <sheetView rightToLeft="1" topLeftCell="A28" zoomScale="85" zoomScaleNormal="85" workbookViewId="0">
      <selection activeCell="Z4" sqref="Z1:Z1048576"/>
    </sheetView>
  </sheetViews>
  <sheetFormatPr defaultRowHeight="18.75" x14ac:dyDescent="0.2"/>
  <cols>
    <col min="1" max="1" width="24" style="8" bestFit="1" customWidth="1"/>
    <col min="2" max="2" width="0.875" style="8" customWidth="1"/>
    <col min="3" max="3" width="17.5" style="8" customWidth="1"/>
    <col min="4" max="4" width="0.875" style="8" customWidth="1"/>
    <col min="5" max="5" width="30.625" style="8" customWidth="1"/>
    <col min="6" max="6" width="0.875" style="8" customWidth="1"/>
    <col min="7" max="7" width="21" style="8" customWidth="1"/>
    <col min="8" max="8" width="0.875" style="8" customWidth="1"/>
    <col min="9" max="9" width="20.125" style="8" customWidth="1"/>
    <col min="10" max="10" width="0.875" style="8" customWidth="1"/>
    <col min="11" max="11" width="17.5" style="8" customWidth="1"/>
    <col min="12" max="12" width="0.875" style="8" customWidth="1"/>
    <col min="13" max="13" width="21" style="8" customWidth="1"/>
    <col min="14" max="14" width="0.875" style="8" customWidth="1"/>
    <col min="15" max="15" width="20.125" style="8" customWidth="1"/>
    <col min="16" max="16" width="0.875" style="8" customWidth="1"/>
    <col min="17" max="17" width="17.5" style="8" customWidth="1"/>
    <col min="18" max="18" width="0.875" style="8" customWidth="1"/>
    <col min="19" max="19" width="21" style="8" customWidth="1"/>
    <col min="20" max="20" width="0.875" style="8" customWidth="1"/>
    <col min="21" max="21" width="12.125" style="8" bestFit="1" customWidth="1"/>
    <col min="22" max="16384" width="9" style="8"/>
  </cols>
  <sheetData>
    <row r="2" spans="1:19" ht="26.25" x14ac:dyDescent="0.2">
      <c r="A2" s="48" t="s">
        <v>73</v>
      </c>
      <c r="B2" s="48" t="s">
        <v>0</v>
      </c>
      <c r="C2" s="48" t="s">
        <v>0</v>
      </c>
      <c r="D2" s="48" t="s">
        <v>0</v>
      </c>
      <c r="E2" s="48" t="s">
        <v>0</v>
      </c>
      <c r="F2" s="48" t="s">
        <v>0</v>
      </c>
      <c r="G2" s="48" t="s">
        <v>0</v>
      </c>
      <c r="H2" s="48" t="s">
        <v>0</v>
      </c>
      <c r="I2" s="48" t="s">
        <v>0</v>
      </c>
      <c r="J2" s="48" t="s">
        <v>0</v>
      </c>
      <c r="K2" s="48" t="s">
        <v>0</v>
      </c>
      <c r="L2" s="48" t="s">
        <v>0</v>
      </c>
      <c r="M2" s="48" t="s">
        <v>0</v>
      </c>
      <c r="N2" s="48" t="s">
        <v>0</v>
      </c>
      <c r="O2" s="48" t="s">
        <v>0</v>
      </c>
      <c r="P2" s="48" t="s">
        <v>0</v>
      </c>
      <c r="Q2" s="48" t="s">
        <v>0</v>
      </c>
      <c r="R2" s="48" t="s">
        <v>0</v>
      </c>
      <c r="S2" s="48" t="s">
        <v>0</v>
      </c>
    </row>
    <row r="3" spans="1:19" ht="26.25" x14ac:dyDescent="0.2">
      <c r="A3" s="48" t="s">
        <v>24</v>
      </c>
      <c r="B3" s="48" t="s">
        <v>24</v>
      </c>
      <c r="C3" s="48" t="s">
        <v>24</v>
      </c>
      <c r="D3" s="48" t="s">
        <v>24</v>
      </c>
      <c r="E3" s="48" t="s">
        <v>24</v>
      </c>
      <c r="F3" s="48" t="s">
        <v>24</v>
      </c>
      <c r="G3" s="48" t="s">
        <v>24</v>
      </c>
      <c r="H3" s="48" t="s">
        <v>24</v>
      </c>
      <c r="I3" s="48" t="s">
        <v>24</v>
      </c>
      <c r="J3" s="48" t="s">
        <v>24</v>
      </c>
      <c r="K3" s="48" t="s">
        <v>24</v>
      </c>
      <c r="L3" s="48" t="s">
        <v>24</v>
      </c>
      <c r="M3" s="48" t="s">
        <v>24</v>
      </c>
      <c r="N3" s="48" t="s">
        <v>24</v>
      </c>
      <c r="O3" s="48" t="s">
        <v>24</v>
      </c>
      <c r="P3" s="48" t="s">
        <v>24</v>
      </c>
      <c r="Q3" s="48" t="s">
        <v>24</v>
      </c>
      <c r="R3" s="48" t="s">
        <v>24</v>
      </c>
      <c r="S3" s="48" t="s">
        <v>24</v>
      </c>
    </row>
    <row r="4" spans="1:19" ht="26.25" x14ac:dyDescent="0.2">
      <c r="A4" s="48" t="str">
        <f>+سهام!A4</f>
        <v>برای ماه منتهی به 1404/09/30</v>
      </c>
      <c r="B4" s="48" t="s">
        <v>2</v>
      </c>
      <c r="C4" s="48" t="s">
        <v>2</v>
      </c>
      <c r="D4" s="48" t="s">
        <v>2</v>
      </c>
      <c r="E4" s="48" t="s">
        <v>2</v>
      </c>
      <c r="F4" s="48" t="s">
        <v>2</v>
      </c>
      <c r="G4" s="48" t="s">
        <v>2</v>
      </c>
      <c r="H4" s="48" t="s">
        <v>2</v>
      </c>
      <c r="I4" s="48" t="s">
        <v>2</v>
      </c>
      <c r="J4" s="48" t="s">
        <v>2</v>
      </c>
      <c r="K4" s="48" t="s">
        <v>2</v>
      </c>
      <c r="L4" s="48" t="s">
        <v>2</v>
      </c>
      <c r="M4" s="48" t="s">
        <v>2</v>
      </c>
      <c r="N4" s="48" t="s">
        <v>2</v>
      </c>
      <c r="O4" s="48" t="s">
        <v>2</v>
      </c>
      <c r="P4" s="48" t="s">
        <v>2</v>
      </c>
      <c r="Q4" s="48" t="s">
        <v>2</v>
      </c>
      <c r="R4" s="48" t="s">
        <v>2</v>
      </c>
      <c r="S4" s="48" t="s">
        <v>2</v>
      </c>
    </row>
    <row r="6" spans="1:19" ht="27" thickBot="1" x14ac:dyDescent="0.25">
      <c r="A6" s="49" t="s">
        <v>3</v>
      </c>
      <c r="C6" s="49" t="s">
        <v>91</v>
      </c>
      <c r="D6" s="49" t="s">
        <v>91</v>
      </c>
      <c r="E6" s="49" t="s">
        <v>91</v>
      </c>
      <c r="F6" s="49" t="s">
        <v>91</v>
      </c>
      <c r="G6" s="49" t="s">
        <v>91</v>
      </c>
      <c r="I6" s="49" t="s">
        <v>26</v>
      </c>
      <c r="J6" s="49" t="s">
        <v>26</v>
      </c>
      <c r="K6" s="49" t="s">
        <v>26</v>
      </c>
      <c r="L6" s="49" t="s">
        <v>26</v>
      </c>
      <c r="M6" s="49" t="s">
        <v>26</v>
      </c>
      <c r="O6" s="49" t="s">
        <v>27</v>
      </c>
      <c r="P6" s="49" t="s">
        <v>27</v>
      </c>
      <c r="Q6" s="49" t="s">
        <v>27</v>
      </c>
      <c r="R6" s="49" t="s">
        <v>27</v>
      </c>
      <c r="S6" s="49" t="s">
        <v>27</v>
      </c>
    </row>
    <row r="7" spans="1:19" ht="27" thickBot="1" x14ac:dyDescent="0.25">
      <c r="A7" s="49" t="s">
        <v>3</v>
      </c>
      <c r="C7" s="25" t="s">
        <v>92</v>
      </c>
      <c r="E7" s="25" t="s">
        <v>93</v>
      </c>
      <c r="G7" s="25" t="s">
        <v>94</v>
      </c>
      <c r="I7" s="25" t="s">
        <v>95</v>
      </c>
      <c r="K7" s="25" t="s">
        <v>30</v>
      </c>
      <c r="M7" s="25" t="s">
        <v>96</v>
      </c>
      <c r="O7" s="25" t="s">
        <v>95</v>
      </c>
      <c r="Q7" s="25" t="s">
        <v>30</v>
      </c>
      <c r="S7" s="25" t="s">
        <v>96</v>
      </c>
    </row>
    <row r="8" spans="1:19" ht="21" x14ac:dyDescent="0.2">
      <c r="A8" s="3" t="s">
        <v>67</v>
      </c>
      <c r="C8" s="8" t="s">
        <v>113</v>
      </c>
      <c r="E8" s="8">
        <v>0</v>
      </c>
      <c r="G8" s="8">
        <v>0</v>
      </c>
      <c r="I8" s="8">
        <v>0</v>
      </c>
      <c r="K8" s="8">
        <v>0</v>
      </c>
      <c r="M8" s="8">
        <v>0</v>
      </c>
      <c r="O8" s="8">
        <v>8379057168</v>
      </c>
      <c r="Q8" s="8">
        <v>-841519605</v>
      </c>
      <c r="S8" s="8">
        <f>+Q8+O8</f>
        <v>7537537563</v>
      </c>
    </row>
    <row r="9" spans="1:19" ht="21" x14ac:dyDescent="0.2">
      <c r="A9" s="3" t="s">
        <v>107</v>
      </c>
      <c r="C9" s="8" t="s">
        <v>113</v>
      </c>
      <c r="E9" s="8">
        <v>0</v>
      </c>
      <c r="G9" s="8">
        <v>0</v>
      </c>
      <c r="I9" s="8">
        <v>0</v>
      </c>
      <c r="K9" s="8">
        <v>0</v>
      </c>
      <c r="M9" s="8">
        <v>0</v>
      </c>
      <c r="O9" s="8">
        <v>7893249000</v>
      </c>
      <c r="Q9" s="8">
        <v>0</v>
      </c>
      <c r="S9" s="8">
        <f t="shared" ref="S9:S45" si="0">+Q9+O9</f>
        <v>7893249000</v>
      </c>
    </row>
    <row r="10" spans="1:19" ht="21" x14ac:dyDescent="0.2">
      <c r="A10" s="3" t="s">
        <v>102</v>
      </c>
      <c r="C10" s="8" t="s">
        <v>113</v>
      </c>
      <c r="E10" s="8">
        <v>0</v>
      </c>
      <c r="G10" s="8">
        <v>0</v>
      </c>
      <c r="I10" s="8">
        <v>0</v>
      </c>
      <c r="K10" s="8">
        <v>0</v>
      </c>
      <c r="M10" s="8">
        <v>0</v>
      </c>
      <c r="O10" s="8">
        <v>12165628</v>
      </c>
      <c r="Q10" s="8">
        <v>0</v>
      </c>
      <c r="S10" s="8">
        <f t="shared" si="0"/>
        <v>12165628</v>
      </c>
    </row>
    <row r="11" spans="1:19" ht="21" x14ac:dyDescent="0.2">
      <c r="A11" s="3" t="s">
        <v>62</v>
      </c>
      <c r="C11" s="8" t="s">
        <v>113</v>
      </c>
      <c r="E11" s="8">
        <v>0</v>
      </c>
      <c r="G11" s="8">
        <v>0</v>
      </c>
      <c r="I11" s="8">
        <v>0</v>
      </c>
      <c r="K11" s="8">
        <v>0</v>
      </c>
      <c r="M11" s="8">
        <v>0</v>
      </c>
      <c r="O11" s="8">
        <v>1647921200</v>
      </c>
      <c r="Q11" s="8">
        <v>0</v>
      </c>
      <c r="S11" s="8">
        <f t="shared" si="0"/>
        <v>1647921200</v>
      </c>
    </row>
    <row r="12" spans="1:19" ht="21" x14ac:dyDescent="0.2">
      <c r="A12" s="3" t="s">
        <v>106</v>
      </c>
      <c r="C12" s="8" t="s">
        <v>113</v>
      </c>
      <c r="E12" s="8">
        <v>0</v>
      </c>
      <c r="G12" s="8">
        <v>0</v>
      </c>
      <c r="I12" s="8">
        <v>0</v>
      </c>
      <c r="K12" s="8">
        <v>0</v>
      </c>
      <c r="M12" s="8">
        <v>0</v>
      </c>
      <c r="O12" s="8">
        <v>208157751</v>
      </c>
      <c r="Q12" s="8">
        <v>0</v>
      </c>
      <c r="S12" s="8">
        <f t="shared" si="0"/>
        <v>208157751</v>
      </c>
    </row>
    <row r="13" spans="1:19" ht="21" x14ac:dyDescent="0.2">
      <c r="A13" s="3" t="s">
        <v>61</v>
      </c>
      <c r="C13" s="8" t="s">
        <v>113</v>
      </c>
      <c r="E13" s="8">
        <v>0</v>
      </c>
      <c r="G13" s="8">
        <v>0</v>
      </c>
      <c r="I13" s="8">
        <v>0</v>
      </c>
      <c r="K13" s="8">
        <v>0</v>
      </c>
      <c r="M13" s="8">
        <v>0</v>
      </c>
      <c r="O13" s="8">
        <v>104491343750</v>
      </c>
      <c r="Q13" s="8">
        <v>0</v>
      </c>
      <c r="S13" s="8">
        <f t="shared" si="0"/>
        <v>104491343750</v>
      </c>
    </row>
    <row r="14" spans="1:19" ht="21" x14ac:dyDescent="0.2">
      <c r="A14" s="3" t="s">
        <v>68</v>
      </c>
      <c r="C14" s="8" t="s">
        <v>113</v>
      </c>
      <c r="E14" s="8">
        <v>0</v>
      </c>
      <c r="G14" s="8">
        <v>0</v>
      </c>
      <c r="I14" s="8">
        <v>0</v>
      </c>
      <c r="K14" s="8">
        <v>0</v>
      </c>
      <c r="M14" s="8">
        <v>0</v>
      </c>
      <c r="O14" s="8">
        <v>8639589420</v>
      </c>
      <c r="Q14" s="8">
        <v>0</v>
      </c>
      <c r="S14" s="8">
        <f t="shared" si="0"/>
        <v>8639589420</v>
      </c>
    </row>
    <row r="15" spans="1:19" ht="21" x14ac:dyDescent="0.2">
      <c r="A15" s="3" t="s">
        <v>60</v>
      </c>
      <c r="C15" s="8" t="s">
        <v>113</v>
      </c>
      <c r="E15" s="8">
        <v>0</v>
      </c>
      <c r="G15" s="8">
        <v>0</v>
      </c>
      <c r="I15" s="8">
        <v>0</v>
      </c>
      <c r="K15" s="8">
        <v>0</v>
      </c>
      <c r="M15" s="8">
        <v>0</v>
      </c>
      <c r="O15" s="8">
        <v>30734088720</v>
      </c>
      <c r="Q15" s="8">
        <v>0</v>
      </c>
      <c r="S15" s="8">
        <f t="shared" si="0"/>
        <v>30734088720</v>
      </c>
    </row>
    <row r="16" spans="1:19" ht="21" x14ac:dyDescent="0.2">
      <c r="A16" s="3" t="s">
        <v>52</v>
      </c>
      <c r="C16" s="8" t="s">
        <v>113</v>
      </c>
      <c r="E16" s="8">
        <v>0</v>
      </c>
      <c r="G16" s="8">
        <v>0</v>
      </c>
      <c r="I16" s="8">
        <v>0</v>
      </c>
      <c r="K16" s="8">
        <v>0</v>
      </c>
      <c r="M16" s="8">
        <v>0</v>
      </c>
      <c r="O16" s="8">
        <v>44490299700</v>
      </c>
      <c r="Q16" s="8">
        <v>0</v>
      </c>
      <c r="S16" s="8">
        <f t="shared" si="0"/>
        <v>44490299700</v>
      </c>
    </row>
    <row r="17" spans="1:19" ht="21" x14ac:dyDescent="0.2">
      <c r="A17" s="3" t="s">
        <v>110</v>
      </c>
      <c r="C17" s="8" t="s">
        <v>113</v>
      </c>
      <c r="E17" s="8">
        <v>0</v>
      </c>
      <c r="G17" s="8">
        <v>0</v>
      </c>
      <c r="I17" s="8">
        <v>0</v>
      </c>
      <c r="K17" s="8">
        <v>0</v>
      </c>
      <c r="M17" s="8">
        <v>0</v>
      </c>
      <c r="O17" s="8">
        <v>8174644335</v>
      </c>
      <c r="Q17" s="8">
        <v>0</v>
      </c>
      <c r="S17" s="8">
        <f t="shared" si="0"/>
        <v>8174644335</v>
      </c>
    </row>
    <row r="18" spans="1:19" ht="21" x14ac:dyDescent="0.2">
      <c r="A18" s="3" t="s">
        <v>47</v>
      </c>
      <c r="C18" s="8" t="s">
        <v>113</v>
      </c>
      <c r="E18" s="8">
        <v>0</v>
      </c>
      <c r="G18" s="8">
        <v>0</v>
      </c>
      <c r="I18" s="8">
        <v>0</v>
      </c>
      <c r="K18" s="8">
        <v>0</v>
      </c>
      <c r="M18" s="8">
        <v>0</v>
      </c>
      <c r="O18" s="8">
        <v>43966991650</v>
      </c>
      <c r="Q18" s="8">
        <v>0</v>
      </c>
      <c r="S18" s="8">
        <f t="shared" si="0"/>
        <v>43966991650</v>
      </c>
    </row>
    <row r="19" spans="1:19" ht="21" x14ac:dyDescent="0.2">
      <c r="A19" s="3" t="s">
        <v>59</v>
      </c>
      <c r="C19" s="8" t="s">
        <v>113</v>
      </c>
      <c r="E19" s="8">
        <v>0</v>
      </c>
      <c r="G19" s="8">
        <v>0</v>
      </c>
      <c r="I19" s="8">
        <v>0</v>
      </c>
      <c r="K19" s="8">
        <v>0</v>
      </c>
      <c r="M19" s="8">
        <v>0</v>
      </c>
      <c r="O19" s="8">
        <v>46502841240</v>
      </c>
      <c r="Q19" s="8">
        <v>0</v>
      </c>
      <c r="S19" s="8">
        <f t="shared" si="0"/>
        <v>46502841240</v>
      </c>
    </row>
    <row r="20" spans="1:19" ht="21" x14ac:dyDescent="0.2">
      <c r="A20" s="3" t="s">
        <v>53</v>
      </c>
      <c r="C20" s="8" t="s">
        <v>113</v>
      </c>
      <c r="E20" s="8">
        <v>0</v>
      </c>
      <c r="G20" s="8">
        <v>0</v>
      </c>
      <c r="I20" s="8">
        <v>0</v>
      </c>
      <c r="K20" s="8">
        <v>0</v>
      </c>
      <c r="M20" s="8">
        <v>0</v>
      </c>
      <c r="O20" s="8">
        <v>42005725920</v>
      </c>
      <c r="Q20" s="8">
        <v>0</v>
      </c>
      <c r="S20" s="8">
        <f t="shared" si="0"/>
        <v>42005725920</v>
      </c>
    </row>
    <row r="21" spans="1:19" ht="21" x14ac:dyDescent="0.2">
      <c r="A21" s="3" t="s">
        <v>71</v>
      </c>
      <c r="C21" s="8" t="s">
        <v>113</v>
      </c>
      <c r="E21" s="8">
        <v>0</v>
      </c>
      <c r="G21" s="8">
        <v>0</v>
      </c>
      <c r="I21" s="8">
        <v>0</v>
      </c>
      <c r="K21" s="8">
        <v>0</v>
      </c>
      <c r="M21" s="8">
        <v>0</v>
      </c>
      <c r="O21" s="8">
        <v>19075037660</v>
      </c>
      <c r="Q21" s="8">
        <v>0</v>
      </c>
      <c r="S21" s="8">
        <f t="shared" si="0"/>
        <v>19075037660</v>
      </c>
    </row>
    <row r="22" spans="1:19" ht="21" x14ac:dyDescent="0.2">
      <c r="A22" s="3" t="s">
        <v>69</v>
      </c>
      <c r="C22" s="8" t="s">
        <v>113</v>
      </c>
      <c r="E22" s="8">
        <v>0</v>
      </c>
      <c r="G22" s="8">
        <v>0</v>
      </c>
      <c r="I22" s="8">
        <v>0</v>
      </c>
      <c r="K22" s="8">
        <v>0</v>
      </c>
      <c r="M22" s="8">
        <v>0</v>
      </c>
      <c r="O22" s="8">
        <v>839261520</v>
      </c>
      <c r="Q22" s="8">
        <v>0</v>
      </c>
      <c r="S22" s="8">
        <f t="shared" si="0"/>
        <v>839261520</v>
      </c>
    </row>
    <row r="23" spans="1:19" ht="21" x14ac:dyDescent="0.2">
      <c r="A23" s="3" t="s">
        <v>108</v>
      </c>
      <c r="C23" s="8" t="s">
        <v>113</v>
      </c>
      <c r="E23" s="8">
        <v>0</v>
      </c>
      <c r="G23" s="8">
        <v>0</v>
      </c>
      <c r="I23" s="8">
        <v>0</v>
      </c>
      <c r="K23" s="8">
        <v>0</v>
      </c>
      <c r="M23" s="8">
        <v>0</v>
      </c>
      <c r="O23" s="8">
        <v>11872996900</v>
      </c>
      <c r="Q23" s="8">
        <v>0</v>
      </c>
      <c r="S23" s="8">
        <f t="shared" si="0"/>
        <v>11872996900</v>
      </c>
    </row>
    <row r="24" spans="1:19" ht="21" x14ac:dyDescent="0.2">
      <c r="A24" s="3" t="s">
        <v>72</v>
      </c>
      <c r="C24" s="8" t="s">
        <v>113</v>
      </c>
      <c r="E24" s="8">
        <v>0</v>
      </c>
      <c r="G24" s="8">
        <v>0</v>
      </c>
      <c r="I24" s="8">
        <v>0</v>
      </c>
      <c r="K24" s="8">
        <v>0</v>
      </c>
      <c r="M24" s="8">
        <v>0</v>
      </c>
      <c r="O24" s="8">
        <v>5073689790</v>
      </c>
      <c r="Q24" s="8">
        <v>0</v>
      </c>
      <c r="S24" s="8">
        <f t="shared" si="0"/>
        <v>5073689790</v>
      </c>
    </row>
    <row r="25" spans="1:19" ht="21" x14ac:dyDescent="0.2">
      <c r="A25" s="3" t="s">
        <v>46</v>
      </c>
      <c r="C25" s="8" t="s">
        <v>113</v>
      </c>
      <c r="E25" s="8">
        <v>0</v>
      </c>
      <c r="G25" s="8">
        <v>0</v>
      </c>
      <c r="I25" s="8">
        <v>0</v>
      </c>
      <c r="K25" s="8">
        <v>0</v>
      </c>
      <c r="M25" s="8">
        <v>0</v>
      </c>
      <c r="O25" s="8">
        <v>11333058930</v>
      </c>
      <c r="Q25" s="8">
        <v>0</v>
      </c>
      <c r="S25" s="8">
        <f t="shared" si="0"/>
        <v>11333058930</v>
      </c>
    </row>
    <row r="26" spans="1:19" ht="21" x14ac:dyDescent="0.2">
      <c r="A26" s="3" t="s">
        <v>104</v>
      </c>
      <c r="C26" s="8" t="s">
        <v>113</v>
      </c>
      <c r="E26" s="8">
        <v>0</v>
      </c>
      <c r="G26" s="8">
        <v>0</v>
      </c>
      <c r="I26" s="8">
        <v>0</v>
      </c>
      <c r="K26" s="8">
        <v>0</v>
      </c>
      <c r="M26" s="8">
        <v>0</v>
      </c>
      <c r="O26" s="8">
        <v>16823283363</v>
      </c>
      <c r="Q26" s="8">
        <v>-338723826</v>
      </c>
      <c r="S26" s="8">
        <f t="shared" si="0"/>
        <v>16484559537</v>
      </c>
    </row>
    <row r="27" spans="1:19" ht="21" x14ac:dyDescent="0.2">
      <c r="A27" s="3" t="s">
        <v>77</v>
      </c>
      <c r="C27" s="8" t="s">
        <v>113</v>
      </c>
      <c r="E27" s="8">
        <v>0</v>
      </c>
      <c r="G27" s="8">
        <v>0</v>
      </c>
      <c r="I27" s="8">
        <v>0</v>
      </c>
      <c r="K27" s="8">
        <v>0</v>
      </c>
      <c r="M27" s="8">
        <v>0</v>
      </c>
      <c r="O27" s="8">
        <v>76745424</v>
      </c>
      <c r="Q27" s="8">
        <v>0</v>
      </c>
      <c r="S27" s="8">
        <f t="shared" si="0"/>
        <v>76745424</v>
      </c>
    </row>
    <row r="28" spans="1:19" ht="21" x14ac:dyDescent="0.2">
      <c r="A28" s="3" t="s">
        <v>48</v>
      </c>
      <c r="C28" s="8" t="s">
        <v>113</v>
      </c>
      <c r="E28" s="8">
        <v>0</v>
      </c>
      <c r="G28" s="8">
        <v>0</v>
      </c>
      <c r="I28" s="8">
        <v>0</v>
      </c>
      <c r="K28" s="8">
        <v>0</v>
      </c>
      <c r="M28" s="8">
        <v>0</v>
      </c>
      <c r="O28" s="8">
        <v>19409410800</v>
      </c>
      <c r="Q28" s="8">
        <v>-210400117</v>
      </c>
      <c r="S28" s="8">
        <f t="shared" si="0"/>
        <v>19199010683</v>
      </c>
    </row>
    <row r="29" spans="1:19" ht="21" x14ac:dyDescent="0.2">
      <c r="A29" s="3" t="s">
        <v>90</v>
      </c>
      <c r="C29" s="8" t="s">
        <v>113</v>
      </c>
      <c r="E29" s="8">
        <v>0</v>
      </c>
      <c r="G29" s="8">
        <v>0</v>
      </c>
      <c r="I29" s="8">
        <v>0</v>
      </c>
      <c r="K29" s="8">
        <v>0</v>
      </c>
      <c r="M29" s="8">
        <v>0</v>
      </c>
      <c r="O29" s="8">
        <v>8000000</v>
      </c>
      <c r="Q29" s="8">
        <v>0</v>
      </c>
      <c r="S29" s="8">
        <f t="shared" si="0"/>
        <v>8000000</v>
      </c>
    </row>
    <row r="30" spans="1:19" ht="21" x14ac:dyDescent="0.2">
      <c r="A30" s="3" t="s">
        <v>65</v>
      </c>
      <c r="C30" s="8" t="s">
        <v>113</v>
      </c>
      <c r="E30" s="8">
        <v>0</v>
      </c>
      <c r="G30" s="8">
        <v>0</v>
      </c>
      <c r="I30" s="8">
        <v>0</v>
      </c>
      <c r="K30" s="8">
        <v>0</v>
      </c>
      <c r="M30" s="8">
        <v>0</v>
      </c>
      <c r="O30" s="8">
        <v>72079483000</v>
      </c>
      <c r="Q30" s="8">
        <v>-1451264758</v>
      </c>
      <c r="S30" s="8">
        <f t="shared" si="0"/>
        <v>70628218242</v>
      </c>
    </row>
    <row r="31" spans="1:19" ht="21" x14ac:dyDescent="0.2">
      <c r="A31" s="3" t="s">
        <v>56</v>
      </c>
      <c r="C31" s="8" t="s">
        <v>113</v>
      </c>
      <c r="E31" s="8">
        <v>0</v>
      </c>
      <c r="G31" s="8">
        <v>0</v>
      </c>
      <c r="I31" s="8">
        <v>0</v>
      </c>
      <c r="K31" s="8">
        <v>0</v>
      </c>
      <c r="M31" s="8">
        <v>0</v>
      </c>
      <c r="O31" s="8">
        <v>63903002100</v>
      </c>
      <c r="Q31" s="8">
        <v>0</v>
      </c>
      <c r="S31" s="8">
        <f t="shared" si="0"/>
        <v>63903002100</v>
      </c>
    </row>
    <row r="32" spans="1:19" ht="21" x14ac:dyDescent="0.2">
      <c r="A32" s="3" t="s">
        <v>54</v>
      </c>
      <c r="C32" s="8" t="s">
        <v>113</v>
      </c>
      <c r="E32" s="8">
        <v>0</v>
      </c>
      <c r="G32" s="8">
        <v>0</v>
      </c>
      <c r="I32" s="8">
        <v>0</v>
      </c>
      <c r="K32" s="8">
        <v>0</v>
      </c>
      <c r="M32" s="8">
        <v>0</v>
      </c>
      <c r="O32" s="8">
        <v>1413330240</v>
      </c>
      <c r="Q32" s="8">
        <v>0</v>
      </c>
      <c r="S32" s="8">
        <f t="shared" si="0"/>
        <v>1413330240</v>
      </c>
    </row>
    <row r="33" spans="1:19" ht="21" x14ac:dyDescent="0.2">
      <c r="A33" s="3" t="s">
        <v>64</v>
      </c>
      <c r="C33" s="8" t="s">
        <v>113</v>
      </c>
      <c r="E33" s="8">
        <v>0</v>
      </c>
      <c r="G33" s="8">
        <v>0</v>
      </c>
      <c r="I33" s="8">
        <v>0</v>
      </c>
      <c r="K33" s="8">
        <v>0</v>
      </c>
      <c r="M33" s="8">
        <v>0</v>
      </c>
      <c r="O33" s="8">
        <v>10825875600</v>
      </c>
      <c r="Q33" s="8">
        <v>0</v>
      </c>
      <c r="S33" s="8">
        <f t="shared" si="0"/>
        <v>10825875600</v>
      </c>
    </row>
    <row r="34" spans="1:19" ht="21" x14ac:dyDescent="0.2">
      <c r="A34" s="3" t="s">
        <v>66</v>
      </c>
      <c r="C34" s="8" t="s">
        <v>113</v>
      </c>
      <c r="E34" s="8">
        <v>0</v>
      </c>
      <c r="G34" s="8">
        <v>0</v>
      </c>
      <c r="I34" s="8">
        <v>0</v>
      </c>
      <c r="K34" s="8">
        <v>0</v>
      </c>
      <c r="M34" s="8">
        <v>0</v>
      </c>
      <c r="O34" s="8">
        <v>11723661670</v>
      </c>
      <c r="Q34" s="8">
        <v>0</v>
      </c>
      <c r="S34" s="8">
        <f t="shared" si="0"/>
        <v>11723661670</v>
      </c>
    </row>
    <row r="35" spans="1:19" ht="21" x14ac:dyDescent="0.2">
      <c r="A35" s="3" t="s">
        <v>75</v>
      </c>
      <c r="C35" s="8" t="s">
        <v>113</v>
      </c>
      <c r="E35" s="8">
        <v>0</v>
      </c>
      <c r="G35" s="8">
        <v>0</v>
      </c>
      <c r="I35" s="8">
        <v>0</v>
      </c>
      <c r="K35" s="8">
        <v>0</v>
      </c>
      <c r="M35" s="8">
        <v>0</v>
      </c>
      <c r="O35" s="8">
        <v>879168192</v>
      </c>
      <c r="Q35" s="8">
        <v>0</v>
      </c>
      <c r="S35" s="8">
        <f t="shared" si="0"/>
        <v>879168192</v>
      </c>
    </row>
    <row r="36" spans="1:19" ht="21" x14ac:dyDescent="0.2">
      <c r="A36" s="3" t="s">
        <v>51</v>
      </c>
      <c r="C36" s="8" t="s">
        <v>113</v>
      </c>
      <c r="E36" s="8">
        <v>0</v>
      </c>
      <c r="G36" s="8">
        <v>0</v>
      </c>
      <c r="I36" s="8">
        <v>0</v>
      </c>
      <c r="K36" s="8">
        <v>0</v>
      </c>
      <c r="M36" s="8">
        <v>0</v>
      </c>
      <c r="O36" s="8">
        <v>49376705000</v>
      </c>
      <c r="Q36" s="8">
        <v>0</v>
      </c>
      <c r="S36" s="8">
        <f t="shared" si="0"/>
        <v>49376705000</v>
      </c>
    </row>
    <row r="37" spans="1:19" ht="21" x14ac:dyDescent="0.2">
      <c r="A37" s="3" t="s">
        <v>79</v>
      </c>
      <c r="C37" s="8" t="s">
        <v>113</v>
      </c>
      <c r="E37" s="8">
        <v>0</v>
      </c>
      <c r="G37" s="8">
        <v>0</v>
      </c>
      <c r="I37" s="8">
        <v>0</v>
      </c>
      <c r="K37" s="8">
        <v>0</v>
      </c>
      <c r="M37" s="8">
        <v>0</v>
      </c>
      <c r="O37" s="8">
        <v>32308405200</v>
      </c>
      <c r="Q37" s="8">
        <v>0</v>
      </c>
      <c r="S37" s="8">
        <f t="shared" si="0"/>
        <v>32308405200</v>
      </c>
    </row>
    <row r="38" spans="1:19" ht="21" x14ac:dyDescent="0.2">
      <c r="A38" s="3" t="s">
        <v>49</v>
      </c>
      <c r="C38" s="8" t="s">
        <v>113</v>
      </c>
      <c r="E38" s="8">
        <v>0</v>
      </c>
      <c r="G38" s="8">
        <v>0</v>
      </c>
      <c r="I38" s="8">
        <v>0</v>
      </c>
      <c r="K38" s="8">
        <v>0</v>
      </c>
      <c r="M38" s="8">
        <v>0</v>
      </c>
      <c r="O38" s="8">
        <v>53142423880</v>
      </c>
      <c r="Q38" s="8">
        <v>0</v>
      </c>
      <c r="S38" s="8">
        <f t="shared" si="0"/>
        <v>53142423880</v>
      </c>
    </row>
    <row r="39" spans="1:19" ht="21" x14ac:dyDescent="0.2">
      <c r="A39" s="3" t="s">
        <v>50</v>
      </c>
      <c r="C39" s="8" t="s">
        <v>113</v>
      </c>
      <c r="E39" s="8">
        <v>0</v>
      </c>
      <c r="G39" s="8">
        <v>0</v>
      </c>
      <c r="I39" s="8">
        <v>0</v>
      </c>
      <c r="K39" s="8">
        <v>0</v>
      </c>
      <c r="M39" s="8">
        <v>0</v>
      </c>
      <c r="O39" s="8">
        <v>31965781622</v>
      </c>
      <c r="Q39" s="8">
        <v>0</v>
      </c>
      <c r="S39" s="8">
        <f t="shared" si="0"/>
        <v>31965781622</v>
      </c>
    </row>
    <row r="40" spans="1:19" ht="21" x14ac:dyDescent="0.2">
      <c r="A40" s="3" t="s">
        <v>76</v>
      </c>
      <c r="C40" s="8" t="s">
        <v>113</v>
      </c>
      <c r="E40" s="8">
        <v>0</v>
      </c>
      <c r="G40" s="8">
        <v>0</v>
      </c>
      <c r="I40" s="8">
        <v>0</v>
      </c>
      <c r="K40" s="8">
        <v>0</v>
      </c>
      <c r="M40" s="8">
        <v>0</v>
      </c>
      <c r="O40" s="8">
        <v>14225519880</v>
      </c>
      <c r="Q40" s="8">
        <v>0</v>
      </c>
      <c r="S40" s="8">
        <f t="shared" si="0"/>
        <v>14225519880</v>
      </c>
    </row>
    <row r="41" spans="1:19" ht="21" x14ac:dyDescent="0.2">
      <c r="A41" s="3" t="s">
        <v>74</v>
      </c>
      <c r="C41" s="8" t="s">
        <v>113</v>
      </c>
      <c r="E41" s="8">
        <v>0</v>
      </c>
      <c r="G41" s="8">
        <v>0</v>
      </c>
      <c r="I41" s="8">
        <v>0</v>
      </c>
      <c r="K41" s="8">
        <v>0</v>
      </c>
      <c r="M41" s="8">
        <v>0</v>
      </c>
      <c r="O41" s="8">
        <v>44472384680</v>
      </c>
      <c r="Q41" s="8">
        <v>0</v>
      </c>
      <c r="S41" s="8">
        <f t="shared" si="0"/>
        <v>44472384680</v>
      </c>
    </row>
    <row r="42" spans="1:19" ht="21" x14ac:dyDescent="0.2">
      <c r="A42" s="3" t="s">
        <v>55</v>
      </c>
      <c r="C42" s="8" t="s">
        <v>113</v>
      </c>
      <c r="E42" s="8">
        <v>0</v>
      </c>
      <c r="G42" s="8">
        <v>0</v>
      </c>
      <c r="I42" s="8">
        <v>0</v>
      </c>
      <c r="K42" s="8">
        <v>0</v>
      </c>
      <c r="M42" s="8">
        <v>0</v>
      </c>
      <c r="O42" s="8">
        <v>36726147000</v>
      </c>
      <c r="Q42" s="8">
        <v>-422711238</v>
      </c>
      <c r="S42" s="8">
        <f t="shared" si="0"/>
        <v>36303435762</v>
      </c>
    </row>
    <row r="43" spans="1:19" ht="21" x14ac:dyDescent="0.2">
      <c r="A43" s="3" t="s">
        <v>80</v>
      </c>
      <c r="C43" s="8" t="s">
        <v>113</v>
      </c>
      <c r="E43" s="8">
        <v>0</v>
      </c>
      <c r="G43" s="8">
        <v>0</v>
      </c>
      <c r="I43" s="8">
        <v>0</v>
      </c>
      <c r="K43" s="8">
        <v>0</v>
      </c>
      <c r="M43" s="8">
        <v>0</v>
      </c>
      <c r="O43" s="8">
        <v>26835729600</v>
      </c>
      <c r="Q43" s="8">
        <v>0</v>
      </c>
      <c r="S43" s="8">
        <f t="shared" si="0"/>
        <v>26835729600</v>
      </c>
    </row>
    <row r="44" spans="1:19" ht="21" x14ac:dyDescent="0.2">
      <c r="A44" s="3" t="s">
        <v>86</v>
      </c>
      <c r="C44" s="8" t="s">
        <v>113</v>
      </c>
      <c r="E44" s="8">
        <v>0</v>
      </c>
      <c r="G44" s="8">
        <v>0</v>
      </c>
      <c r="I44" s="8">
        <v>0</v>
      </c>
      <c r="K44" s="8">
        <v>0</v>
      </c>
      <c r="M44" s="8">
        <v>0</v>
      </c>
      <c r="O44" s="8">
        <v>1257291200</v>
      </c>
      <c r="Q44" s="8">
        <v>0</v>
      </c>
      <c r="S44" s="8">
        <f t="shared" si="0"/>
        <v>1257291200</v>
      </c>
    </row>
    <row r="45" spans="1:19" ht="21.75" thickBot="1" x14ac:dyDescent="0.25">
      <c r="A45" s="3" t="s">
        <v>101</v>
      </c>
      <c r="C45" s="8" t="s">
        <v>113</v>
      </c>
      <c r="E45" s="8">
        <v>0</v>
      </c>
      <c r="G45" s="8">
        <v>0</v>
      </c>
      <c r="I45" s="8">
        <v>0</v>
      </c>
      <c r="K45" s="8">
        <v>0</v>
      </c>
      <c r="M45" s="8">
        <v>0</v>
      </c>
      <c r="O45" s="8">
        <v>757462500</v>
      </c>
      <c r="Q45" s="8">
        <v>0</v>
      </c>
      <c r="S45" s="8">
        <f t="shared" si="0"/>
        <v>757462500</v>
      </c>
    </row>
    <row r="46" spans="1:19" ht="21.75" thickBot="1" x14ac:dyDescent="0.25">
      <c r="I46" s="9">
        <f>SUM(I8:I45)</f>
        <v>0</v>
      </c>
      <c r="J46" s="3"/>
      <c r="K46" s="9">
        <f>SUM(K8:K45)</f>
        <v>0</v>
      </c>
      <c r="L46" s="3"/>
      <c r="M46" s="9">
        <f>SUM(M8:M45)</f>
        <v>0</v>
      </c>
      <c r="N46" s="3"/>
      <c r="O46" s="9">
        <f>SUM(O8:O45)</f>
        <v>883549931233</v>
      </c>
      <c r="P46" s="3"/>
      <c r="Q46" s="9">
        <f>SUM(Q8:Q45)</f>
        <v>-3264619544</v>
      </c>
      <c r="R46" s="3"/>
      <c r="S46" s="9">
        <f>SUM(S8:S45)</f>
        <v>880285311689</v>
      </c>
    </row>
    <row r="47" spans="1:19" ht="19.5" thickTop="1" x14ac:dyDescent="0.2"/>
  </sheetData>
  <mergeCells count="7">
    <mergeCell ref="A2:S2"/>
    <mergeCell ref="A3:S3"/>
    <mergeCell ref="A4:S4"/>
    <mergeCell ref="A6:A7"/>
    <mergeCell ref="C6:G6"/>
    <mergeCell ref="I6:M6"/>
    <mergeCell ref="O6:S6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51DFE0-1E58-48AA-BE43-947511E86492}">
  <dimension ref="A2:I10"/>
  <sheetViews>
    <sheetView rightToLeft="1" workbookViewId="0">
      <selection activeCell="Z4" sqref="Z1:Z1048576"/>
    </sheetView>
  </sheetViews>
  <sheetFormatPr defaultRowHeight="18.75" x14ac:dyDescent="0.45"/>
  <cols>
    <col min="1" max="1" width="17.125" style="13" bestFit="1" customWidth="1"/>
    <col min="2" max="2" width="0.875" style="13" customWidth="1"/>
    <col min="3" max="3" width="32.125" style="13" bestFit="1" customWidth="1"/>
    <col min="4" max="4" width="0.875" style="13" customWidth="1"/>
    <col min="5" max="5" width="27.875" style="13" bestFit="1" customWidth="1"/>
    <col min="6" max="6" width="0.875" style="13" customWidth="1"/>
    <col min="7" max="7" width="32.125" style="13" bestFit="1" customWidth="1"/>
    <col min="8" max="8" width="0.875" style="13" customWidth="1"/>
    <col min="9" max="9" width="27.875" style="13" bestFit="1" customWidth="1"/>
    <col min="10" max="10" width="0.875" style="13" customWidth="1"/>
    <col min="11" max="11" width="8" style="13" customWidth="1"/>
    <col min="12" max="16384" width="9" style="13"/>
  </cols>
  <sheetData>
    <row r="2" spans="1:9" ht="26.25" x14ac:dyDescent="0.45">
      <c r="A2" s="48" t="str">
        <f>+سهام!A2</f>
        <v>صندوق سرمایه‌گذاری بخشی صنایع مفید - دارونو</v>
      </c>
      <c r="B2" s="48" t="s">
        <v>0</v>
      </c>
      <c r="C2" s="48" t="s">
        <v>0</v>
      </c>
      <c r="D2" s="48" t="s">
        <v>0</v>
      </c>
      <c r="E2" s="48" t="s">
        <v>0</v>
      </c>
      <c r="F2" s="48" t="s">
        <v>0</v>
      </c>
      <c r="G2" s="48" t="s">
        <v>0</v>
      </c>
      <c r="H2" s="48" t="s">
        <v>0</v>
      </c>
      <c r="I2" s="48" t="s">
        <v>0</v>
      </c>
    </row>
    <row r="3" spans="1:9" ht="26.25" x14ac:dyDescent="0.45">
      <c r="A3" s="48" t="s">
        <v>24</v>
      </c>
      <c r="B3" s="48" t="s">
        <v>24</v>
      </c>
      <c r="C3" s="48" t="s">
        <v>24</v>
      </c>
      <c r="D3" s="48" t="s">
        <v>24</v>
      </c>
      <c r="E3" s="48" t="s">
        <v>24</v>
      </c>
      <c r="F3" s="48" t="s">
        <v>24</v>
      </c>
      <c r="G3" s="48" t="s">
        <v>24</v>
      </c>
      <c r="H3" s="48" t="s">
        <v>24</v>
      </c>
      <c r="I3" s="48" t="s">
        <v>24</v>
      </c>
    </row>
    <row r="4" spans="1:9" ht="26.25" x14ac:dyDescent="0.45">
      <c r="A4" s="48" t="str">
        <f>+سهام!A4</f>
        <v>برای ماه منتهی به 1404/09/30</v>
      </c>
      <c r="B4" s="48" t="s">
        <v>2</v>
      </c>
      <c r="C4" s="48" t="s">
        <v>2</v>
      </c>
      <c r="D4" s="48" t="s">
        <v>2</v>
      </c>
      <c r="E4" s="48" t="s">
        <v>2</v>
      </c>
      <c r="F4" s="48" t="s">
        <v>2</v>
      </c>
      <c r="G4" s="48" t="s">
        <v>2</v>
      </c>
      <c r="H4" s="48" t="s">
        <v>2</v>
      </c>
      <c r="I4" s="48" t="s">
        <v>2</v>
      </c>
    </row>
    <row r="6" spans="1:9" ht="27" thickBot="1" x14ac:dyDescent="0.5">
      <c r="A6" s="49" t="s">
        <v>39</v>
      </c>
      <c r="B6" s="49" t="s">
        <v>39</v>
      </c>
      <c r="C6" s="49" t="s">
        <v>26</v>
      </c>
      <c r="D6" s="49" t="s">
        <v>26</v>
      </c>
      <c r="E6" s="49" t="s">
        <v>26</v>
      </c>
      <c r="G6" s="49" t="s">
        <v>27</v>
      </c>
      <c r="H6" s="49" t="s">
        <v>27</v>
      </c>
      <c r="I6" s="49" t="s">
        <v>27</v>
      </c>
    </row>
    <row r="7" spans="1:9" ht="27" thickBot="1" x14ac:dyDescent="0.5">
      <c r="A7" s="25" t="s">
        <v>40</v>
      </c>
      <c r="C7" s="25" t="s">
        <v>41</v>
      </c>
      <c r="E7" s="25" t="s">
        <v>42</v>
      </c>
      <c r="G7" s="25" t="s">
        <v>41</v>
      </c>
      <c r="I7" s="25" t="s">
        <v>42</v>
      </c>
    </row>
    <row r="8" spans="1:9" ht="23.25" thickBot="1" x14ac:dyDescent="0.6">
      <c r="A8" s="26" t="s">
        <v>23</v>
      </c>
      <c r="B8" s="27"/>
      <c r="C8" s="26">
        <f>+'سود سپرده بانکی'!G8</f>
        <v>3695540800</v>
      </c>
      <c r="D8" s="27"/>
      <c r="E8" s="39">
        <f>+C8/$C$9</f>
        <v>1</v>
      </c>
      <c r="F8" s="27"/>
      <c r="G8" s="26">
        <f>+'سود سپرده بانکی'!M8</f>
        <v>65603508769</v>
      </c>
      <c r="H8" s="27"/>
      <c r="I8" s="40">
        <f>+G8/$G$9</f>
        <v>1</v>
      </c>
    </row>
    <row r="9" spans="1:9" ht="24.75" thickBot="1" x14ac:dyDescent="0.5">
      <c r="C9" s="28">
        <f>SUM(C8:C8)</f>
        <v>3695540800</v>
      </c>
      <c r="D9" s="29"/>
      <c r="E9" s="12">
        <f>SUM(E8:E8)</f>
        <v>1</v>
      </c>
      <c r="F9" s="29"/>
      <c r="G9" s="28">
        <f>SUM(G8:G8)</f>
        <v>65603508769</v>
      </c>
      <c r="H9" s="29"/>
      <c r="I9" s="12">
        <f>SUM(I8:I8)</f>
        <v>1</v>
      </c>
    </row>
    <row r="10" spans="1:9" ht="19.5" thickTop="1" x14ac:dyDescent="0.45">
      <c r="E10" s="30"/>
    </row>
  </sheetData>
  <mergeCells count="6">
    <mergeCell ref="A2:I2"/>
    <mergeCell ref="A3:I3"/>
    <mergeCell ref="A4:I4"/>
    <mergeCell ref="A6:B6"/>
    <mergeCell ref="C6:E6"/>
    <mergeCell ref="G6:I6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939C12-AED8-44D9-A463-924DF8384FC6}">
  <dimension ref="A2:M9"/>
  <sheetViews>
    <sheetView rightToLeft="1" workbookViewId="0">
      <selection activeCell="Z4" sqref="Z1:Z1048576"/>
    </sheetView>
  </sheetViews>
  <sheetFormatPr defaultRowHeight="18.75" x14ac:dyDescent="0.2"/>
  <cols>
    <col min="1" max="1" width="17.125" style="8" bestFit="1" customWidth="1"/>
    <col min="2" max="2" width="0.875" style="8" customWidth="1"/>
    <col min="3" max="3" width="18.375" style="8" customWidth="1"/>
    <col min="4" max="4" width="0.875" style="8" customWidth="1"/>
    <col min="5" max="5" width="15.75" style="8" customWidth="1"/>
    <col min="6" max="6" width="0.875" style="8" customWidth="1"/>
    <col min="7" max="7" width="18.375" style="8" customWidth="1"/>
    <col min="8" max="8" width="0.875" style="8" customWidth="1"/>
    <col min="9" max="9" width="19.25" style="8" customWidth="1"/>
    <col min="10" max="10" width="0.875" style="8" customWidth="1"/>
    <col min="11" max="11" width="14" style="8" customWidth="1"/>
    <col min="12" max="12" width="0.875" style="8" customWidth="1"/>
    <col min="13" max="13" width="19.25" style="8" customWidth="1"/>
    <col min="14" max="14" width="0.875" style="8" customWidth="1"/>
    <col min="15" max="15" width="8" style="8" customWidth="1"/>
    <col min="16" max="16384" width="9" style="8"/>
  </cols>
  <sheetData>
    <row r="2" spans="1:13" ht="26.25" x14ac:dyDescent="0.2">
      <c r="A2" s="48" t="str">
        <f>+سهام!A2</f>
        <v>صندوق سرمایه‌گذاری بخشی صنایع مفید - دارونو</v>
      </c>
      <c r="B2" s="48" t="s">
        <v>0</v>
      </c>
      <c r="C2" s="48" t="s">
        <v>0</v>
      </c>
      <c r="D2" s="48" t="s">
        <v>0</v>
      </c>
      <c r="E2" s="48" t="s">
        <v>0</v>
      </c>
      <c r="F2" s="48" t="s">
        <v>0</v>
      </c>
      <c r="G2" s="48" t="s">
        <v>0</v>
      </c>
      <c r="H2" s="48" t="s">
        <v>0</v>
      </c>
      <c r="I2" s="48" t="s">
        <v>0</v>
      </c>
      <c r="J2" s="48" t="s">
        <v>0</v>
      </c>
      <c r="K2" s="48" t="s">
        <v>0</v>
      </c>
      <c r="L2" s="48" t="s">
        <v>0</v>
      </c>
      <c r="M2" s="48" t="s">
        <v>0</v>
      </c>
    </row>
    <row r="3" spans="1:13" ht="26.25" x14ac:dyDescent="0.2">
      <c r="A3" s="48" t="s">
        <v>24</v>
      </c>
      <c r="B3" s="48" t="s">
        <v>24</v>
      </c>
      <c r="C3" s="48" t="s">
        <v>24</v>
      </c>
      <c r="D3" s="48" t="s">
        <v>24</v>
      </c>
      <c r="E3" s="48" t="s">
        <v>24</v>
      </c>
      <c r="F3" s="48" t="s">
        <v>24</v>
      </c>
      <c r="G3" s="48" t="s">
        <v>24</v>
      </c>
      <c r="H3" s="48" t="s">
        <v>24</v>
      </c>
      <c r="I3" s="48" t="s">
        <v>24</v>
      </c>
      <c r="J3" s="48" t="s">
        <v>24</v>
      </c>
      <c r="K3" s="48" t="s">
        <v>24</v>
      </c>
      <c r="L3" s="48" t="s">
        <v>24</v>
      </c>
      <c r="M3" s="48" t="s">
        <v>24</v>
      </c>
    </row>
    <row r="4" spans="1:13" ht="26.25" x14ac:dyDescent="0.2">
      <c r="A4" s="48" t="str">
        <f>+سهام!A4</f>
        <v>برای ماه منتهی به 1404/09/30</v>
      </c>
      <c r="B4" s="48" t="s">
        <v>2</v>
      </c>
      <c r="C4" s="48" t="s">
        <v>2</v>
      </c>
      <c r="D4" s="48" t="s">
        <v>2</v>
      </c>
      <c r="E4" s="48" t="s">
        <v>2</v>
      </c>
      <c r="F4" s="48" t="s">
        <v>2</v>
      </c>
      <c r="G4" s="48" t="s">
        <v>2</v>
      </c>
      <c r="H4" s="48" t="s">
        <v>2</v>
      </c>
      <c r="I4" s="48" t="s">
        <v>2</v>
      </c>
      <c r="J4" s="48" t="s">
        <v>2</v>
      </c>
      <c r="K4" s="48" t="s">
        <v>2</v>
      </c>
      <c r="L4" s="48" t="s">
        <v>2</v>
      </c>
      <c r="M4" s="48" t="s">
        <v>2</v>
      </c>
    </row>
    <row r="6" spans="1:13" ht="27" thickBot="1" x14ac:dyDescent="0.25">
      <c r="A6" s="49" t="s">
        <v>25</v>
      </c>
      <c r="B6" s="49" t="s">
        <v>25</v>
      </c>
      <c r="C6" s="49" t="s">
        <v>26</v>
      </c>
      <c r="D6" s="49" t="s">
        <v>26</v>
      </c>
      <c r="E6" s="49" t="s">
        <v>26</v>
      </c>
      <c r="F6" s="49" t="s">
        <v>26</v>
      </c>
      <c r="G6" s="49" t="s">
        <v>26</v>
      </c>
      <c r="I6" s="49" t="s">
        <v>27</v>
      </c>
      <c r="J6" s="49" t="s">
        <v>27</v>
      </c>
      <c r="K6" s="49" t="s">
        <v>27</v>
      </c>
      <c r="L6" s="49" t="s">
        <v>27</v>
      </c>
      <c r="M6" s="49" t="s">
        <v>27</v>
      </c>
    </row>
    <row r="7" spans="1:13" ht="27" thickBot="1" x14ac:dyDescent="0.25">
      <c r="A7" s="25" t="s">
        <v>28</v>
      </c>
      <c r="C7" s="25" t="s">
        <v>29</v>
      </c>
      <c r="E7" s="25" t="s">
        <v>30</v>
      </c>
      <c r="G7" s="25" t="s">
        <v>31</v>
      </c>
      <c r="I7" s="25" t="s">
        <v>29</v>
      </c>
      <c r="K7" s="25" t="s">
        <v>30</v>
      </c>
      <c r="M7" s="25" t="s">
        <v>31</v>
      </c>
    </row>
    <row r="8" spans="1:13" ht="19.5" customHeight="1" thickBot="1" x14ac:dyDescent="0.25">
      <c r="A8" s="3" t="s">
        <v>23</v>
      </c>
      <c r="C8" s="8">
        <v>3695540800</v>
      </c>
      <c r="E8" s="8">
        <v>0</v>
      </c>
      <c r="G8" s="8">
        <f>+C8-E8</f>
        <v>3695540800</v>
      </c>
      <c r="I8" s="8">
        <v>65603508769</v>
      </c>
      <c r="K8" s="8">
        <v>0</v>
      </c>
      <c r="M8" s="8">
        <f>+I8-K8</f>
        <v>65603508769</v>
      </c>
    </row>
    <row r="9" spans="1:13" s="3" customFormat="1" ht="21.75" thickBot="1" x14ac:dyDescent="0.25">
      <c r="A9" s="3" t="s">
        <v>15</v>
      </c>
      <c r="C9" s="9">
        <f>SUM(C8:C8)</f>
        <v>3695540800</v>
      </c>
      <c r="E9" s="9">
        <f>SUM(E8:E8)</f>
        <v>0</v>
      </c>
      <c r="G9" s="9">
        <f>SUM(G8:G8)</f>
        <v>3695540800</v>
      </c>
      <c r="I9" s="9">
        <f>SUM(I8:I8)</f>
        <v>65603508769</v>
      </c>
      <c r="K9" s="9">
        <f>SUM(K8:K8)</f>
        <v>0</v>
      </c>
      <c r="M9" s="9">
        <f>SUM(M8:M8)</f>
        <v>65603508769</v>
      </c>
    </row>
  </sheetData>
  <mergeCells count="6">
    <mergeCell ref="A2:M2"/>
    <mergeCell ref="A3:M3"/>
    <mergeCell ref="A4:M4"/>
    <mergeCell ref="A6:B6"/>
    <mergeCell ref="C6:G6"/>
    <mergeCell ref="I6:M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AA7E31-BA29-47A7-8A54-6A43C0D89A74}">
  <dimension ref="A2:Q64"/>
  <sheetViews>
    <sheetView rightToLeft="1" topLeftCell="A41" zoomScale="90" zoomScaleNormal="90" workbookViewId="0">
      <selection activeCell="Z4" sqref="Z1:Z1048576"/>
    </sheetView>
  </sheetViews>
  <sheetFormatPr defaultRowHeight="22.5" x14ac:dyDescent="0.2"/>
  <cols>
    <col min="1" max="1" width="29.375" style="7" bestFit="1" customWidth="1"/>
    <col min="2" max="2" width="0.875" style="7" customWidth="1"/>
    <col min="3" max="3" width="15.75" style="7" customWidth="1"/>
    <col min="4" max="4" width="0.875" style="7" customWidth="1"/>
    <col min="5" max="5" width="19.25" style="7" customWidth="1"/>
    <col min="6" max="6" width="0.875" style="7" customWidth="1"/>
    <col min="7" max="7" width="19.25" style="7" customWidth="1"/>
    <col min="8" max="8" width="0.875" style="7" customWidth="1"/>
    <col min="9" max="9" width="24.5" style="7" customWidth="1"/>
    <col min="10" max="10" width="0.875" style="7" customWidth="1"/>
    <col min="11" max="11" width="16.625" style="7" customWidth="1"/>
    <col min="12" max="12" width="0.875" style="7" customWidth="1"/>
    <col min="13" max="13" width="20.125" style="7" customWidth="1"/>
    <col min="14" max="14" width="0.875" style="7" customWidth="1"/>
    <col min="15" max="15" width="20.125" style="7" customWidth="1"/>
    <col min="16" max="16" width="0.875" style="7" customWidth="1"/>
    <col min="17" max="17" width="24.5" style="7" customWidth="1"/>
    <col min="18" max="18" width="0.875" style="7" customWidth="1"/>
    <col min="19" max="19" width="17" style="7" bestFit="1" customWidth="1"/>
    <col min="20" max="16384" width="9" style="7"/>
  </cols>
  <sheetData>
    <row r="2" spans="1:17" ht="24" x14ac:dyDescent="0.2">
      <c r="A2" s="50" t="str">
        <f>+سهام!A2</f>
        <v>صندوق سرمایه‌گذاری بخشی صنایع مفید - دارونو</v>
      </c>
      <c r="B2" s="50" t="s">
        <v>0</v>
      </c>
      <c r="C2" s="50" t="s">
        <v>0</v>
      </c>
      <c r="D2" s="50" t="s">
        <v>0</v>
      </c>
      <c r="E2" s="50" t="s">
        <v>0</v>
      </c>
      <c r="F2" s="50" t="s">
        <v>0</v>
      </c>
      <c r="G2" s="50" t="s">
        <v>0</v>
      </c>
      <c r="H2" s="50" t="s">
        <v>0</v>
      </c>
      <c r="I2" s="50" t="s">
        <v>0</v>
      </c>
      <c r="J2" s="50" t="s">
        <v>0</v>
      </c>
      <c r="K2" s="50" t="s">
        <v>0</v>
      </c>
      <c r="L2" s="50" t="s">
        <v>0</v>
      </c>
      <c r="M2" s="50" t="s">
        <v>0</v>
      </c>
      <c r="N2" s="50" t="s">
        <v>0</v>
      </c>
      <c r="O2" s="50" t="s">
        <v>0</v>
      </c>
      <c r="P2" s="50" t="s">
        <v>0</v>
      </c>
      <c r="Q2" s="50" t="s">
        <v>0</v>
      </c>
    </row>
    <row r="3" spans="1:17" ht="24" x14ac:dyDescent="0.2">
      <c r="A3" s="50" t="s">
        <v>24</v>
      </c>
      <c r="B3" s="50" t="s">
        <v>24</v>
      </c>
      <c r="C3" s="50" t="s">
        <v>24</v>
      </c>
      <c r="D3" s="50" t="s">
        <v>24</v>
      </c>
      <c r="E3" s="50" t="s">
        <v>24</v>
      </c>
      <c r="F3" s="50" t="s">
        <v>24</v>
      </c>
      <c r="G3" s="50" t="s">
        <v>24</v>
      </c>
      <c r="H3" s="50" t="s">
        <v>24</v>
      </c>
      <c r="I3" s="50" t="s">
        <v>24</v>
      </c>
      <c r="J3" s="50" t="s">
        <v>24</v>
      </c>
      <c r="K3" s="50" t="s">
        <v>24</v>
      </c>
      <c r="L3" s="50" t="s">
        <v>24</v>
      </c>
      <c r="M3" s="50" t="s">
        <v>24</v>
      </c>
      <c r="N3" s="50" t="s">
        <v>24</v>
      </c>
      <c r="O3" s="50" t="s">
        <v>24</v>
      </c>
      <c r="P3" s="50" t="s">
        <v>24</v>
      </c>
      <c r="Q3" s="50" t="s">
        <v>24</v>
      </c>
    </row>
    <row r="4" spans="1:17" ht="24" x14ac:dyDescent="0.2">
      <c r="A4" s="50" t="str">
        <f>+سهام!A4</f>
        <v>برای ماه منتهی به 1404/09/30</v>
      </c>
      <c r="B4" s="50" t="s">
        <v>2</v>
      </c>
      <c r="C4" s="50" t="s">
        <v>2</v>
      </c>
      <c r="D4" s="50" t="s">
        <v>2</v>
      </c>
      <c r="E4" s="50" t="s">
        <v>2</v>
      </c>
      <c r="F4" s="50" t="s">
        <v>2</v>
      </c>
      <c r="G4" s="50" t="s">
        <v>2</v>
      </c>
      <c r="H4" s="50" t="s">
        <v>2</v>
      </c>
      <c r="I4" s="50" t="s">
        <v>2</v>
      </c>
      <c r="J4" s="50" t="s">
        <v>2</v>
      </c>
      <c r="K4" s="50" t="s">
        <v>2</v>
      </c>
      <c r="L4" s="50" t="s">
        <v>2</v>
      </c>
      <c r="M4" s="50" t="s">
        <v>2</v>
      </c>
      <c r="N4" s="50" t="s">
        <v>2</v>
      </c>
      <c r="O4" s="50" t="s">
        <v>2</v>
      </c>
      <c r="P4" s="50" t="s">
        <v>2</v>
      </c>
      <c r="Q4" s="50" t="s">
        <v>2</v>
      </c>
    </row>
    <row r="6" spans="1:17" ht="24.75" thickBot="1" x14ac:dyDescent="0.25">
      <c r="A6" s="50" t="s">
        <v>3</v>
      </c>
      <c r="C6" s="51" t="s">
        <v>26</v>
      </c>
      <c r="D6" s="51" t="s">
        <v>26</v>
      </c>
      <c r="E6" s="51" t="s">
        <v>26</v>
      </c>
      <c r="F6" s="51" t="s">
        <v>26</v>
      </c>
      <c r="G6" s="51" t="s">
        <v>26</v>
      </c>
      <c r="H6" s="51" t="s">
        <v>26</v>
      </c>
      <c r="I6" s="51" t="s">
        <v>26</v>
      </c>
      <c r="K6" s="51" t="s">
        <v>27</v>
      </c>
      <c r="L6" s="51" t="s">
        <v>27</v>
      </c>
      <c r="M6" s="51" t="s">
        <v>27</v>
      </c>
      <c r="N6" s="51" t="s">
        <v>27</v>
      </c>
      <c r="O6" s="51" t="s">
        <v>27</v>
      </c>
      <c r="P6" s="51" t="s">
        <v>27</v>
      </c>
      <c r="Q6" s="51" t="s">
        <v>27</v>
      </c>
    </row>
    <row r="7" spans="1:17" ht="24.75" thickBot="1" x14ac:dyDescent="0.25">
      <c r="A7" s="51" t="s">
        <v>3</v>
      </c>
      <c r="C7" s="22" t="s">
        <v>7</v>
      </c>
      <c r="E7" s="22" t="s">
        <v>32</v>
      </c>
      <c r="G7" s="22" t="s">
        <v>33</v>
      </c>
      <c r="I7" s="22" t="s">
        <v>85</v>
      </c>
      <c r="K7" s="22" t="s">
        <v>7</v>
      </c>
      <c r="M7" s="22" t="s">
        <v>32</v>
      </c>
      <c r="O7" s="22" t="s">
        <v>33</v>
      </c>
      <c r="Q7" s="22" t="s">
        <v>85</v>
      </c>
    </row>
    <row r="8" spans="1:17" x14ac:dyDescent="0.55000000000000004">
      <c r="A8" s="23" t="s">
        <v>66</v>
      </c>
      <c r="C8" s="7">
        <v>0</v>
      </c>
      <c r="E8" s="7">
        <v>0</v>
      </c>
      <c r="G8" s="7">
        <v>0</v>
      </c>
      <c r="I8" s="7">
        <f>+E8-G8</f>
        <v>0</v>
      </c>
      <c r="K8" s="7">
        <v>7398600</v>
      </c>
      <c r="M8" s="7">
        <v>80042213555</v>
      </c>
      <c r="O8" s="7">
        <v>103755853916</v>
      </c>
      <c r="Q8" s="7">
        <f>+M8-O8</f>
        <v>-23713640361</v>
      </c>
    </row>
    <row r="9" spans="1:17" x14ac:dyDescent="0.55000000000000004">
      <c r="A9" s="23" t="s">
        <v>77</v>
      </c>
      <c r="C9" s="7">
        <v>0</v>
      </c>
      <c r="E9" s="7">
        <v>0</v>
      </c>
      <c r="G9" s="7">
        <v>0</v>
      </c>
      <c r="I9" s="7">
        <f t="shared" ref="I9:I56" si="0">+E9-G9</f>
        <v>0</v>
      </c>
      <c r="K9" s="7">
        <v>12962267</v>
      </c>
      <c r="M9" s="7">
        <v>180395243350</v>
      </c>
      <c r="O9" s="7">
        <v>125979662800</v>
      </c>
      <c r="Q9" s="7">
        <f t="shared" ref="Q9:Q56" si="1">+M9-O9</f>
        <v>54415580550</v>
      </c>
    </row>
    <row r="10" spans="1:17" x14ac:dyDescent="0.55000000000000004">
      <c r="A10" s="23" t="s">
        <v>53</v>
      </c>
      <c r="C10" s="7">
        <v>0</v>
      </c>
      <c r="E10" s="7">
        <v>0</v>
      </c>
      <c r="G10" s="7">
        <v>0</v>
      </c>
      <c r="I10" s="7">
        <f t="shared" si="0"/>
        <v>0</v>
      </c>
      <c r="K10" s="7">
        <v>16555954</v>
      </c>
      <c r="M10" s="7">
        <v>254194594316</v>
      </c>
      <c r="O10" s="7">
        <v>232396579473</v>
      </c>
      <c r="Q10" s="7">
        <f t="shared" si="1"/>
        <v>21798014843</v>
      </c>
    </row>
    <row r="11" spans="1:17" x14ac:dyDescent="0.55000000000000004">
      <c r="A11" s="23" t="s">
        <v>108</v>
      </c>
      <c r="C11" s="7">
        <v>0</v>
      </c>
      <c r="E11" s="7">
        <v>0</v>
      </c>
      <c r="G11" s="7">
        <v>0</v>
      </c>
      <c r="I11" s="7">
        <f t="shared" si="0"/>
        <v>0</v>
      </c>
      <c r="K11" s="7">
        <v>7659998</v>
      </c>
      <c r="M11" s="7">
        <v>73325685765</v>
      </c>
      <c r="O11" s="7">
        <v>98306756401</v>
      </c>
      <c r="Q11" s="7">
        <f t="shared" si="1"/>
        <v>-24981070636</v>
      </c>
    </row>
    <row r="12" spans="1:17" x14ac:dyDescent="0.55000000000000004">
      <c r="A12" s="23" t="s">
        <v>54</v>
      </c>
      <c r="C12" s="7">
        <v>0</v>
      </c>
      <c r="E12" s="7">
        <v>0</v>
      </c>
      <c r="G12" s="7">
        <v>0</v>
      </c>
      <c r="I12" s="7">
        <f t="shared" si="0"/>
        <v>0</v>
      </c>
      <c r="K12" s="7">
        <v>36283613</v>
      </c>
      <c r="M12" s="7">
        <v>59285597240</v>
      </c>
      <c r="O12" s="7">
        <v>73936537457</v>
      </c>
      <c r="Q12" s="7">
        <f t="shared" si="1"/>
        <v>-14650940217</v>
      </c>
    </row>
    <row r="13" spans="1:17" x14ac:dyDescent="0.55000000000000004">
      <c r="A13" s="23" t="s">
        <v>110</v>
      </c>
      <c r="C13" s="7">
        <v>0</v>
      </c>
      <c r="E13" s="7">
        <v>0</v>
      </c>
      <c r="G13" s="7">
        <v>0</v>
      </c>
      <c r="I13" s="7">
        <f t="shared" si="0"/>
        <v>0</v>
      </c>
      <c r="K13" s="7">
        <v>900853</v>
      </c>
      <c r="M13" s="7">
        <v>15170909199</v>
      </c>
      <c r="O13" s="7">
        <v>18893633706</v>
      </c>
      <c r="Q13" s="7">
        <f t="shared" si="1"/>
        <v>-3722724507</v>
      </c>
    </row>
    <row r="14" spans="1:17" x14ac:dyDescent="0.55000000000000004">
      <c r="A14" s="23" t="s">
        <v>59</v>
      </c>
      <c r="C14" s="7">
        <v>0</v>
      </c>
      <c r="E14" s="7">
        <v>0</v>
      </c>
      <c r="G14" s="7">
        <v>0</v>
      </c>
      <c r="I14" s="7">
        <f t="shared" si="0"/>
        <v>0</v>
      </c>
      <c r="K14" s="7">
        <v>3390178</v>
      </c>
      <c r="M14" s="7">
        <v>39477329829</v>
      </c>
      <c r="O14" s="7">
        <v>48634186644</v>
      </c>
      <c r="Q14" s="7">
        <f t="shared" si="1"/>
        <v>-9156856815</v>
      </c>
    </row>
    <row r="15" spans="1:17" x14ac:dyDescent="0.55000000000000004">
      <c r="A15" s="23" t="s">
        <v>49</v>
      </c>
      <c r="C15" s="7">
        <v>0</v>
      </c>
      <c r="E15" s="7">
        <v>0</v>
      </c>
      <c r="G15" s="7">
        <v>0</v>
      </c>
      <c r="I15" s="7">
        <f t="shared" si="0"/>
        <v>0</v>
      </c>
      <c r="K15" s="7">
        <v>556697</v>
      </c>
      <c r="M15" s="7">
        <v>19674161674</v>
      </c>
      <c r="O15" s="7">
        <v>17239255895</v>
      </c>
      <c r="Q15" s="7">
        <f t="shared" si="1"/>
        <v>2434905779</v>
      </c>
    </row>
    <row r="16" spans="1:17" x14ac:dyDescent="0.55000000000000004">
      <c r="A16" s="23" t="s">
        <v>51</v>
      </c>
      <c r="C16" s="7">
        <v>214048</v>
      </c>
      <c r="E16" s="7">
        <v>30032428229</v>
      </c>
      <c r="G16" s="7">
        <v>24553343769</v>
      </c>
      <c r="I16" s="7">
        <f t="shared" si="0"/>
        <v>5479084460</v>
      </c>
      <c r="K16" s="7">
        <v>1773106</v>
      </c>
      <c r="M16" s="7">
        <v>218042790119</v>
      </c>
      <c r="O16" s="7">
        <v>202384298062</v>
      </c>
      <c r="Q16" s="7">
        <f t="shared" si="1"/>
        <v>15658492057</v>
      </c>
    </row>
    <row r="17" spans="1:17" x14ac:dyDescent="0.55000000000000004">
      <c r="A17" s="23" t="s">
        <v>71</v>
      </c>
      <c r="C17" s="7">
        <v>0</v>
      </c>
      <c r="E17" s="7">
        <v>0</v>
      </c>
      <c r="G17" s="7">
        <v>0</v>
      </c>
      <c r="I17" s="7">
        <f t="shared" si="0"/>
        <v>0</v>
      </c>
      <c r="K17" s="7">
        <v>98179043</v>
      </c>
      <c r="M17" s="7">
        <v>185137424233</v>
      </c>
      <c r="O17" s="7">
        <v>121382864331</v>
      </c>
      <c r="Q17" s="7">
        <f t="shared" si="1"/>
        <v>63754559902</v>
      </c>
    </row>
    <row r="18" spans="1:17" x14ac:dyDescent="0.55000000000000004">
      <c r="A18" s="23" t="s">
        <v>55</v>
      </c>
      <c r="C18" s="7">
        <v>0</v>
      </c>
      <c r="E18" s="7">
        <v>0</v>
      </c>
      <c r="G18" s="7">
        <v>0</v>
      </c>
      <c r="I18" s="7">
        <f t="shared" si="0"/>
        <v>0</v>
      </c>
      <c r="K18" s="7">
        <v>4016399</v>
      </c>
      <c r="M18" s="7">
        <v>25737018738</v>
      </c>
      <c r="O18" s="7">
        <v>23031428733</v>
      </c>
      <c r="Q18" s="7">
        <f t="shared" si="1"/>
        <v>2705590005</v>
      </c>
    </row>
    <row r="19" spans="1:17" x14ac:dyDescent="0.55000000000000004">
      <c r="A19" s="23" t="s">
        <v>64</v>
      </c>
      <c r="C19" s="7">
        <v>0</v>
      </c>
      <c r="E19" s="7">
        <v>0</v>
      </c>
      <c r="G19" s="7">
        <v>0</v>
      </c>
      <c r="I19" s="7">
        <f t="shared" si="0"/>
        <v>0</v>
      </c>
      <c r="K19" s="7">
        <v>56283664</v>
      </c>
      <c r="M19" s="7">
        <v>133511429866</v>
      </c>
      <c r="O19" s="7">
        <v>159473287403</v>
      </c>
      <c r="Q19" s="7">
        <f t="shared" si="1"/>
        <v>-25961857537</v>
      </c>
    </row>
    <row r="20" spans="1:17" x14ac:dyDescent="0.55000000000000004">
      <c r="A20" s="23" t="s">
        <v>102</v>
      </c>
      <c r="C20" s="7">
        <v>4695097</v>
      </c>
      <c r="E20" s="7">
        <v>8104970204</v>
      </c>
      <c r="G20" s="7">
        <v>6260296218</v>
      </c>
      <c r="I20" s="7">
        <f t="shared" si="0"/>
        <v>1844673986</v>
      </c>
      <c r="K20" s="7">
        <v>22236254</v>
      </c>
      <c r="M20" s="7">
        <v>62461610685</v>
      </c>
      <c r="O20" s="7">
        <v>76134069670</v>
      </c>
      <c r="Q20" s="7">
        <f t="shared" si="1"/>
        <v>-13672458985</v>
      </c>
    </row>
    <row r="21" spans="1:17" x14ac:dyDescent="0.55000000000000004">
      <c r="A21" s="23" t="s">
        <v>69</v>
      </c>
      <c r="C21" s="7">
        <v>0</v>
      </c>
      <c r="E21" s="7">
        <v>0</v>
      </c>
      <c r="G21" s="7">
        <v>0</v>
      </c>
      <c r="I21" s="7">
        <f t="shared" si="0"/>
        <v>0</v>
      </c>
      <c r="K21" s="7">
        <v>20589651</v>
      </c>
      <c r="M21" s="7">
        <v>92251739962</v>
      </c>
      <c r="O21" s="7">
        <v>136488218987</v>
      </c>
      <c r="Q21" s="7">
        <f t="shared" si="1"/>
        <v>-44236479025</v>
      </c>
    </row>
    <row r="22" spans="1:17" x14ac:dyDescent="0.55000000000000004">
      <c r="A22" s="23" t="s">
        <v>67</v>
      </c>
      <c r="C22" s="7">
        <v>0</v>
      </c>
      <c r="E22" s="7">
        <v>0</v>
      </c>
      <c r="G22" s="7">
        <v>0</v>
      </c>
      <c r="I22" s="7">
        <f t="shared" si="0"/>
        <v>0</v>
      </c>
      <c r="K22" s="7">
        <v>35004412</v>
      </c>
      <c r="M22" s="7">
        <v>79418352540</v>
      </c>
      <c r="O22" s="7">
        <v>93939267655</v>
      </c>
      <c r="Q22" s="7">
        <f t="shared" si="1"/>
        <v>-14520915115</v>
      </c>
    </row>
    <row r="23" spans="1:17" x14ac:dyDescent="0.55000000000000004">
      <c r="A23" s="23" t="s">
        <v>117</v>
      </c>
      <c r="C23" s="7">
        <v>0</v>
      </c>
      <c r="E23" s="7">
        <v>0</v>
      </c>
      <c r="G23" s="7">
        <v>0</v>
      </c>
      <c r="I23" s="7">
        <f t="shared" si="0"/>
        <v>0</v>
      </c>
      <c r="K23" s="7">
        <v>3750484</v>
      </c>
      <c r="M23" s="7">
        <v>10660271067</v>
      </c>
      <c r="O23" s="7">
        <v>11245653217</v>
      </c>
      <c r="Q23" s="7">
        <f t="shared" si="1"/>
        <v>-585382150</v>
      </c>
    </row>
    <row r="24" spans="1:17" x14ac:dyDescent="0.55000000000000004">
      <c r="A24" s="23" t="s">
        <v>72</v>
      </c>
      <c r="C24" s="7">
        <v>0</v>
      </c>
      <c r="E24" s="7">
        <v>0</v>
      </c>
      <c r="G24" s="7">
        <v>0</v>
      </c>
      <c r="I24" s="7">
        <f t="shared" si="0"/>
        <v>0</v>
      </c>
      <c r="K24" s="7">
        <v>20574000</v>
      </c>
      <c r="M24" s="7">
        <v>226386296130</v>
      </c>
      <c r="O24" s="7">
        <v>239304981427</v>
      </c>
      <c r="Q24" s="7">
        <f t="shared" si="1"/>
        <v>-12918685297</v>
      </c>
    </row>
    <row r="25" spans="1:17" x14ac:dyDescent="0.55000000000000004">
      <c r="A25" s="23" t="s">
        <v>109</v>
      </c>
      <c r="C25" s="7">
        <v>0</v>
      </c>
      <c r="E25" s="7">
        <v>0</v>
      </c>
      <c r="G25" s="7">
        <v>0</v>
      </c>
      <c r="I25" s="7">
        <f t="shared" si="0"/>
        <v>0</v>
      </c>
      <c r="K25" s="7">
        <v>1500000</v>
      </c>
      <c r="M25" s="7">
        <v>4898926962</v>
      </c>
      <c r="O25" s="7">
        <v>4565641842</v>
      </c>
      <c r="Q25" s="7">
        <f t="shared" si="1"/>
        <v>333285120</v>
      </c>
    </row>
    <row r="26" spans="1:17" x14ac:dyDescent="0.55000000000000004">
      <c r="A26" s="23" t="s">
        <v>68</v>
      </c>
      <c r="C26" s="7">
        <v>222416</v>
      </c>
      <c r="E26" s="7">
        <v>10010803547</v>
      </c>
      <c r="G26" s="7">
        <v>5079673420</v>
      </c>
      <c r="I26" s="7">
        <f t="shared" si="0"/>
        <v>4931130127</v>
      </c>
      <c r="K26" s="7">
        <v>1011231</v>
      </c>
      <c r="M26" s="7">
        <v>40110836863</v>
      </c>
      <c r="O26" s="7">
        <v>23052118409</v>
      </c>
      <c r="Q26" s="7">
        <f t="shared" si="1"/>
        <v>17058718454</v>
      </c>
    </row>
    <row r="27" spans="1:17" x14ac:dyDescent="0.55000000000000004">
      <c r="A27" s="23" t="s">
        <v>104</v>
      </c>
      <c r="C27" s="7">
        <v>0</v>
      </c>
      <c r="E27" s="7">
        <v>0</v>
      </c>
      <c r="G27" s="7">
        <v>0</v>
      </c>
      <c r="I27" s="7">
        <f t="shared" si="0"/>
        <v>0</v>
      </c>
      <c r="K27" s="7">
        <v>6067716</v>
      </c>
      <c r="M27" s="7">
        <v>125369317252</v>
      </c>
      <c r="O27" s="7">
        <v>96321973116</v>
      </c>
      <c r="Q27" s="7">
        <f t="shared" si="1"/>
        <v>29047344136</v>
      </c>
    </row>
    <row r="28" spans="1:17" x14ac:dyDescent="0.55000000000000004">
      <c r="A28" s="23" t="s">
        <v>89</v>
      </c>
      <c r="C28" s="7">
        <v>0</v>
      </c>
      <c r="E28" s="7">
        <v>0</v>
      </c>
      <c r="G28" s="7">
        <v>0</v>
      </c>
      <c r="I28" s="7">
        <f t="shared" si="0"/>
        <v>0</v>
      </c>
      <c r="K28" s="7">
        <v>37141063</v>
      </c>
      <c r="M28" s="7">
        <v>68116707709</v>
      </c>
      <c r="O28" s="7">
        <v>68116709542</v>
      </c>
      <c r="Q28" s="7">
        <f t="shared" si="1"/>
        <v>-1833</v>
      </c>
    </row>
    <row r="29" spans="1:17" x14ac:dyDescent="0.55000000000000004">
      <c r="A29" s="23" t="s">
        <v>60</v>
      </c>
      <c r="C29" s="7">
        <v>0</v>
      </c>
      <c r="E29" s="7">
        <v>0</v>
      </c>
      <c r="G29" s="7">
        <v>0</v>
      </c>
      <c r="I29" s="7">
        <f t="shared" si="0"/>
        <v>0</v>
      </c>
      <c r="K29" s="7">
        <v>5308298</v>
      </c>
      <c r="M29" s="7">
        <v>173121176933</v>
      </c>
      <c r="O29" s="7">
        <v>108657052508</v>
      </c>
      <c r="Q29" s="7">
        <f t="shared" si="1"/>
        <v>64464124425</v>
      </c>
    </row>
    <row r="30" spans="1:17" x14ac:dyDescent="0.55000000000000004">
      <c r="A30" s="23" t="s">
        <v>61</v>
      </c>
      <c r="C30" s="7">
        <v>0</v>
      </c>
      <c r="E30" s="7">
        <v>0</v>
      </c>
      <c r="G30" s="7">
        <v>0</v>
      </c>
      <c r="I30" s="7">
        <f t="shared" si="0"/>
        <v>0</v>
      </c>
      <c r="K30" s="7">
        <v>20544079</v>
      </c>
      <c r="M30" s="7">
        <v>482899095318</v>
      </c>
      <c r="O30" s="7">
        <v>464578397123</v>
      </c>
      <c r="Q30" s="7">
        <f t="shared" si="1"/>
        <v>18320698195</v>
      </c>
    </row>
    <row r="31" spans="1:17" x14ac:dyDescent="0.55000000000000004">
      <c r="A31" s="23" t="s">
        <v>86</v>
      </c>
      <c r="C31" s="7">
        <v>0</v>
      </c>
      <c r="E31" s="7">
        <v>0</v>
      </c>
      <c r="G31" s="7">
        <v>0</v>
      </c>
      <c r="I31" s="7">
        <f t="shared" si="0"/>
        <v>0</v>
      </c>
      <c r="K31" s="7">
        <v>571500</v>
      </c>
      <c r="M31" s="7">
        <v>29742697400</v>
      </c>
      <c r="O31" s="7">
        <v>24081996612</v>
      </c>
      <c r="Q31" s="7">
        <f t="shared" si="1"/>
        <v>5660700788</v>
      </c>
    </row>
    <row r="32" spans="1:17" x14ac:dyDescent="0.55000000000000004">
      <c r="A32" s="23" t="s">
        <v>56</v>
      </c>
      <c r="C32" s="7">
        <v>0</v>
      </c>
      <c r="E32" s="7">
        <v>0</v>
      </c>
      <c r="G32" s="7">
        <v>0</v>
      </c>
      <c r="I32" s="7">
        <f t="shared" si="0"/>
        <v>0</v>
      </c>
      <c r="K32" s="7">
        <v>9406847</v>
      </c>
      <c r="M32" s="7">
        <v>162755476451</v>
      </c>
      <c r="O32" s="7">
        <v>93847035178</v>
      </c>
      <c r="Q32" s="7">
        <f t="shared" si="1"/>
        <v>68908441273</v>
      </c>
    </row>
    <row r="33" spans="1:17" x14ac:dyDescent="0.55000000000000004">
      <c r="A33" s="23" t="s">
        <v>116</v>
      </c>
      <c r="C33" s="7">
        <v>14853</v>
      </c>
      <c r="E33" s="7">
        <v>89755564</v>
      </c>
      <c r="G33" s="7">
        <v>67150413</v>
      </c>
      <c r="I33" s="7">
        <f t="shared" si="0"/>
        <v>22605151</v>
      </c>
      <c r="K33" s="7">
        <v>14853</v>
      </c>
      <c r="M33" s="7">
        <v>89755564</v>
      </c>
      <c r="O33" s="7">
        <v>67150413</v>
      </c>
      <c r="Q33" s="7">
        <f t="shared" si="1"/>
        <v>22605151</v>
      </c>
    </row>
    <row r="34" spans="1:17" x14ac:dyDescent="0.55000000000000004">
      <c r="A34" s="23" t="s">
        <v>62</v>
      </c>
      <c r="C34" s="7">
        <v>5969694</v>
      </c>
      <c r="E34" s="7">
        <v>10020406725</v>
      </c>
      <c r="G34" s="7">
        <v>10817776383</v>
      </c>
      <c r="I34" s="7">
        <f t="shared" si="0"/>
        <v>-797369658</v>
      </c>
      <c r="K34" s="7">
        <v>18801856</v>
      </c>
      <c r="M34" s="7">
        <v>30223747962</v>
      </c>
      <c r="O34" s="7">
        <v>34245042025</v>
      </c>
      <c r="Q34" s="7">
        <f t="shared" si="1"/>
        <v>-4021294063</v>
      </c>
    </row>
    <row r="35" spans="1:17" x14ac:dyDescent="0.55000000000000004">
      <c r="A35" s="23" t="s">
        <v>88</v>
      </c>
      <c r="C35" s="7">
        <v>0</v>
      </c>
      <c r="E35" s="7">
        <v>0</v>
      </c>
      <c r="G35" s="7">
        <v>0</v>
      </c>
      <c r="I35" s="7">
        <f t="shared" si="0"/>
        <v>0</v>
      </c>
      <c r="K35" s="7">
        <v>16720314</v>
      </c>
      <c r="M35" s="7">
        <v>31364343534</v>
      </c>
      <c r="O35" s="7">
        <v>31710139279</v>
      </c>
      <c r="Q35" s="7">
        <f t="shared" si="1"/>
        <v>-345795745</v>
      </c>
    </row>
    <row r="36" spans="1:17" x14ac:dyDescent="0.55000000000000004">
      <c r="A36" s="23" t="s">
        <v>46</v>
      </c>
      <c r="C36" s="7">
        <v>0</v>
      </c>
      <c r="E36" s="7">
        <v>0</v>
      </c>
      <c r="G36" s="7">
        <v>0</v>
      </c>
      <c r="I36" s="7">
        <f t="shared" si="0"/>
        <v>0</v>
      </c>
      <c r="K36" s="7">
        <v>31284649</v>
      </c>
      <c r="M36" s="7">
        <v>115560898462</v>
      </c>
      <c r="O36" s="7">
        <v>91430559403</v>
      </c>
      <c r="Q36" s="7">
        <f t="shared" si="1"/>
        <v>24130339059</v>
      </c>
    </row>
    <row r="37" spans="1:17" x14ac:dyDescent="0.55000000000000004">
      <c r="A37" s="23" t="s">
        <v>101</v>
      </c>
      <c r="C37" s="7">
        <v>0</v>
      </c>
      <c r="E37" s="7">
        <v>0</v>
      </c>
      <c r="G37" s="7">
        <v>0</v>
      </c>
      <c r="I37" s="7">
        <f t="shared" si="0"/>
        <v>0</v>
      </c>
      <c r="K37" s="7">
        <v>26547932</v>
      </c>
      <c r="M37" s="7">
        <v>144504042462</v>
      </c>
      <c r="O37" s="7">
        <v>116420692646</v>
      </c>
      <c r="Q37" s="7">
        <f t="shared" si="1"/>
        <v>28083349816</v>
      </c>
    </row>
    <row r="38" spans="1:17" x14ac:dyDescent="0.55000000000000004">
      <c r="A38" s="23" t="s">
        <v>47</v>
      </c>
      <c r="C38" s="7">
        <v>0</v>
      </c>
      <c r="E38" s="7">
        <v>0</v>
      </c>
      <c r="G38" s="7">
        <v>0</v>
      </c>
      <c r="I38" s="7">
        <f t="shared" si="0"/>
        <v>0</v>
      </c>
      <c r="K38" s="7">
        <v>932260</v>
      </c>
      <c r="M38" s="7">
        <v>30947014399</v>
      </c>
      <c r="O38" s="7">
        <v>22828942059</v>
      </c>
      <c r="Q38" s="7">
        <f t="shared" si="1"/>
        <v>8118072340</v>
      </c>
    </row>
    <row r="39" spans="1:17" x14ac:dyDescent="0.55000000000000004">
      <c r="A39" s="23" t="s">
        <v>79</v>
      </c>
      <c r="C39" s="7">
        <v>0</v>
      </c>
      <c r="E39" s="7">
        <v>0</v>
      </c>
      <c r="G39" s="7">
        <v>0</v>
      </c>
      <c r="I39" s="7">
        <f t="shared" si="0"/>
        <v>0</v>
      </c>
      <c r="K39" s="7">
        <v>73448</v>
      </c>
      <c r="M39" s="7">
        <v>9735637446</v>
      </c>
      <c r="O39" s="7">
        <v>9081522630</v>
      </c>
      <c r="Q39" s="7">
        <f t="shared" si="1"/>
        <v>654114816</v>
      </c>
    </row>
    <row r="40" spans="1:17" x14ac:dyDescent="0.55000000000000004">
      <c r="A40" s="23" t="s">
        <v>48</v>
      </c>
      <c r="C40" s="7">
        <v>0</v>
      </c>
      <c r="E40" s="7">
        <v>0</v>
      </c>
      <c r="G40" s="7">
        <v>0</v>
      </c>
      <c r="I40" s="7">
        <f t="shared" si="0"/>
        <v>0</v>
      </c>
      <c r="K40" s="7">
        <v>9597374</v>
      </c>
      <c r="M40" s="7">
        <v>49817243700</v>
      </c>
      <c r="O40" s="7">
        <v>43862676513</v>
      </c>
      <c r="Q40" s="7">
        <f t="shared" si="1"/>
        <v>5954567187</v>
      </c>
    </row>
    <row r="41" spans="1:17" x14ac:dyDescent="0.55000000000000004">
      <c r="A41" s="23" t="s">
        <v>75</v>
      </c>
      <c r="C41" s="7">
        <v>0</v>
      </c>
      <c r="E41" s="7">
        <v>0</v>
      </c>
      <c r="G41" s="7">
        <v>0</v>
      </c>
      <c r="I41" s="7">
        <f t="shared" si="0"/>
        <v>0</v>
      </c>
      <c r="K41" s="7">
        <v>5273710</v>
      </c>
      <c r="M41" s="7">
        <v>22393880715</v>
      </c>
      <c r="O41" s="7">
        <v>41738562951</v>
      </c>
      <c r="Q41" s="7">
        <f t="shared" si="1"/>
        <v>-19344682236</v>
      </c>
    </row>
    <row r="42" spans="1:17" x14ac:dyDescent="0.55000000000000004">
      <c r="A42" s="23" t="s">
        <v>65</v>
      </c>
      <c r="C42" s="7">
        <v>0</v>
      </c>
      <c r="E42" s="7">
        <v>0</v>
      </c>
      <c r="G42" s="7">
        <v>0</v>
      </c>
      <c r="I42" s="7">
        <f t="shared" si="0"/>
        <v>0</v>
      </c>
      <c r="K42" s="7">
        <v>33052174</v>
      </c>
      <c r="M42" s="7">
        <v>934163915314</v>
      </c>
      <c r="O42" s="7">
        <v>847327645301</v>
      </c>
      <c r="Q42" s="7">
        <f t="shared" si="1"/>
        <v>86836270013</v>
      </c>
    </row>
    <row r="43" spans="1:17" x14ac:dyDescent="0.55000000000000004">
      <c r="A43" s="23" t="s">
        <v>84</v>
      </c>
      <c r="C43" s="7">
        <v>0</v>
      </c>
      <c r="E43" s="7">
        <v>0</v>
      </c>
      <c r="G43" s="7">
        <v>0</v>
      </c>
      <c r="I43" s="7">
        <f t="shared" si="0"/>
        <v>0</v>
      </c>
      <c r="K43" s="7">
        <v>1446250</v>
      </c>
      <c r="M43" s="7">
        <v>25695534703</v>
      </c>
      <c r="O43" s="7">
        <v>38870455557</v>
      </c>
      <c r="Q43" s="7">
        <f t="shared" si="1"/>
        <v>-13174920854</v>
      </c>
    </row>
    <row r="44" spans="1:17" x14ac:dyDescent="0.55000000000000004">
      <c r="A44" s="23" t="s">
        <v>76</v>
      </c>
      <c r="C44" s="7">
        <v>0</v>
      </c>
      <c r="E44" s="7">
        <v>0</v>
      </c>
      <c r="G44" s="7">
        <v>0</v>
      </c>
      <c r="I44" s="7">
        <f t="shared" si="0"/>
        <v>0</v>
      </c>
      <c r="K44" s="7">
        <v>1982457</v>
      </c>
      <c r="M44" s="7">
        <v>20909268502</v>
      </c>
      <c r="O44" s="7">
        <v>25880315476</v>
      </c>
      <c r="Q44" s="7">
        <f t="shared" si="1"/>
        <v>-4971046974</v>
      </c>
    </row>
    <row r="45" spans="1:17" x14ac:dyDescent="0.55000000000000004">
      <c r="A45" s="23" t="s">
        <v>103</v>
      </c>
      <c r="C45" s="7">
        <v>0</v>
      </c>
      <c r="E45" s="7">
        <v>0</v>
      </c>
      <c r="G45" s="7">
        <v>0</v>
      </c>
      <c r="I45" s="7">
        <f t="shared" si="0"/>
        <v>0</v>
      </c>
      <c r="K45" s="7">
        <v>2676427</v>
      </c>
      <c r="M45" s="7">
        <v>73584274136</v>
      </c>
      <c r="O45" s="7">
        <v>104072647371</v>
      </c>
      <c r="Q45" s="7">
        <f t="shared" si="1"/>
        <v>-30488373235</v>
      </c>
    </row>
    <row r="46" spans="1:17" x14ac:dyDescent="0.55000000000000004">
      <c r="A46" s="23" t="s">
        <v>107</v>
      </c>
      <c r="C46" s="7">
        <v>0</v>
      </c>
      <c r="E46" s="7">
        <v>0</v>
      </c>
      <c r="G46" s="7">
        <v>0</v>
      </c>
      <c r="I46" s="7">
        <f t="shared" si="0"/>
        <v>0</v>
      </c>
      <c r="K46" s="7">
        <v>2526962</v>
      </c>
      <c r="M46" s="7">
        <v>20875268991</v>
      </c>
      <c r="O46" s="7">
        <v>20242188884</v>
      </c>
      <c r="Q46" s="7">
        <f t="shared" si="1"/>
        <v>633080107</v>
      </c>
    </row>
    <row r="47" spans="1:17" x14ac:dyDescent="0.55000000000000004">
      <c r="A47" s="23" t="s">
        <v>74</v>
      </c>
      <c r="C47" s="7">
        <v>0</v>
      </c>
      <c r="E47" s="7">
        <v>0</v>
      </c>
      <c r="G47" s="7">
        <v>0</v>
      </c>
      <c r="I47" s="7">
        <f t="shared" si="0"/>
        <v>0</v>
      </c>
      <c r="K47" s="7">
        <v>1942697</v>
      </c>
      <c r="M47" s="7">
        <v>54931059283</v>
      </c>
      <c r="O47" s="7">
        <v>57414805367</v>
      </c>
      <c r="Q47" s="7">
        <f t="shared" si="1"/>
        <v>-2483746084</v>
      </c>
    </row>
    <row r="48" spans="1:17" x14ac:dyDescent="0.55000000000000004">
      <c r="A48" s="23" t="s">
        <v>50</v>
      </c>
      <c r="C48" s="7">
        <v>0</v>
      </c>
      <c r="E48" s="7">
        <v>0</v>
      </c>
      <c r="G48" s="7">
        <v>0</v>
      </c>
      <c r="I48" s="7">
        <f t="shared" si="0"/>
        <v>0</v>
      </c>
      <c r="K48" s="7">
        <v>10524952</v>
      </c>
      <c r="M48" s="7">
        <v>24861187365</v>
      </c>
      <c r="O48" s="7">
        <v>26574670931</v>
      </c>
      <c r="Q48" s="7">
        <f t="shared" si="1"/>
        <v>-1713483566</v>
      </c>
    </row>
    <row r="49" spans="1:17" x14ac:dyDescent="0.55000000000000004">
      <c r="A49" s="23" t="s">
        <v>82</v>
      </c>
      <c r="C49" s="7">
        <v>0</v>
      </c>
      <c r="E49" s="7">
        <v>0</v>
      </c>
      <c r="G49" s="7">
        <v>0</v>
      </c>
      <c r="I49" s="7">
        <f t="shared" si="0"/>
        <v>0</v>
      </c>
      <c r="K49" s="7">
        <v>1600000</v>
      </c>
      <c r="M49" s="7">
        <v>25272727349</v>
      </c>
      <c r="O49" s="7">
        <v>20780451532</v>
      </c>
      <c r="Q49" s="7">
        <f t="shared" si="1"/>
        <v>4492275817</v>
      </c>
    </row>
    <row r="50" spans="1:17" x14ac:dyDescent="0.55000000000000004">
      <c r="A50" s="23" t="s">
        <v>106</v>
      </c>
      <c r="C50" s="7">
        <v>960837</v>
      </c>
      <c r="E50" s="7">
        <v>9986174018</v>
      </c>
      <c r="G50" s="7">
        <v>7457545378</v>
      </c>
      <c r="I50" s="7">
        <f t="shared" si="0"/>
        <v>2528628640</v>
      </c>
      <c r="K50" s="7">
        <v>9452514</v>
      </c>
      <c r="M50" s="7">
        <v>93525375982</v>
      </c>
      <c r="O50" s="7">
        <v>124330462121</v>
      </c>
      <c r="Q50" s="7">
        <f t="shared" si="1"/>
        <v>-30805086139</v>
      </c>
    </row>
    <row r="51" spans="1:17" x14ac:dyDescent="0.55000000000000004">
      <c r="A51" s="23" t="s">
        <v>81</v>
      </c>
      <c r="C51" s="7">
        <v>0</v>
      </c>
      <c r="E51" s="7">
        <v>0</v>
      </c>
      <c r="G51" s="7">
        <v>0</v>
      </c>
      <c r="I51" s="7">
        <f t="shared" si="0"/>
        <v>0</v>
      </c>
      <c r="K51" s="7">
        <v>500000</v>
      </c>
      <c r="M51" s="7">
        <v>4237138194</v>
      </c>
      <c r="O51" s="7">
        <v>3578746534</v>
      </c>
      <c r="Q51" s="7">
        <f t="shared" si="1"/>
        <v>658391660</v>
      </c>
    </row>
    <row r="52" spans="1:17" x14ac:dyDescent="0.55000000000000004">
      <c r="A52" s="23" t="s">
        <v>87</v>
      </c>
      <c r="C52" s="7">
        <v>0</v>
      </c>
      <c r="E52" s="7">
        <v>0</v>
      </c>
      <c r="G52" s="7">
        <v>0</v>
      </c>
      <c r="I52" s="7">
        <f t="shared" si="0"/>
        <v>0</v>
      </c>
      <c r="K52" s="7">
        <v>490000</v>
      </c>
      <c r="M52" s="7">
        <v>3743244403</v>
      </c>
      <c r="O52" s="7">
        <v>3605260604</v>
      </c>
      <c r="Q52" s="7">
        <f t="shared" si="1"/>
        <v>137983799</v>
      </c>
    </row>
    <row r="53" spans="1:17" x14ac:dyDescent="0.55000000000000004">
      <c r="A53" s="23" t="s">
        <v>90</v>
      </c>
      <c r="C53" s="7">
        <v>0</v>
      </c>
      <c r="E53" s="7">
        <v>0</v>
      </c>
      <c r="G53" s="7">
        <v>0</v>
      </c>
      <c r="I53" s="7">
        <f t="shared" si="0"/>
        <v>0</v>
      </c>
      <c r="K53" s="7">
        <v>1000000</v>
      </c>
      <c r="M53" s="7">
        <v>2323094948</v>
      </c>
      <c r="O53" s="7">
        <v>3552315400</v>
      </c>
      <c r="Q53" s="7">
        <f t="shared" si="1"/>
        <v>-1229220452</v>
      </c>
    </row>
    <row r="54" spans="1:17" x14ac:dyDescent="0.55000000000000004">
      <c r="A54" s="23" t="s">
        <v>83</v>
      </c>
      <c r="C54" s="7">
        <v>0</v>
      </c>
      <c r="E54" s="7">
        <v>0</v>
      </c>
      <c r="G54" s="7">
        <v>0</v>
      </c>
      <c r="I54" s="7">
        <f t="shared" si="0"/>
        <v>0</v>
      </c>
      <c r="K54" s="7">
        <v>450000</v>
      </c>
      <c r="M54" s="7">
        <v>6766869381</v>
      </c>
      <c r="O54" s="7">
        <v>2229972977</v>
      </c>
      <c r="Q54" s="7">
        <f t="shared" si="1"/>
        <v>4536896404</v>
      </c>
    </row>
    <row r="55" spans="1:17" x14ac:dyDescent="0.55000000000000004">
      <c r="A55" s="23" t="s">
        <v>45</v>
      </c>
      <c r="C55" s="7">
        <v>0</v>
      </c>
      <c r="E55" s="7">
        <v>0</v>
      </c>
      <c r="G55" s="7">
        <v>0</v>
      </c>
      <c r="I55" s="7">
        <f t="shared" si="0"/>
        <v>0</v>
      </c>
      <c r="K55" s="7">
        <v>70195</v>
      </c>
      <c r="M55" s="7">
        <v>607233331403</v>
      </c>
      <c r="O55" s="7">
        <v>458909774017</v>
      </c>
      <c r="Q55" s="7">
        <f t="shared" si="1"/>
        <v>148323557386</v>
      </c>
    </row>
    <row r="56" spans="1:17" ht="23.25" thickBot="1" x14ac:dyDescent="0.6">
      <c r="A56" s="23" t="s">
        <v>80</v>
      </c>
      <c r="C56" s="7">
        <v>0</v>
      </c>
      <c r="E56" s="7">
        <v>0</v>
      </c>
      <c r="G56" s="7">
        <v>0</v>
      </c>
      <c r="I56" s="7">
        <f t="shared" si="0"/>
        <v>0</v>
      </c>
      <c r="K56" s="7">
        <v>3401052</v>
      </c>
      <c r="M56" s="7">
        <v>130263591928</v>
      </c>
      <c r="O56" s="7">
        <v>104365526967</v>
      </c>
      <c r="Q56" s="7">
        <f t="shared" si="1"/>
        <v>25898064961</v>
      </c>
    </row>
    <row r="57" spans="1:17" ht="24.75" thickBot="1" x14ac:dyDescent="0.25">
      <c r="E57" s="15">
        <f>SUM(E8:E56)</f>
        <v>68244538287</v>
      </c>
      <c r="F57" s="24"/>
      <c r="G57" s="15">
        <f>SUM(G8:G56)</f>
        <v>54235785581</v>
      </c>
      <c r="H57" s="24"/>
      <c r="I57" s="15">
        <f>SUM(I8:I56)</f>
        <v>14008752706</v>
      </c>
      <c r="J57" s="24"/>
      <c r="K57" s="24"/>
      <c r="L57" s="24"/>
      <c r="M57" s="15">
        <f>SUM(M8:M56)</f>
        <v>5305209349282</v>
      </c>
      <c r="N57" s="24"/>
      <c r="O57" s="15">
        <f>SUM(O8:O56)</f>
        <v>4898867987065</v>
      </c>
      <c r="P57" s="24"/>
      <c r="Q57" s="15">
        <f>SUM(Q8:Q56)</f>
        <v>406341362217</v>
      </c>
    </row>
    <row r="58" spans="1:17" ht="23.25" thickTop="1" x14ac:dyDescent="0.2"/>
    <row r="64" spans="1:17" x14ac:dyDescent="0.45">
      <c r="Q64" s="42"/>
    </row>
  </sheetData>
  <mergeCells count="6">
    <mergeCell ref="A2:Q2"/>
    <mergeCell ref="A3:Q3"/>
    <mergeCell ref="A4:Q4"/>
    <mergeCell ref="A6:A7"/>
    <mergeCell ref="C6:I6"/>
    <mergeCell ref="K6:Q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سهام</vt:lpstr>
      <vt:lpstr>سپرده</vt:lpstr>
      <vt:lpstr>درآمدها</vt:lpstr>
      <vt:lpstr>سایر درآمدها</vt:lpstr>
      <vt:lpstr>درآمد سرمایه‌گذاری در سهام</vt:lpstr>
      <vt:lpstr>درآمد سود سهام</vt:lpstr>
      <vt:lpstr>درآمد سپرده بانکی</vt:lpstr>
      <vt:lpstr>سود سپرده بانکی</vt:lpstr>
      <vt:lpstr>درآمد ناشی از فروش</vt:lpstr>
      <vt:lpstr>درآمد ناشی از تغییر قیمت اوراق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Pirzadeh, Keyvan</dc:creator>
  <cp:lastModifiedBy>Pirzadeh, Keyvan</cp:lastModifiedBy>
  <dcterms:created xsi:type="dcterms:W3CDTF">2024-12-24T13:35:10Z</dcterms:created>
  <dcterms:modified xsi:type="dcterms:W3CDTF">2025-12-26T18:50:49Z</dcterms:modified>
</cp:coreProperties>
</file>